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S6" i="8" s="1"/>
  <c r="P6" i="8"/>
  <c r="T6" i="8" s="1"/>
  <c r="Q6" i="8"/>
  <c r="R6" i="8"/>
  <c r="D7" i="8"/>
  <c r="E7" i="8"/>
  <c r="F7" i="8"/>
  <c r="G7" i="8"/>
  <c r="H7" i="8"/>
  <c r="I7" i="8"/>
  <c r="J7" i="8"/>
  <c r="K7" i="8"/>
  <c r="L7" i="8"/>
  <c r="M7" i="8"/>
  <c r="O7" i="8"/>
  <c r="S7" i="8" s="1"/>
  <c r="P7" i="8"/>
  <c r="T7" i="8" s="1"/>
  <c r="Q7" i="8"/>
  <c r="R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S10" i="8" s="1"/>
  <c r="P10" i="8"/>
  <c r="T10" i="8" s="1"/>
  <c r="Q10" i="8"/>
  <c r="R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S12" i="8" s="1"/>
  <c r="P12" i="8"/>
  <c r="T12" i="8" s="1"/>
  <c r="Q12" i="8"/>
  <c r="R12" i="8"/>
  <c r="D13" i="8"/>
  <c r="E13" i="8"/>
  <c r="F13" i="8"/>
  <c r="G13" i="8"/>
  <c r="H13" i="8"/>
  <c r="I13" i="8"/>
  <c r="J13" i="8"/>
  <c r="K13" i="8"/>
  <c r="L13" i="8"/>
  <c r="M13" i="8"/>
  <c r="O13" i="8"/>
  <c r="S13" i="8" s="1"/>
  <c r="P13" i="8"/>
  <c r="T13" i="8" s="1"/>
  <c r="Q13" i="8"/>
  <c r="R13" i="8"/>
  <c r="D14" i="8"/>
  <c r="E14" i="8"/>
  <c r="F14" i="8"/>
  <c r="G14" i="8"/>
  <c r="H14" i="8"/>
  <c r="I14" i="8"/>
  <c r="J14" i="8"/>
  <c r="K14" i="8"/>
  <c r="L14" i="8"/>
  <c r="M14" i="8"/>
  <c r="O14" i="8"/>
  <c r="S14" i="8" s="1"/>
  <c r="P14" i="8"/>
  <c r="T14" i="8" s="1"/>
  <c r="Q14" i="8"/>
  <c r="R14" i="8"/>
  <c r="D15" i="8"/>
  <c r="E15" i="8"/>
  <c r="F15" i="8"/>
  <c r="G15" i="8"/>
  <c r="H15" i="8"/>
  <c r="I15" i="8"/>
  <c r="J15" i="8"/>
  <c r="K15" i="8"/>
  <c r="L15" i="8"/>
  <c r="M15" i="8"/>
  <c r="O15" i="8"/>
  <c r="S15" i="8" s="1"/>
  <c r="P15" i="8"/>
  <c r="T15" i="8" s="1"/>
  <c r="Q15" i="8"/>
  <c r="R15" i="8"/>
  <c r="D16" i="8"/>
  <c r="E16" i="8"/>
  <c r="F16" i="8"/>
  <c r="G16" i="8"/>
  <c r="H16" i="8"/>
  <c r="I16" i="8"/>
  <c r="J16" i="8"/>
  <c r="K16" i="8"/>
  <c r="L16" i="8"/>
  <c r="M16" i="8"/>
  <c r="O16" i="8"/>
  <c r="S16" i="8" s="1"/>
  <c r="P16" i="8"/>
  <c r="T16" i="8" s="1"/>
  <c r="Q16" i="8"/>
  <c r="R16" i="8"/>
  <c r="D17" i="8"/>
  <c r="E17" i="8"/>
  <c r="F17" i="8"/>
  <c r="G17" i="8"/>
  <c r="H17" i="8"/>
  <c r="I17" i="8"/>
  <c r="J17" i="8"/>
  <c r="K17" i="8"/>
  <c r="L17" i="8"/>
  <c r="M17" i="8"/>
  <c r="O17" i="8"/>
  <c r="S17" i="8" s="1"/>
  <c r="P17" i="8"/>
  <c r="T17" i="8" s="1"/>
  <c r="Q17" i="8"/>
  <c r="R17" i="8"/>
  <c r="D18" i="8"/>
  <c r="E18" i="8"/>
  <c r="F18" i="8"/>
  <c r="G18" i="8"/>
  <c r="H18" i="8"/>
  <c r="I18" i="8"/>
  <c r="J18" i="8"/>
  <c r="K18" i="8"/>
  <c r="L18" i="8"/>
  <c r="M18" i="8"/>
  <c r="O18" i="8"/>
  <c r="S18" i="8" s="1"/>
  <c r="P18" i="8"/>
  <c r="Q18" i="8"/>
  <c r="R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S20" i="8" s="1"/>
  <c r="P20" i="8"/>
  <c r="Q20" i="8"/>
  <c r="R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S22" i="8" s="1"/>
  <c r="P22" i="8"/>
  <c r="T22" i="8" s="1"/>
  <c r="Q22" i="8"/>
  <c r="R22" i="8"/>
  <c r="D23" i="8"/>
  <c r="E23" i="8"/>
  <c r="F23" i="8"/>
  <c r="G23" i="8"/>
  <c r="H23" i="8"/>
  <c r="I23" i="8"/>
  <c r="J23" i="8"/>
  <c r="K23" i="8"/>
  <c r="L23" i="8"/>
  <c r="M23" i="8"/>
  <c r="O23" i="8"/>
  <c r="S23" i="8" s="1"/>
  <c r="P23" i="8"/>
  <c r="T23" i="8" s="1"/>
  <c r="Q23" i="8"/>
  <c r="R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S25" i="8" s="1"/>
  <c r="P25" i="8"/>
  <c r="T25" i="8" s="1"/>
  <c r="Q25" i="8"/>
  <c r="R25" i="8"/>
  <c r="D26" i="8"/>
  <c r="E26" i="8"/>
  <c r="F26" i="8"/>
  <c r="G26" i="8"/>
  <c r="H26" i="8"/>
  <c r="I26" i="8"/>
  <c r="J26" i="8"/>
  <c r="K26" i="8"/>
  <c r="L26" i="8"/>
  <c r="M26" i="8"/>
  <c r="O26" i="8"/>
  <c r="S26" i="8" s="1"/>
  <c r="P26" i="8"/>
  <c r="Q26" i="8"/>
  <c r="R26" i="8"/>
  <c r="T26" i="8"/>
  <c r="D27" i="8"/>
  <c r="E27" i="8"/>
  <c r="F27" i="8"/>
  <c r="G27" i="8"/>
  <c r="H27" i="8"/>
  <c r="I27" i="8"/>
  <c r="J27" i="8"/>
  <c r="K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J28" i="8"/>
  <c r="K28" i="8"/>
  <c r="L28" i="8"/>
  <c r="M28" i="8"/>
  <c r="O28" i="8"/>
  <c r="S28" i="8" s="1"/>
  <c r="P28" i="8"/>
  <c r="T28" i="8" s="1"/>
  <c r="Q28" i="8"/>
  <c r="R28" i="8"/>
  <c r="D29" i="8"/>
  <c r="E29" i="8"/>
  <c r="F29" i="8"/>
  <c r="G29" i="8"/>
  <c r="H29" i="8"/>
  <c r="I29" i="8"/>
  <c r="J29" i="8"/>
  <c r="K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J30" i="8"/>
  <c r="K30" i="8"/>
  <c r="L30" i="8"/>
  <c r="M30" i="8"/>
  <c r="O30" i="8"/>
  <c r="S30" i="8" s="1"/>
  <c r="P30" i="8"/>
  <c r="Q30" i="8"/>
  <c r="R30" i="8"/>
  <c r="T30" i="8"/>
  <c r="D31" i="8"/>
  <c r="E31" i="8"/>
  <c r="F31" i="8"/>
  <c r="G31" i="8"/>
  <c r="H31" i="8"/>
  <c r="I31" i="8"/>
  <c r="J31" i="8"/>
  <c r="K31" i="8"/>
  <c r="L31" i="8"/>
  <c r="M31" i="8"/>
  <c r="O31" i="8"/>
  <c r="S31" i="8" s="1"/>
  <c r="P31" i="8"/>
  <c r="Q31" i="8"/>
  <c r="R31" i="8"/>
  <c r="T31" i="8"/>
  <c r="D32" i="8"/>
  <c r="E32" i="8"/>
  <c r="F32" i="8"/>
  <c r="G32" i="8"/>
  <c r="H32" i="8"/>
  <c r="I32" i="8"/>
  <c r="J32" i="8"/>
  <c r="K32" i="8"/>
  <c r="L32" i="8"/>
  <c r="M32" i="8"/>
  <c r="O32" i="8"/>
  <c r="S32" i="8" s="1"/>
  <c r="P32" i="8"/>
  <c r="Q32" i="8"/>
  <c r="R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S34" i="8" s="1"/>
  <c r="P34" i="8"/>
  <c r="Q34" i="8"/>
  <c r="R34" i="8"/>
  <c r="T34" i="8"/>
  <c r="D35" i="8"/>
  <c r="E35" i="8"/>
  <c r="F35" i="8"/>
  <c r="G35" i="8"/>
  <c r="H35" i="8"/>
  <c r="I35" i="8"/>
  <c r="J35" i="8"/>
  <c r="K35" i="8"/>
  <c r="L35" i="8"/>
  <c r="M35" i="8"/>
  <c r="O35" i="8"/>
  <c r="S35" i="8" s="1"/>
  <c r="P35" i="8"/>
  <c r="Q35" i="8"/>
  <c r="R35" i="8"/>
  <c r="T35" i="8"/>
  <c r="D36" i="8"/>
  <c r="E36" i="8"/>
  <c r="F36" i="8"/>
  <c r="G36" i="8"/>
  <c r="H36" i="8"/>
  <c r="I36" i="8"/>
  <c r="J36" i="8"/>
  <c r="K36" i="8"/>
  <c r="L36" i="8"/>
  <c r="M36" i="8"/>
  <c r="O36" i="8"/>
  <c r="S36" i="8" s="1"/>
  <c r="P36" i="8"/>
  <c r="Q36" i="8"/>
  <c r="R36" i="8"/>
  <c r="T36" i="8"/>
  <c r="D37" i="8"/>
  <c r="E37" i="8"/>
  <c r="F37" i="8"/>
  <c r="G37" i="8"/>
  <c r="H37" i="8"/>
  <c r="I37" i="8"/>
  <c r="J37" i="8"/>
  <c r="K37" i="8"/>
  <c r="L37" i="8"/>
  <c r="M37" i="8"/>
  <c r="O37" i="8"/>
  <c r="S37" i="8" s="1"/>
  <c r="P37" i="8"/>
  <c r="Q37" i="8"/>
  <c r="R37" i="8"/>
  <c r="T37" i="8"/>
  <c r="D38" i="8"/>
  <c r="E38" i="8"/>
  <c r="F38" i="8"/>
  <c r="G38" i="8"/>
  <c r="H38" i="8"/>
  <c r="I38" i="8"/>
  <c r="J38" i="8"/>
  <c r="K38" i="8"/>
  <c r="L38" i="8"/>
  <c r="M38" i="8"/>
  <c r="O38" i="8"/>
  <c r="S38" i="8" s="1"/>
  <c r="P38" i="8"/>
  <c r="T38" i="8" s="1"/>
  <c r="Q38" i="8"/>
  <c r="R38" i="8"/>
  <c r="D39" i="8"/>
  <c r="E39" i="8"/>
  <c r="F39" i="8"/>
  <c r="G39" i="8"/>
  <c r="H39" i="8"/>
  <c r="I39" i="8"/>
  <c r="J39" i="8"/>
  <c r="K39" i="8"/>
  <c r="L39" i="8"/>
  <c r="M39" i="8"/>
  <c r="O39" i="8"/>
  <c r="S39" i="8" s="1"/>
  <c r="P39" i="8"/>
  <c r="Q39" i="8"/>
  <c r="R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S42" i="8" s="1"/>
  <c r="P42" i="8"/>
  <c r="T42" i="8" s="1"/>
  <c r="Q42" i="8"/>
  <c r="R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S44" i="8" s="1"/>
  <c r="P44" i="8"/>
  <c r="T44" i="8" s="1"/>
  <c r="Q44" i="8"/>
  <c r="R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S46" i="8" s="1"/>
  <c r="P46" i="8"/>
  <c r="T46" i="8" s="1"/>
  <c r="Q46" i="8"/>
  <c r="R46" i="8"/>
  <c r="D47" i="8"/>
  <c r="E47" i="8"/>
  <c r="F47" i="8"/>
  <c r="G47" i="8"/>
  <c r="H47" i="8"/>
  <c r="I47" i="8"/>
  <c r="J47" i="8"/>
  <c r="K47" i="8"/>
  <c r="L47" i="8"/>
  <c r="M47" i="8"/>
  <c r="O47" i="8"/>
  <c r="S47" i="8" s="1"/>
  <c r="P47" i="8"/>
  <c r="T47" i="8" s="1"/>
  <c r="Q47" i="8"/>
  <c r="R47" i="8"/>
  <c r="D48" i="8"/>
  <c r="E48" i="8"/>
  <c r="F48" i="8"/>
  <c r="G48" i="8"/>
  <c r="H48" i="8"/>
  <c r="I48" i="8"/>
  <c r="J48" i="8"/>
  <c r="K48" i="8"/>
  <c r="L48" i="8"/>
  <c r="M48" i="8"/>
  <c r="O48" i="8"/>
  <c r="S48" i="8" s="1"/>
  <c r="P48" i="8"/>
  <c r="T48" i="8" s="1"/>
  <c r="Q48" i="8"/>
  <c r="R48" i="8"/>
  <c r="D49" i="8"/>
  <c r="E49" i="8"/>
  <c r="F49" i="8"/>
  <c r="G49" i="8"/>
  <c r="H49" i="8"/>
  <c r="I49" i="8"/>
  <c r="J49" i="8"/>
  <c r="K49" i="8"/>
  <c r="L49" i="8"/>
  <c r="M49" i="8"/>
  <c r="O49" i="8"/>
  <c r="S49" i="8" s="1"/>
  <c r="P49" i="8"/>
  <c r="T49" i="8" s="1"/>
  <c r="Q49" i="8"/>
  <c r="R49" i="8"/>
  <c r="D50" i="8"/>
  <c r="E50" i="8"/>
  <c r="F50" i="8"/>
  <c r="G50" i="8"/>
  <c r="H50" i="8"/>
  <c r="I50" i="8"/>
  <c r="J50" i="8"/>
  <c r="K50" i="8"/>
  <c r="L50" i="8"/>
  <c r="M50" i="8"/>
  <c r="O50" i="8"/>
  <c r="S50" i="8" s="1"/>
  <c r="P50" i="8"/>
  <c r="Q50" i="8"/>
  <c r="R50" i="8"/>
  <c r="T50" i="8"/>
  <c r="D51" i="8"/>
  <c r="E51" i="8"/>
  <c r="F51" i="8"/>
  <c r="G51" i="8"/>
  <c r="H51" i="8"/>
  <c r="I51" i="8"/>
  <c r="J51" i="8"/>
  <c r="K51" i="8"/>
  <c r="L51" i="8"/>
  <c r="M51" i="8"/>
  <c r="O51" i="8"/>
  <c r="S51" i="8" s="1"/>
  <c r="P51" i="8"/>
  <c r="T51" i="8" s="1"/>
  <c r="Q51" i="8"/>
  <c r="R51" i="8"/>
  <c r="D52" i="8"/>
  <c r="E52" i="8"/>
  <c r="F52" i="8"/>
  <c r="G52" i="8"/>
  <c r="H52" i="8"/>
  <c r="I52" i="8"/>
  <c r="J52" i="8"/>
  <c r="K52" i="8"/>
  <c r="L52" i="8"/>
  <c r="M52" i="8"/>
  <c r="O52" i="8"/>
  <c r="S52" i="8" s="1"/>
  <c r="P52" i="8"/>
  <c r="T52" i="8" s="1"/>
  <c r="Q52" i="8"/>
  <c r="R52" i="8"/>
  <c r="D53" i="8"/>
  <c r="E53" i="8"/>
  <c r="F53" i="8"/>
  <c r="G53" i="8"/>
  <c r="H53" i="8"/>
  <c r="I53" i="8"/>
  <c r="J53" i="8"/>
  <c r="K53" i="8"/>
  <c r="L53" i="8"/>
  <c r="M53" i="8"/>
  <c r="O53" i="8"/>
  <c r="S53" i="8" s="1"/>
  <c r="P53" i="8"/>
  <c r="T53" i="8" s="1"/>
  <c r="Q53" i="8"/>
  <c r="R53" i="8"/>
  <c r="D54" i="8"/>
  <c r="E54" i="8"/>
  <c r="F54" i="8"/>
  <c r="G54" i="8"/>
  <c r="H54" i="8"/>
  <c r="I54" i="8"/>
  <c r="J54" i="8"/>
  <c r="K54" i="8"/>
  <c r="L54" i="8"/>
  <c r="M54" i="8"/>
  <c r="O54" i="8"/>
  <c r="S54" i="8" s="1"/>
  <c r="P54" i="8"/>
  <c r="T54" i="8" s="1"/>
  <c r="Q54" i="8"/>
  <c r="R54" i="8"/>
  <c r="D55" i="8"/>
  <c r="E55" i="8"/>
  <c r="F55" i="8"/>
  <c r="G55" i="8"/>
  <c r="H55" i="8"/>
  <c r="I55" i="8"/>
  <c r="J55" i="8"/>
  <c r="K55" i="8"/>
  <c r="L55" i="8"/>
  <c r="M55" i="8"/>
  <c r="O55" i="8"/>
  <c r="S55" i="8" s="1"/>
  <c r="P55" i="8"/>
  <c r="T55" i="8" s="1"/>
  <c r="Q55" i="8"/>
  <c r="R55" i="8"/>
  <c r="D56" i="8"/>
  <c r="E56" i="8"/>
  <c r="F56" i="8"/>
  <c r="G56" i="8"/>
  <c r="H56" i="8"/>
  <c r="I56" i="8"/>
  <c r="J56" i="8"/>
  <c r="K56" i="8"/>
  <c r="L56" i="8"/>
  <c r="M56" i="8"/>
  <c r="O56" i="8"/>
  <c r="S56" i="8" s="1"/>
  <c r="P56" i="8"/>
  <c r="Q56" i="8"/>
  <c r="R56" i="8"/>
  <c r="T56" i="8"/>
  <c r="D57" i="8"/>
  <c r="E57" i="8"/>
  <c r="F57" i="8"/>
  <c r="G57" i="8"/>
  <c r="H57" i="8"/>
  <c r="I57" i="8"/>
  <c r="J57" i="8"/>
  <c r="K57" i="8"/>
  <c r="L57" i="8"/>
  <c r="M57" i="8"/>
  <c r="O57" i="8"/>
  <c r="S57" i="8" s="1"/>
  <c r="P57" i="8"/>
  <c r="T57" i="8" s="1"/>
  <c r="Q57" i="8"/>
  <c r="R57" i="8"/>
  <c r="D58" i="8"/>
  <c r="E58" i="8"/>
  <c r="F58" i="8"/>
  <c r="G58" i="8"/>
  <c r="H58" i="8"/>
  <c r="I58" i="8"/>
  <c r="J58" i="8"/>
  <c r="K58" i="8"/>
  <c r="L58" i="8"/>
  <c r="M58" i="8"/>
  <c r="O58" i="8"/>
  <c r="S58" i="8" s="1"/>
  <c r="P58" i="8"/>
  <c r="T58" i="8" s="1"/>
  <c r="Q58" i="8"/>
  <c r="R58" i="8"/>
  <c r="D59" i="8"/>
  <c r="E59" i="8"/>
  <c r="F59" i="8"/>
  <c r="G59" i="8"/>
  <c r="H59" i="8"/>
  <c r="I59" i="8"/>
  <c r="J59" i="8"/>
  <c r="K59" i="8"/>
  <c r="L59" i="8"/>
  <c r="M59" i="8"/>
  <c r="O59" i="8"/>
  <c r="S59" i="8" s="1"/>
  <c r="P59" i="8"/>
  <c r="T59" i="8" s="1"/>
  <c r="Q59" i="8"/>
  <c r="R59" i="8"/>
  <c r="D60" i="8"/>
  <c r="E60" i="8"/>
  <c r="F60" i="8"/>
  <c r="G60" i="8"/>
  <c r="H60" i="8"/>
  <c r="I60" i="8"/>
  <c r="J60" i="8"/>
  <c r="K60" i="8"/>
  <c r="L60" i="8"/>
  <c r="M60" i="8"/>
  <c r="O60" i="8"/>
  <c r="S60" i="8" s="1"/>
  <c r="P60" i="8"/>
  <c r="T60" i="8" s="1"/>
  <c r="Q60" i="8"/>
  <c r="R60" i="8"/>
  <c r="D61" i="8"/>
  <c r="E61" i="8"/>
  <c r="F61" i="8"/>
  <c r="G61" i="8"/>
  <c r="H61" i="8"/>
  <c r="I61" i="8"/>
  <c r="J61" i="8"/>
  <c r="K61" i="8"/>
  <c r="L61" i="8"/>
  <c r="M61" i="8"/>
  <c r="O61" i="8"/>
  <c r="S61" i="8" s="1"/>
  <c r="P61" i="8"/>
  <c r="T61" i="8" s="1"/>
  <c r="Q61" i="8"/>
  <c r="R61" i="8"/>
  <c r="D62" i="8"/>
  <c r="E62" i="8"/>
  <c r="F62" i="8"/>
  <c r="G62" i="8"/>
  <c r="H62" i="8"/>
  <c r="I62" i="8"/>
  <c r="J62" i="8"/>
  <c r="K62" i="8"/>
  <c r="L62" i="8"/>
  <c r="M62" i="8"/>
  <c r="O62" i="8"/>
  <c r="S62" i="8" s="1"/>
  <c r="P62" i="8"/>
  <c r="T62" i="8" s="1"/>
  <c r="Q62" i="8"/>
  <c r="R62" i="8"/>
  <c r="D63" i="8"/>
  <c r="E63" i="8"/>
  <c r="F63" i="8"/>
  <c r="G63" i="8"/>
  <c r="H63" i="8"/>
  <c r="I63" i="8"/>
  <c r="J63" i="8"/>
  <c r="K63" i="8"/>
  <c r="L63" i="8"/>
  <c r="M63" i="8"/>
  <c r="O63" i="8"/>
  <c r="S63" i="8" s="1"/>
  <c r="P63" i="8"/>
  <c r="T63" i="8" s="1"/>
  <c r="Q63" i="8"/>
  <c r="R63" i="8"/>
  <c r="D64" i="8"/>
  <c r="E64" i="8"/>
  <c r="F64" i="8"/>
  <c r="G64" i="8"/>
  <c r="H64" i="8"/>
  <c r="I64" i="8"/>
  <c r="J64" i="8"/>
  <c r="K64" i="8"/>
  <c r="L64" i="8"/>
  <c r="M64" i="8"/>
  <c r="O64" i="8"/>
  <c r="S64" i="8" s="1"/>
  <c r="P64" i="8"/>
  <c r="Q64" i="8"/>
  <c r="R64" i="8"/>
  <c r="T64" i="8"/>
  <c r="D65" i="8"/>
  <c r="E65" i="8"/>
  <c r="F65" i="8"/>
  <c r="G65" i="8"/>
  <c r="H65" i="8"/>
  <c r="I65" i="8"/>
  <c r="J65" i="8"/>
  <c r="K65" i="8"/>
  <c r="L65" i="8"/>
  <c r="M65" i="8"/>
  <c r="O65" i="8"/>
  <c r="S65" i="8" s="1"/>
  <c r="P65" i="8"/>
  <c r="Q65" i="8"/>
  <c r="R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S67" i="8" s="1"/>
  <c r="P67" i="8"/>
  <c r="T67" i="8" s="1"/>
  <c r="Q67" i="8"/>
  <c r="R67" i="8"/>
  <c r="D68" i="8"/>
  <c r="E68" i="8"/>
  <c r="F68" i="8"/>
  <c r="G68" i="8"/>
  <c r="H68" i="8"/>
  <c r="I68" i="8"/>
  <c r="J68" i="8"/>
  <c r="K68" i="8"/>
  <c r="L68" i="8"/>
  <c r="M68" i="8"/>
  <c r="O68" i="8"/>
  <c r="S68" i="8" s="1"/>
  <c r="P68" i="8"/>
  <c r="Q68" i="8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S69" i="8" s="1"/>
  <c r="P69" i="8"/>
  <c r="T69" i="8" s="1"/>
  <c r="Q69" i="8"/>
  <c r="R69" i="8"/>
  <c r="D70" i="8"/>
  <c r="E70" i="8"/>
  <c r="F70" i="8"/>
  <c r="G70" i="8"/>
  <c r="H70" i="8"/>
  <c r="I70" i="8"/>
  <c r="J70" i="8"/>
  <c r="K70" i="8"/>
  <c r="L70" i="8"/>
  <c r="M70" i="8"/>
  <c r="O70" i="8"/>
  <c r="S70" i="8" s="1"/>
  <c r="P70" i="8"/>
  <c r="T70" i="8" s="1"/>
  <c r="Q70" i="8"/>
  <c r="R70" i="8"/>
  <c r="D71" i="8"/>
  <c r="E71" i="8"/>
  <c r="F71" i="8"/>
  <c r="G71" i="8"/>
  <c r="H71" i="8"/>
  <c r="I71" i="8"/>
  <c r="J71" i="8"/>
  <c r="K71" i="8"/>
  <c r="L71" i="8"/>
  <c r="M71" i="8"/>
  <c r="O71" i="8"/>
  <c r="S71" i="8" s="1"/>
  <c r="P71" i="8"/>
  <c r="T71" i="8" s="1"/>
  <c r="Q71" i="8"/>
  <c r="R71" i="8"/>
  <c r="D72" i="8"/>
  <c r="E72" i="8"/>
  <c r="F72" i="8"/>
  <c r="G72" i="8"/>
  <c r="H72" i="8"/>
  <c r="I72" i="8"/>
  <c r="J72" i="8"/>
  <c r="K72" i="8"/>
  <c r="L72" i="8"/>
  <c r="M72" i="8"/>
  <c r="O72" i="8"/>
  <c r="S72" i="8" s="1"/>
  <c r="P72" i="8"/>
  <c r="T72" i="8" s="1"/>
  <c r="Q72" i="8"/>
  <c r="R72" i="8"/>
  <c r="D73" i="8"/>
  <c r="E73" i="8"/>
  <c r="F73" i="8"/>
  <c r="G73" i="8"/>
  <c r="H73" i="8"/>
  <c r="I73" i="8"/>
  <c r="J73" i="8"/>
  <c r="K73" i="8"/>
  <c r="L73" i="8"/>
  <c r="M73" i="8"/>
  <c r="O73" i="8"/>
  <c r="S73" i="8" s="1"/>
  <c r="P73" i="8"/>
  <c r="T73" i="8" s="1"/>
  <c r="Q73" i="8"/>
  <c r="R73" i="8"/>
  <c r="D74" i="8"/>
  <c r="E74" i="8"/>
  <c r="F74" i="8"/>
  <c r="G74" i="8"/>
  <c r="H74" i="8"/>
  <c r="I74" i="8"/>
  <c r="J74" i="8"/>
  <c r="K74" i="8"/>
  <c r="L74" i="8"/>
  <c r="M74" i="8"/>
  <c r="O74" i="8"/>
  <c r="S74" i="8" s="1"/>
  <c r="P74" i="8"/>
  <c r="T74" i="8" s="1"/>
  <c r="Q74" i="8"/>
  <c r="R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S77" i="8" s="1"/>
  <c r="P77" i="8"/>
  <c r="T77" i="8" s="1"/>
  <c r="Q77" i="8"/>
  <c r="R77" i="8"/>
  <c r="D78" i="8"/>
  <c r="E78" i="8"/>
  <c r="F78" i="8"/>
  <c r="G78" i="8"/>
  <c r="H78" i="8"/>
  <c r="I78" i="8"/>
  <c r="J78" i="8"/>
  <c r="K78" i="8"/>
  <c r="L78" i="8"/>
  <c r="M78" i="8"/>
  <c r="O78" i="8"/>
  <c r="S78" i="8" s="1"/>
  <c r="P78" i="8"/>
  <c r="T78" i="8" s="1"/>
  <c r="Q78" i="8"/>
  <c r="R78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U5" i="2"/>
  <c r="V5" i="2"/>
  <c r="W5" i="2"/>
  <c r="X5" i="2"/>
  <c r="Y5" i="2"/>
  <c r="AB5" i="2" s="1"/>
  <c r="Z5" i="2"/>
  <c r="AA5" i="2"/>
  <c r="AC5" i="2"/>
  <c r="U6" i="2"/>
  <c r="V6" i="2"/>
  <c r="W6" i="2"/>
  <c r="X6" i="2"/>
  <c r="AA6" i="2" s="1"/>
  <c r="Y6" i="2"/>
  <c r="Z6" i="2"/>
  <c r="AB6" i="2"/>
  <c r="AC6" i="2"/>
  <c r="U7" i="2"/>
  <c r="V7" i="2"/>
  <c r="W7" i="2"/>
  <c r="AC7" i="2" s="1"/>
  <c r="X7" i="2"/>
  <c r="Y7" i="2"/>
  <c r="Z7" i="2"/>
  <c r="AA7" i="2"/>
  <c r="AB7" i="2"/>
  <c r="U8" i="2"/>
  <c r="V8" i="2"/>
  <c r="W8" i="2"/>
  <c r="X8" i="2"/>
  <c r="Y8" i="2"/>
  <c r="Z8" i="2"/>
  <c r="AC8" i="2" s="1"/>
  <c r="AA8" i="2"/>
  <c r="AB8" i="2"/>
  <c r="U9" i="2"/>
  <c r="V9" i="2"/>
  <c r="W9" i="2"/>
  <c r="X9" i="2"/>
  <c r="Y9" i="2"/>
  <c r="AB9" i="2" s="1"/>
  <c r="Z9" i="2"/>
  <c r="AA9" i="2"/>
  <c r="AC9" i="2"/>
  <c r="U10" i="2"/>
  <c r="V10" i="2"/>
  <c r="W10" i="2"/>
  <c r="X10" i="2"/>
  <c r="AA10" i="2" s="1"/>
  <c r="Y10" i="2"/>
  <c r="Z10" i="2"/>
  <c r="AB10" i="2"/>
  <c r="AC10" i="2"/>
  <c r="U11" i="2"/>
  <c r="V11" i="2"/>
  <c r="W11" i="2"/>
  <c r="X11" i="2"/>
  <c r="Y11" i="2"/>
  <c r="AB11" i="2" s="1"/>
  <c r="Z11" i="2"/>
  <c r="AA11" i="2"/>
  <c r="AC11" i="2"/>
  <c r="U12" i="2"/>
  <c r="V12" i="2"/>
  <c r="W12" i="2"/>
  <c r="AC12" i="2" s="1"/>
  <c r="X12" i="2"/>
  <c r="Y12" i="2"/>
  <c r="Z12" i="2"/>
  <c r="AA12" i="2"/>
  <c r="AB12" i="2"/>
  <c r="U13" i="2"/>
  <c r="V13" i="2"/>
  <c r="AB13" i="2" s="1"/>
  <c r="W13" i="2"/>
  <c r="X13" i="2"/>
  <c r="Y13" i="2"/>
  <c r="Z13" i="2"/>
  <c r="AC13" i="2" s="1"/>
  <c r="AA13" i="2"/>
  <c r="U14" i="2"/>
  <c r="AA14" i="2" s="1"/>
  <c r="V14" i="2"/>
  <c r="W14" i="2"/>
  <c r="X14" i="2"/>
  <c r="Y14" i="2"/>
  <c r="AB14" i="2" s="1"/>
  <c r="Z14" i="2"/>
  <c r="AC14" i="2"/>
  <c r="U15" i="2"/>
  <c r="V15" i="2"/>
  <c r="W15" i="2"/>
  <c r="X15" i="2"/>
  <c r="AA15" i="2" s="1"/>
  <c r="Y15" i="2"/>
  <c r="Z15" i="2"/>
  <c r="AC15" i="2" s="1"/>
  <c r="AB15" i="2"/>
  <c r="U16" i="2"/>
  <c r="AA16" i="2" s="1"/>
  <c r="V16" i="2"/>
  <c r="W16" i="2"/>
  <c r="X16" i="2"/>
  <c r="Y16" i="2"/>
  <c r="AB16" i="2" s="1"/>
  <c r="Z16" i="2"/>
  <c r="AC16" i="2"/>
  <c r="U17" i="2"/>
  <c r="AA17" i="2" s="1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C19" i="2" s="1"/>
  <c r="AA19" i="2"/>
  <c r="U20" i="2"/>
  <c r="AA20" i="2" s="1"/>
  <c r="V20" i="2"/>
  <c r="W20" i="2"/>
  <c r="X20" i="2"/>
  <c r="Y20" i="2"/>
  <c r="AB20" i="2" s="1"/>
  <c r="Z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AB23" i="2" s="1"/>
  <c r="W23" i="2"/>
  <c r="X23" i="2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AA25" i="2" s="1"/>
  <c r="Y25" i="2"/>
  <c r="Z25" i="2"/>
  <c r="AB25" i="2"/>
  <c r="U26" i="2"/>
  <c r="V26" i="2"/>
  <c r="AB26" i="2" s="1"/>
  <c r="W26" i="2"/>
  <c r="AC26" i="2" s="1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 s="1"/>
  <c r="U28" i="2"/>
  <c r="AA28" i="2" s="1"/>
  <c r="V28" i="2"/>
  <c r="W28" i="2"/>
  <c r="X28" i="2"/>
  <c r="Y28" i="2"/>
  <c r="AB28" i="2" s="1"/>
  <c r="Z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AB31" i="2" s="1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AA33" i="2" s="1"/>
  <c r="Y33" i="2"/>
  <c r="Z33" i="2"/>
  <c r="AB33" i="2"/>
  <c r="U34" i="2"/>
  <c r="V34" i="2"/>
  <c r="AB34" i="2" s="1"/>
  <c r="W34" i="2"/>
  <c r="AC34" i="2" s="1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 s="1"/>
  <c r="U36" i="2"/>
  <c r="AA36" i="2" s="1"/>
  <c r="V36" i="2"/>
  <c r="W36" i="2"/>
  <c r="X36" i="2"/>
  <c r="Y36" i="2"/>
  <c r="AB36" i="2" s="1"/>
  <c r="Z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AB39" i="2" s="1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AA41" i="2" s="1"/>
  <c r="Y41" i="2"/>
  <c r="Z41" i="2"/>
  <c r="AB41" i="2"/>
  <c r="U42" i="2"/>
  <c r="V42" i="2"/>
  <c r="AB42" i="2" s="1"/>
  <c r="W42" i="2"/>
  <c r="AC42" i="2" s="1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 s="1"/>
  <c r="U44" i="2"/>
  <c r="AA44" i="2" s="1"/>
  <c r="V44" i="2"/>
  <c r="W44" i="2"/>
  <c r="X44" i="2"/>
  <c r="Y44" i="2"/>
  <c r="AB44" i="2" s="1"/>
  <c r="Z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AB47" i="2" s="1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AC49" i="2" s="1"/>
  <c r="X49" i="2"/>
  <c r="AA49" i="2" s="1"/>
  <c r="Y49" i="2"/>
  <c r="Z49" i="2"/>
  <c r="AB49" i="2"/>
  <c r="U50" i="2"/>
  <c r="V50" i="2"/>
  <c r="AB50" i="2" s="1"/>
  <c r="W50" i="2"/>
  <c r="AC50" i="2" s="1"/>
  <c r="X50" i="2"/>
  <c r="Y50" i="2"/>
  <c r="Z50" i="2"/>
  <c r="AA50" i="2"/>
  <c r="U51" i="2"/>
  <c r="AA51" i="2" s="1"/>
  <c r="V51" i="2"/>
  <c r="AB51" i="2" s="1"/>
  <c r="W51" i="2"/>
  <c r="X51" i="2"/>
  <c r="Y51" i="2"/>
  <c r="Z51" i="2"/>
  <c r="AC51" i="2" s="1"/>
  <c r="U52" i="2"/>
  <c r="AA52" i="2" s="1"/>
  <c r="V52" i="2"/>
  <c r="W52" i="2"/>
  <c r="X52" i="2"/>
  <c r="Y52" i="2"/>
  <c r="AB52" i="2" s="1"/>
  <c r="Z52" i="2"/>
  <c r="AC52" i="2"/>
  <c r="U53" i="2"/>
  <c r="V53" i="2"/>
  <c r="W53" i="2"/>
  <c r="AC53" i="2" s="1"/>
  <c r="X53" i="2"/>
  <c r="AA53" i="2" s="1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AA55" i="2" s="1"/>
  <c r="V55" i="2"/>
  <c r="AB55" i="2" s="1"/>
  <c r="W55" i="2"/>
  <c r="X55" i="2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AC57" i="2" s="1"/>
  <c r="X57" i="2"/>
  <c r="AA57" i="2" s="1"/>
  <c r="Y57" i="2"/>
  <c r="Z57" i="2"/>
  <c r="AB57" i="2"/>
  <c r="U58" i="2"/>
  <c r="V58" i="2"/>
  <c r="AB58" i="2" s="1"/>
  <c r="W58" i="2"/>
  <c r="AC58" i="2" s="1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 s="1"/>
  <c r="U60" i="2"/>
  <c r="AA60" i="2" s="1"/>
  <c r="V60" i="2"/>
  <c r="W60" i="2"/>
  <c r="X60" i="2"/>
  <c r="Y60" i="2"/>
  <c r="AB60" i="2" s="1"/>
  <c r="Z60" i="2"/>
  <c r="AC60" i="2"/>
  <c r="U61" i="2"/>
  <c r="V61" i="2"/>
  <c r="W61" i="2"/>
  <c r="AC61" i="2" s="1"/>
  <c r="X61" i="2"/>
  <c r="AA61" i="2" s="1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AA63" i="2" s="1"/>
  <c r="V63" i="2"/>
  <c r="AB63" i="2" s="1"/>
  <c r="W63" i="2"/>
  <c r="X63" i="2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AA65" i="2" s="1"/>
  <c r="Y65" i="2"/>
  <c r="Z65" i="2"/>
  <c r="AB65" i="2"/>
  <c r="U66" i="2"/>
  <c r="V66" i="2"/>
  <c r="AB66" i="2" s="1"/>
  <c r="W66" i="2"/>
  <c r="AC66" i="2" s="1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 s="1"/>
  <c r="U68" i="2"/>
  <c r="AA68" i="2" s="1"/>
  <c r="V68" i="2"/>
  <c r="W68" i="2"/>
  <c r="X68" i="2"/>
  <c r="Y68" i="2"/>
  <c r="AB68" i="2" s="1"/>
  <c r="Z68" i="2"/>
  <c r="AC68" i="2"/>
  <c r="U69" i="2"/>
  <c r="V69" i="2"/>
  <c r="W69" i="2"/>
  <c r="AC69" i="2" s="1"/>
  <c r="X69" i="2"/>
  <c r="AA69" i="2" s="1"/>
  <c r="Y69" i="2"/>
  <c r="Z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AB71" i="2" s="1"/>
  <c r="W71" i="2"/>
  <c r="X71" i="2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AA73" i="2" s="1"/>
  <c r="Y73" i="2"/>
  <c r="Z73" i="2"/>
  <c r="AB73" i="2"/>
  <c r="U74" i="2"/>
  <c r="V74" i="2"/>
  <c r="AB74" i="2" s="1"/>
  <c r="W74" i="2"/>
  <c r="AC74" i="2" s="1"/>
  <c r="X74" i="2"/>
  <c r="Y74" i="2"/>
  <c r="Z74" i="2"/>
  <c r="AA74" i="2"/>
  <c r="U75" i="2"/>
  <c r="AA75" i="2" s="1"/>
  <c r="V75" i="2"/>
  <c r="AB75" i="2" s="1"/>
  <c r="W75" i="2"/>
  <c r="X75" i="2"/>
  <c r="Y75" i="2"/>
  <c r="Z75" i="2"/>
  <c r="AC75" i="2" s="1"/>
  <c r="U76" i="2"/>
  <c r="AA76" i="2" s="1"/>
  <c r="V76" i="2"/>
  <c r="W76" i="2"/>
  <c r="X76" i="2"/>
  <c r="Y76" i="2"/>
  <c r="AB76" i="2" s="1"/>
  <c r="Z76" i="2"/>
  <c r="AC76" i="2"/>
  <c r="U77" i="2"/>
  <c r="V77" i="2"/>
  <c r="W77" i="2"/>
  <c r="AC77" i="2" s="1"/>
  <c r="X77" i="2"/>
  <c r="AA77" i="2" s="1"/>
  <c r="Y77" i="2"/>
  <c r="Z77" i="2"/>
  <c r="AB77" i="2"/>
  <c r="U78" i="2"/>
  <c r="V78" i="2"/>
  <c r="AB78" i="2" s="1"/>
  <c r="W78" i="2"/>
  <c r="AC78" i="2" s="1"/>
  <c r="X78" i="2"/>
  <c r="Y78" i="2"/>
  <c r="Z78" i="2"/>
  <c r="AA78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H861" i="11" s="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E955" i="11" s="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36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14" i="5" l="1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U100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986" i="4" l="1"/>
  <c r="V547" i="4"/>
  <c r="J979" i="11"/>
  <c r="V417" i="4"/>
  <c r="J929" i="11"/>
  <c r="I929" i="11"/>
  <c r="V656" i="4"/>
  <c r="W656" i="4" s="1"/>
  <c r="X656" i="4" s="1"/>
  <c r="V403" i="4"/>
  <c r="V643" i="4"/>
  <c r="V699" i="4"/>
  <c r="W517" i="4"/>
  <c r="I968" i="11"/>
  <c r="V120" i="4"/>
  <c r="V47" i="4"/>
  <c r="V12" i="4"/>
  <c r="V50" i="4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622" i="4" l="1"/>
  <c r="V946" i="4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L207" i="4" l="1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P170" i="4" s="1"/>
  <c r="AV170" i="4" s="1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P152" i="4"/>
  <c r="AV152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Q180" i="4" s="1"/>
  <c r="AW180" i="4" s="1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3" i="4" l="1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AP783" i="4" s="1"/>
  <c r="AV783" i="4" s="1"/>
  <c r="G687" i="4"/>
  <c r="AF783" i="4"/>
  <c r="AL783" i="4" s="1"/>
  <c r="AR783" i="4" s="1"/>
  <c r="AJ783" i="4"/>
  <c r="AG174" i="4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AL943" i="4" s="1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O174" i="4" s="1"/>
  <c r="AU174" i="4" s="1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G1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12" i="4" l="1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F149" i="4"/>
  <c r="J149" i="4" s="1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D84" i="4"/>
  <c r="H84" i="4" s="1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F146" i="4"/>
  <c r="J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64" i="4" l="1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G153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N157" i="4" l="1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4" i="3"/>
  <c r="D673" i="10"/>
  <c r="D805" i="3"/>
  <c r="D606" i="10"/>
  <c r="D473" i="10"/>
  <c r="D608" i="3"/>
  <c r="D355" i="10"/>
  <c r="D605" i="10"/>
  <c r="D720" i="3"/>
  <c r="D440" i="10"/>
  <c r="D945" i="3"/>
  <c r="D848" i="10"/>
  <c r="D942" i="10"/>
  <c r="D503" i="10"/>
  <c r="D797" i="10"/>
  <c r="D678" i="10"/>
  <c r="D825" i="3"/>
  <c r="D745" i="10"/>
  <c r="D969" i="3"/>
  <c r="D752" i="3"/>
  <c r="D497" i="3"/>
  <c r="D652" i="3"/>
  <c r="D765" i="3"/>
  <c r="D858" i="3"/>
  <c r="D434" i="10"/>
  <c r="D947" i="3"/>
  <c r="D485" i="3"/>
  <c r="D773" i="10"/>
  <c r="D488" i="10"/>
  <c r="D715" i="10"/>
  <c r="D931" i="10"/>
  <c r="D613" i="10"/>
  <c r="D553" i="10"/>
  <c r="D748" i="3"/>
  <c r="D865" i="3"/>
  <c r="D551" i="3"/>
  <c r="D968" i="10"/>
  <c r="D822" i="10"/>
  <c r="D646" i="10"/>
  <c r="D303" i="10"/>
  <c r="D861" i="10"/>
  <c r="D860" i="3"/>
  <c r="D563" i="3"/>
  <c r="D976" i="10"/>
  <c r="D747" i="3"/>
  <c r="D616" i="10"/>
  <c r="D695" i="10"/>
  <c r="D791" i="3"/>
  <c r="D991" i="3"/>
  <c r="D907" i="3"/>
  <c r="D480" i="3"/>
  <c r="D817" i="3"/>
  <c r="D688" i="10"/>
  <c r="D863" i="3"/>
  <c r="D422" i="10"/>
  <c r="D603" i="3"/>
  <c r="D764" i="3"/>
  <c r="D476" i="3"/>
  <c r="D766" i="3"/>
  <c r="D647" i="10"/>
  <c r="D565" i="10"/>
  <c r="D798" i="3"/>
  <c r="D557" i="10"/>
  <c r="D635" i="3"/>
  <c r="D782" i="3"/>
  <c r="D651" i="10"/>
  <c r="D874" i="3"/>
  <c r="D474" i="3"/>
  <c r="D531" i="3"/>
  <c r="D632" i="3"/>
  <c r="D775" i="3"/>
  <c r="D783" i="3"/>
  <c r="D808" i="10"/>
  <c r="D937" i="3"/>
  <c r="D517" i="3"/>
  <c r="D470" i="10"/>
  <c r="D961" i="3"/>
  <c r="D679" i="3"/>
  <c r="D510" i="3"/>
  <c r="D615" i="10"/>
  <c r="D1001" i="10"/>
  <c r="D942" i="3"/>
  <c r="D688" i="3"/>
  <c r="D850" i="3"/>
  <c r="D959" i="3"/>
  <c r="D952" i="3"/>
  <c r="D698" i="3"/>
  <c r="D634" i="3"/>
  <c r="D960" i="3"/>
  <c r="D589" i="10"/>
  <c r="D619" i="10"/>
  <c r="D838" i="3"/>
  <c r="D881" i="3"/>
  <c r="D924" i="3"/>
  <c r="D379" i="10"/>
  <c r="D441" i="10"/>
  <c r="D562" i="10"/>
  <c r="D994" i="10"/>
  <c r="D868" i="10"/>
  <c r="D626" i="3"/>
  <c r="D484" i="3"/>
  <c r="D583" i="3"/>
  <c r="D851" i="10"/>
  <c r="D989" i="3"/>
  <c r="D723" i="3"/>
  <c r="D835" i="3"/>
  <c r="D846" i="10"/>
  <c r="D498" i="3"/>
  <c r="D270" i="10"/>
  <c r="D663" i="10"/>
  <c r="D335" i="10"/>
  <c r="D940" i="3"/>
  <c r="D530" i="10"/>
  <c r="D628" i="10"/>
  <c r="D633" i="10"/>
  <c r="D971" i="10"/>
  <c r="D604" i="3"/>
  <c r="D369" i="10"/>
  <c r="D573" i="3"/>
  <c r="D864" i="3"/>
  <c r="D283" i="10"/>
  <c r="D504" i="10"/>
  <c r="D428" i="10"/>
  <c r="D379" i="3"/>
  <c r="D483" i="3"/>
  <c r="D875" i="3"/>
  <c r="D719" i="3"/>
  <c r="D464" i="10"/>
  <c r="D642" i="3"/>
  <c r="D685" i="3"/>
  <c r="D558" i="3"/>
  <c r="D854" i="3"/>
  <c r="D740" i="3"/>
  <c r="D769" i="10"/>
  <c r="D781" i="3"/>
  <c r="D339" i="10"/>
  <c r="D502" i="10"/>
  <c r="D893" i="3"/>
  <c r="D720" i="10"/>
  <c r="D491" i="10"/>
  <c r="D399" i="10"/>
  <c r="D307" i="10"/>
  <c r="D941" i="3"/>
  <c r="D882" i="10"/>
  <c r="D609" i="3"/>
  <c r="D678" i="3"/>
  <c r="D623" i="10"/>
  <c r="D481" i="10"/>
  <c r="D676" i="3"/>
  <c r="D665" i="10"/>
  <c r="D996" i="3"/>
  <c r="D482" i="3"/>
  <c r="D988" i="3"/>
  <c r="D409" i="10"/>
  <c r="D839" i="3"/>
  <c r="D790" i="10"/>
  <c r="D577" i="3"/>
  <c r="D576" i="3"/>
  <c r="D828" i="3"/>
  <c r="D833" i="10"/>
  <c r="D667" i="3"/>
  <c r="D1001" i="3"/>
  <c r="D405" i="10"/>
  <c r="D855" i="10"/>
  <c r="D498" i="10"/>
  <c r="D266" i="10"/>
  <c r="D705" i="3"/>
  <c r="D595" i="3"/>
  <c r="D490" i="3"/>
  <c r="D572" i="3"/>
  <c r="D560" i="10"/>
  <c r="D426" i="10"/>
  <c r="D960" i="10"/>
  <c r="D599" i="10"/>
  <c r="D320" i="10"/>
  <c r="D526" i="3"/>
  <c r="D521" i="10"/>
  <c r="D829" i="3"/>
  <c r="D618" i="10"/>
  <c r="D574" i="3"/>
  <c r="D808" i="3"/>
  <c r="D713" i="10"/>
  <c r="D666" i="3"/>
  <c r="D746" i="3"/>
  <c r="D816" i="3"/>
  <c r="D475" i="3"/>
  <c r="D540" i="3"/>
  <c r="D939" i="3"/>
  <c r="D542" i="3"/>
  <c r="D582" i="3"/>
  <c r="D736" i="3"/>
  <c r="D721" i="3"/>
  <c r="D884" i="3"/>
  <c r="D526" i="10"/>
  <c r="D855" i="3"/>
  <c r="D668" i="10"/>
  <c r="D467" i="3"/>
  <c r="D508" i="10"/>
  <c r="D802" i="3"/>
  <c r="D742" i="3"/>
  <c r="D607" i="3"/>
  <c r="D973" i="10"/>
  <c r="D585" i="3"/>
  <c r="D614" i="3"/>
  <c r="D933" i="10"/>
  <c r="D457" i="10"/>
  <c r="D497" i="10"/>
  <c r="D689" i="3"/>
  <c r="D676" i="10"/>
  <c r="D903" i="3"/>
  <c r="D792" i="3"/>
  <c r="D975" i="10"/>
  <c r="D541" i="10"/>
  <c r="D911" i="3"/>
  <c r="D600" i="10"/>
  <c r="D943" i="10"/>
  <c r="D881" i="10"/>
  <c r="D513" i="10"/>
  <c r="D879" i="3"/>
  <c r="D807" i="10"/>
  <c r="D353" i="10"/>
  <c r="D864" i="10"/>
  <c r="D680" i="10"/>
  <c r="D877" i="3"/>
  <c r="D657" i="10"/>
  <c r="D483" i="10"/>
  <c r="D546" i="10"/>
  <c r="D702" i="3"/>
  <c r="D655" i="10"/>
  <c r="D745" i="3"/>
  <c r="D532" i="10"/>
  <c r="D800" i="3"/>
  <c r="D1000" i="3"/>
  <c r="D340" i="10"/>
  <c r="D631" i="3"/>
  <c r="D748" i="10"/>
  <c r="D853" i="3"/>
  <c r="D479" i="3"/>
  <c r="D866" i="10"/>
  <c r="D548" i="10"/>
  <c r="D841" i="3"/>
  <c r="D292" i="10"/>
  <c r="D420" i="10"/>
  <c r="D925" i="3"/>
  <c r="D460" i="10"/>
  <c r="D640" i="10"/>
  <c r="D953" i="3"/>
  <c r="D915" i="3"/>
  <c r="D761" i="3"/>
  <c r="D948" i="3"/>
  <c r="D694" i="3"/>
  <c r="D844" i="3"/>
  <c r="D648" i="3"/>
  <c r="D912" i="3"/>
  <c r="D876" i="3"/>
  <c r="D612" i="3"/>
  <c r="D914" i="3"/>
  <c r="D279" i="10"/>
  <c r="D983" i="10"/>
  <c r="D753" i="3"/>
  <c r="D324" i="10"/>
  <c r="D664" i="3"/>
  <c r="D669" i="3"/>
  <c r="D920" i="10"/>
  <c r="D987" i="10"/>
  <c r="D404" i="10"/>
  <c r="D662" i="10"/>
  <c r="D730" i="3"/>
  <c r="D826" i="3"/>
  <c r="D970" i="10"/>
  <c r="D681" i="10"/>
  <c r="D522" i="3"/>
  <c r="D514" i="3"/>
  <c r="D882" i="3"/>
  <c r="D471" i="3"/>
  <c r="D792" i="10"/>
  <c r="D417" i="10"/>
  <c r="D459" i="10"/>
  <c r="D550" i="3"/>
  <c r="D393" i="10"/>
  <c r="D843" i="3"/>
  <c r="D931" i="3"/>
  <c r="D348" i="10"/>
  <c r="D518" i="10"/>
  <c r="D346" i="10"/>
  <c r="D709" i="3"/>
  <c r="D422" i="3"/>
  <c r="D536" i="3"/>
  <c r="D478" i="3"/>
  <c r="D599" i="3"/>
  <c r="D779" i="3"/>
  <c r="D997" i="3"/>
  <c r="D598" i="3"/>
  <c r="D672" i="3"/>
  <c r="D515" i="3"/>
  <c r="D371" i="10"/>
  <c r="D700" i="3"/>
  <c r="D716" i="10"/>
  <c r="D801" i="3"/>
  <c r="D719" i="10"/>
  <c r="D390" i="10"/>
  <c r="D985" i="3"/>
  <c r="D329" i="10"/>
  <c r="D590" i="10"/>
  <c r="D427" i="10"/>
  <c r="D934" i="3"/>
  <c r="D494" i="10"/>
  <c r="D566" i="3"/>
  <c r="D866" i="3"/>
  <c r="D691" i="10"/>
  <c r="D865" i="10"/>
  <c r="D363" i="10"/>
  <c r="D735" i="10"/>
  <c r="D975" i="3"/>
  <c r="D954" i="10"/>
  <c r="D962" i="10"/>
  <c r="D921" i="10"/>
  <c r="D639" i="10"/>
  <c r="D606" i="3"/>
  <c r="D759" i="3"/>
  <c r="D518" i="3"/>
  <c r="D955" i="3"/>
  <c r="D551" i="10"/>
  <c r="D549" i="3"/>
  <c r="D508" i="3"/>
  <c r="D450" i="10"/>
  <c r="D468" i="3"/>
  <c r="D758" i="10"/>
  <c r="D594" i="3"/>
  <c r="D639" i="3"/>
  <c r="D571" i="10"/>
  <c r="D658" i="3"/>
  <c r="D567" i="3"/>
  <c r="D509" i="3"/>
  <c r="D659" i="10"/>
  <c r="D528" i="10"/>
  <c r="D464" i="3"/>
  <c r="D424" i="3"/>
  <c r="D573" i="10"/>
  <c r="D737" i="10"/>
  <c r="D675" i="10"/>
  <c r="D533" i="3"/>
  <c r="D524" i="10"/>
  <c r="D584" i="10"/>
  <c r="D345" i="10"/>
  <c r="D772" i="3"/>
  <c r="D561" i="3"/>
  <c r="D623" i="3"/>
  <c r="D686" i="3"/>
  <c r="D633" i="3"/>
  <c r="D590" i="3"/>
  <c r="D899" i="10"/>
  <c r="D913" i="3"/>
  <c r="D768" i="3"/>
  <c r="D489" i="10"/>
  <c r="D312" i="10"/>
  <c r="D824" i="3"/>
  <c r="D990" i="3"/>
  <c r="D246" i="10"/>
  <c r="D814" i="3"/>
  <c r="D752" i="10"/>
  <c r="D779" i="10"/>
  <c r="D891" i="10"/>
  <c r="D877" i="10"/>
  <c r="D886" i="10"/>
  <c r="D553" i="3"/>
  <c r="D296" i="3"/>
  <c r="D949" i="10"/>
  <c r="D995" i="10"/>
  <c r="D650" i="10"/>
  <c r="D823" i="10"/>
  <c r="D282" i="10"/>
  <c r="D760" i="10"/>
  <c r="D800" i="10"/>
  <c r="D888" i="3"/>
  <c r="D618" i="3"/>
  <c r="D658" i="10"/>
  <c r="D905" i="3"/>
  <c r="D604" i="10"/>
  <c r="D820" i="10"/>
  <c r="D973" i="3"/>
  <c r="D624" i="10"/>
  <c r="D751" i="3"/>
  <c r="D787" i="3"/>
  <c r="D287" i="10"/>
  <c r="D943" i="3"/>
  <c r="D387" i="10"/>
  <c r="D448" i="10"/>
  <c r="D998" i="10"/>
  <c r="D534" i="10"/>
  <c r="D848" i="3"/>
  <c r="D376" i="10"/>
  <c r="D331" i="10"/>
  <c r="D511" i="3"/>
  <c r="D669" i="10"/>
  <c r="D458" i="10"/>
  <c r="D637" i="3"/>
  <c r="D937" i="10"/>
  <c r="D813" i="10"/>
  <c r="D442" i="10"/>
  <c r="D453" i="10"/>
  <c r="D793" i="3"/>
  <c r="D554" i="3"/>
  <c r="D477" i="10"/>
  <c r="D414" i="10"/>
  <c r="D966" i="10"/>
  <c r="D714" i="10"/>
  <c r="D602" i="10"/>
  <c r="D827" i="10"/>
  <c r="D495" i="3"/>
  <c r="D835" i="10"/>
  <c r="D556" i="10"/>
  <c r="D812" i="3"/>
  <c r="D843" i="10"/>
  <c r="D765" i="10"/>
  <c r="D654" i="3"/>
  <c r="D593" i="10"/>
  <c r="D834" i="3"/>
  <c r="D683" i="10"/>
  <c r="D951" i="3"/>
  <c r="D993" i="3"/>
  <c r="D728" i="3"/>
  <c r="D984" i="3"/>
  <c r="D717" i="3"/>
  <c r="D899" i="3"/>
  <c r="D333" i="10"/>
  <c r="D321" i="10"/>
  <c r="D649" i="3"/>
  <c r="D930" i="10"/>
  <c r="D505" i="10"/>
  <c r="D469" i="10"/>
  <c r="D718" i="3"/>
  <c r="D801" i="10"/>
  <c r="D591" i="3"/>
  <c r="D741" i="10"/>
  <c r="D834" i="10"/>
  <c r="D437" i="10"/>
  <c r="D356" i="10"/>
  <c r="D579" i="3"/>
  <c r="D746" i="10"/>
  <c r="D533" i="10"/>
  <c r="D974" i="3"/>
  <c r="D560" i="3"/>
  <c r="D677" i="10"/>
  <c r="D780" i="10"/>
  <c r="D584" i="3"/>
  <c r="D729" i="3"/>
  <c r="D532" i="3"/>
  <c r="D612" i="10"/>
  <c r="D724" i="10"/>
  <c r="D323" i="10"/>
  <c r="D878" i="3"/>
  <c r="D968" i="3"/>
  <c r="D687" i="3"/>
  <c r="D524" i="3"/>
  <c r="D785" i="3"/>
  <c r="D767" i="10"/>
  <c r="D777" i="3"/>
  <c r="D373" i="10"/>
  <c r="D951" i="10"/>
  <c r="D898" i="3"/>
  <c r="D786" i="10"/>
  <c r="D893" i="10"/>
  <c r="D473" i="3"/>
  <c r="D807" i="3"/>
  <c r="D690" i="3"/>
  <c r="D974" i="10"/>
  <c r="D487" i="10"/>
  <c r="D585" i="10"/>
  <c r="D814" i="10"/>
  <c r="D564" i="10"/>
  <c r="D810" i="3"/>
  <c r="D887" i="3"/>
  <c r="D487" i="3"/>
  <c r="D564" i="3"/>
  <c r="D470" i="3"/>
  <c r="D980" i="10"/>
  <c r="D841" i="10"/>
  <c r="D624" i="3"/>
  <c r="D997" i="10"/>
  <c r="D362" i="10"/>
  <c r="D758" i="3"/>
  <c r="D569" i="3"/>
  <c r="D683" i="3"/>
  <c r="D938" i="10"/>
  <c r="D500" i="3"/>
  <c r="D507" i="3"/>
  <c r="D530" i="3"/>
  <c r="D338" i="10"/>
  <c r="D845" i="3"/>
  <c r="D874" i="10"/>
  <c r="D894" i="10"/>
  <c r="D570" i="10"/>
  <c r="D640" i="3"/>
  <c r="D778" i="3"/>
  <c r="D936" i="3"/>
  <c r="D910" i="3"/>
  <c r="D729" i="10"/>
  <c r="D313" i="10"/>
  <c r="D432" i="10"/>
  <c r="D256" i="10"/>
  <c r="D396" i="3"/>
  <c r="D565" i="3"/>
  <c r="D687" i="10"/>
  <c r="D242" i="3"/>
  <c r="D475" i="10"/>
  <c r="D916" i="3"/>
  <c r="D919" i="3"/>
  <c r="D803" i="3"/>
  <c r="D914" i="10"/>
  <c r="D978" i="3"/>
  <c r="D697" i="3"/>
  <c r="D486" i="3"/>
  <c r="D555" i="10"/>
  <c r="D737" i="3"/>
  <c r="D570" i="3"/>
  <c r="D839" i="10"/>
  <c r="D918" i="10"/>
  <c r="D250" i="3"/>
  <c r="D706" i="3"/>
  <c r="D763" i="3"/>
  <c r="D938" i="3"/>
  <c r="D840" i="3"/>
  <c r="D856" i="3"/>
  <c r="D568" i="3"/>
  <c r="D892" i="3"/>
  <c r="D371" i="3"/>
  <c r="D852" i="3"/>
  <c r="D334" i="10"/>
  <c r="D311" i="10"/>
  <c r="D525" i="3"/>
  <c r="D811" i="3"/>
  <c r="D950" i="3"/>
  <c r="D895" i="10"/>
  <c r="D362" i="3"/>
  <c r="D682" i="3"/>
  <c r="D632" i="10"/>
  <c r="D486" i="10"/>
  <c r="D753" i="10"/>
  <c r="D592" i="3"/>
  <c r="D722" i="3"/>
  <c r="D703" i="10"/>
  <c r="D761" i="10"/>
  <c r="D499" i="10"/>
  <c r="D711" i="3"/>
  <c r="D630" i="3"/>
  <c r="D776" i="10"/>
  <c r="D934" i="10"/>
  <c r="D509" i="10"/>
  <c r="D614" i="10"/>
  <c r="D465" i="3"/>
  <c r="D771" i="10"/>
  <c r="D777" i="10"/>
  <c r="D547" i="3"/>
  <c r="D308" i="10"/>
  <c r="D587" i="10"/>
  <c r="D717" i="10"/>
  <c r="D781" i="10"/>
  <c r="D615" i="3"/>
  <c r="D306" i="10"/>
  <c r="D725" i="10"/>
  <c r="D904" i="3"/>
  <c r="D986" i="10"/>
  <c r="D915" i="10"/>
  <c r="D771" i="3"/>
  <c r="D328" i="3"/>
  <c r="D523" i="3"/>
  <c r="D382" i="10"/>
  <c r="D488" i="3"/>
  <c r="D501" i="3"/>
  <c r="D665" i="3"/>
  <c r="D714" i="3"/>
  <c r="D490" i="10"/>
  <c r="D310" i="10"/>
  <c r="D701" i="10"/>
  <c r="D990" i="10"/>
  <c r="D576" i="10"/>
  <c r="D446" i="10"/>
  <c r="D983" i="3"/>
  <c r="D991" i="10"/>
  <c r="D791" i="10"/>
  <c r="D592" i="10"/>
  <c r="D625" i="10"/>
  <c r="D435" i="3"/>
  <c r="D512" i="3"/>
  <c r="D542" i="10"/>
  <c r="D552" i="10"/>
  <c r="D799" i="3"/>
  <c r="D452" i="10"/>
  <c r="D789" i="10"/>
  <c r="D939" i="10"/>
  <c r="D402" i="10"/>
  <c r="D830" i="3"/>
  <c r="D832" i="3"/>
  <c r="D450" i="3"/>
  <c r="D850" i="10"/>
  <c r="D447" i="10"/>
  <c r="D462" i="3"/>
  <c r="D360" i="10"/>
  <c r="D394" i="3"/>
  <c r="D275" i="10"/>
  <c r="D265" i="3"/>
  <c r="D255" i="3"/>
  <c r="D360" i="3"/>
  <c r="D885" i="3"/>
  <c r="D311" i="3"/>
  <c r="D821" i="3"/>
  <c r="D308" i="3"/>
  <c r="D234" i="10"/>
  <c r="D568" i="10"/>
  <c r="D556" i="3"/>
  <c r="D358" i="10"/>
  <c r="D562" i="3"/>
  <c r="D536" i="10"/>
  <c r="D252" i="10"/>
  <c r="D368" i="3"/>
  <c r="D750" i="3"/>
  <c r="D813" i="3"/>
  <c r="D657" i="3"/>
  <c r="D354" i="10"/>
  <c r="D730" i="10"/>
  <c r="D922" i="3"/>
  <c r="D944" i="3"/>
  <c r="D603" i="10"/>
  <c r="D967" i="3"/>
  <c r="D398" i="10"/>
  <c r="D233" i="10"/>
  <c r="D481" i="3"/>
  <c r="D888" i="10"/>
  <c r="D384" i="3"/>
  <c r="D300" i="10"/>
  <c r="D370" i="10"/>
  <c r="D842" i="3"/>
  <c r="D586" i="3"/>
  <c r="D625" i="3"/>
  <c r="D693" i="3"/>
  <c r="D645" i="3"/>
  <c r="D661" i="3"/>
  <c r="D889" i="3"/>
  <c r="D572" i="10"/>
  <c r="D886" i="3"/>
  <c r="D510" i="10"/>
  <c r="D921" i="3"/>
  <c r="D903" i="10"/>
  <c r="D986" i="3"/>
  <c r="D709" i="10"/>
  <c r="D854" i="10"/>
  <c r="D784" i="3"/>
  <c r="D749" i="10"/>
  <c r="D388" i="10"/>
  <c r="D887" i="10"/>
  <c r="D741" i="3"/>
  <c r="D727" i="3"/>
  <c r="D540" i="10"/>
  <c r="D946" i="3"/>
  <c r="D545" i="10"/>
  <c r="D607" i="10"/>
  <c r="D410" i="10"/>
  <c r="D690" i="10"/>
  <c r="D636" i="10"/>
  <c r="D433" i="3"/>
  <c r="D944" i="10"/>
  <c r="D401" i="10"/>
  <c r="D902" i="10"/>
  <c r="D378" i="10"/>
  <c r="D976" i="3"/>
  <c r="D869" i="10"/>
  <c r="D731" i="3"/>
  <c r="D274" i="10"/>
  <c r="D992" i="3"/>
  <c r="D304" i="10"/>
  <c r="D696" i="3"/>
  <c r="D276" i="10"/>
  <c r="D629" i="3"/>
  <c r="D910" i="10"/>
  <c r="D636" i="3"/>
  <c r="D847" i="3"/>
  <c r="D993" i="10"/>
  <c r="D410" i="3"/>
  <c r="D966" i="3"/>
  <c r="D804" i="3"/>
  <c r="D794" i="10"/>
  <c r="D707" i="10"/>
  <c r="D528" i="3"/>
  <c r="D403" i="10"/>
  <c r="D516" i="3"/>
  <c r="D557" i="3"/>
  <c r="D872" i="10"/>
  <c r="D789" i="3"/>
  <c r="D783" i="10"/>
  <c r="D672" i="10"/>
  <c r="D420" i="3"/>
  <c r="D842" i="10"/>
  <c r="D852" i="10"/>
  <c r="D784" i="10"/>
  <c r="D981" i="10"/>
  <c r="D539" i="10"/>
  <c r="D712" i="3"/>
  <c r="D413" i="10"/>
  <c r="D857" i="3"/>
  <c r="D972" i="3"/>
  <c r="D806" i="10"/>
  <c r="D725" i="3"/>
  <c r="D620" i="10"/>
  <c r="D507" i="10"/>
  <c r="D537" i="3"/>
  <c r="D249" i="3"/>
  <c r="D263" i="10"/>
  <c r="D466" i="10"/>
  <c r="D387" i="3"/>
  <c r="D662" i="3"/>
  <c r="D558" i="10"/>
  <c r="D493" i="3"/>
  <c r="D770" i="10"/>
  <c r="D309" i="10"/>
  <c r="D933" i="3"/>
  <c r="D861" i="3"/>
  <c r="D547" i="10"/>
  <c r="D736" i="10"/>
  <c r="D555" i="3"/>
  <c r="D439" i="3"/>
  <c r="D772" i="10"/>
  <c r="D947" i="10"/>
  <c r="D270" i="3"/>
  <c r="D579" i="10"/>
  <c r="D330" i="3"/>
  <c r="D580" i="10"/>
  <c r="D401" i="3"/>
  <c r="D653" i="3"/>
  <c r="D321" i="3"/>
  <c r="D538" i="10"/>
  <c r="D318" i="3"/>
  <c r="D796" i="10"/>
  <c r="D388" i="3"/>
  <c r="D694" i="10"/>
  <c r="D831" i="10"/>
  <c r="D698" i="10"/>
  <c r="D520" i="3"/>
  <c r="D474" i="10"/>
  <c r="D330" i="10"/>
  <c r="D608" i="10"/>
  <c r="D234" i="3"/>
  <c r="D708" i="10"/>
  <c r="D531" i="10"/>
  <c r="D406" i="10"/>
  <c r="D812" i="10"/>
  <c r="D838" i="10"/>
  <c r="D527" i="3"/>
  <c r="D515" i="10"/>
  <c r="D419" i="10"/>
  <c r="D950" i="10"/>
  <c r="D674" i="10"/>
  <c r="D513" i="3"/>
  <c r="D982" i="10"/>
  <c r="D365" i="3"/>
  <c r="D361" i="3"/>
  <c r="D770" i="3"/>
  <c r="D414" i="3"/>
  <c r="D581" i="3"/>
  <c r="D463" i="10"/>
  <c r="D472" i="10"/>
  <c r="D319" i="10"/>
  <c r="D297" i="10"/>
  <c r="D739" i="10"/>
  <c r="D425" i="10"/>
  <c r="D871" i="3"/>
  <c r="D755" i="3"/>
  <c r="D601" i="10"/>
  <c r="D541" i="3"/>
  <c r="D971" i="3"/>
  <c r="D519" i="3"/>
  <c r="D817" i="10"/>
  <c r="D277" i="10"/>
  <c r="D429" i="3"/>
  <c r="D506" i="3"/>
  <c r="D648" i="10"/>
  <c r="D754" i="10"/>
  <c r="D267" i="10"/>
  <c r="D336" i="10"/>
  <c r="D847" i="10"/>
  <c r="D821" i="10"/>
  <c r="D981" i="3"/>
  <c r="D780" i="3"/>
  <c r="D906" i="10"/>
  <c r="D735" i="3"/>
  <c r="D544" i="10"/>
  <c r="D301" i="3"/>
  <c r="D889" i="10"/>
  <c r="D535" i="3"/>
  <c r="D734" i="10"/>
  <c r="D494" i="3"/>
  <c r="D900" i="10"/>
  <c r="D802" i="10"/>
  <c r="D757" i="3"/>
  <c r="D917" i="3"/>
  <c r="D945" i="10"/>
  <c r="D999" i="10"/>
  <c r="D862" i="10"/>
  <c r="D567" i="10"/>
  <c r="D641" i="3"/>
  <c r="D956" i="3"/>
  <c r="D880" i="10"/>
  <c r="D374" i="10"/>
  <c r="D499" i="3"/>
  <c r="D269" i="3"/>
  <c r="D860" i="10"/>
  <c r="D909" i="3"/>
  <c r="D251" i="3"/>
  <c r="D999" i="3"/>
  <c r="D424" i="10"/>
  <c r="D328" i="10"/>
  <c r="D245" i="10"/>
  <c r="D958" i="10"/>
  <c r="D740" i="10"/>
  <c r="D327" i="10"/>
  <c r="D935" i="3"/>
  <c r="D467" i="10"/>
  <c r="D407" i="10"/>
  <c r="D617" i="3"/>
  <c r="D296" i="10"/>
  <c r="D421" i="3"/>
  <c r="D769" i="3"/>
  <c r="D868" i="3"/>
  <c r="D862" i="3"/>
  <c r="D571" i="3"/>
  <c r="D699" i="3"/>
  <c r="D918" i="3"/>
  <c r="D890" i="3"/>
  <c r="D647" i="3"/>
  <c r="D479" i="10"/>
  <c r="D773" i="3"/>
  <c r="D605" i="3"/>
  <c r="D869" i="3"/>
  <c r="D611" i="3"/>
  <c r="D744" i="3"/>
  <c r="D458" i="3"/>
  <c r="D823" i="3"/>
  <c r="D786" i="3"/>
  <c r="D703" i="3"/>
  <c r="D738" i="3"/>
  <c r="D732" i="3"/>
  <c r="D867" i="10"/>
  <c r="D996" i="10"/>
  <c r="D923" i="3"/>
  <c r="D418" i="10"/>
  <c r="D896" i="3"/>
  <c r="D726" i="10"/>
  <c r="D586" i="10"/>
  <c r="D326" i="10"/>
  <c r="D304" i="3"/>
  <c r="D627" i="3"/>
  <c r="D287" i="3"/>
  <c r="D372" i="10"/>
  <c r="D463" i="3"/>
  <c r="D609" i="10"/>
  <c r="D692" i="3"/>
  <c r="D482" i="10"/>
  <c r="D302" i="10"/>
  <c r="D916" i="10"/>
  <c r="D827" i="3"/>
  <c r="D684" i="10"/>
  <c r="D917" i="10"/>
  <c r="D778" i="10"/>
  <c r="D268" i="3"/>
  <c r="D243" i="3"/>
  <c r="D238" i="10"/>
  <c r="D257" i="10"/>
  <c r="D548" i="3"/>
  <c r="D347" i="10"/>
  <c r="D389" i="10"/>
  <c r="D671" i="3"/>
  <c r="D927" i="10"/>
  <c r="D653" i="10"/>
  <c r="D319" i="3"/>
  <c r="D768" i="10"/>
  <c r="D845" i="10"/>
  <c r="D829" i="10"/>
  <c r="D873" i="10"/>
  <c r="D935" i="10"/>
  <c r="D686" i="10"/>
  <c r="D484" i="10"/>
  <c r="D324" i="3"/>
  <c r="D955" i="10"/>
  <c r="D316" i="3"/>
  <c r="D529" i="10"/>
  <c r="D411" i="10"/>
  <c r="D747" i="10"/>
  <c r="D634" i="10"/>
  <c r="D561" i="10"/>
  <c r="D685" i="10"/>
  <c r="D598" i="10"/>
  <c r="D660" i="3"/>
  <c r="D610" i="10"/>
  <c r="D707" i="3"/>
  <c r="D998" i="3"/>
  <c r="D762" i="10"/>
  <c r="D449" i="10"/>
  <c r="D278" i="10"/>
  <c r="D857" i="10"/>
  <c r="D391" i="3"/>
  <c r="D837" i="10"/>
  <c r="D749" i="3"/>
  <c r="D775" i="10"/>
  <c r="D755" i="10"/>
  <c r="D342" i="10"/>
  <c r="D271" i="10"/>
  <c r="D876" i="10"/>
  <c r="D496" i="10"/>
  <c r="D853" i="10"/>
  <c r="D595" i="10"/>
  <c r="D627" i="10"/>
  <c r="D836" i="3"/>
  <c r="D295" i="10"/>
  <c r="D391" i="10"/>
  <c r="D885" i="10"/>
  <c r="D610" i="3"/>
  <c r="D822" i="3"/>
  <c r="D844" i="10"/>
  <c r="D819" i="3"/>
  <c r="D520" i="10"/>
  <c r="D269" i="10"/>
  <c r="D699" i="10"/>
  <c r="D495" i="10"/>
  <c r="D859" i="3"/>
  <c r="D359" i="10"/>
  <c r="D438" i="10"/>
  <c r="D750" i="10"/>
  <c r="D851" i="3"/>
  <c r="D581" i="10"/>
  <c r="D793" i="10"/>
  <c r="D411" i="3"/>
  <c r="D575" i="3"/>
  <c r="D412" i="10"/>
  <c r="D805" i="10"/>
  <c r="D739" i="3"/>
  <c r="D529" i="3"/>
  <c r="D744" i="10"/>
  <c r="D504" i="3"/>
  <c r="D336" i="3"/>
  <c r="D534" i="3"/>
  <c r="D588" i="3"/>
  <c r="D477" i="3"/>
  <c r="D392" i="10"/>
  <c r="D674" i="3"/>
  <c r="D472" i="3"/>
  <c r="D830" i="10"/>
  <c r="D378" i="3"/>
  <c r="D731" i="10"/>
  <c r="D795" i="3"/>
  <c r="D732" i="10"/>
  <c r="D929" i="3"/>
  <c r="D601" i="3"/>
  <c r="D941" i="10"/>
  <c r="D957" i="3"/>
  <c r="D298" i="10"/>
  <c r="D569" i="10"/>
  <c r="D492" i="3"/>
  <c r="D863" i="10"/>
  <c r="D469" i="3"/>
  <c r="D544" i="3"/>
  <c r="D268" i="10"/>
  <c r="D846" i="3"/>
  <c r="D994" i="3"/>
  <c r="D597" i="10"/>
  <c r="D873" i="3"/>
  <c r="D445" i="10"/>
  <c r="D580" i="3"/>
  <c r="D512" i="10"/>
  <c r="D406" i="3"/>
  <c r="D503" i="3"/>
  <c r="D767" i="3"/>
  <c r="D738" i="10"/>
  <c r="D902" i="3"/>
  <c r="D923" i="10"/>
  <c r="D454" i="10"/>
  <c r="D370" i="3"/>
  <c r="D742" i="10"/>
  <c r="D928" i="10"/>
  <c r="D925" i="10"/>
  <c r="D543" i="10"/>
  <c r="D655" i="3"/>
  <c r="D733" i="10"/>
  <c r="D244" i="3"/>
  <c r="D932" i="10"/>
  <c r="D446" i="3"/>
  <c r="D969" i="10"/>
  <c r="D383" i="3"/>
  <c r="D879" i="10"/>
  <c r="D756" i="10"/>
  <c r="D241" i="3"/>
  <c r="D285" i="10"/>
  <c r="D762" i="3"/>
  <c r="D312" i="3"/>
  <c r="D493" i="10"/>
  <c r="D397" i="10"/>
  <c r="D677" i="3"/>
  <c r="D373" i="3"/>
  <c r="D837" i="3"/>
  <c r="D619" i="3"/>
  <c r="D912" i="10"/>
  <c r="D628" i="3"/>
  <c r="D566" i="10"/>
  <c r="D666" i="10"/>
  <c r="D977" i="3"/>
  <c r="D631" i="10"/>
  <c r="D589" i="3"/>
  <c r="D645" i="10"/>
  <c r="D236" i="10"/>
  <c r="D668" i="3"/>
  <c r="D946" i="10"/>
  <c r="D444" i="10"/>
  <c r="D681" i="3"/>
  <c r="D980" i="3"/>
  <c r="D670" i="10"/>
  <c r="D892" i="10"/>
  <c r="D583" i="10"/>
  <c r="D297" i="3"/>
  <c r="D654" i="10"/>
  <c r="D399" i="3"/>
  <c r="D368" i="10"/>
  <c r="D415" i="3"/>
  <c r="D443" i="10"/>
  <c r="D351" i="3"/>
  <c r="D883" i="10"/>
  <c r="D271" i="3"/>
  <c r="D878" i="10"/>
  <c r="D988" i="10"/>
  <c r="D272" i="3"/>
  <c r="D323" i="3"/>
  <c r="D552" i="3"/>
  <c r="D505" i="3"/>
  <c r="D680" i="3"/>
  <c r="D439" i="10"/>
  <c r="D527" i="10"/>
  <c r="D952" i="10"/>
  <c r="D984" i="10"/>
  <c r="D716" i="3"/>
  <c r="D543" i="3"/>
  <c r="D461" i="3"/>
  <c r="D897" i="10"/>
  <c r="D501" i="10"/>
  <c r="D743" i="3"/>
  <c r="D721" i="10"/>
  <c r="D621" i="10"/>
  <c r="D456" i="10"/>
  <c r="D264" i="10"/>
  <c r="D266" i="3"/>
  <c r="D415" i="10"/>
  <c r="D428" i="3"/>
  <c r="D908" i="10"/>
  <c r="D317" i="3"/>
  <c r="D649" i="10"/>
  <c r="D377" i="3"/>
  <c r="D286" i="10"/>
  <c r="D248" i="3"/>
  <c r="D809" i="10"/>
  <c r="D340" i="3"/>
  <c r="D394" i="10"/>
  <c r="D788" i="3"/>
  <c r="D909" i="10"/>
  <c r="D413" i="3"/>
  <c r="D924" i="10"/>
  <c r="D332" i="10"/>
  <c r="D322" i="3"/>
  <c r="D867" i="3"/>
  <c r="D305" i="10"/>
  <c r="D961" i="10"/>
  <c r="D309" i="3"/>
  <c r="D989" i="10"/>
  <c r="D246" i="3"/>
  <c r="D671" i="10"/>
  <c r="D303" i="3"/>
  <c r="D978" i="10"/>
  <c r="D637" i="10"/>
  <c r="D500" i="10"/>
  <c r="D663" i="3"/>
  <c r="D890" i="10"/>
  <c r="D197" i="10"/>
  <c r="D193" i="3"/>
  <c r="D167" i="3"/>
  <c r="D318" i="10"/>
  <c r="D222" i="3"/>
  <c r="D140" i="10"/>
  <c r="D149" i="3"/>
  <c r="D404" i="3"/>
  <c r="D656" i="3"/>
  <c r="D190" i="10"/>
  <c r="D141" i="10"/>
  <c r="D621" i="3"/>
  <c r="D245" i="3"/>
  <c r="D179" i="10"/>
  <c r="D189" i="10"/>
  <c r="D185" i="3"/>
  <c r="D215" i="3"/>
  <c r="D372" i="3"/>
  <c r="D602" i="3"/>
  <c r="D260" i="3"/>
  <c r="D358" i="3"/>
  <c r="D341" i="3"/>
  <c r="D138" i="3"/>
  <c r="D442" i="3"/>
  <c r="D230" i="10"/>
  <c r="D162" i="10"/>
  <c r="D228" i="3"/>
  <c r="D188" i="3"/>
  <c r="D642" i="10"/>
  <c r="D727" i="10"/>
  <c r="D679" i="10"/>
  <c r="D471" i="10"/>
  <c r="D954" i="3"/>
  <c r="D459" i="3"/>
  <c r="D352" i="3"/>
  <c r="D241" i="10"/>
  <c r="D884" i="10"/>
  <c r="D574" i="10"/>
  <c r="D833" i="3"/>
  <c r="D575" i="10"/>
  <c r="D443" i="3"/>
  <c r="D517" i="10"/>
  <c r="D455" i="3"/>
  <c r="D333" i="3"/>
  <c r="D207" i="10"/>
  <c r="D191" i="3"/>
  <c r="D798" i="10"/>
  <c r="D258" i="10"/>
  <c r="D219" i="3"/>
  <c r="D175" i="10"/>
  <c r="D190" i="3"/>
  <c r="D335" i="3"/>
  <c r="D905" i="10"/>
  <c r="D161" i="10"/>
  <c r="D203" i="3"/>
  <c r="D244" i="10"/>
  <c r="D262" i="3"/>
  <c r="D200" i="10"/>
  <c r="D204" i="10"/>
  <c r="D202" i="3"/>
  <c r="D898" i="10"/>
  <c r="D409" i="3"/>
  <c r="D519" i="10"/>
  <c r="D354" i="3"/>
  <c r="D380" i="3"/>
  <c r="D427" i="3"/>
  <c r="D290" i="10"/>
  <c r="D305" i="3"/>
  <c r="D491" i="3"/>
  <c r="D407" i="3"/>
  <c r="D365" i="10"/>
  <c r="D985" i="10"/>
  <c r="D594" i="10"/>
  <c r="D322" i="10"/>
  <c r="D722" i="10"/>
  <c r="D344" i="10"/>
  <c r="D400" i="10"/>
  <c r="D289" i="3"/>
  <c r="D350" i="10"/>
  <c r="D818" i="3"/>
  <c r="D751" i="10"/>
  <c r="D956" i="10"/>
  <c r="D1000" i="10"/>
  <c r="D953" i="10"/>
  <c r="D492" i="10"/>
  <c r="D341" i="10"/>
  <c r="D650" i="3"/>
  <c r="D430" i="3"/>
  <c r="D820" i="3"/>
  <c r="D281" i="3"/>
  <c r="D251" i="10"/>
  <c r="D389" i="3"/>
  <c r="D502" i="3"/>
  <c r="D436" i="3"/>
  <c r="D922" i="10"/>
  <c r="D233" i="3"/>
  <c r="D559" i="10"/>
  <c r="D403" i="3"/>
  <c r="D476" i="10"/>
  <c r="D237" i="3"/>
  <c r="D919" i="10"/>
  <c r="D796" i="3"/>
  <c r="D774" i="10"/>
  <c r="D815" i="3"/>
  <c r="D600" i="3"/>
  <c r="D511" i="10"/>
  <c r="D824" i="10"/>
  <c r="D315" i="10"/>
  <c r="D243" i="10"/>
  <c r="D299" i="3"/>
  <c r="D661" i="10"/>
  <c r="D641" i="10"/>
  <c r="D638" i="10"/>
  <c r="D644" i="3"/>
  <c r="D691" i="3"/>
  <c r="D255" i="10"/>
  <c r="D670" i="3"/>
  <c r="D726" i="3"/>
  <c r="D260" i="10"/>
  <c r="D675" i="3"/>
  <c r="D616" i="3"/>
  <c r="D790" i="3"/>
  <c r="D301" i="10"/>
  <c r="D343" i="3"/>
  <c r="D357" i="10"/>
  <c r="D307" i="3"/>
  <c r="D652" i="10"/>
  <c r="D184" i="10"/>
  <c r="D161" i="3"/>
  <c r="D588" i="10"/>
  <c r="D398" i="3"/>
  <c r="D216" i="10"/>
  <c r="D189" i="3"/>
  <c r="D144" i="3"/>
  <c r="D712" i="10"/>
  <c r="D235" i="3"/>
  <c r="D206" i="10"/>
  <c r="D192" i="3"/>
  <c r="D435" i="10"/>
  <c r="D361" i="10"/>
  <c r="D180" i="10"/>
  <c r="D205" i="3"/>
  <c r="D200" i="3"/>
  <c r="D195" i="3"/>
  <c r="D743" i="10"/>
  <c r="D254" i="3"/>
  <c r="D891" i="3"/>
  <c r="D346" i="3"/>
  <c r="D416" i="3"/>
  <c r="D163" i="3"/>
  <c r="D199" i="10"/>
  <c r="D433" i="10"/>
  <c r="D147" i="3"/>
  <c r="D169" i="10"/>
  <c r="D622" i="3"/>
  <c r="D972" i="10"/>
  <c r="D710" i="3"/>
  <c r="D927" i="3"/>
  <c r="D294" i="3"/>
  <c r="D344" i="3"/>
  <c r="D870" i="10"/>
  <c r="D859" i="10"/>
  <c r="D300" i="3"/>
  <c r="D272" i="10"/>
  <c r="D364" i="3"/>
  <c r="D875" i="10"/>
  <c r="D445" i="3"/>
  <c r="D226" i="10"/>
  <c r="D313" i="3"/>
  <c r="D506" i="10"/>
  <c r="D226" i="3"/>
  <c r="D147" i="10"/>
  <c r="D184" i="3"/>
  <c r="D448" i="3"/>
  <c r="D326" i="3"/>
  <c r="D218" i="10"/>
  <c r="D211" i="3"/>
  <c r="D176" i="3"/>
  <c r="D826" i="10"/>
  <c r="D274" i="3"/>
  <c r="D209" i="10"/>
  <c r="D178" i="3"/>
  <c r="D293" i="3"/>
  <c r="D230" i="3"/>
  <c r="D157" i="10"/>
  <c r="D174" i="3"/>
  <c r="D171" i="3"/>
  <c r="D959" i="10"/>
  <c r="D283" i="3"/>
  <c r="D550" i="10"/>
  <c r="D425" i="3"/>
  <c r="D704" i="3"/>
  <c r="D392" i="3"/>
  <c r="D949" i="3"/>
  <c r="D295" i="3"/>
  <c r="D819" i="10"/>
  <c r="D559" i="3"/>
  <c r="D284" i="3"/>
  <c r="D596" i="3"/>
  <c r="D369" i="3"/>
  <c r="D901" i="3"/>
  <c r="D277" i="3"/>
  <c r="D222" i="10"/>
  <c r="D485" i="10"/>
  <c r="D815" i="10"/>
  <c r="D858" i="10"/>
  <c r="D757" i="10"/>
  <c r="D460" i="3"/>
  <c r="D799" i="10"/>
  <c r="D883" i="3"/>
  <c r="D514" i="10"/>
  <c r="D932" i="3"/>
  <c r="D940" i="10"/>
  <c r="D384" i="10"/>
  <c r="D958" i="3"/>
  <c r="D366" i="10"/>
  <c r="D278" i="3"/>
  <c r="D429" i="10"/>
  <c r="D261" i="3"/>
  <c r="D247" i="10"/>
  <c r="D236" i="3"/>
  <c r="D430" i="10"/>
  <c r="D264" i="3"/>
  <c r="D840" i="10"/>
  <c r="D242" i="10"/>
  <c r="D880" i="3"/>
  <c r="D713" i="3"/>
  <c r="D907" i="10"/>
  <c r="D265" i="10"/>
  <c r="D349" i="3"/>
  <c r="D381" i="10"/>
  <c r="D386" i="3"/>
  <c r="D795" i="10"/>
  <c r="D419" i="3"/>
  <c r="D710" i="10"/>
  <c r="D901" i="10"/>
  <c r="D525" i="10"/>
  <c r="D538" i="3"/>
  <c r="D906" i="3"/>
  <c r="D836" i="10"/>
  <c r="D788" i="10"/>
  <c r="D908" i="3"/>
  <c r="D306" i="3"/>
  <c r="D457" i="3"/>
  <c r="D644" i="10"/>
  <c r="D539" i="3"/>
  <c r="D284" i="10"/>
  <c r="D423" i="10"/>
  <c r="D253" i="3"/>
  <c r="D227" i="3"/>
  <c r="D643" i="10"/>
  <c r="D689" i="10"/>
  <c r="D381" i="3"/>
  <c r="D195" i="10"/>
  <c r="D168" i="3"/>
  <c r="D816" i="10"/>
  <c r="D273" i="10"/>
  <c r="D214" i="10"/>
  <c r="D155" i="3"/>
  <c r="D285" i="3"/>
  <c r="D310" i="3"/>
  <c r="D217" i="10"/>
  <c r="D208" i="10"/>
  <c r="D213" i="3"/>
  <c r="D221" i="3"/>
  <c r="D375" i="3"/>
  <c r="D173" i="10"/>
  <c r="D181" i="3"/>
  <c r="D217" i="3"/>
  <c r="D856" i="10"/>
  <c r="D522" i="10"/>
  <c r="D697" i="10"/>
  <c r="D240" i="3"/>
  <c r="D228" i="10"/>
  <c r="D202" i="10"/>
  <c r="D382" i="3"/>
  <c r="D166" i="3"/>
  <c r="D160" i="10"/>
  <c r="D787" i="10"/>
  <c r="D181" i="10"/>
  <c r="D613" i="3"/>
  <c r="D262" i="10"/>
  <c r="D298" i="3"/>
  <c r="D718" i="10"/>
  <c r="D377" i="10"/>
  <c r="D894" i="3"/>
  <c r="D331" i="3"/>
  <c r="D818" i="10"/>
  <c r="D582" i="10"/>
  <c r="D367" i="3"/>
  <c r="D979" i="3"/>
  <c r="D400" i="3"/>
  <c r="D416" i="10"/>
  <c r="D299" i="10"/>
  <c r="D970" i="3"/>
  <c r="D418" i="3"/>
  <c r="D149" i="10"/>
  <c r="D211" i="10"/>
  <c r="D152" i="3"/>
  <c r="D643" i="3"/>
  <c r="D849" i="10"/>
  <c r="D192" i="10"/>
  <c r="D143" i="3"/>
  <c r="D545" i="3"/>
  <c r="D432" i="3"/>
  <c r="D203" i="10"/>
  <c r="D178" i="10"/>
  <c r="D146" i="3"/>
  <c r="D441" i="3"/>
  <c r="D673" i="3"/>
  <c r="D198" i="10"/>
  <c r="D158" i="3"/>
  <c r="D159" i="3"/>
  <c r="D702" i="10"/>
  <c r="D434" i="3"/>
  <c r="D911" i="10"/>
  <c r="D759" i="10"/>
  <c r="D930" i="3"/>
  <c r="D763" i="10"/>
  <c r="D764" i="10"/>
  <c r="D280" i="10"/>
  <c r="D293" i="10"/>
  <c r="D261" i="10"/>
  <c r="D363" i="3"/>
  <c r="D806" i="3"/>
  <c r="D447" i="3"/>
  <c r="D733" i="3"/>
  <c r="D353" i="3"/>
  <c r="D294" i="10"/>
  <c r="D664" i="10"/>
  <c r="D630" i="10"/>
  <c r="D948" i="10"/>
  <c r="D367" i="10"/>
  <c r="D897" i="3"/>
  <c r="D383" i="10"/>
  <c r="D849" i="3"/>
  <c r="D701" i="3"/>
  <c r="D480" i="10"/>
  <c r="D928" i="3"/>
  <c r="D936" i="10"/>
  <c r="D349" i="10"/>
  <c r="D339" i="3"/>
  <c r="D356" i="3"/>
  <c r="D832" i="10"/>
  <c r="D238" i="3"/>
  <c r="D549" i="10"/>
  <c r="D235" i="10"/>
  <c r="D281" i="10"/>
  <c r="D711" i="10"/>
  <c r="D535" i="10"/>
  <c r="D810" i="10"/>
  <c r="D962" i="3"/>
  <c r="D254" i="10"/>
  <c r="D754" i="3"/>
  <c r="D288" i="10"/>
  <c r="D291" i="3"/>
  <c r="D385" i="10"/>
  <c r="D280" i="3"/>
  <c r="D692" i="10"/>
  <c r="D288" i="3"/>
  <c r="D706" i="10"/>
  <c r="D350" i="3"/>
  <c r="D455" i="10"/>
  <c r="D302" i="3"/>
  <c r="D352" i="10"/>
  <c r="D386" i="10"/>
  <c r="D638" i="3"/>
  <c r="D279" i="3"/>
  <c r="D282" i="3"/>
  <c r="D965" i="10"/>
  <c r="D964" i="10"/>
  <c r="D240" i="10"/>
  <c r="D478" i="10"/>
  <c r="D695" i="3"/>
  <c r="D290" i="3"/>
  <c r="D782" i="10"/>
  <c r="D408" i="10"/>
  <c r="D715" i="3"/>
  <c r="D337" i="3"/>
  <c r="D166" i="10"/>
  <c r="D158" i="10"/>
  <c r="D196" i="3"/>
  <c r="D359" i="3"/>
  <c r="D408" i="3"/>
  <c r="D174" i="10"/>
  <c r="D140" i="3"/>
  <c r="D223" i="3"/>
  <c r="D231" i="10"/>
  <c r="D177" i="10"/>
  <c r="D138" i="10"/>
  <c r="D175" i="3"/>
  <c r="D693" i="10"/>
  <c r="D229" i="10"/>
  <c r="D144" i="10"/>
  <c r="D180" i="3"/>
  <c r="D204" i="3"/>
  <c r="D979" i="10"/>
  <c r="D523" i="10"/>
  <c r="D516" i="10"/>
  <c r="D438" i="3"/>
  <c r="D366" i="3"/>
  <c r="D185" i="10"/>
  <c r="D396" i="10"/>
  <c r="D926" i="3"/>
  <c r="D152" i="10"/>
  <c r="D320" i="3"/>
  <c r="D212" i="3"/>
  <c r="D465" i="10"/>
  <c r="D421" i="10"/>
  <c r="D563" i="10"/>
  <c r="D259" i="10"/>
  <c r="D258" i="3"/>
  <c r="D440" i="3"/>
  <c r="D896" i="10"/>
  <c r="D314" i="10"/>
  <c r="D263" i="3"/>
  <c r="D461" i="10"/>
  <c r="D314" i="3"/>
  <c r="D977" i="10"/>
  <c r="D904" i="10"/>
  <c r="D626" i="10"/>
  <c r="D620" i="3"/>
  <c r="D871" i="10"/>
  <c r="D210" i="10"/>
  <c r="D151" i="3"/>
  <c r="D148" i="3"/>
  <c r="D221" i="10"/>
  <c r="D456" i="3"/>
  <c r="D182" i="10"/>
  <c r="D170" i="10"/>
  <c r="D393" i="3"/>
  <c r="D546" i="3"/>
  <c r="D250" i="10"/>
  <c r="D253" i="10"/>
  <c r="D452" i="3"/>
  <c r="D591" i="10"/>
  <c r="D220" i="10"/>
  <c r="D157" i="3"/>
  <c r="D194" i="10"/>
  <c r="D521" i="3"/>
  <c r="D216" i="3"/>
  <c r="D150" i="10"/>
  <c r="D187" i="3"/>
  <c r="D992" i="10"/>
  <c r="D423" i="3"/>
  <c r="D964" i="3"/>
  <c r="D327" i="3"/>
  <c r="D348" i="3"/>
  <c r="D797" i="3"/>
  <c r="D913" i="10"/>
  <c r="D289" i="10"/>
  <c r="D963" i="10"/>
  <c r="D700" i="10"/>
  <c r="D656" i="10"/>
  <c r="D776" i="3"/>
  <c r="D426" i="3"/>
  <c r="D705" i="10"/>
  <c r="D229" i="3"/>
  <c r="D347" i="3"/>
  <c r="D145" i="10"/>
  <c r="D210" i="3"/>
  <c r="D332" i="3"/>
  <c r="D224" i="10"/>
  <c r="D168" i="10"/>
  <c r="D153" i="3"/>
  <c r="D809" i="3"/>
  <c r="D248" i="10"/>
  <c r="D151" i="10"/>
  <c r="D142" i="10"/>
  <c r="D197" i="3"/>
  <c r="D596" i="10"/>
  <c r="D453" i="3"/>
  <c r="D212" i="10"/>
  <c r="D156" i="3"/>
  <c r="D150" i="3"/>
  <c r="D794" i="3"/>
  <c r="D920" i="3"/>
  <c r="D351" i="10"/>
  <c r="D466" i="3"/>
  <c r="D437" i="3"/>
  <c r="D611" i="10"/>
  <c r="D186" i="10"/>
  <c r="D160" i="3"/>
  <c r="D215" i="10"/>
  <c r="D105" i="10"/>
  <c r="D91" i="10"/>
  <c r="D135" i="10"/>
  <c r="D79" i="10"/>
  <c r="D99" i="10"/>
  <c r="D96" i="10"/>
  <c r="D129" i="10"/>
  <c r="D120" i="10"/>
  <c r="D112" i="10"/>
  <c r="D123" i="10"/>
  <c r="D87" i="10"/>
  <c r="D118" i="10"/>
  <c r="D100" i="10"/>
  <c r="D115" i="10"/>
  <c r="D78" i="10"/>
  <c r="D136" i="10"/>
  <c r="D86" i="10"/>
  <c r="D128" i="10"/>
  <c r="D85" i="3"/>
  <c r="D126" i="3"/>
  <c r="D130" i="3"/>
  <c r="D96" i="3"/>
  <c r="D91" i="3"/>
  <c r="D78" i="3"/>
  <c r="D80" i="3"/>
  <c r="D94" i="3"/>
  <c r="D93" i="3"/>
  <c r="D128" i="3"/>
  <c r="D110" i="3"/>
  <c r="D105" i="3"/>
  <c r="D79" i="3"/>
  <c r="D247" i="3"/>
  <c r="D214" i="3"/>
  <c r="D165" i="10"/>
  <c r="D191" i="10"/>
  <c r="D343" i="10"/>
  <c r="D489" i="3"/>
  <c r="D431" i="3"/>
  <c r="D291" i="10"/>
  <c r="D259" i="3"/>
  <c r="D496" i="3"/>
  <c r="D209" i="3"/>
  <c r="D171" i="10"/>
  <c r="D224" i="3"/>
  <c r="D651" i="3"/>
  <c r="D164" i="10"/>
  <c r="D723" i="10"/>
  <c r="D760" i="3"/>
  <c r="D286" i="3"/>
  <c r="D774" i="3"/>
  <c r="D987" i="3"/>
  <c r="D537" i="10"/>
  <c r="D617" i="10"/>
  <c r="D357" i="3"/>
  <c r="D825" i="10"/>
  <c r="D252" i="3"/>
  <c r="D967" i="10"/>
  <c r="D162" i="3"/>
  <c r="D208" i="3"/>
  <c r="D929" i="10"/>
  <c r="D811" i="10"/>
  <c r="D334" i="3"/>
  <c r="D597" i="3"/>
  <c r="D256" i="3"/>
  <c r="D167" i="10"/>
  <c r="D431" i="10"/>
  <c r="D186" i="3"/>
  <c r="D239" i="10"/>
  <c r="D895" i="3"/>
  <c r="D164" i="3"/>
  <c r="D646" i="3"/>
  <c r="D380" i="10"/>
  <c r="D660" i="10"/>
  <c r="D374" i="3"/>
  <c r="D292" i="3"/>
  <c r="D342" i="3"/>
  <c r="D872" i="3"/>
  <c r="D237" i="10"/>
  <c r="D462" i="10"/>
  <c r="D412" i="3"/>
  <c r="D364" i="10"/>
  <c r="D275" i="3"/>
  <c r="D982" i="3"/>
  <c r="D395" i="3"/>
  <c r="D355" i="3"/>
  <c r="D385" i="3"/>
  <c r="D193" i="10"/>
  <c r="D213" i="10"/>
  <c r="D199" i="3"/>
  <c r="D325" i="10"/>
  <c r="D402" i="3"/>
  <c r="D172" i="10"/>
  <c r="D154" i="3"/>
  <c r="D338" i="3"/>
  <c r="D577" i="10"/>
  <c r="D205" i="10"/>
  <c r="D198" i="3"/>
  <c r="D225" i="3"/>
  <c r="D223" i="10"/>
  <c r="D155" i="10"/>
  <c r="D201" i="10"/>
  <c r="D177" i="3"/>
  <c r="D207" i="3"/>
  <c r="D734" i="3"/>
  <c r="D316" i="10"/>
  <c r="D376" i="3"/>
  <c r="D622" i="10"/>
  <c r="D153" i="10"/>
  <c r="D249" i="10"/>
  <c r="D728" i="10"/>
  <c r="D667" i="10"/>
  <c r="D139" i="3"/>
  <c r="D111" i="10"/>
  <c r="D90" i="10"/>
  <c r="D84" i="10"/>
  <c r="D125" i="10"/>
  <c r="D83" i="10"/>
  <c r="D94" i="10"/>
  <c r="D131" i="10"/>
  <c r="D82" i="10"/>
  <c r="D134" i="10"/>
  <c r="D110" i="10"/>
  <c r="D106" i="10"/>
  <c r="D88" i="10"/>
  <c r="D119" i="10"/>
  <c r="D81" i="10"/>
  <c r="D108" i="10"/>
  <c r="D108" i="3"/>
  <c r="D127" i="3"/>
  <c r="D102" i="3"/>
  <c r="D104" i="3"/>
  <c r="D107" i="3"/>
  <c r="D95" i="3"/>
  <c r="D136" i="3"/>
  <c r="D99" i="3"/>
  <c r="D120" i="3"/>
  <c r="D86" i="3"/>
  <c r="D132" i="3"/>
  <c r="D123" i="3"/>
  <c r="D125" i="3"/>
  <c r="D116" i="3"/>
  <c r="D900" i="3"/>
  <c r="D219" i="10"/>
  <c r="D684" i="3"/>
  <c r="D995" i="3"/>
  <c r="D704" i="10"/>
  <c r="D696" i="10"/>
  <c r="D766" i="10"/>
  <c r="D397" i="3"/>
  <c r="D146" i="10"/>
  <c r="D232" i="3"/>
  <c r="D218" i="3"/>
  <c r="D187" i="10"/>
  <c r="D315" i="3"/>
  <c r="D201" i="3"/>
  <c r="D317" i="10"/>
  <c r="D659" i="3"/>
  <c r="D578" i="10"/>
  <c r="D708" i="3"/>
  <c r="D831" i="3"/>
  <c r="D682" i="10"/>
  <c r="D451" i="10"/>
  <c r="D468" i="10"/>
  <c r="D405" i="3"/>
  <c r="D635" i="10"/>
  <c r="D273" i="3"/>
  <c r="D578" i="3"/>
  <c r="D629" i="10"/>
  <c r="D232" i="10"/>
  <c r="D257" i="3"/>
  <c r="D593" i="3"/>
  <c r="D156" i="10"/>
  <c r="D206" i="3"/>
  <c r="D329" i="3"/>
  <c r="D239" i="3"/>
  <c r="D196" i="10"/>
  <c r="D141" i="3"/>
  <c r="D165" i="3"/>
  <c r="D395" i="10"/>
  <c r="D227" i="10"/>
  <c r="D176" i="10"/>
  <c r="D179" i="3"/>
  <c r="D451" i="3"/>
  <c r="D803" i="10"/>
  <c r="D154" i="10"/>
  <c r="D194" i="3"/>
  <c r="D172" i="3"/>
  <c r="D965" i="3"/>
  <c r="D337" i="10"/>
  <c r="D276" i="3"/>
  <c r="D804" i="10"/>
  <c r="D375" i="10"/>
  <c r="D183" i="3"/>
  <c r="D143" i="10"/>
  <c r="D220" i="3"/>
  <c r="D163" i="10"/>
  <c r="D97" i="10"/>
  <c r="D93" i="10"/>
  <c r="D124" i="10"/>
  <c r="D122" i="10"/>
  <c r="D132" i="10"/>
  <c r="D80" i="10"/>
  <c r="D104" i="10"/>
  <c r="D127" i="10"/>
  <c r="D117" i="10"/>
  <c r="D137" i="10"/>
  <c r="D89" i="10"/>
  <c r="D98" i="10"/>
  <c r="D785" i="10"/>
  <c r="D926" i="10"/>
  <c r="D267" i="3"/>
  <c r="D957" i="10"/>
  <c r="D587" i="3"/>
  <c r="D170" i="3"/>
  <c r="D449" i="3"/>
  <c r="D417" i="3"/>
  <c r="D133" i="10"/>
  <c r="D101" i="10"/>
  <c r="D126" i="10"/>
  <c r="D113" i="10"/>
  <c r="D85" i="10"/>
  <c r="D119" i="3"/>
  <c r="D112" i="3"/>
  <c r="D114" i="3"/>
  <c r="D81" i="3"/>
  <c r="D134" i="3"/>
  <c r="D135" i="3"/>
  <c r="D115" i="3"/>
  <c r="D118" i="3"/>
  <c r="D92" i="3"/>
  <c r="D100" i="3"/>
  <c r="D169" i="3"/>
  <c r="D173" i="3"/>
  <c r="D345" i="3"/>
  <c r="D116" i="10"/>
  <c r="D92" i="10"/>
  <c r="D109" i="10"/>
  <c r="D103" i="3"/>
  <c r="D137" i="3"/>
  <c r="D109" i="3"/>
  <c r="D83" i="3"/>
  <c r="D90" i="3"/>
  <c r="D444" i="3"/>
  <c r="D225" i="10"/>
  <c r="D436" i="10"/>
  <c r="D828" i="10"/>
  <c r="D390" i="3"/>
  <c r="D182" i="3"/>
  <c r="D554" i="10"/>
  <c r="D454" i="3"/>
  <c r="D102" i="10"/>
  <c r="D103" i="10"/>
  <c r="D89" i="3"/>
  <c r="D117" i="3"/>
  <c r="D124" i="3"/>
  <c r="D101" i="3"/>
  <c r="D129" i="3"/>
  <c r="D111" i="3"/>
  <c r="D113" i="3"/>
  <c r="D88" i="3"/>
  <c r="D82" i="3"/>
  <c r="D98" i="3"/>
  <c r="D121" i="3"/>
  <c r="D106" i="3"/>
  <c r="D87" i="3"/>
  <c r="D122" i="3"/>
  <c r="D84" i="3"/>
  <c r="D870" i="3"/>
  <c r="D142" i="3"/>
  <c r="D159" i="10"/>
  <c r="D963" i="3"/>
  <c r="D133" i="3"/>
  <c r="D131" i="3"/>
  <c r="D756" i="3"/>
  <c r="D188" i="10"/>
  <c r="D139" i="10"/>
  <c r="D183" i="10"/>
  <c r="D148" i="10"/>
  <c r="D325" i="3"/>
  <c r="D231" i="3"/>
  <c r="D145" i="3"/>
  <c r="D130" i="10"/>
  <c r="D107" i="10"/>
  <c r="D121" i="10"/>
  <c r="D95" i="10"/>
  <c r="D114" i="10"/>
  <c r="D97" i="3"/>
  <c r="D76" i="10"/>
  <c r="D74" i="10"/>
  <c r="D38" i="10"/>
  <c r="D41" i="10"/>
  <c r="D34" i="10"/>
  <c r="D49" i="10"/>
  <c r="D72" i="10"/>
  <c r="D48" i="10"/>
  <c r="D39" i="10"/>
  <c r="D37" i="10"/>
  <c r="D46" i="10"/>
  <c r="D40" i="10"/>
  <c r="D58" i="10"/>
  <c r="D61" i="10"/>
  <c r="D68" i="10"/>
  <c r="D2" i="10"/>
  <c r="D28" i="10"/>
  <c r="D50" i="10"/>
  <c r="D69" i="10"/>
  <c r="D53" i="10"/>
  <c r="D42" i="10"/>
  <c r="D57" i="10"/>
  <c r="D44" i="10"/>
  <c r="D70" i="10"/>
  <c r="D23" i="10"/>
  <c r="D43" i="10"/>
  <c r="D22" i="10"/>
  <c r="D20" i="10"/>
  <c r="D51" i="10"/>
  <c r="D64" i="10"/>
  <c r="D75" i="10"/>
  <c r="D25" i="10"/>
  <c r="D55" i="10"/>
  <c r="D73" i="10"/>
  <c r="D26" i="10"/>
  <c r="D31" i="10"/>
  <c r="D45" i="10"/>
  <c r="D59" i="10"/>
  <c r="D21" i="10"/>
  <c r="D62" i="10"/>
  <c r="D29" i="10"/>
  <c r="D54" i="10"/>
  <c r="D60" i="10"/>
  <c r="D71" i="10"/>
  <c r="D67" i="10"/>
  <c r="D77" i="10"/>
  <c r="D47" i="10"/>
  <c r="D63" i="10"/>
  <c r="D33" i="10"/>
  <c r="D24" i="10"/>
  <c r="D36" i="10"/>
  <c r="D65" i="10"/>
  <c r="D66" i="10"/>
  <c r="D56" i="10"/>
  <c r="D32" i="10"/>
  <c r="D30" i="10"/>
  <c r="D52" i="10"/>
  <c r="D35" i="10"/>
  <c r="D27" i="10"/>
  <c r="D3" i="10"/>
  <c r="D76" i="3"/>
  <c r="D77" i="3"/>
  <c r="D37" i="3"/>
  <c r="D57" i="3"/>
  <c r="D47" i="3"/>
  <c r="D33" i="3"/>
  <c r="D31" i="3"/>
  <c r="D73" i="3"/>
  <c r="D68" i="3"/>
  <c r="D66" i="3"/>
  <c r="D28" i="3"/>
  <c r="D67" i="3"/>
  <c r="D53" i="3"/>
  <c r="D25" i="3"/>
  <c r="D64" i="3"/>
  <c r="D26" i="3"/>
  <c r="D74" i="3"/>
  <c r="D59" i="3"/>
  <c r="D20" i="3"/>
  <c r="D35" i="3"/>
  <c r="D32" i="3"/>
  <c r="D41" i="3"/>
  <c r="D40" i="3"/>
  <c r="D29" i="3"/>
  <c r="D58" i="3"/>
  <c r="D30" i="3"/>
  <c r="D38" i="3"/>
  <c r="D63" i="3"/>
  <c r="D69" i="3"/>
  <c r="D51" i="3"/>
  <c r="D75" i="3"/>
  <c r="D49" i="3"/>
  <c r="D52" i="3"/>
  <c r="D65" i="3"/>
  <c r="D56" i="3"/>
  <c r="D48" i="3"/>
  <c r="D50" i="3"/>
  <c r="D46" i="3"/>
  <c r="D72" i="3"/>
  <c r="D27" i="3"/>
  <c r="D23" i="3"/>
  <c r="D34" i="3"/>
  <c r="D24" i="3"/>
  <c r="D43" i="3"/>
  <c r="D3" i="3"/>
  <c r="D22" i="3"/>
  <c r="D45" i="3"/>
  <c r="D62" i="3"/>
  <c r="D42" i="3"/>
  <c r="D71" i="3"/>
  <c r="D61" i="3"/>
  <c r="D36" i="3"/>
  <c r="D70" i="3"/>
  <c r="D55" i="3"/>
  <c r="D44" i="3"/>
  <c r="D60" i="3"/>
  <c r="D39" i="3"/>
  <c r="D21" i="3"/>
  <c r="D54" i="3"/>
  <c r="D2" i="3"/>
  <c r="D18" i="10"/>
  <c r="D13" i="10"/>
  <c r="D9" i="10"/>
  <c r="D8" i="10"/>
  <c r="D11" i="10"/>
  <c r="D17" i="10"/>
  <c r="D5" i="10"/>
  <c r="D7" i="10"/>
  <c r="D12" i="10"/>
  <c r="D6" i="10"/>
  <c r="D15" i="10"/>
  <c r="D14" i="10"/>
  <c r="D16" i="10"/>
  <c r="D4" i="10"/>
  <c r="D10" i="10"/>
  <c r="D19" i="10"/>
  <c r="D13" i="3"/>
  <c r="D15" i="3"/>
  <c r="D11" i="3"/>
  <c r="D17" i="3"/>
  <c r="D5" i="3"/>
  <c r="D6" i="3"/>
  <c r="D19" i="3"/>
  <c r="D12" i="3"/>
  <c r="D14" i="3"/>
  <c r="D9" i="3"/>
  <c r="D4" i="3"/>
  <c r="D8" i="3"/>
  <c r="D18" i="3"/>
  <c r="D10" i="3"/>
  <c r="D16" i="3"/>
  <c r="D7" i="3"/>
  <c r="F97" i="3" l="1"/>
  <c r="J97" i="3"/>
  <c r="I97" i="3"/>
  <c r="K97" i="3"/>
  <c r="H97" i="3"/>
  <c r="J23" i="3"/>
  <c r="F23" i="3"/>
  <c r="H23" i="3"/>
  <c r="I23" i="3"/>
  <c r="K23" i="3"/>
  <c r="I38" i="3"/>
  <c r="K38" i="3"/>
  <c r="J38" i="3"/>
  <c r="F38" i="3"/>
  <c r="H38" i="3"/>
  <c r="H68" i="3"/>
  <c r="F68" i="3"/>
  <c r="J68" i="3"/>
  <c r="I68" i="3"/>
  <c r="K68" i="3"/>
  <c r="F145" i="3"/>
  <c r="I145" i="3"/>
  <c r="J145" i="3"/>
  <c r="K145" i="3"/>
  <c r="H145" i="3"/>
  <c r="I231" i="3"/>
  <c r="J231" i="3"/>
  <c r="F231" i="3"/>
  <c r="K231" i="3"/>
  <c r="H231" i="3"/>
  <c r="I325" i="3"/>
  <c r="F325" i="3"/>
  <c r="K325" i="3"/>
  <c r="H325" i="3"/>
  <c r="J325" i="3"/>
  <c r="F756" i="3"/>
  <c r="K756" i="3"/>
  <c r="H756" i="3"/>
  <c r="I756" i="3"/>
  <c r="J756" i="3"/>
  <c r="K65" i="3"/>
  <c r="H65" i="3"/>
  <c r="J65" i="3"/>
  <c r="F65" i="3"/>
  <c r="I65" i="3"/>
  <c r="H26" i="3"/>
  <c r="J26" i="3"/>
  <c r="F26" i="3"/>
  <c r="K26" i="3"/>
  <c r="I26" i="3"/>
  <c r="I75" i="3"/>
  <c r="H75" i="3"/>
  <c r="F75" i="3"/>
  <c r="K75" i="3"/>
  <c r="J75" i="3"/>
  <c r="J36" i="3"/>
  <c r="K36" i="3"/>
  <c r="F36" i="3"/>
  <c r="H36" i="3"/>
  <c r="I36" i="3"/>
  <c r="H35" i="3"/>
  <c r="F35" i="3"/>
  <c r="K35" i="3"/>
  <c r="J35" i="3"/>
  <c r="I35" i="3"/>
  <c r="J18" i="3"/>
  <c r="I18" i="3"/>
  <c r="K18" i="3"/>
  <c r="F18" i="3"/>
  <c r="H18" i="3"/>
  <c r="F131" i="3"/>
  <c r="I131" i="3"/>
  <c r="J131" i="3"/>
  <c r="K131" i="3"/>
  <c r="H131" i="3"/>
  <c r="H133" i="3"/>
  <c r="I133" i="3"/>
  <c r="K133" i="3"/>
  <c r="F133" i="3"/>
  <c r="J133" i="3"/>
  <c r="I963" i="3"/>
  <c r="K963" i="3"/>
  <c r="J963" i="3"/>
  <c r="H963" i="3"/>
  <c r="F963" i="3"/>
  <c r="J142" i="3"/>
  <c r="K142" i="3"/>
  <c r="F142" i="3"/>
  <c r="H142" i="3"/>
  <c r="I142" i="3"/>
  <c r="J870" i="3"/>
  <c r="K870" i="3"/>
  <c r="F870" i="3"/>
  <c r="I870" i="3"/>
  <c r="H870" i="3"/>
  <c r="J84" i="3"/>
  <c r="F84" i="3"/>
  <c r="H84" i="3"/>
  <c r="K84" i="3"/>
  <c r="I84" i="3"/>
  <c r="F122" i="3"/>
  <c r="K122" i="3"/>
  <c r="I122" i="3"/>
  <c r="H122" i="3"/>
  <c r="J122" i="3"/>
  <c r="K87" i="3"/>
  <c r="J87" i="3"/>
  <c r="H87" i="3"/>
  <c r="I87" i="3"/>
  <c r="F87" i="3"/>
  <c r="H77" i="3"/>
  <c r="I77" i="3"/>
  <c r="J77" i="3"/>
  <c r="K77" i="3"/>
  <c r="F77" i="3"/>
  <c r="H106" i="3"/>
  <c r="F106" i="3"/>
  <c r="I106" i="3"/>
  <c r="K106" i="3"/>
  <c r="J106" i="3"/>
  <c r="J121" i="3"/>
  <c r="H121" i="3"/>
  <c r="I121" i="3"/>
  <c r="K121" i="3"/>
  <c r="F121" i="3"/>
  <c r="H67" i="3"/>
  <c r="I67" i="3"/>
  <c r="K67" i="3"/>
  <c r="J67" i="3"/>
  <c r="F67" i="3"/>
  <c r="I98" i="3"/>
  <c r="K98" i="3"/>
  <c r="J98" i="3"/>
  <c r="F98" i="3"/>
  <c r="H98" i="3"/>
  <c r="K47" i="3"/>
  <c r="J47" i="3"/>
  <c r="F47" i="3"/>
  <c r="H47" i="3"/>
  <c r="I47" i="3"/>
  <c r="F82" i="3"/>
  <c r="J82" i="3"/>
  <c r="H82" i="3"/>
  <c r="I82" i="3"/>
  <c r="K82" i="3"/>
  <c r="I88" i="3"/>
  <c r="J88" i="3"/>
  <c r="H88" i="3"/>
  <c r="K88" i="3"/>
  <c r="F88" i="3"/>
  <c r="F113" i="3"/>
  <c r="J113" i="3"/>
  <c r="K113" i="3"/>
  <c r="H113" i="3"/>
  <c r="I113" i="3"/>
  <c r="F111" i="3"/>
  <c r="K111" i="3"/>
  <c r="J111" i="3"/>
  <c r="I111" i="3"/>
  <c r="H111" i="3"/>
  <c r="F76" i="3"/>
  <c r="I76" i="3"/>
  <c r="J76" i="3"/>
  <c r="H76" i="3"/>
  <c r="K76" i="3"/>
  <c r="K129" i="3"/>
  <c r="J129" i="3"/>
  <c r="I129" i="3"/>
  <c r="F129" i="3"/>
  <c r="H129" i="3"/>
  <c r="K101" i="3"/>
  <c r="J101" i="3"/>
  <c r="I101" i="3"/>
  <c r="F101" i="3"/>
  <c r="H101" i="3"/>
  <c r="F62" i="3"/>
  <c r="J62" i="3"/>
  <c r="I62" i="3"/>
  <c r="K62" i="3"/>
  <c r="H62" i="3"/>
  <c r="H74" i="3"/>
  <c r="I74" i="3"/>
  <c r="J74" i="3"/>
  <c r="K74" i="3"/>
  <c r="F74" i="3"/>
  <c r="K124" i="3"/>
  <c r="J124" i="3"/>
  <c r="F124" i="3"/>
  <c r="H124" i="3"/>
  <c r="I124" i="3"/>
  <c r="I117" i="3"/>
  <c r="H117" i="3"/>
  <c r="J117" i="3"/>
  <c r="F117" i="3"/>
  <c r="K117" i="3"/>
  <c r="H89" i="3"/>
  <c r="F89" i="3"/>
  <c r="J89" i="3"/>
  <c r="K89" i="3"/>
  <c r="I89" i="3"/>
  <c r="K54" i="3"/>
  <c r="I54" i="3"/>
  <c r="F54" i="3"/>
  <c r="J54" i="3"/>
  <c r="H54" i="3"/>
  <c r="H454" i="3"/>
  <c r="K454" i="3"/>
  <c r="J454" i="3"/>
  <c r="I454" i="3"/>
  <c r="F454" i="3"/>
  <c r="I182" i="3"/>
  <c r="K182" i="3"/>
  <c r="H182" i="3"/>
  <c r="F182" i="3"/>
  <c r="J182" i="3"/>
  <c r="H390" i="3"/>
  <c r="J390" i="3"/>
  <c r="I390" i="3"/>
  <c r="K390" i="3"/>
  <c r="F390" i="3"/>
  <c r="J829" i="8"/>
  <c r="K829" i="8"/>
  <c r="J444" i="3"/>
  <c r="I444" i="3"/>
  <c r="H444" i="3"/>
  <c r="K444" i="3"/>
  <c r="F444" i="3"/>
  <c r="I90" i="3"/>
  <c r="J90" i="3"/>
  <c r="F90" i="3"/>
  <c r="K90" i="3"/>
  <c r="H90" i="3"/>
  <c r="J50" i="3"/>
  <c r="H50" i="3"/>
  <c r="K50" i="3"/>
  <c r="I50" i="3"/>
  <c r="F50" i="3"/>
  <c r="J83" i="3"/>
  <c r="K83" i="3"/>
  <c r="F83" i="3"/>
  <c r="H83" i="3"/>
  <c r="I83" i="3"/>
  <c r="F109" i="3"/>
  <c r="H109" i="3"/>
  <c r="K109" i="3"/>
  <c r="J109" i="3"/>
  <c r="I109" i="3"/>
  <c r="I44" i="3"/>
  <c r="K44" i="3"/>
  <c r="F44" i="3"/>
  <c r="J44" i="3"/>
  <c r="H44" i="3"/>
  <c r="J40" i="3"/>
  <c r="F40" i="3"/>
  <c r="H40" i="3"/>
  <c r="K40" i="3"/>
  <c r="I40" i="3"/>
  <c r="K137" i="3"/>
  <c r="J137" i="3"/>
  <c r="H137" i="3"/>
  <c r="F137" i="3"/>
  <c r="I137" i="3"/>
  <c r="I103" i="3"/>
  <c r="F103" i="3"/>
  <c r="K103" i="3"/>
  <c r="J103" i="3"/>
  <c r="H103" i="3"/>
  <c r="I2" i="3"/>
  <c r="F2" i="3"/>
  <c r="H2" i="3"/>
  <c r="K2" i="3"/>
  <c r="J2" i="3"/>
  <c r="I345" i="3"/>
  <c r="H345" i="3"/>
  <c r="J345" i="3"/>
  <c r="K345" i="3"/>
  <c r="F345" i="3"/>
  <c r="I173" i="3"/>
  <c r="K173" i="3"/>
  <c r="H173" i="3"/>
  <c r="F173" i="3"/>
  <c r="J173" i="3"/>
  <c r="K169" i="3"/>
  <c r="J169" i="3"/>
  <c r="F169" i="3"/>
  <c r="H169" i="3"/>
  <c r="I169" i="3"/>
  <c r="J27" i="3"/>
  <c r="H27" i="3"/>
  <c r="F27" i="3"/>
  <c r="K27" i="3"/>
  <c r="I27" i="3"/>
  <c r="H73" i="3"/>
  <c r="F73" i="3"/>
  <c r="K73" i="3"/>
  <c r="I73" i="3"/>
  <c r="J73" i="3"/>
  <c r="F100" i="3"/>
  <c r="H100" i="3"/>
  <c r="K100" i="3"/>
  <c r="J100" i="3"/>
  <c r="I100" i="3"/>
  <c r="J92" i="3"/>
  <c r="K92" i="3"/>
  <c r="F92" i="3"/>
  <c r="I92" i="3"/>
  <c r="H92" i="3"/>
  <c r="I118" i="3"/>
  <c r="K118" i="3"/>
  <c r="J118" i="3"/>
  <c r="H118" i="3"/>
  <c r="F118" i="3"/>
  <c r="I61" i="3"/>
  <c r="K61" i="3"/>
  <c r="J61" i="3"/>
  <c r="F61" i="3"/>
  <c r="H61" i="3"/>
  <c r="I115" i="3"/>
  <c r="H115" i="3"/>
  <c r="J115" i="3"/>
  <c r="F115" i="3"/>
  <c r="K115" i="3"/>
  <c r="J17" i="3"/>
  <c r="I17" i="3"/>
  <c r="H17" i="3"/>
  <c r="K17" i="3"/>
  <c r="F17" i="3"/>
  <c r="I30" i="3"/>
  <c r="K30" i="3"/>
  <c r="H30" i="3"/>
  <c r="F30" i="3"/>
  <c r="J30" i="3"/>
  <c r="J48" i="3"/>
  <c r="K48" i="3"/>
  <c r="I48" i="3"/>
  <c r="F48" i="3"/>
  <c r="H48" i="3"/>
  <c r="F52" i="3"/>
  <c r="H52" i="3"/>
  <c r="J52" i="3"/>
  <c r="I52" i="3"/>
  <c r="K52" i="3"/>
  <c r="K4" i="3"/>
  <c r="H4" i="3"/>
  <c r="J4" i="3"/>
  <c r="F4" i="3"/>
  <c r="I4" i="3"/>
  <c r="J9" i="3"/>
  <c r="I9" i="3"/>
  <c r="F9" i="3"/>
  <c r="K9" i="3"/>
  <c r="H9" i="3"/>
  <c r="I135" i="3"/>
  <c r="K135" i="3"/>
  <c r="H135" i="3"/>
  <c r="J135" i="3"/>
  <c r="F135" i="3"/>
  <c r="K13" i="3"/>
  <c r="F13" i="3"/>
  <c r="H13" i="3"/>
  <c r="J13" i="3"/>
  <c r="I13" i="3"/>
  <c r="F134" i="3"/>
  <c r="H134" i="3"/>
  <c r="I134" i="3"/>
  <c r="J134" i="3"/>
  <c r="K134" i="3"/>
  <c r="K81" i="3"/>
  <c r="H81" i="3"/>
  <c r="F81" i="3"/>
  <c r="J81" i="3"/>
  <c r="I81" i="3"/>
  <c r="J114" i="3"/>
  <c r="K114" i="3"/>
  <c r="F114" i="3"/>
  <c r="I114" i="3"/>
  <c r="H114" i="3"/>
  <c r="K112" i="3"/>
  <c r="F112" i="3"/>
  <c r="I112" i="3"/>
  <c r="J112" i="3"/>
  <c r="H112" i="3"/>
  <c r="H10" i="3"/>
  <c r="J10" i="3"/>
  <c r="F10" i="3"/>
  <c r="I10" i="3"/>
  <c r="K10" i="3"/>
  <c r="K119" i="3"/>
  <c r="H119" i="3"/>
  <c r="I119" i="3"/>
  <c r="J119" i="3"/>
  <c r="F119" i="3"/>
  <c r="J41" i="3"/>
  <c r="K41" i="3"/>
  <c r="H41" i="3"/>
  <c r="F41" i="3"/>
  <c r="I41" i="3"/>
  <c r="F417" i="3"/>
  <c r="I417" i="3"/>
  <c r="H417" i="3"/>
  <c r="K417" i="3"/>
  <c r="J417" i="3"/>
  <c r="J449" i="3"/>
  <c r="F449" i="3"/>
  <c r="K449" i="3"/>
  <c r="H449" i="3"/>
  <c r="I449" i="3"/>
  <c r="K170" i="3"/>
  <c r="H170" i="3"/>
  <c r="J170" i="3"/>
  <c r="F170" i="3"/>
  <c r="I170" i="3"/>
  <c r="F587" i="3"/>
  <c r="J587" i="3"/>
  <c r="K587" i="3"/>
  <c r="I587" i="3"/>
  <c r="H587" i="3"/>
  <c r="K958" i="8"/>
  <c r="J958" i="8"/>
  <c r="F267" i="3"/>
  <c r="I267" i="3"/>
  <c r="K267" i="3"/>
  <c r="J267" i="3"/>
  <c r="H267" i="3"/>
  <c r="K927" i="8"/>
  <c r="J927" i="8"/>
  <c r="J786" i="8"/>
  <c r="K786" i="8"/>
  <c r="K4" i="8"/>
  <c r="J4" i="8"/>
  <c r="H220" i="3"/>
  <c r="J220" i="3"/>
  <c r="I220" i="3"/>
  <c r="K220" i="3"/>
  <c r="F220" i="3"/>
  <c r="J183" i="3"/>
  <c r="I183" i="3"/>
  <c r="H183" i="3"/>
  <c r="F183" i="3"/>
  <c r="K183" i="3"/>
  <c r="J805" i="8"/>
  <c r="K805" i="8"/>
  <c r="H276" i="3"/>
  <c r="J276" i="3"/>
  <c r="K276" i="3"/>
  <c r="F276" i="3"/>
  <c r="I276" i="3"/>
  <c r="J965" i="3"/>
  <c r="I965" i="3"/>
  <c r="F965" i="3"/>
  <c r="K965" i="3"/>
  <c r="H965" i="3"/>
  <c r="F172" i="3"/>
  <c r="K172" i="3"/>
  <c r="J172" i="3"/>
  <c r="H172" i="3"/>
  <c r="I172" i="3"/>
  <c r="I194" i="3"/>
  <c r="K194" i="3"/>
  <c r="H194" i="3"/>
  <c r="J194" i="3"/>
  <c r="F194" i="3"/>
  <c r="J804" i="8"/>
  <c r="K804" i="8"/>
  <c r="H451" i="3"/>
  <c r="J451" i="3"/>
  <c r="K451" i="3"/>
  <c r="I451" i="3"/>
  <c r="F451" i="3"/>
  <c r="I179" i="3"/>
  <c r="J179" i="3"/>
  <c r="H179" i="3"/>
  <c r="F179" i="3"/>
  <c r="K179" i="3"/>
  <c r="J165" i="3"/>
  <c r="F165" i="3"/>
  <c r="H165" i="3"/>
  <c r="K165" i="3"/>
  <c r="I165" i="3"/>
  <c r="H141" i="3"/>
  <c r="J141" i="3"/>
  <c r="F141" i="3"/>
  <c r="I141" i="3"/>
  <c r="K141" i="3"/>
  <c r="I239" i="3"/>
  <c r="J239" i="3"/>
  <c r="H239" i="3"/>
  <c r="K239" i="3"/>
  <c r="F239" i="3"/>
  <c r="J329" i="3"/>
  <c r="F329" i="3"/>
  <c r="I329" i="3"/>
  <c r="H329" i="3"/>
  <c r="K329" i="3"/>
  <c r="J206" i="3"/>
  <c r="I206" i="3"/>
  <c r="H206" i="3"/>
  <c r="F206" i="3"/>
  <c r="K206" i="3"/>
  <c r="F593" i="3"/>
  <c r="J593" i="3"/>
  <c r="I593" i="3"/>
  <c r="K593" i="3"/>
  <c r="H593" i="3"/>
  <c r="I257" i="3"/>
  <c r="F257" i="3"/>
  <c r="J257" i="3"/>
  <c r="H257" i="3"/>
  <c r="K257" i="3"/>
  <c r="J578" i="3"/>
  <c r="H578" i="3"/>
  <c r="K578" i="3"/>
  <c r="I578" i="3"/>
  <c r="F578" i="3"/>
  <c r="H273" i="3"/>
  <c r="F273" i="3"/>
  <c r="I273" i="3"/>
  <c r="J273" i="3"/>
  <c r="K273" i="3"/>
  <c r="H405" i="3"/>
  <c r="J405" i="3"/>
  <c r="I405" i="3"/>
  <c r="K405" i="3"/>
  <c r="F405" i="3"/>
  <c r="K831" i="3"/>
  <c r="F831" i="3"/>
  <c r="H831" i="3"/>
  <c r="J831" i="3"/>
  <c r="I831" i="3"/>
  <c r="I708" i="3"/>
  <c r="H708" i="3"/>
  <c r="F708" i="3"/>
  <c r="K708" i="3"/>
  <c r="J708" i="3"/>
  <c r="F659" i="3"/>
  <c r="I659" i="3"/>
  <c r="H659" i="3"/>
  <c r="K659" i="3"/>
  <c r="J659" i="3"/>
  <c r="H201" i="3"/>
  <c r="K201" i="3"/>
  <c r="F201" i="3"/>
  <c r="I201" i="3"/>
  <c r="J201" i="3"/>
  <c r="K315" i="3"/>
  <c r="F315" i="3"/>
  <c r="J315" i="3"/>
  <c r="H315" i="3"/>
  <c r="I315" i="3"/>
  <c r="I218" i="3"/>
  <c r="K218" i="3"/>
  <c r="F218" i="3"/>
  <c r="H218" i="3"/>
  <c r="J218" i="3"/>
  <c r="F232" i="3"/>
  <c r="K232" i="3"/>
  <c r="I232" i="3"/>
  <c r="H232" i="3"/>
  <c r="J232" i="3"/>
  <c r="J397" i="3"/>
  <c r="I397" i="3"/>
  <c r="F397" i="3"/>
  <c r="H397" i="3"/>
  <c r="K397" i="3"/>
  <c r="J767" i="8"/>
  <c r="K767" i="8"/>
  <c r="K697" i="8"/>
  <c r="J697" i="8"/>
  <c r="K705" i="8"/>
  <c r="J705" i="8"/>
  <c r="K995" i="3"/>
  <c r="F995" i="3"/>
  <c r="J995" i="3"/>
  <c r="H995" i="3"/>
  <c r="I995" i="3"/>
  <c r="H684" i="3"/>
  <c r="J684" i="3"/>
  <c r="I684" i="3"/>
  <c r="F684" i="3"/>
  <c r="K684" i="3"/>
  <c r="J900" i="3"/>
  <c r="K900" i="3"/>
  <c r="I900" i="3"/>
  <c r="F900" i="3"/>
  <c r="H900" i="3"/>
  <c r="J116" i="3"/>
  <c r="F116" i="3"/>
  <c r="I116" i="3"/>
  <c r="H116" i="3"/>
  <c r="K116" i="3"/>
  <c r="H12" i="3"/>
  <c r="I12" i="3"/>
  <c r="K12" i="3"/>
  <c r="J12" i="3"/>
  <c r="F12" i="3"/>
  <c r="J43" i="3"/>
  <c r="F43" i="3"/>
  <c r="I43" i="3"/>
  <c r="K43" i="3"/>
  <c r="H43" i="3"/>
  <c r="F28" i="3"/>
  <c r="K28" i="3"/>
  <c r="H28" i="3"/>
  <c r="J28" i="3"/>
  <c r="I28" i="3"/>
  <c r="K31" i="3"/>
  <c r="J31" i="3"/>
  <c r="H31" i="3"/>
  <c r="F31" i="3"/>
  <c r="I31" i="3"/>
  <c r="H20" i="3"/>
  <c r="I20" i="3"/>
  <c r="J20" i="3"/>
  <c r="K20" i="3"/>
  <c r="F20" i="3"/>
  <c r="F125" i="3"/>
  <c r="I125" i="3"/>
  <c r="J125" i="3"/>
  <c r="H125" i="3"/>
  <c r="K125" i="3"/>
  <c r="K55" i="3"/>
  <c r="F55" i="3"/>
  <c r="I55" i="3"/>
  <c r="H55" i="3"/>
  <c r="J55" i="3"/>
  <c r="J123" i="3"/>
  <c r="H123" i="3"/>
  <c r="F123" i="3"/>
  <c r="K123" i="3"/>
  <c r="I123" i="3"/>
  <c r="F132" i="3"/>
  <c r="K132" i="3"/>
  <c r="I132" i="3"/>
  <c r="J132" i="3"/>
  <c r="H132" i="3"/>
  <c r="I11" i="3"/>
  <c r="J11" i="3"/>
  <c r="H11" i="3"/>
  <c r="K11" i="3"/>
  <c r="F11" i="3"/>
  <c r="F86" i="3"/>
  <c r="I86" i="3"/>
  <c r="J86" i="3"/>
  <c r="H86" i="3"/>
  <c r="K86" i="3"/>
  <c r="F120" i="3"/>
  <c r="H120" i="3"/>
  <c r="I120" i="3"/>
  <c r="K120" i="3"/>
  <c r="J120" i="3"/>
  <c r="F57" i="3"/>
  <c r="J57" i="3"/>
  <c r="H57" i="3"/>
  <c r="I57" i="3"/>
  <c r="K57" i="3"/>
  <c r="H99" i="3"/>
  <c r="K99" i="3"/>
  <c r="J99" i="3"/>
  <c r="I99" i="3"/>
  <c r="F99" i="3"/>
  <c r="F136" i="3"/>
  <c r="H136" i="3"/>
  <c r="K136" i="3"/>
  <c r="J136" i="3"/>
  <c r="I136" i="3"/>
  <c r="F95" i="3"/>
  <c r="H95" i="3"/>
  <c r="I95" i="3"/>
  <c r="J95" i="3"/>
  <c r="K95" i="3"/>
  <c r="I107" i="3"/>
  <c r="K107" i="3"/>
  <c r="H107" i="3"/>
  <c r="J107" i="3"/>
  <c r="F107" i="3"/>
  <c r="F51" i="3"/>
  <c r="J51" i="3"/>
  <c r="I51" i="3"/>
  <c r="K51" i="3"/>
  <c r="H51" i="3"/>
  <c r="J72" i="3"/>
  <c r="I72" i="3"/>
  <c r="K72" i="3"/>
  <c r="F72" i="3"/>
  <c r="H72" i="3"/>
  <c r="K16" i="3"/>
  <c r="F16" i="3"/>
  <c r="I16" i="3"/>
  <c r="J16" i="3"/>
  <c r="H16" i="3"/>
  <c r="K104" i="3"/>
  <c r="J104" i="3"/>
  <c r="I104" i="3"/>
  <c r="F104" i="3"/>
  <c r="H104" i="3"/>
  <c r="F64" i="3"/>
  <c r="H64" i="3"/>
  <c r="J64" i="3"/>
  <c r="I64" i="3"/>
  <c r="K64" i="3"/>
  <c r="K58" i="3"/>
  <c r="F58" i="3"/>
  <c r="I58" i="3"/>
  <c r="J58" i="3"/>
  <c r="H58" i="3"/>
  <c r="H5" i="3"/>
  <c r="F5" i="3"/>
  <c r="J5" i="3"/>
  <c r="K5" i="3"/>
  <c r="I5" i="3"/>
  <c r="J45" i="3"/>
  <c r="F45" i="3"/>
  <c r="H45" i="3"/>
  <c r="I45" i="3"/>
  <c r="K45" i="3"/>
  <c r="J21" i="3"/>
  <c r="K21" i="3"/>
  <c r="H21" i="3"/>
  <c r="F21" i="3"/>
  <c r="I21" i="3"/>
  <c r="F102" i="3"/>
  <c r="I102" i="3"/>
  <c r="H102" i="3"/>
  <c r="K102" i="3"/>
  <c r="J102" i="3"/>
  <c r="H19" i="3"/>
  <c r="I19" i="3"/>
  <c r="J19" i="3"/>
  <c r="F19" i="3"/>
  <c r="K19" i="3"/>
  <c r="I49" i="3"/>
  <c r="K49" i="3"/>
  <c r="H49" i="3"/>
  <c r="J49" i="3"/>
  <c r="F49" i="3"/>
  <c r="K24" i="3"/>
  <c r="H24" i="3"/>
  <c r="F24" i="3"/>
  <c r="J24" i="3"/>
  <c r="I24" i="3"/>
  <c r="J66" i="3"/>
  <c r="F66" i="3"/>
  <c r="H66" i="3"/>
  <c r="I66" i="3"/>
  <c r="K66" i="3"/>
  <c r="K71" i="3"/>
  <c r="H71" i="3"/>
  <c r="I71" i="3"/>
  <c r="J71" i="3"/>
  <c r="F71" i="3"/>
  <c r="H127" i="3"/>
  <c r="J127" i="3"/>
  <c r="K127" i="3"/>
  <c r="F127" i="3"/>
  <c r="I127" i="3"/>
  <c r="K69" i="3"/>
  <c r="H69" i="3"/>
  <c r="I69" i="3"/>
  <c r="J69" i="3"/>
  <c r="F69" i="3"/>
  <c r="J108" i="3"/>
  <c r="F108" i="3"/>
  <c r="I108" i="3"/>
  <c r="K108" i="3"/>
  <c r="H108" i="3"/>
  <c r="I56" i="3"/>
  <c r="F56" i="3"/>
  <c r="H56" i="3"/>
  <c r="K56" i="3"/>
  <c r="J56" i="3"/>
  <c r="I3" i="3"/>
  <c r="F3" i="3"/>
  <c r="H3" i="3"/>
  <c r="J3" i="3"/>
  <c r="K3" i="3"/>
  <c r="I139" i="3"/>
  <c r="J139" i="3"/>
  <c r="H139" i="3"/>
  <c r="F139" i="3"/>
  <c r="K139" i="3"/>
  <c r="K729" i="8"/>
  <c r="J729" i="8"/>
  <c r="I376" i="3"/>
  <c r="K376" i="3"/>
  <c r="J376" i="3"/>
  <c r="H376" i="3"/>
  <c r="F376" i="3"/>
  <c r="I734" i="3"/>
  <c r="F734" i="3"/>
  <c r="H734" i="3"/>
  <c r="J734" i="3"/>
  <c r="K734" i="3"/>
  <c r="F207" i="3"/>
  <c r="K207" i="3"/>
  <c r="I207" i="3"/>
  <c r="J207" i="3"/>
  <c r="H207" i="3"/>
  <c r="H177" i="3"/>
  <c r="J177" i="3"/>
  <c r="F177" i="3"/>
  <c r="K177" i="3"/>
  <c r="I177" i="3"/>
  <c r="H225" i="3"/>
  <c r="K225" i="3"/>
  <c r="F225" i="3"/>
  <c r="J225" i="3"/>
  <c r="I225" i="3"/>
  <c r="J198" i="3"/>
  <c r="I198" i="3"/>
  <c r="H198" i="3"/>
  <c r="F198" i="3"/>
  <c r="K198" i="3"/>
  <c r="H338" i="3"/>
  <c r="K338" i="3"/>
  <c r="J338" i="3"/>
  <c r="I338" i="3"/>
  <c r="F338" i="3"/>
  <c r="I154" i="3"/>
  <c r="H154" i="3"/>
  <c r="F154" i="3"/>
  <c r="K154" i="3"/>
  <c r="J154" i="3"/>
  <c r="H402" i="3"/>
  <c r="J402" i="3"/>
  <c r="K402" i="3"/>
  <c r="F402" i="3"/>
  <c r="I402" i="3"/>
  <c r="J199" i="3"/>
  <c r="F199" i="3"/>
  <c r="K199" i="3"/>
  <c r="I199" i="3"/>
  <c r="H199" i="3"/>
  <c r="H385" i="3"/>
  <c r="K385" i="3"/>
  <c r="F385" i="3"/>
  <c r="I385" i="3"/>
  <c r="J385" i="3"/>
  <c r="I355" i="3"/>
  <c r="J355" i="3"/>
  <c r="F355" i="3"/>
  <c r="H355" i="3"/>
  <c r="K355" i="3"/>
  <c r="H395" i="3"/>
  <c r="J395" i="3"/>
  <c r="K395" i="3"/>
  <c r="I395" i="3"/>
  <c r="F395" i="3"/>
  <c r="J982" i="3"/>
  <c r="K982" i="3"/>
  <c r="F982" i="3"/>
  <c r="H982" i="3"/>
  <c r="I982" i="3"/>
  <c r="H275" i="3"/>
  <c r="F275" i="3"/>
  <c r="K275" i="3"/>
  <c r="J275" i="3"/>
  <c r="I275" i="3"/>
  <c r="I412" i="3"/>
  <c r="F412" i="3"/>
  <c r="J412" i="3"/>
  <c r="K412" i="3"/>
  <c r="H412" i="3"/>
  <c r="I872" i="3"/>
  <c r="F872" i="3"/>
  <c r="J872" i="3"/>
  <c r="H872" i="3"/>
  <c r="K872" i="3"/>
  <c r="H342" i="3"/>
  <c r="F342" i="3"/>
  <c r="K342" i="3"/>
  <c r="J342" i="3"/>
  <c r="I342" i="3"/>
  <c r="J292" i="3"/>
  <c r="K292" i="3"/>
  <c r="H292" i="3"/>
  <c r="F292" i="3"/>
  <c r="I292" i="3"/>
  <c r="J374" i="3"/>
  <c r="K374" i="3"/>
  <c r="H374" i="3"/>
  <c r="F374" i="3"/>
  <c r="I374" i="3"/>
  <c r="F646" i="3"/>
  <c r="H646" i="3"/>
  <c r="J646" i="3"/>
  <c r="K646" i="3"/>
  <c r="I646" i="3"/>
  <c r="H164" i="3"/>
  <c r="K164" i="3"/>
  <c r="J164" i="3"/>
  <c r="I164" i="3"/>
  <c r="F164" i="3"/>
  <c r="I895" i="3"/>
  <c r="H895" i="3"/>
  <c r="J895" i="3"/>
  <c r="K895" i="3"/>
  <c r="F895" i="3"/>
  <c r="H186" i="3"/>
  <c r="I186" i="3"/>
  <c r="K186" i="3"/>
  <c r="F186" i="3"/>
  <c r="J186" i="3"/>
  <c r="H256" i="3"/>
  <c r="I256" i="3"/>
  <c r="F256" i="3"/>
  <c r="K256" i="3"/>
  <c r="J256" i="3"/>
  <c r="I597" i="3"/>
  <c r="K597" i="3"/>
  <c r="F597" i="3"/>
  <c r="H597" i="3"/>
  <c r="J597" i="3"/>
  <c r="I334" i="3"/>
  <c r="J334" i="3"/>
  <c r="K334" i="3"/>
  <c r="H334" i="3"/>
  <c r="F334" i="3"/>
  <c r="J812" i="8"/>
  <c r="K812" i="8"/>
  <c r="J930" i="8"/>
  <c r="K930" i="8"/>
  <c r="I208" i="3"/>
  <c r="K208" i="3"/>
  <c r="H208" i="3"/>
  <c r="J208" i="3"/>
  <c r="F208" i="3"/>
  <c r="H162" i="3"/>
  <c r="F162" i="3"/>
  <c r="K162" i="3"/>
  <c r="J162" i="3"/>
  <c r="I162" i="3"/>
  <c r="K968" i="8"/>
  <c r="J968" i="8"/>
  <c r="F252" i="3"/>
  <c r="H252" i="3"/>
  <c r="K252" i="3"/>
  <c r="I252" i="3"/>
  <c r="J252" i="3"/>
  <c r="J826" i="8"/>
  <c r="K826" i="8"/>
  <c r="K357" i="3"/>
  <c r="I357" i="3"/>
  <c r="J357" i="3"/>
  <c r="F357" i="3"/>
  <c r="H357" i="3"/>
  <c r="F987" i="3"/>
  <c r="J987" i="3"/>
  <c r="H987" i="3"/>
  <c r="I987" i="3"/>
  <c r="K987" i="3"/>
  <c r="H774" i="3"/>
  <c r="F774" i="3"/>
  <c r="J774" i="3"/>
  <c r="I774" i="3"/>
  <c r="K774" i="3"/>
  <c r="J286" i="3"/>
  <c r="F286" i="3"/>
  <c r="K286" i="3"/>
  <c r="H286" i="3"/>
  <c r="I286" i="3"/>
  <c r="J760" i="3"/>
  <c r="K760" i="3"/>
  <c r="H760" i="3"/>
  <c r="I760" i="3"/>
  <c r="F760" i="3"/>
  <c r="J724" i="8"/>
  <c r="K724" i="8"/>
  <c r="I651" i="3"/>
  <c r="H651" i="3"/>
  <c r="J651" i="3"/>
  <c r="K651" i="3"/>
  <c r="F651" i="3"/>
  <c r="K224" i="3"/>
  <c r="F224" i="3"/>
  <c r="H224" i="3"/>
  <c r="J224" i="3"/>
  <c r="I224" i="3"/>
  <c r="K209" i="3"/>
  <c r="I209" i="3"/>
  <c r="F209" i="3"/>
  <c r="J209" i="3"/>
  <c r="H209" i="3"/>
  <c r="I496" i="3"/>
  <c r="K496" i="3"/>
  <c r="H496" i="3"/>
  <c r="F496" i="3"/>
  <c r="J496" i="3"/>
  <c r="H259" i="3"/>
  <c r="K259" i="3"/>
  <c r="I259" i="3"/>
  <c r="J259" i="3"/>
  <c r="F259" i="3"/>
  <c r="K431" i="3"/>
  <c r="I431" i="3"/>
  <c r="F431" i="3"/>
  <c r="J431" i="3"/>
  <c r="H431" i="3"/>
  <c r="F489" i="3"/>
  <c r="I489" i="3"/>
  <c r="J489" i="3"/>
  <c r="K489" i="3"/>
  <c r="H489" i="3"/>
  <c r="I214" i="3"/>
  <c r="J214" i="3"/>
  <c r="F214" i="3"/>
  <c r="K214" i="3"/>
  <c r="H214" i="3"/>
  <c r="H247" i="3"/>
  <c r="J247" i="3"/>
  <c r="K247" i="3"/>
  <c r="I247" i="3"/>
  <c r="F247" i="3"/>
  <c r="H79" i="3"/>
  <c r="K79" i="3"/>
  <c r="J79" i="3"/>
  <c r="F79" i="3"/>
  <c r="I79" i="3"/>
  <c r="K105" i="3"/>
  <c r="I105" i="3"/>
  <c r="J105" i="3"/>
  <c r="H105" i="3"/>
  <c r="F105" i="3"/>
  <c r="J7" i="3"/>
  <c r="I7" i="3"/>
  <c r="H7" i="3"/>
  <c r="F7" i="3"/>
  <c r="K7" i="3"/>
  <c r="J70" i="3"/>
  <c r="I70" i="3"/>
  <c r="H70" i="3"/>
  <c r="K70" i="3"/>
  <c r="F70" i="3"/>
  <c r="F32" i="3"/>
  <c r="I32" i="3"/>
  <c r="H32" i="3"/>
  <c r="J32" i="3"/>
  <c r="K32" i="3"/>
  <c r="I59" i="3"/>
  <c r="K59" i="3"/>
  <c r="H59" i="3"/>
  <c r="F59" i="3"/>
  <c r="J59" i="3"/>
  <c r="H25" i="3"/>
  <c r="J25" i="3"/>
  <c r="I25" i="3"/>
  <c r="F25" i="3"/>
  <c r="K25" i="3"/>
  <c r="J46" i="3"/>
  <c r="F46" i="3"/>
  <c r="I46" i="3"/>
  <c r="K46" i="3"/>
  <c r="H46" i="3"/>
  <c r="K110" i="3"/>
  <c r="I110" i="3"/>
  <c r="F110" i="3"/>
  <c r="H110" i="3"/>
  <c r="J110" i="3"/>
  <c r="K15" i="3"/>
  <c r="I15" i="3"/>
  <c r="F15" i="3"/>
  <c r="H15" i="3"/>
  <c r="J15" i="3"/>
  <c r="I8" i="3"/>
  <c r="J8" i="3"/>
  <c r="K8" i="3"/>
  <c r="H8" i="3"/>
  <c r="F8" i="3"/>
  <c r="H128" i="3"/>
  <c r="K128" i="3"/>
  <c r="J128" i="3"/>
  <c r="I128" i="3"/>
  <c r="F128" i="3"/>
  <c r="F33" i="3"/>
  <c r="I33" i="3"/>
  <c r="K33" i="3"/>
  <c r="J33" i="3"/>
  <c r="H33" i="3"/>
  <c r="I93" i="3"/>
  <c r="F93" i="3"/>
  <c r="K93" i="3"/>
  <c r="H93" i="3"/>
  <c r="J93" i="3"/>
  <c r="K39" i="3"/>
  <c r="I39" i="3"/>
  <c r="J39" i="3"/>
  <c r="H39" i="3"/>
  <c r="F39" i="3"/>
  <c r="K94" i="3"/>
  <c r="F94" i="3"/>
  <c r="J94" i="3"/>
  <c r="H94" i="3"/>
  <c r="I94" i="3"/>
  <c r="H80" i="3"/>
  <c r="I80" i="3"/>
  <c r="J80" i="3"/>
  <c r="F80" i="3"/>
  <c r="K80" i="3"/>
  <c r="F78" i="3"/>
  <c r="J78" i="3"/>
  <c r="I78" i="3"/>
  <c r="H78" i="3"/>
  <c r="K78" i="3"/>
  <c r="K34" i="3"/>
  <c r="J34" i="3"/>
  <c r="I34" i="3"/>
  <c r="F34" i="3"/>
  <c r="H34" i="3"/>
  <c r="J91" i="3"/>
  <c r="H91" i="3"/>
  <c r="K91" i="3"/>
  <c r="I91" i="3"/>
  <c r="F91" i="3"/>
  <c r="F6" i="3"/>
  <c r="I6" i="3"/>
  <c r="J6" i="3"/>
  <c r="H6" i="3"/>
  <c r="K6" i="3"/>
  <c r="I96" i="3"/>
  <c r="F96" i="3"/>
  <c r="H96" i="3"/>
  <c r="J96" i="3"/>
  <c r="K96" i="3"/>
  <c r="H63" i="3"/>
  <c r="I63" i="3"/>
  <c r="F63" i="3"/>
  <c r="J63" i="3"/>
  <c r="K63" i="3"/>
  <c r="I130" i="3"/>
  <c r="F130" i="3"/>
  <c r="J130" i="3"/>
  <c r="H130" i="3"/>
  <c r="K130" i="3"/>
  <c r="K42" i="3"/>
  <c r="I42" i="3"/>
  <c r="H42" i="3"/>
  <c r="J42" i="3"/>
  <c r="F42" i="3"/>
  <c r="I37" i="3"/>
  <c r="H37" i="3"/>
  <c r="J37" i="3"/>
  <c r="K37" i="3"/>
  <c r="F37" i="3"/>
  <c r="F53" i="3"/>
  <c r="H53" i="3"/>
  <c r="K53" i="3"/>
  <c r="I53" i="3"/>
  <c r="J53" i="3"/>
  <c r="H29" i="3"/>
  <c r="J29" i="3"/>
  <c r="F29" i="3"/>
  <c r="I29" i="3"/>
  <c r="K29" i="3"/>
  <c r="I126" i="3"/>
  <c r="F126" i="3"/>
  <c r="J126" i="3"/>
  <c r="K126" i="3"/>
  <c r="H126" i="3"/>
  <c r="I22" i="3"/>
  <c r="F22" i="3"/>
  <c r="K22" i="3"/>
  <c r="J22" i="3"/>
  <c r="H22" i="3"/>
  <c r="J60" i="3"/>
  <c r="I60" i="3"/>
  <c r="F60" i="3"/>
  <c r="K60" i="3"/>
  <c r="H60" i="3"/>
  <c r="H14" i="3"/>
  <c r="J14" i="3"/>
  <c r="I14" i="3"/>
  <c r="F14" i="3"/>
  <c r="K14" i="3"/>
  <c r="K85" i="3"/>
  <c r="F85" i="3"/>
  <c r="J85" i="3"/>
  <c r="H85" i="3"/>
  <c r="I85" i="3"/>
  <c r="J3" i="8"/>
  <c r="K3" i="8"/>
  <c r="J160" i="3"/>
  <c r="K160" i="3"/>
  <c r="F160" i="3"/>
  <c r="I160" i="3"/>
  <c r="H160" i="3"/>
  <c r="F437" i="3"/>
  <c r="K437" i="3"/>
  <c r="I437" i="3"/>
  <c r="H437" i="3"/>
  <c r="J437" i="3"/>
  <c r="I466" i="3"/>
  <c r="K466" i="3"/>
  <c r="F466" i="3"/>
  <c r="J466" i="3"/>
  <c r="H466" i="3"/>
  <c r="I920" i="3"/>
  <c r="F920" i="3"/>
  <c r="K920" i="3"/>
  <c r="H920" i="3"/>
  <c r="J920" i="3"/>
  <c r="J794" i="3"/>
  <c r="F794" i="3"/>
  <c r="H794" i="3"/>
  <c r="I794" i="3"/>
  <c r="K794" i="3"/>
  <c r="F150" i="3"/>
  <c r="H150" i="3"/>
  <c r="K150" i="3"/>
  <c r="J150" i="3"/>
  <c r="I150" i="3"/>
  <c r="H156" i="3"/>
  <c r="K156" i="3"/>
  <c r="I156" i="3"/>
  <c r="F156" i="3"/>
  <c r="J156" i="3"/>
  <c r="K453" i="3"/>
  <c r="J453" i="3"/>
  <c r="H453" i="3"/>
  <c r="I453" i="3"/>
  <c r="F453" i="3"/>
  <c r="J197" i="3"/>
  <c r="F197" i="3"/>
  <c r="K197" i="3"/>
  <c r="I197" i="3"/>
  <c r="H197" i="3"/>
  <c r="J809" i="3"/>
  <c r="H809" i="3"/>
  <c r="K809" i="3"/>
  <c r="F809" i="3"/>
  <c r="I809" i="3"/>
  <c r="J153" i="3"/>
  <c r="K153" i="3"/>
  <c r="F153" i="3"/>
  <c r="H153" i="3"/>
  <c r="I153" i="3"/>
  <c r="J332" i="3"/>
  <c r="I332" i="3"/>
  <c r="F332" i="3"/>
  <c r="K332" i="3"/>
  <c r="H332" i="3"/>
  <c r="J210" i="3"/>
  <c r="I210" i="3"/>
  <c r="K210" i="3"/>
  <c r="F210" i="3"/>
  <c r="H210" i="3"/>
  <c r="F347" i="3"/>
  <c r="J347" i="3"/>
  <c r="K347" i="3"/>
  <c r="I347" i="3"/>
  <c r="H347" i="3"/>
  <c r="F229" i="3"/>
  <c r="I229" i="3"/>
  <c r="H229" i="3"/>
  <c r="K229" i="3"/>
  <c r="J229" i="3"/>
  <c r="J706" i="8"/>
  <c r="K706" i="8"/>
  <c r="H426" i="3"/>
  <c r="F426" i="3"/>
  <c r="I426" i="3"/>
  <c r="K426" i="3"/>
  <c r="J426" i="3"/>
  <c r="J776" i="3"/>
  <c r="I776" i="3"/>
  <c r="K776" i="3"/>
  <c r="F776" i="3"/>
  <c r="H776" i="3"/>
  <c r="J701" i="8"/>
  <c r="K701" i="8"/>
  <c r="K964" i="8"/>
  <c r="J964" i="8"/>
  <c r="J914" i="8"/>
  <c r="K914" i="8"/>
  <c r="I797" i="3"/>
  <c r="J797" i="3"/>
  <c r="H797" i="3"/>
  <c r="F797" i="3"/>
  <c r="K797" i="3"/>
  <c r="H348" i="3"/>
  <c r="F348" i="3"/>
  <c r="K348" i="3"/>
  <c r="I348" i="3"/>
  <c r="J348" i="3"/>
  <c r="K327" i="3"/>
  <c r="F327" i="3"/>
  <c r="I327" i="3"/>
  <c r="J327" i="3"/>
  <c r="H327" i="3"/>
  <c r="F964" i="3"/>
  <c r="J964" i="3"/>
  <c r="H964" i="3"/>
  <c r="K964" i="3"/>
  <c r="I964" i="3"/>
  <c r="J423" i="3"/>
  <c r="H423" i="3"/>
  <c r="I423" i="3"/>
  <c r="F423" i="3"/>
  <c r="K423" i="3"/>
  <c r="J993" i="8"/>
  <c r="K993" i="8"/>
  <c r="F187" i="3"/>
  <c r="H187" i="3"/>
  <c r="I187" i="3"/>
  <c r="K187" i="3"/>
  <c r="J187" i="3"/>
  <c r="J216" i="3"/>
  <c r="H216" i="3"/>
  <c r="F216" i="3"/>
  <c r="I216" i="3"/>
  <c r="K216" i="3"/>
  <c r="F521" i="3"/>
  <c r="I521" i="3"/>
  <c r="K521" i="3"/>
  <c r="H521" i="3"/>
  <c r="J521" i="3"/>
  <c r="K157" i="3"/>
  <c r="F157" i="3"/>
  <c r="H157" i="3"/>
  <c r="I157" i="3"/>
  <c r="J157" i="3"/>
  <c r="F452" i="3"/>
  <c r="J452" i="3"/>
  <c r="H452" i="3"/>
  <c r="I452" i="3"/>
  <c r="K452" i="3"/>
  <c r="J546" i="3"/>
  <c r="I546" i="3"/>
  <c r="K546" i="3"/>
  <c r="H546" i="3"/>
  <c r="F546" i="3"/>
  <c r="J393" i="3"/>
  <c r="K393" i="3"/>
  <c r="I393" i="3"/>
  <c r="H393" i="3"/>
  <c r="F393" i="3"/>
  <c r="J456" i="3"/>
  <c r="H456" i="3"/>
  <c r="K456" i="3"/>
  <c r="F456" i="3"/>
  <c r="I456" i="3"/>
  <c r="F148" i="3"/>
  <c r="K148" i="3"/>
  <c r="J148" i="3"/>
  <c r="I148" i="3"/>
  <c r="H148" i="3"/>
  <c r="J151" i="3"/>
  <c r="F151" i="3"/>
  <c r="H151" i="3"/>
  <c r="K151" i="3"/>
  <c r="I151" i="3"/>
  <c r="J872" i="8"/>
  <c r="K872" i="8"/>
  <c r="K620" i="3"/>
  <c r="F620" i="3"/>
  <c r="J620" i="3"/>
  <c r="I620" i="3"/>
  <c r="H620" i="3"/>
  <c r="K905" i="8"/>
  <c r="J905" i="8"/>
  <c r="K978" i="8"/>
  <c r="J978" i="8"/>
  <c r="J314" i="3"/>
  <c r="K314" i="3"/>
  <c r="H314" i="3"/>
  <c r="F314" i="3"/>
  <c r="I314" i="3"/>
  <c r="K263" i="3"/>
  <c r="J263" i="3"/>
  <c r="I263" i="3"/>
  <c r="H263" i="3"/>
  <c r="F263" i="3"/>
  <c r="J897" i="8"/>
  <c r="K897" i="8"/>
  <c r="K440" i="3"/>
  <c r="H440" i="3"/>
  <c r="F440" i="3"/>
  <c r="I440" i="3"/>
  <c r="J440" i="3"/>
  <c r="H258" i="3"/>
  <c r="I258" i="3"/>
  <c r="J258" i="3"/>
  <c r="K258" i="3"/>
  <c r="F258" i="3"/>
  <c r="F212" i="3"/>
  <c r="I212" i="3"/>
  <c r="K212" i="3"/>
  <c r="J212" i="3"/>
  <c r="H212" i="3"/>
  <c r="K320" i="3"/>
  <c r="H320" i="3"/>
  <c r="F320" i="3"/>
  <c r="I320" i="3"/>
  <c r="J320" i="3"/>
  <c r="J926" i="3"/>
  <c r="K926" i="3"/>
  <c r="H926" i="3"/>
  <c r="I926" i="3"/>
  <c r="F926" i="3"/>
  <c r="J366" i="3"/>
  <c r="F366" i="3"/>
  <c r="I366" i="3"/>
  <c r="K366" i="3"/>
  <c r="H366" i="3"/>
  <c r="K438" i="3"/>
  <c r="I438" i="3"/>
  <c r="F438" i="3"/>
  <c r="H438" i="3"/>
  <c r="J438" i="3"/>
  <c r="J980" i="8"/>
  <c r="K980" i="8"/>
  <c r="F204" i="3"/>
  <c r="H204" i="3"/>
  <c r="J204" i="3"/>
  <c r="K204" i="3"/>
  <c r="I204" i="3"/>
  <c r="F180" i="3"/>
  <c r="K180" i="3"/>
  <c r="I180" i="3"/>
  <c r="J180" i="3"/>
  <c r="H180" i="3"/>
  <c r="K694" i="8"/>
  <c r="J694" i="8"/>
  <c r="F175" i="3"/>
  <c r="I175" i="3"/>
  <c r="H175" i="3"/>
  <c r="J175" i="3"/>
  <c r="K175" i="3"/>
  <c r="J223" i="3"/>
  <c r="K223" i="3"/>
  <c r="I223" i="3"/>
  <c r="H223" i="3"/>
  <c r="F223" i="3"/>
  <c r="I140" i="3"/>
  <c r="J140" i="3"/>
  <c r="H140" i="3"/>
  <c r="K140" i="3"/>
  <c r="F140" i="3"/>
  <c r="H408" i="3"/>
  <c r="J408" i="3"/>
  <c r="I408" i="3"/>
  <c r="K408" i="3"/>
  <c r="F408" i="3"/>
  <c r="J359" i="3"/>
  <c r="H359" i="3"/>
  <c r="F359" i="3"/>
  <c r="I359" i="3"/>
  <c r="K359" i="3"/>
  <c r="I196" i="3"/>
  <c r="J196" i="3"/>
  <c r="F196" i="3"/>
  <c r="K196" i="3"/>
  <c r="H196" i="3"/>
  <c r="K337" i="3"/>
  <c r="H337" i="3"/>
  <c r="F337" i="3"/>
  <c r="J337" i="3"/>
  <c r="I337" i="3"/>
  <c r="H715" i="3"/>
  <c r="K715" i="3"/>
  <c r="J715" i="3"/>
  <c r="F715" i="3"/>
  <c r="I715" i="3"/>
  <c r="K783" i="8"/>
  <c r="J783" i="8"/>
  <c r="K290" i="3"/>
  <c r="J290" i="3"/>
  <c r="H290" i="3"/>
  <c r="I290" i="3"/>
  <c r="F290" i="3"/>
  <c r="K695" i="3"/>
  <c r="J695" i="3"/>
  <c r="F695" i="3"/>
  <c r="I695" i="3"/>
  <c r="H695" i="3"/>
  <c r="K965" i="8"/>
  <c r="J965" i="8"/>
  <c r="J966" i="8"/>
  <c r="K966" i="8"/>
  <c r="K282" i="3"/>
  <c r="F282" i="3"/>
  <c r="H282" i="3"/>
  <c r="J282" i="3"/>
  <c r="I282" i="3"/>
  <c r="J279" i="3"/>
  <c r="I279" i="3"/>
  <c r="K279" i="3"/>
  <c r="F279" i="3"/>
  <c r="H279" i="3"/>
  <c r="J638" i="3"/>
  <c r="F638" i="3"/>
  <c r="I638" i="3"/>
  <c r="H638" i="3"/>
  <c r="K638" i="3"/>
  <c r="K302" i="3"/>
  <c r="J302" i="3"/>
  <c r="H302" i="3"/>
  <c r="F302" i="3"/>
  <c r="I302" i="3"/>
  <c r="J350" i="3"/>
  <c r="F350" i="3"/>
  <c r="K350" i="3"/>
  <c r="H350" i="3"/>
  <c r="I350" i="3"/>
  <c r="J707" i="8"/>
  <c r="K707" i="8"/>
  <c r="F288" i="3"/>
  <c r="J288" i="3"/>
  <c r="I288" i="3"/>
  <c r="K288" i="3"/>
  <c r="H288" i="3"/>
  <c r="J693" i="8"/>
  <c r="K693" i="8"/>
  <c r="I280" i="3"/>
  <c r="F280" i="3"/>
  <c r="K280" i="3"/>
  <c r="J280" i="3"/>
  <c r="H280" i="3"/>
  <c r="K291" i="3"/>
  <c r="I291" i="3"/>
  <c r="J291" i="3"/>
  <c r="F291" i="3"/>
  <c r="H291" i="3"/>
  <c r="F754" i="3"/>
  <c r="I754" i="3"/>
  <c r="H754" i="3"/>
  <c r="J754" i="3"/>
  <c r="K754" i="3"/>
  <c r="I962" i="3"/>
  <c r="K962" i="3"/>
  <c r="H962" i="3"/>
  <c r="J962" i="3"/>
  <c r="F962" i="3"/>
  <c r="K811" i="8"/>
  <c r="J811" i="8"/>
  <c r="K712" i="8"/>
  <c r="J712" i="8"/>
  <c r="J238" i="3"/>
  <c r="I238" i="3"/>
  <c r="H238" i="3"/>
  <c r="K238" i="3"/>
  <c r="F238" i="3"/>
  <c r="J833" i="8"/>
  <c r="K833" i="8"/>
  <c r="F356" i="3"/>
  <c r="J356" i="3"/>
  <c r="H356" i="3"/>
  <c r="K356" i="3"/>
  <c r="I356" i="3"/>
  <c r="I339" i="3"/>
  <c r="K339" i="3"/>
  <c r="H339" i="3"/>
  <c r="J339" i="3"/>
  <c r="F339" i="3"/>
  <c r="J937" i="8"/>
  <c r="K937" i="8"/>
  <c r="F928" i="3"/>
  <c r="I928" i="3"/>
  <c r="H928" i="3"/>
  <c r="J928" i="3"/>
  <c r="K928" i="3"/>
  <c r="J701" i="3"/>
  <c r="H701" i="3"/>
  <c r="I701" i="3"/>
  <c r="F701" i="3"/>
  <c r="K701" i="3"/>
  <c r="H849" i="3"/>
  <c r="F849" i="3"/>
  <c r="I849" i="3"/>
  <c r="J849" i="3"/>
  <c r="K849" i="3"/>
  <c r="K897" i="3"/>
  <c r="H897" i="3"/>
  <c r="J897" i="3"/>
  <c r="I897" i="3"/>
  <c r="F897" i="3"/>
  <c r="J949" i="8"/>
  <c r="K949" i="8"/>
  <c r="F353" i="3"/>
  <c r="I353" i="3"/>
  <c r="H353" i="3"/>
  <c r="K353" i="3"/>
  <c r="J353" i="3"/>
  <c r="K733" i="3"/>
  <c r="I733" i="3"/>
  <c r="F733" i="3"/>
  <c r="J733" i="3"/>
  <c r="H733" i="3"/>
  <c r="K447" i="3"/>
  <c r="I447" i="3"/>
  <c r="H447" i="3"/>
  <c r="J447" i="3"/>
  <c r="F447" i="3"/>
  <c r="I806" i="3"/>
  <c r="F806" i="3"/>
  <c r="J806" i="3"/>
  <c r="H806" i="3"/>
  <c r="K806" i="3"/>
  <c r="J363" i="3"/>
  <c r="F363" i="3"/>
  <c r="K363" i="3"/>
  <c r="I363" i="3"/>
  <c r="H363" i="3"/>
  <c r="K765" i="8"/>
  <c r="J765" i="8"/>
  <c r="J764" i="8"/>
  <c r="K764" i="8"/>
  <c r="F930" i="3"/>
  <c r="I930" i="3"/>
  <c r="J930" i="3"/>
  <c r="H930" i="3"/>
  <c r="K930" i="3"/>
  <c r="J760" i="8"/>
  <c r="K760" i="8"/>
  <c r="J912" i="8"/>
  <c r="K912" i="8"/>
  <c r="K434" i="3"/>
  <c r="H434" i="3"/>
  <c r="F434" i="3"/>
  <c r="I434" i="3"/>
  <c r="J434" i="3"/>
  <c r="J703" i="8"/>
  <c r="K703" i="8"/>
  <c r="K159" i="3"/>
  <c r="I159" i="3"/>
  <c r="H159" i="3"/>
  <c r="F159" i="3"/>
  <c r="J159" i="3"/>
  <c r="F158" i="3"/>
  <c r="H158" i="3"/>
  <c r="J158" i="3"/>
  <c r="I158" i="3"/>
  <c r="K158" i="3"/>
  <c r="I673" i="3"/>
  <c r="H673" i="3"/>
  <c r="K673" i="3"/>
  <c r="F673" i="3"/>
  <c r="J673" i="3"/>
  <c r="H441" i="3"/>
  <c r="J441" i="3"/>
  <c r="F441" i="3"/>
  <c r="I441" i="3"/>
  <c r="K441" i="3"/>
  <c r="I146" i="3"/>
  <c r="F146" i="3"/>
  <c r="K146" i="3"/>
  <c r="J146" i="3"/>
  <c r="H146" i="3"/>
  <c r="H432" i="3"/>
  <c r="I432" i="3"/>
  <c r="K432" i="3"/>
  <c r="F432" i="3"/>
  <c r="J432" i="3"/>
  <c r="H545" i="3"/>
  <c r="F545" i="3"/>
  <c r="J545" i="3"/>
  <c r="K545" i="3"/>
  <c r="I545" i="3"/>
  <c r="F143" i="3"/>
  <c r="H143" i="3"/>
  <c r="J143" i="3"/>
  <c r="I143" i="3"/>
  <c r="K143" i="3"/>
  <c r="J850" i="8"/>
  <c r="K850" i="8"/>
  <c r="F643" i="3"/>
  <c r="K643" i="3"/>
  <c r="J643" i="3"/>
  <c r="H643" i="3"/>
  <c r="I643" i="3"/>
  <c r="I152" i="3"/>
  <c r="F152" i="3"/>
  <c r="J152" i="3"/>
  <c r="K152" i="3"/>
  <c r="H152" i="3"/>
  <c r="I418" i="3"/>
  <c r="J418" i="3"/>
  <c r="K418" i="3"/>
  <c r="H418" i="3"/>
  <c r="F418" i="3"/>
  <c r="K970" i="3"/>
  <c r="H970" i="3"/>
  <c r="F970" i="3"/>
  <c r="J970" i="3"/>
  <c r="I970" i="3"/>
  <c r="I400" i="3"/>
  <c r="F400" i="3"/>
  <c r="H400" i="3"/>
  <c r="K400" i="3"/>
  <c r="J400" i="3"/>
  <c r="F979" i="3"/>
  <c r="H979" i="3"/>
  <c r="I979" i="3"/>
  <c r="K979" i="3"/>
  <c r="J979" i="3"/>
  <c r="I367" i="3"/>
  <c r="F367" i="3"/>
  <c r="J367" i="3"/>
  <c r="H367" i="3"/>
  <c r="K367" i="3"/>
  <c r="J819" i="8"/>
  <c r="K819" i="8"/>
  <c r="H331" i="3"/>
  <c r="K331" i="3"/>
  <c r="J331" i="3"/>
  <c r="F331" i="3"/>
  <c r="I331" i="3"/>
  <c r="J894" i="3"/>
  <c r="I894" i="3"/>
  <c r="K894" i="3"/>
  <c r="H894" i="3"/>
  <c r="F894" i="3"/>
  <c r="J719" i="8"/>
  <c r="K719" i="8"/>
  <c r="K298" i="3"/>
  <c r="J298" i="3"/>
  <c r="H298" i="3"/>
  <c r="I298" i="3"/>
  <c r="F298" i="3"/>
  <c r="F613" i="3"/>
  <c r="I613" i="3"/>
  <c r="K613" i="3"/>
  <c r="J613" i="3"/>
  <c r="H613" i="3"/>
  <c r="J788" i="8"/>
  <c r="K788" i="8"/>
  <c r="J166" i="3"/>
  <c r="F166" i="3"/>
  <c r="K166" i="3"/>
  <c r="H166" i="3"/>
  <c r="I166" i="3"/>
  <c r="J382" i="3"/>
  <c r="H382" i="3"/>
  <c r="I382" i="3"/>
  <c r="F382" i="3"/>
  <c r="K382" i="3"/>
  <c r="I240" i="3"/>
  <c r="K240" i="3"/>
  <c r="F240" i="3"/>
  <c r="H240" i="3"/>
  <c r="J240" i="3"/>
  <c r="J698" i="8"/>
  <c r="K698" i="8"/>
  <c r="J857" i="8"/>
  <c r="K857" i="8"/>
  <c r="F217" i="3"/>
  <c r="J217" i="3"/>
  <c r="H217" i="3"/>
  <c r="I217" i="3"/>
  <c r="K217" i="3"/>
  <c r="J181" i="3"/>
  <c r="I181" i="3"/>
  <c r="F181" i="3"/>
  <c r="H181" i="3"/>
  <c r="K181" i="3"/>
  <c r="K375" i="3"/>
  <c r="J375" i="3"/>
  <c r="H375" i="3"/>
  <c r="I375" i="3"/>
  <c r="F375" i="3"/>
  <c r="J221" i="3"/>
  <c r="I221" i="3"/>
  <c r="H221" i="3"/>
  <c r="K221" i="3"/>
  <c r="F221" i="3"/>
  <c r="J213" i="3"/>
  <c r="K213" i="3"/>
  <c r="F213" i="3"/>
  <c r="H213" i="3"/>
  <c r="I213" i="3"/>
  <c r="J310" i="3"/>
  <c r="I310" i="3"/>
  <c r="H310" i="3"/>
  <c r="F310" i="3"/>
  <c r="K310" i="3"/>
  <c r="K285" i="3"/>
  <c r="J285" i="3"/>
  <c r="F285" i="3"/>
  <c r="I285" i="3"/>
  <c r="H285" i="3"/>
  <c r="K155" i="3"/>
  <c r="I155" i="3"/>
  <c r="J155" i="3"/>
  <c r="F155" i="3"/>
  <c r="H155" i="3"/>
  <c r="K817" i="8"/>
  <c r="J817" i="8"/>
  <c r="F168" i="3"/>
  <c r="I168" i="3"/>
  <c r="K168" i="3"/>
  <c r="J168" i="3"/>
  <c r="H168" i="3"/>
  <c r="F381" i="3"/>
  <c r="H381" i="3"/>
  <c r="I381" i="3"/>
  <c r="J381" i="3"/>
  <c r="K381" i="3"/>
  <c r="J227" i="3"/>
  <c r="H227" i="3"/>
  <c r="I227" i="3"/>
  <c r="F227" i="3"/>
  <c r="K227" i="3"/>
  <c r="H253" i="3"/>
  <c r="I253" i="3"/>
  <c r="F253" i="3"/>
  <c r="J253" i="3"/>
  <c r="K253" i="3"/>
  <c r="I539" i="3"/>
  <c r="K539" i="3"/>
  <c r="F539" i="3"/>
  <c r="H539" i="3"/>
  <c r="J539" i="3"/>
  <c r="H457" i="3"/>
  <c r="K457" i="3"/>
  <c r="I457" i="3"/>
  <c r="F457" i="3"/>
  <c r="J457" i="3"/>
  <c r="H306" i="3"/>
  <c r="I306" i="3"/>
  <c r="F306" i="3"/>
  <c r="J306" i="3"/>
  <c r="K306" i="3"/>
  <c r="I908" i="3"/>
  <c r="H908" i="3"/>
  <c r="J908" i="3"/>
  <c r="K908" i="3"/>
  <c r="F908" i="3"/>
  <c r="J789" i="8"/>
  <c r="K789" i="8"/>
  <c r="J837" i="8"/>
  <c r="K837" i="8"/>
  <c r="K906" i="3"/>
  <c r="H906" i="3"/>
  <c r="I906" i="3"/>
  <c r="F906" i="3"/>
  <c r="J906" i="3"/>
  <c r="F538" i="3"/>
  <c r="H538" i="3"/>
  <c r="J538" i="3"/>
  <c r="I538" i="3"/>
  <c r="K538" i="3"/>
  <c r="K902" i="8"/>
  <c r="J902" i="8"/>
  <c r="J711" i="8"/>
  <c r="K711" i="8"/>
  <c r="K419" i="3"/>
  <c r="F419" i="3"/>
  <c r="I419" i="3"/>
  <c r="J419" i="3"/>
  <c r="H419" i="3"/>
  <c r="J796" i="8"/>
  <c r="K796" i="8"/>
  <c r="H386" i="3"/>
  <c r="F386" i="3"/>
  <c r="K386" i="3"/>
  <c r="I386" i="3"/>
  <c r="J386" i="3"/>
  <c r="F349" i="3"/>
  <c r="H349" i="3"/>
  <c r="I349" i="3"/>
  <c r="K349" i="3"/>
  <c r="J349" i="3"/>
  <c r="K908" i="8"/>
  <c r="J908" i="8"/>
  <c r="I713" i="3"/>
  <c r="H713" i="3"/>
  <c r="F713" i="3"/>
  <c r="K713" i="3"/>
  <c r="J713" i="3"/>
  <c r="J880" i="3"/>
  <c r="F880" i="3"/>
  <c r="I880" i="3"/>
  <c r="K880" i="3"/>
  <c r="H880" i="3"/>
  <c r="J841" i="8"/>
  <c r="K841" i="8"/>
  <c r="H264" i="3"/>
  <c r="I264" i="3"/>
  <c r="J264" i="3"/>
  <c r="K264" i="3"/>
  <c r="F264" i="3"/>
  <c r="F236" i="3"/>
  <c r="H236" i="3"/>
  <c r="I236" i="3"/>
  <c r="J236" i="3"/>
  <c r="K236" i="3"/>
  <c r="J261" i="3"/>
  <c r="K261" i="3"/>
  <c r="H261" i="3"/>
  <c r="I261" i="3"/>
  <c r="F261" i="3"/>
  <c r="J278" i="3"/>
  <c r="I278" i="3"/>
  <c r="H278" i="3"/>
  <c r="K278" i="3"/>
  <c r="F278" i="3"/>
  <c r="K958" i="3"/>
  <c r="H958" i="3"/>
  <c r="F958" i="3"/>
  <c r="I958" i="3"/>
  <c r="J958" i="3"/>
  <c r="J941" i="8"/>
  <c r="K941" i="8"/>
  <c r="F932" i="3"/>
  <c r="I932" i="3"/>
  <c r="J932" i="3"/>
  <c r="K932" i="3"/>
  <c r="H932" i="3"/>
  <c r="I883" i="3"/>
  <c r="F883" i="3"/>
  <c r="H883" i="3"/>
  <c r="J883" i="3"/>
  <c r="K883" i="3"/>
  <c r="J800" i="8"/>
  <c r="K800" i="8"/>
  <c r="K460" i="3"/>
  <c r="J460" i="3"/>
  <c r="I460" i="3"/>
  <c r="H460" i="3"/>
  <c r="F460" i="3"/>
  <c r="J758" i="8"/>
  <c r="K758" i="8"/>
  <c r="K859" i="8"/>
  <c r="J859" i="8"/>
  <c r="J816" i="8"/>
  <c r="K816" i="8"/>
  <c r="H277" i="3"/>
  <c r="K277" i="3"/>
  <c r="F277" i="3"/>
  <c r="I277" i="3"/>
  <c r="J277" i="3"/>
  <c r="K901" i="3"/>
  <c r="I901" i="3"/>
  <c r="H901" i="3"/>
  <c r="F901" i="3"/>
  <c r="J901" i="3"/>
  <c r="J369" i="3"/>
  <c r="F369" i="3"/>
  <c r="H369" i="3"/>
  <c r="K369" i="3"/>
  <c r="I369" i="3"/>
  <c r="K596" i="3"/>
  <c r="H596" i="3"/>
  <c r="J596" i="3"/>
  <c r="I596" i="3"/>
  <c r="F596" i="3"/>
  <c r="F284" i="3"/>
  <c r="K284" i="3"/>
  <c r="J284" i="3"/>
  <c r="I284" i="3"/>
  <c r="H284" i="3"/>
  <c r="K559" i="3"/>
  <c r="I559" i="3"/>
  <c r="F559" i="3"/>
  <c r="H559" i="3"/>
  <c r="J559" i="3"/>
  <c r="J820" i="8"/>
  <c r="K820" i="8"/>
  <c r="K295" i="3"/>
  <c r="J295" i="3"/>
  <c r="I295" i="3"/>
  <c r="H295" i="3"/>
  <c r="F295" i="3"/>
  <c r="J949" i="3"/>
  <c r="K949" i="3"/>
  <c r="F949" i="3"/>
  <c r="I949" i="3"/>
  <c r="H949" i="3"/>
  <c r="H392" i="3"/>
  <c r="J392" i="3"/>
  <c r="K392" i="3"/>
  <c r="I392" i="3"/>
  <c r="F392" i="3"/>
  <c r="H704" i="3"/>
  <c r="I704" i="3"/>
  <c r="F704" i="3"/>
  <c r="J704" i="3"/>
  <c r="K704" i="3"/>
  <c r="H425" i="3"/>
  <c r="K425" i="3"/>
  <c r="I425" i="3"/>
  <c r="J425" i="3"/>
  <c r="F425" i="3"/>
  <c r="I283" i="3"/>
  <c r="F283" i="3"/>
  <c r="K283" i="3"/>
  <c r="H283" i="3"/>
  <c r="J283" i="3"/>
  <c r="K960" i="8"/>
  <c r="J960" i="8"/>
  <c r="I171" i="3"/>
  <c r="K171" i="3"/>
  <c r="J171" i="3"/>
  <c r="H171" i="3"/>
  <c r="F171" i="3"/>
  <c r="I174" i="3"/>
  <c r="F174" i="3"/>
  <c r="K174" i="3"/>
  <c r="H174" i="3"/>
  <c r="J174" i="3"/>
  <c r="J230" i="3"/>
  <c r="K230" i="3"/>
  <c r="H230" i="3"/>
  <c r="I230" i="3"/>
  <c r="F230" i="3"/>
  <c r="H293" i="3"/>
  <c r="J293" i="3"/>
  <c r="F293" i="3"/>
  <c r="I293" i="3"/>
  <c r="K293" i="3"/>
  <c r="I178" i="3"/>
  <c r="F178" i="3"/>
  <c r="J178" i="3"/>
  <c r="K178" i="3"/>
  <c r="H178" i="3"/>
  <c r="I274" i="3"/>
  <c r="J274" i="3"/>
  <c r="F274" i="3"/>
  <c r="H274" i="3"/>
  <c r="K274" i="3"/>
  <c r="K827" i="8"/>
  <c r="J827" i="8"/>
  <c r="K176" i="3"/>
  <c r="F176" i="3"/>
  <c r="H176" i="3"/>
  <c r="I176" i="3"/>
  <c r="J176" i="3"/>
  <c r="J211" i="3"/>
  <c r="H211" i="3"/>
  <c r="F211" i="3"/>
  <c r="K211" i="3"/>
  <c r="I211" i="3"/>
  <c r="I326" i="3"/>
  <c r="F326" i="3"/>
  <c r="J326" i="3"/>
  <c r="K326" i="3"/>
  <c r="H326" i="3"/>
  <c r="F448" i="3"/>
  <c r="H448" i="3"/>
  <c r="I448" i="3"/>
  <c r="J448" i="3"/>
  <c r="K448" i="3"/>
  <c r="K184" i="3"/>
  <c r="I184" i="3"/>
  <c r="J184" i="3"/>
  <c r="H184" i="3"/>
  <c r="F184" i="3"/>
  <c r="J226" i="3"/>
  <c r="F226" i="3"/>
  <c r="H226" i="3"/>
  <c r="I226" i="3"/>
  <c r="K226" i="3"/>
  <c r="J313" i="3"/>
  <c r="F313" i="3"/>
  <c r="H313" i="3"/>
  <c r="K313" i="3"/>
  <c r="I313" i="3"/>
  <c r="F445" i="3"/>
  <c r="J445" i="3"/>
  <c r="H445" i="3"/>
  <c r="I445" i="3"/>
  <c r="K445" i="3"/>
  <c r="K876" i="8"/>
  <c r="J876" i="8"/>
  <c r="F364" i="3"/>
  <c r="H364" i="3"/>
  <c r="I364" i="3"/>
  <c r="K364" i="3"/>
  <c r="J364" i="3"/>
  <c r="J300" i="3"/>
  <c r="H300" i="3"/>
  <c r="F300" i="3"/>
  <c r="K300" i="3"/>
  <c r="I300" i="3"/>
  <c r="K860" i="8"/>
  <c r="J860" i="8"/>
  <c r="J871" i="8"/>
  <c r="K871" i="8"/>
  <c r="J344" i="3"/>
  <c r="F344" i="3"/>
  <c r="I344" i="3"/>
  <c r="K344" i="3"/>
  <c r="H344" i="3"/>
  <c r="F294" i="3"/>
  <c r="I294" i="3"/>
  <c r="H294" i="3"/>
  <c r="J294" i="3"/>
  <c r="K294" i="3"/>
  <c r="J927" i="3"/>
  <c r="K927" i="3"/>
  <c r="H927" i="3"/>
  <c r="I927" i="3"/>
  <c r="F927" i="3"/>
  <c r="K710" i="3"/>
  <c r="H710" i="3"/>
  <c r="F710" i="3"/>
  <c r="I710" i="3"/>
  <c r="J710" i="3"/>
  <c r="K973" i="8"/>
  <c r="J973" i="8"/>
  <c r="I622" i="3"/>
  <c r="H622" i="3"/>
  <c r="K622" i="3"/>
  <c r="F622" i="3"/>
  <c r="J622" i="3"/>
  <c r="K147" i="3"/>
  <c r="J147" i="3"/>
  <c r="H147" i="3"/>
  <c r="I147" i="3"/>
  <c r="F147" i="3"/>
  <c r="K163" i="3"/>
  <c r="H163" i="3"/>
  <c r="F163" i="3"/>
  <c r="I163" i="3"/>
  <c r="J163" i="3"/>
  <c r="K416" i="3"/>
  <c r="F416" i="3"/>
  <c r="H416" i="3"/>
  <c r="J416" i="3"/>
  <c r="I416" i="3"/>
  <c r="F346" i="3"/>
  <c r="J346" i="3"/>
  <c r="I346" i="3"/>
  <c r="K346" i="3"/>
  <c r="H346" i="3"/>
  <c r="J891" i="3"/>
  <c r="K891" i="3"/>
  <c r="F891" i="3"/>
  <c r="H891" i="3"/>
  <c r="I891" i="3"/>
  <c r="F254" i="3"/>
  <c r="J254" i="3"/>
  <c r="H254" i="3"/>
  <c r="K254" i="3"/>
  <c r="I254" i="3"/>
  <c r="K744" i="8"/>
  <c r="J744" i="8"/>
  <c r="H195" i="3"/>
  <c r="K195" i="3"/>
  <c r="J195" i="3"/>
  <c r="I195" i="3"/>
  <c r="F195" i="3"/>
  <c r="I200" i="3"/>
  <c r="F200" i="3"/>
  <c r="J200" i="3"/>
  <c r="K200" i="3"/>
  <c r="H200" i="3"/>
  <c r="J205" i="3"/>
  <c r="H205" i="3"/>
  <c r="I205" i="3"/>
  <c r="F205" i="3"/>
  <c r="K205" i="3"/>
  <c r="K192" i="3"/>
  <c r="I192" i="3"/>
  <c r="H192" i="3"/>
  <c r="J192" i="3"/>
  <c r="F192" i="3"/>
  <c r="K235" i="3"/>
  <c r="I235" i="3"/>
  <c r="F235" i="3"/>
  <c r="J235" i="3"/>
  <c r="H235" i="3"/>
  <c r="K713" i="8"/>
  <c r="J713" i="8"/>
  <c r="H144" i="3"/>
  <c r="I144" i="3"/>
  <c r="K144" i="3"/>
  <c r="J144" i="3"/>
  <c r="F144" i="3"/>
  <c r="H189" i="3"/>
  <c r="J189" i="3"/>
  <c r="I189" i="3"/>
  <c r="K189" i="3"/>
  <c r="F189" i="3"/>
  <c r="H398" i="3"/>
  <c r="F398" i="3"/>
  <c r="K398" i="3"/>
  <c r="I398" i="3"/>
  <c r="J398" i="3"/>
  <c r="K161" i="3"/>
  <c r="F161" i="3"/>
  <c r="J161" i="3"/>
  <c r="H161" i="3"/>
  <c r="I161" i="3"/>
  <c r="F307" i="3"/>
  <c r="H307" i="3"/>
  <c r="J307" i="3"/>
  <c r="I307" i="3"/>
  <c r="K307" i="3"/>
  <c r="J343" i="3"/>
  <c r="F343" i="3"/>
  <c r="I343" i="3"/>
  <c r="K343" i="3"/>
  <c r="H343" i="3"/>
  <c r="K790" i="3"/>
  <c r="F790" i="3"/>
  <c r="J790" i="3"/>
  <c r="H790" i="3"/>
  <c r="I790" i="3"/>
  <c r="F616" i="3"/>
  <c r="J616" i="3"/>
  <c r="H616" i="3"/>
  <c r="I616" i="3"/>
  <c r="K616" i="3"/>
  <c r="F675" i="3"/>
  <c r="I675" i="3"/>
  <c r="H675" i="3"/>
  <c r="J675" i="3"/>
  <c r="K675" i="3"/>
  <c r="J726" i="3"/>
  <c r="I726" i="3"/>
  <c r="F726" i="3"/>
  <c r="H726" i="3"/>
  <c r="K726" i="3"/>
  <c r="H670" i="3"/>
  <c r="F670" i="3"/>
  <c r="K670" i="3"/>
  <c r="J670" i="3"/>
  <c r="I670" i="3"/>
  <c r="J691" i="3"/>
  <c r="F691" i="3"/>
  <c r="H691" i="3"/>
  <c r="I691" i="3"/>
  <c r="K691" i="3"/>
  <c r="J644" i="3"/>
  <c r="F644" i="3"/>
  <c r="K644" i="3"/>
  <c r="I644" i="3"/>
  <c r="H644" i="3"/>
  <c r="K299" i="3"/>
  <c r="F299" i="3"/>
  <c r="J299" i="3"/>
  <c r="H299" i="3"/>
  <c r="I299" i="3"/>
  <c r="K825" i="8"/>
  <c r="J825" i="8"/>
  <c r="F600" i="3"/>
  <c r="K600" i="3"/>
  <c r="J600" i="3"/>
  <c r="I600" i="3"/>
  <c r="H600" i="3"/>
  <c r="H815" i="3"/>
  <c r="I815" i="3"/>
  <c r="J815" i="3"/>
  <c r="F815" i="3"/>
  <c r="K815" i="3"/>
  <c r="K775" i="8"/>
  <c r="J775" i="8"/>
  <c r="K796" i="3"/>
  <c r="J796" i="3"/>
  <c r="H796" i="3"/>
  <c r="I796" i="3"/>
  <c r="F796" i="3"/>
  <c r="J920" i="8"/>
  <c r="K920" i="8"/>
  <c r="I237" i="3"/>
  <c r="H237" i="3"/>
  <c r="K237" i="3"/>
  <c r="F237" i="3"/>
  <c r="J237" i="3"/>
  <c r="J403" i="3"/>
  <c r="H403" i="3"/>
  <c r="F403" i="3"/>
  <c r="I403" i="3"/>
  <c r="K403" i="3"/>
  <c r="I233" i="3"/>
  <c r="K233" i="3"/>
  <c r="H233" i="3"/>
  <c r="J233" i="3"/>
  <c r="F233" i="3"/>
  <c r="K923" i="8"/>
  <c r="J923" i="8"/>
  <c r="K436" i="3"/>
  <c r="H436" i="3"/>
  <c r="J436" i="3"/>
  <c r="I436" i="3"/>
  <c r="F436" i="3"/>
  <c r="I502" i="3"/>
  <c r="J502" i="3"/>
  <c r="H502" i="3"/>
  <c r="K502" i="3"/>
  <c r="F502" i="3"/>
  <c r="H389" i="3"/>
  <c r="K389" i="3"/>
  <c r="F389" i="3"/>
  <c r="I389" i="3"/>
  <c r="J389" i="3"/>
  <c r="I281" i="3"/>
  <c r="F281" i="3"/>
  <c r="J281" i="3"/>
  <c r="H281" i="3"/>
  <c r="K281" i="3"/>
  <c r="H820" i="3"/>
  <c r="K820" i="3"/>
  <c r="I820" i="3"/>
  <c r="F820" i="3"/>
  <c r="J820" i="3"/>
  <c r="F430" i="3"/>
  <c r="H430" i="3"/>
  <c r="K430" i="3"/>
  <c r="J430" i="3"/>
  <c r="I430" i="3"/>
  <c r="I650" i="3"/>
  <c r="F650" i="3"/>
  <c r="K650" i="3"/>
  <c r="J650" i="3"/>
  <c r="H650" i="3"/>
  <c r="K954" i="8"/>
  <c r="J954" i="8"/>
  <c r="K1001" i="8"/>
  <c r="J1001" i="8"/>
  <c r="J957" i="8"/>
  <c r="K957" i="8"/>
  <c r="J752" i="8"/>
  <c r="K752" i="8"/>
  <c r="I818" i="3"/>
  <c r="J818" i="3"/>
  <c r="F818" i="3"/>
  <c r="H818" i="3"/>
  <c r="K818" i="3"/>
  <c r="F289" i="3"/>
  <c r="H289" i="3"/>
  <c r="J289" i="3"/>
  <c r="I289" i="3"/>
  <c r="K289" i="3"/>
  <c r="K723" i="8"/>
  <c r="J723" i="8"/>
  <c r="K986" i="8"/>
  <c r="J986" i="8"/>
  <c r="J407" i="3"/>
  <c r="I407" i="3"/>
  <c r="K407" i="3"/>
  <c r="H407" i="3"/>
  <c r="F407" i="3"/>
  <c r="F491" i="3"/>
  <c r="K491" i="3"/>
  <c r="H491" i="3"/>
  <c r="I491" i="3"/>
  <c r="J491" i="3"/>
  <c r="F305" i="3"/>
  <c r="J305" i="3"/>
  <c r="I305" i="3"/>
  <c r="H305" i="3"/>
  <c r="K305" i="3"/>
  <c r="K427" i="3"/>
  <c r="J427" i="3"/>
  <c r="H427" i="3"/>
  <c r="I427" i="3"/>
  <c r="F427" i="3"/>
  <c r="H380" i="3"/>
  <c r="I380" i="3"/>
  <c r="K380" i="3"/>
  <c r="J380" i="3"/>
  <c r="F380" i="3"/>
  <c r="I354" i="3"/>
  <c r="J354" i="3"/>
  <c r="H354" i="3"/>
  <c r="K354" i="3"/>
  <c r="F354" i="3"/>
  <c r="K409" i="3"/>
  <c r="F409" i="3"/>
  <c r="H409" i="3"/>
  <c r="J409" i="3"/>
  <c r="I409" i="3"/>
  <c r="J899" i="8"/>
  <c r="K899" i="8"/>
  <c r="K202" i="3"/>
  <c r="J202" i="3"/>
  <c r="F202" i="3"/>
  <c r="I202" i="3"/>
  <c r="H202" i="3"/>
  <c r="F262" i="3"/>
  <c r="H262" i="3"/>
  <c r="I262" i="3"/>
  <c r="J262" i="3"/>
  <c r="K262" i="3"/>
  <c r="J203" i="3"/>
  <c r="I203" i="3"/>
  <c r="K203" i="3"/>
  <c r="H203" i="3"/>
  <c r="F203" i="3"/>
  <c r="K906" i="8"/>
  <c r="J906" i="8"/>
  <c r="J335" i="3"/>
  <c r="F335" i="3"/>
  <c r="H335" i="3"/>
  <c r="K335" i="3"/>
  <c r="I335" i="3"/>
  <c r="J190" i="3"/>
  <c r="H190" i="3"/>
  <c r="I190" i="3"/>
  <c r="F190" i="3"/>
  <c r="K190" i="3"/>
  <c r="I219" i="3"/>
  <c r="J219" i="3"/>
  <c r="K219" i="3"/>
  <c r="H219" i="3"/>
  <c r="F219" i="3"/>
  <c r="K799" i="8"/>
  <c r="J799" i="8"/>
  <c r="J191" i="3"/>
  <c r="K191" i="3"/>
  <c r="I191" i="3"/>
  <c r="F191" i="3"/>
  <c r="H191" i="3"/>
  <c r="I333" i="3"/>
  <c r="J333" i="3"/>
  <c r="F333" i="3"/>
  <c r="K333" i="3"/>
  <c r="H333" i="3"/>
  <c r="F455" i="3"/>
  <c r="H455" i="3"/>
  <c r="K455" i="3"/>
  <c r="I455" i="3"/>
  <c r="J455" i="3"/>
  <c r="I443" i="3"/>
  <c r="K443" i="3"/>
  <c r="J443" i="3"/>
  <c r="F443" i="3"/>
  <c r="H443" i="3"/>
  <c r="J833" i="3"/>
  <c r="I833" i="3"/>
  <c r="K833" i="3"/>
  <c r="F833" i="3"/>
  <c r="H833" i="3"/>
  <c r="J885" i="8"/>
  <c r="K885" i="8"/>
  <c r="I352" i="3"/>
  <c r="H352" i="3"/>
  <c r="F352" i="3"/>
  <c r="J352" i="3"/>
  <c r="K352" i="3"/>
  <c r="I459" i="3"/>
  <c r="H459" i="3"/>
  <c r="F459" i="3"/>
  <c r="K459" i="3"/>
  <c r="J459" i="3"/>
  <c r="I954" i="3"/>
  <c r="K954" i="3"/>
  <c r="F954" i="3"/>
  <c r="J954" i="3"/>
  <c r="H954" i="3"/>
  <c r="K728" i="8"/>
  <c r="J728" i="8"/>
  <c r="K188" i="3"/>
  <c r="H188" i="3"/>
  <c r="J188" i="3"/>
  <c r="I188" i="3"/>
  <c r="F188" i="3"/>
  <c r="H228" i="3"/>
  <c r="J228" i="3"/>
  <c r="I228" i="3"/>
  <c r="F228" i="3"/>
  <c r="K228" i="3"/>
  <c r="K442" i="3"/>
  <c r="H442" i="3"/>
  <c r="J442" i="3"/>
  <c r="I442" i="3"/>
  <c r="F442" i="3"/>
  <c r="I138" i="3"/>
  <c r="K138" i="3"/>
  <c r="F138" i="3"/>
  <c r="J138" i="3"/>
  <c r="H138" i="3"/>
  <c r="H341" i="3"/>
  <c r="F341" i="3"/>
  <c r="I341" i="3"/>
  <c r="J341" i="3"/>
  <c r="K341" i="3"/>
  <c r="J358" i="3"/>
  <c r="H358" i="3"/>
  <c r="F358" i="3"/>
  <c r="K358" i="3"/>
  <c r="I358" i="3"/>
  <c r="I260" i="3"/>
  <c r="H260" i="3"/>
  <c r="K260" i="3"/>
  <c r="F260" i="3"/>
  <c r="J260" i="3"/>
  <c r="J602" i="3"/>
  <c r="K602" i="3"/>
  <c r="H602" i="3"/>
  <c r="I602" i="3"/>
  <c r="F602" i="3"/>
  <c r="K372" i="3"/>
  <c r="J372" i="3"/>
  <c r="F372" i="3"/>
  <c r="I372" i="3"/>
  <c r="H372" i="3"/>
  <c r="I215" i="3"/>
  <c r="J215" i="3"/>
  <c r="F215" i="3"/>
  <c r="H215" i="3"/>
  <c r="K215" i="3"/>
  <c r="H185" i="3"/>
  <c r="F185" i="3"/>
  <c r="J185" i="3"/>
  <c r="K185" i="3"/>
  <c r="I185" i="3"/>
  <c r="J245" i="3"/>
  <c r="K245" i="3"/>
  <c r="H245" i="3"/>
  <c r="F245" i="3"/>
  <c r="I245" i="3"/>
  <c r="J621" i="3"/>
  <c r="H621" i="3"/>
  <c r="F621" i="3"/>
  <c r="K621" i="3"/>
  <c r="I621" i="3"/>
  <c r="F656" i="3"/>
  <c r="J656" i="3"/>
  <c r="I656" i="3"/>
  <c r="H656" i="3"/>
  <c r="K656" i="3"/>
  <c r="F404" i="3"/>
  <c r="I404" i="3"/>
  <c r="J404" i="3"/>
  <c r="K404" i="3"/>
  <c r="H404" i="3"/>
  <c r="J149" i="3"/>
  <c r="K149" i="3"/>
  <c r="H149" i="3"/>
  <c r="I149" i="3"/>
  <c r="F149" i="3"/>
  <c r="J222" i="3"/>
  <c r="K222" i="3"/>
  <c r="H222" i="3"/>
  <c r="F222" i="3"/>
  <c r="I222" i="3"/>
  <c r="J167" i="3"/>
  <c r="K167" i="3"/>
  <c r="I167" i="3"/>
  <c r="F167" i="3"/>
  <c r="H167" i="3"/>
  <c r="I193" i="3"/>
  <c r="K193" i="3"/>
  <c r="J193" i="3"/>
  <c r="H193" i="3"/>
  <c r="F193" i="3"/>
  <c r="K891" i="8"/>
  <c r="J891" i="8"/>
  <c r="J663" i="3"/>
  <c r="H663" i="3"/>
  <c r="F663" i="3"/>
  <c r="K663" i="3"/>
  <c r="I663" i="3"/>
  <c r="J979" i="8"/>
  <c r="K979" i="8"/>
  <c r="J303" i="3"/>
  <c r="I303" i="3"/>
  <c r="K303" i="3"/>
  <c r="H303" i="3"/>
  <c r="F303" i="3"/>
  <c r="J246" i="3"/>
  <c r="H246" i="3"/>
  <c r="F246" i="3"/>
  <c r="I246" i="3"/>
  <c r="K246" i="3"/>
  <c r="K990" i="8"/>
  <c r="J990" i="8"/>
  <c r="K309" i="3"/>
  <c r="I309" i="3"/>
  <c r="J309" i="3"/>
  <c r="F309" i="3"/>
  <c r="H309" i="3"/>
  <c r="J962" i="8"/>
  <c r="K962" i="8"/>
  <c r="K867" i="3"/>
  <c r="F867" i="3"/>
  <c r="H867" i="3"/>
  <c r="I867" i="3"/>
  <c r="J867" i="3"/>
  <c r="F322" i="3"/>
  <c r="I322" i="3"/>
  <c r="J322" i="3"/>
  <c r="H322" i="3"/>
  <c r="K322" i="3"/>
  <c r="K925" i="8"/>
  <c r="J925" i="8"/>
  <c r="H413" i="3"/>
  <c r="I413" i="3"/>
  <c r="F413" i="3"/>
  <c r="J413" i="3"/>
  <c r="K413" i="3"/>
  <c r="J910" i="8"/>
  <c r="K910" i="8"/>
  <c r="K788" i="3"/>
  <c r="H788" i="3"/>
  <c r="J788" i="3"/>
  <c r="I788" i="3"/>
  <c r="F788" i="3"/>
  <c r="I340" i="3"/>
  <c r="K340" i="3"/>
  <c r="F340" i="3"/>
  <c r="J340" i="3"/>
  <c r="H340" i="3"/>
  <c r="J810" i="8"/>
  <c r="K810" i="8"/>
  <c r="I248" i="3"/>
  <c r="H248" i="3"/>
  <c r="J248" i="3"/>
  <c r="K248" i="3"/>
  <c r="F248" i="3"/>
  <c r="H377" i="3"/>
  <c r="I377" i="3"/>
  <c r="J377" i="3"/>
  <c r="F377" i="3"/>
  <c r="K377" i="3"/>
  <c r="K317" i="3"/>
  <c r="F317" i="3"/>
  <c r="J317" i="3"/>
  <c r="I317" i="3"/>
  <c r="H317" i="3"/>
  <c r="K909" i="8"/>
  <c r="J909" i="8"/>
  <c r="I428" i="3"/>
  <c r="F428" i="3"/>
  <c r="H428" i="3"/>
  <c r="J428" i="3"/>
  <c r="K428" i="3"/>
  <c r="H266" i="3"/>
  <c r="K266" i="3"/>
  <c r="I266" i="3"/>
  <c r="J266" i="3"/>
  <c r="F266" i="3"/>
  <c r="J722" i="8"/>
  <c r="K722" i="8"/>
  <c r="I743" i="3"/>
  <c r="H743" i="3"/>
  <c r="F743" i="3"/>
  <c r="K743" i="3"/>
  <c r="J743" i="3"/>
  <c r="K898" i="8"/>
  <c r="J898" i="8"/>
  <c r="H461" i="3"/>
  <c r="F461" i="3"/>
  <c r="K461" i="3"/>
  <c r="J461" i="3"/>
  <c r="I461" i="3"/>
  <c r="K543" i="3"/>
  <c r="H543" i="3"/>
  <c r="I543" i="3"/>
  <c r="J543" i="3"/>
  <c r="F543" i="3"/>
  <c r="F716" i="3"/>
  <c r="K716" i="3"/>
  <c r="J716" i="3"/>
  <c r="I716" i="3"/>
  <c r="H716" i="3"/>
  <c r="K985" i="8"/>
  <c r="J985" i="8"/>
  <c r="K953" i="8"/>
  <c r="J953" i="8"/>
  <c r="J680" i="3"/>
  <c r="H680" i="3"/>
  <c r="K680" i="3"/>
  <c r="F680" i="3"/>
  <c r="I680" i="3"/>
  <c r="J505" i="3"/>
  <c r="I505" i="3"/>
  <c r="H505" i="3"/>
  <c r="F505" i="3"/>
  <c r="K505" i="3"/>
  <c r="H552" i="3"/>
  <c r="K552" i="3"/>
  <c r="I552" i="3"/>
  <c r="F552" i="3"/>
  <c r="J552" i="3"/>
  <c r="F323" i="3"/>
  <c r="K323" i="3"/>
  <c r="H323" i="3"/>
  <c r="I323" i="3"/>
  <c r="J323" i="3"/>
  <c r="J272" i="3"/>
  <c r="I272" i="3"/>
  <c r="K272" i="3"/>
  <c r="F272" i="3"/>
  <c r="H272" i="3"/>
  <c r="J989" i="8"/>
  <c r="K989" i="8"/>
  <c r="J879" i="8"/>
  <c r="K879" i="8"/>
  <c r="F271" i="3"/>
  <c r="J271" i="3"/>
  <c r="H271" i="3"/>
  <c r="I271" i="3"/>
  <c r="K271" i="3"/>
  <c r="J884" i="8"/>
  <c r="K884" i="8"/>
  <c r="K351" i="3"/>
  <c r="H351" i="3"/>
  <c r="J351" i="3"/>
  <c r="F351" i="3"/>
  <c r="I351" i="3"/>
  <c r="I415" i="3"/>
  <c r="K415" i="3"/>
  <c r="J415" i="3"/>
  <c r="H415" i="3"/>
  <c r="F415" i="3"/>
  <c r="K399" i="3"/>
  <c r="H399" i="3"/>
  <c r="J399" i="3"/>
  <c r="I399" i="3"/>
  <c r="F399" i="3"/>
  <c r="I297" i="3"/>
  <c r="J297" i="3"/>
  <c r="K297" i="3"/>
  <c r="F297" i="3"/>
  <c r="H297" i="3"/>
  <c r="K893" i="8"/>
  <c r="J893" i="8"/>
  <c r="I980" i="3"/>
  <c r="F980" i="3"/>
  <c r="K980" i="3"/>
  <c r="H980" i="3"/>
  <c r="J980" i="3"/>
  <c r="J681" i="3"/>
  <c r="I681" i="3"/>
  <c r="F681" i="3"/>
  <c r="K681" i="3"/>
  <c r="H681" i="3"/>
  <c r="J947" i="8"/>
  <c r="K947" i="8"/>
  <c r="K668" i="3"/>
  <c r="I668" i="3"/>
  <c r="H668" i="3"/>
  <c r="F668" i="3"/>
  <c r="J668" i="3"/>
  <c r="J589" i="3"/>
  <c r="H589" i="3"/>
  <c r="F589" i="3"/>
  <c r="K589" i="3"/>
  <c r="I589" i="3"/>
  <c r="F977" i="3"/>
  <c r="K977" i="3"/>
  <c r="H977" i="3"/>
  <c r="I977" i="3"/>
  <c r="J977" i="3"/>
  <c r="F628" i="3"/>
  <c r="K628" i="3"/>
  <c r="I628" i="3"/>
  <c r="J628" i="3"/>
  <c r="H628" i="3"/>
  <c r="K913" i="8"/>
  <c r="J913" i="8"/>
  <c r="J619" i="3"/>
  <c r="H619" i="3"/>
  <c r="F619" i="3"/>
  <c r="I619" i="3"/>
  <c r="K619" i="3"/>
  <c r="J837" i="3"/>
  <c r="I837" i="3"/>
  <c r="H837" i="3"/>
  <c r="K837" i="3"/>
  <c r="F837" i="3"/>
  <c r="K373" i="3"/>
  <c r="H373" i="3"/>
  <c r="I373" i="3"/>
  <c r="J373" i="3"/>
  <c r="F373" i="3"/>
  <c r="F677" i="3"/>
  <c r="K677" i="3"/>
  <c r="I677" i="3"/>
  <c r="J677" i="3"/>
  <c r="H677" i="3"/>
  <c r="F312" i="3"/>
  <c r="J312" i="3"/>
  <c r="H312" i="3"/>
  <c r="K312" i="3"/>
  <c r="I312" i="3"/>
  <c r="H762" i="3"/>
  <c r="J762" i="3"/>
  <c r="F762" i="3"/>
  <c r="I762" i="3"/>
  <c r="K762" i="3"/>
  <c r="I241" i="3"/>
  <c r="H241" i="3"/>
  <c r="F241" i="3"/>
  <c r="J241" i="3"/>
  <c r="K241" i="3"/>
  <c r="K757" i="8"/>
  <c r="J757" i="8"/>
  <c r="J880" i="8"/>
  <c r="K880" i="8"/>
  <c r="I383" i="3"/>
  <c r="K383" i="3"/>
  <c r="F383" i="3"/>
  <c r="H383" i="3"/>
  <c r="J383" i="3"/>
  <c r="J970" i="8"/>
  <c r="K970" i="8"/>
  <c r="F446" i="3"/>
  <c r="J446" i="3"/>
  <c r="I446" i="3"/>
  <c r="K446" i="3"/>
  <c r="H446" i="3"/>
  <c r="K933" i="8"/>
  <c r="J933" i="8"/>
  <c r="K244" i="3"/>
  <c r="F244" i="3"/>
  <c r="I244" i="3"/>
  <c r="H244" i="3"/>
  <c r="J244" i="3"/>
  <c r="K734" i="8"/>
  <c r="J734" i="8"/>
  <c r="I655" i="3"/>
  <c r="K655" i="3"/>
  <c r="J655" i="3"/>
  <c r="H655" i="3"/>
  <c r="F655" i="3"/>
  <c r="J926" i="8"/>
  <c r="K926" i="8"/>
  <c r="J929" i="8"/>
  <c r="K929" i="8"/>
  <c r="K743" i="8"/>
  <c r="J743" i="8"/>
  <c r="K370" i="3"/>
  <c r="H370" i="3"/>
  <c r="J370" i="3"/>
  <c r="I370" i="3"/>
  <c r="F370" i="3"/>
  <c r="K924" i="8"/>
  <c r="J924" i="8"/>
  <c r="H902" i="3"/>
  <c r="I902" i="3"/>
  <c r="F902" i="3"/>
  <c r="K902" i="3"/>
  <c r="J902" i="3"/>
  <c r="K739" i="8"/>
  <c r="J739" i="8"/>
  <c r="I767" i="3"/>
  <c r="J767" i="3"/>
  <c r="F767" i="3"/>
  <c r="K767" i="3"/>
  <c r="H767" i="3"/>
  <c r="H503" i="3"/>
  <c r="J503" i="3"/>
  <c r="F503" i="3"/>
  <c r="I503" i="3"/>
  <c r="K503" i="3"/>
  <c r="J406" i="3"/>
  <c r="K406" i="3"/>
  <c r="F406" i="3"/>
  <c r="H406" i="3"/>
  <c r="I406" i="3"/>
  <c r="K580" i="3"/>
  <c r="H580" i="3"/>
  <c r="I580" i="3"/>
  <c r="J580" i="3"/>
  <c r="F580" i="3"/>
  <c r="K873" i="3"/>
  <c r="F873" i="3"/>
  <c r="I873" i="3"/>
  <c r="J873" i="3"/>
  <c r="H873" i="3"/>
  <c r="K994" i="3"/>
  <c r="I994" i="3"/>
  <c r="H994" i="3"/>
  <c r="J994" i="3"/>
  <c r="F994" i="3"/>
  <c r="K846" i="3"/>
  <c r="J846" i="3"/>
  <c r="I846" i="3"/>
  <c r="F846" i="3"/>
  <c r="H846" i="3"/>
  <c r="F544" i="3"/>
  <c r="J544" i="3"/>
  <c r="K544" i="3"/>
  <c r="I544" i="3"/>
  <c r="H544" i="3"/>
  <c r="F469" i="3"/>
  <c r="H469" i="3"/>
  <c r="J469" i="3"/>
  <c r="I469" i="3"/>
  <c r="K469" i="3"/>
  <c r="K864" i="8"/>
  <c r="J864" i="8"/>
  <c r="J492" i="3"/>
  <c r="H492" i="3"/>
  <c r="K492" i="3"/>
  <c r="I492" i="3"/>
  <c r="F492" i="3"/>
  <c r="J957" i="3"/>
  <c r="I957" i="3"/>
  <c r="H957" i="3"/>
  <c r="F957" i="3"/>
  <c r="K957" i="3"/>
  <c r="J942" i="8"/>
  <c r="K942" i="8"/>
  <c r="J601" i="3"/>
  <c r="H601" i="3"/>
  <c r="K601" i="3"/>
  <c r="I601" i="3"/>
  <c r="F601" i="3"/>
  <c r="H929" i="3"/>
  <c r="K929" i="3"/>
  <c r="J929" i="3"/>
  <c r="I929" i="3"/>
  <c r="F929" i="3"/>
  <c r="K733" i="8"/>
  <c r="J733" i="8"/>
  <c r="J795" i="3"/>
  <c r="I795" i="3"/>
  <c r="H795" i="3"/>
  <c r="F795" i="3"/>
  <c r="K795" i="3"/>
  <c r="J732" i="8"/>
  <c r="K732" i="8"/>
  <c r="H378" i="3"/>
  <c r="I378" i="3"/>
  <c r="F378" i="3"/>
  <c r="J378" i="3"/>
  <c r="K378" i="3"/>
  <c r="K831" i="8"/>
  <c r="J831" i="8"/>
  <c r="H472" i="3"/>
  <c r="I472" i="3"/>
  <c r="K472" i="3"/>
  <c r="J472" i="3"/>
  <c r="F472" i="3"/>
  <c r="K674" i="3"/>
  <c r="H674" i="3"/>
  <c r="I674" i="3"/>
  <c r="F674" i="3"/>
  <c r="J674" i="3"/>
  <c r="I477" i="3"/>
  <c r="F477" i="3"/>
  <c r="H477" i="3"/>
  <c r="J477" i="3"/>
  <c r="K477" i="3"/>
  <c r="I588" i="3"/>
  <c r="J588" i="3"/>
  <c r="H588" i="3"/>
  <c r="F588" i="3"/>
  <c r="K588" i="3"/>
  <c r="H534" i="3"/>
  <c r="J534" i="3"/>
  <c r="I534" i="3"/>
  <c r="K534" i="3"/>
  <c r="F534" i="3"/>
  <c r="I336" i="3"/>
  <c r="J336" i="3"/>
  <c r="F336" i="3"/>
  <c r="K336" i="3"/>
  <c r="H336" i="3"/>
  <c r="I504" i="3"/>
  <c r="F504" i="3"/>
  <c r="H504" i="3"/>
  <c r="K504" i="3"/>
  <c r="J504" i="3"/>
  <c r="J745" i="8"/>
  <c r="K745" i="8"/>
  <c r="I529" i="3"/>
  <c r="F529" i="3"/>
  <c r="K529" i="3"/>
  <c r="J529" i="3"/>
  <c r="H529" i="3"/>
  <c r="F739" i="3"/>
  <c r="J739" i="3"/>
  <c r="I739" i="3"/>
  <c r="H739" i="3"/>
  <c r="K739" i="3"/>
  <c r="K806" i="8"/>
  <c r="J806" i="8"/>
  <c r="K575" i="3"/>
  <c r="I575" i="3"/>
  <c r="H575" i="3"/>
  <c r="F575" i="3"/>
  <c r="J575" i="3"/>
  <c r="K411" i="3"/>
  <c r="I411" i="3"/>
  <c r="F411" i="3"/>
  <c r="J411" i="3"/>
  <c r="H411" i="3"/>
  <c r="K794" i="8"/>
  <c r="J794" i="8"/>
  <c r="K851" i="3"/>
  <c r="J851" i="3"/>
  <c r="F851" i="3"/>
  <c r="I851" i="3"/>
  <c r="H851" i="3"/>
  <c r="K751" i="8"/>
  <c r="J751" i="8"/>
  <c r="I859" i="3"/>
  <c r="H859" i="3"/>
  <c r="J859" i="3"/>
  <c r="K859" i="3"/>
  <c r="F859" i="3"/>
  <c r="J700" i="8"/>
  <c r="K700" i="8"/>
  <c r="J819" i="3"/>
  <c r="H819" i="3"/>
  <c r="F819" i="3"/>
  <c r="K819" i="3"/>
  <c r="I819" i="3"/>
  <c r="K845" i="8"/>
  <c r="J845" i="8"/>
  <c r="I822" i="3"/>
  <c r="F822" i="3"/>
  <c r="H822" i="3"/>
  <c r="J822" i="3"/>
  <c r="K822" i="3"/>
  <c r="F610" i="3"/>
  <c r="I610" i="3"/>
  <c r="H610" i="3"/>
  <c r="K610" i="3"/>
  <c r="J610" i="3"/>
  <c r="K886" i="8"/>
  <c r="J886" i="8"/>
  <c r="J836" i="3"/>
  <c r="F836" i="3"/>
  <c r="I836" i="3"/>
  <c r="H836" i="3"/>
  <c r="K836" i="3"/>
  <c r="K854" i="8"/>
  <c r="J854" i="8"/>
  <c r="J877" i="8"/>
  <c r="K877" i="8"/>
  <c r="J756" i="8"/>
  <c r="K756" i="8"/>
  <c r="K776" i="8"/>
  <c r="J776" i="8"/>
  <c r="I749" i="3"/>
  <c r="F749" i="3"/>
  <c r="K749" i="3"/>
  <c r="H749" i="3"/>
  <c r="J749" i="3"/>
  <c r="K838" i="8"/>
  <c r="J838" i="8"/>
  <c r="F391" i="3"/>
  <c r="H391" i="3"/>
  <c r="I391" i="3"/>
  <c r="J391" i="3"/>
  <c r="K391" i="3"/>
  <c r="K858" i="8"/>
  <c r="J858" i="8"/>
  <c r="K763" i="8"/>
  <c r="J763" i="8"/>
  <c r="J998" i="3"/>
  <c r="F998" i="3"/>
  <c r="K998" i="3"/>
  <c r="H998" i="3"/>
  <c r="I998" i="3"/>
  <c r="I707" i="3"/>
  <c r="K707" i="3"/>
  <c r="J707" i="3"/>
  <c r="F707" i="3"/>
  <c r="H707" i="3"/>
  <c r="I660" i="3"/>
  <c r="J660" i="3"/>
  <c r="K660" i="3"/>
  <c r="H660" i="3"/>
  <c r="F660" i="3"/>
  <c r="J748" i="8"/>
  <c r="K748" i="8"/>
  <c r="F316" i="3"/>
  <c r="I316" i="3"/>
  <c r="K316" i="3"/>
  <c r="J316" i="3"/>
  <c r="H316" i="3"/>
  <c r="J956" i="8"/>
  <c r="K956" i="8"/>
  <c r="K324" i="3"/>
  <c r="J324" i="3"/>
  <c r="H324" i="3"/>
  <c r="F324" i="3"/>
  <c r="I324" i="3"/>
  <c r="J936" i="8"/>
  <c r="K936" i="8"/>
  <c r="K874" i="8"/>
  <c r="J874" i="8"/>
  <c r="K830" i="8"/>
  <c r="J830" i="8"/>
  <c r="K846" i="8"/>
  <c r="J846" i="8"/>
  <c r="J769" i="8"/>
  <c r="K769" i="8"/>
  <c r="H319" i="3"/>
  <c r="I319" i="3"/>
  <c r="F319" i="3"/>
  <c r="K319" i="3"/>
  <c r="J319" i="3"/>
  <c r="J928" i="8"/>
  <c r="K928" i="8"/>
  <c r="F671" i="3"/>
  <c r="J671" i="3"/>
  <c r="H671" i="3"/>
  <c r="I671" i="3"/>
  <c r="K671" i="3"/>
  <c r="I548" i="3"/>
  <c r="H548" i="3"/>
  <c r="K548" i="3"/>
  <c r="F548" i="3"/>
  <c r="J548" i="3"/>
  <c r="F243" i="3"/>
  <c r="I243" i="3"/>
  <c r="J243" i="3"/>
  <c r="K243" i="3"/>
  <c r="H243" i="3"/>
  <c r="I268" i="3"/>
  <c r="K268" i="3"/>
  <c r="H268" i="3"/>
  <c r="J268" i="3"/>
  <c r="F268" i="3"/>
  <c r="K779" i="8"/>
  <c r="J779" i="8"/>
  <c r="K918" i="8"/>
  <c r="J918" i="8"/>
  <c r="J827" i="3"/>
  <c r="K827" i="3"/>
  <c r="I827" i="3"/>
  <c r="H827" i="3"/>
  <c r="F827" i="3"/>
  <c r="K917" i="8"/>
  <c r="J917" i="8"/>
  <c r="J692" i="3"/>
  <c r="H692" i="3"/>
  <c r="K692" i="3"/>
  <c r="F692" i="3"/>
  <c r="I692" i="3"/>
  <c r="K463" i="3"/>
  <c r="I463" i="3"/>
  <c r="J463" i="3"/>
  <c r="H463" i="3"/>
  <c r="F463" i="3"/>
  <c r="I287" i="3"/>
  <c r="K287" i="3"/>
  <c r="H287" i="3"/>
  <c r="J287" i="3"/>
  <c r="F287" i="3"/>
  <c r="K627" i="3"/>
  <c r="J627" i="3"/>
  <c r="F627" i="3"/>
  <c r="H627" i="3"/>
  <c r="I627" i="3"/>
  <c r="H304" i="3"/>
  <c r="K304" i="3"/>
  <c r="J304" i="3"/>
  <c r="F304" i="3"/>
  <c r="I304" i="3"/>
  <c r="J727" i="8"/>
  <c r="K727" i="8"/>
  <c r="J896" i="3"/>
  <c r="H896" i="3"/>
  <c r="I896" i="3"/>
  <c r="K896" i="3"/>
  <c r="F896" i="3"/>
  <c r="F923" i="3"/>
  <c r="I923" i="3"/>
  <c r="J923" i="3"/>
  <c r="K923" i="3"/>
  <c r="H923" i="3"/>
  <c r="K997" i="8"/>
  <c r="J997" i="8"/>
  <c r="K868" i="8"/>
  <c r="J868" i="8"/>
  <c r="J732" i="3"/>
  <c r="K732" i="3"/>
  <c r="I732" i="3"/>
  <c r="H732" i="3"/>
  <c r="F732" i="3"/>
  <c r="J738" i="3"/>
  <c r="H738" i="3"/>
  <c r="K738" i="3"/>
  <c r="F738" i="3"/>
  <c r="I738" i="3"/>
  <c r="K703" i="3"/>
  <c r="F703" i="3"/>
  <c r="I703" i="3"/>
  <c r="J703" i="3"/>
  <c r="H703" i="3"/>
  <c r="I786" i="3"/>
  <c r="K786" i="3"/>
  <c r="H786" i="3"/>
  <c r="F786" i="3"/>
  <c r="J786" i="3"/>
  <c r="J823" i="3"/>
  <c r="I823" i="3"/>
  <c r="H823" i="3"/>
  <c r="K823" i="3"/>
  <c r="F823" i="3"/>
  <c r="J458" i="3"/>
  <c r="H458" i="3"/>
  <c r="F458" i="3"/>
  <c r="I458" i="3"/>
  <c r="K458" i="3"/>
  <c r="K744" i="3"/>
  <c r="I744" i="3"/>
  <c r="F744" i="3"/>
  <c r="H744" i="3"/>
  <c r="J744" i="3"/>
  <c r="H611" i="3"/>
  <c r="I611" i="3"/>
  <c r="J611" i="3"/>
  <c r="K611" i="3"/>
  <c r="F611" i="3"/>
  <c r="K869" i="3"/>
  <c r="J869" i="3"/>
  <c r="H869" i="3"/>
  <c r="F869" i="3"/>
  <c r="I869" i="3"/>
  <c r="J605" i="3"/>
  <c r="F605" i="3"/>
  <c r="H605" i="3"/>
  <c r="I605" i="3"/>
  <c r="K605" i="3"/>
  <c r="K773" i="3"/>
  <c r="I773" i="3"/>
  <c r="H773" i="3"/>
  <c r="J773" i="3"/>
  <c r="F773" i="3"/>
  <c r="F647" i="3"/>
  <c r="H647" i="3"/>
  <c r="J647" i="3"/>
  <c r="K647" i="3"/>
  <c r="I647" i="3"/>
  <c r="K890" i="3"/>
  <c r="F890" i="3"/>
  <c r="J890" i="3"/>
  <c r="I890" i="3"/>
  <c r="H890" i="3"/>
  <c r="H918" i="3"/>
  <c r="K918" i="3"/>
  <c r="F918" i="3"/>
  <c r="J918" i="3"/>
  <c r="I918" i="3"/>
  <c r="I699" i="3"/>
  <c r="K699" i="3"/>
  <c r="F699" i="3"/>
  <c r="H699" i="3"/>
  <c r="J699" i="3"/>
  <c r="I571" i="3"/>
  <c r="H571" i="3"/>
  <c r="F571" i="3"/>
  <c r="J571" i="3"/>
  <c r="K571" i="3"/>
  <c r="H862" i="3"/>
  <c r="K862" i="3"/>
  <c r="J862" i="3"/>
  <c r="F862" i="3"/>
  <c r="I862" i="3"/>
  <c r="J868" i="3"/>
  <c r="F868" i="3"/>
  <c r="I868" i="3"/>
  <c r="K868" i="3"/>
  <c r="H868" i="3"/>
  <c r="H769" i="3"/>
  <c r="J769" i="3"/>
  <c r="F769" i="3"/>
  <c r="K769" i="3"/>
  <c r="I769" i="3"/>
  <c r="F421" i="3"/>
  <c r="H421" i="3"/>
  <c r="I421" i="3"/>
  <c r="K421" i="3"/>
  <c r="J421" i="3"/>
  <c r="I617" i="3"/>
  <c r="K617" i="3"/>
  <c r="J617" i="3"/>
  <c r="H617" i="3"/>
  <c r="F617" i="3"/>
  <c r="H935" i="3"/>
  <c r="K935" i="3"/>
  <c r="J935" i="3"/>
  <c r="F935" i="3"/>
  <c r="I935" i="3"/>
  <c r="K741" i="8"/>
  <c r="J741" i="8"/>
  <c r="J959" i="8"/>
  <c r="K959" i="8"/>
  <c r="K999" i="3"/>
  <c r="J999" i="3"/>
  <c r="I999" i="3"/>
  <c r="O993" i="2"/>
  <c r="F999" i="3"/>
  <c r="H999" i="3"/>
  <c r="N993" i="2"/>
  <c r="K251" i="3"/>
  <c r="F251" i="3"/>
  <c r="J251" i="3"/>
  <c r="H251" i="3"/>
  <c r="I251" i="3"/>
  <c r="J909" i="3"/>
  <c r="K909" i="3"/>
  <c r="F909" i="3"/>
  <c r="H909" i="3"/>
  <c r="I909" i="3"/>
  <c r="K861" i="8"/>
  <c r="J861" i="8"/>
  <c r="F269" i="3"/>
  <c r="H269" i="3"/>
  <c r="J269" i="3"/>
  <c r="K269" i="3"/>
  <c r="I269" i="3"/>
  <c r="K499" i="3"/>
  <c r="F499" i="3"/>
  <c r="H499" i="3"/>
  <c r="J499" i="3"/>
  <c r="I499" i="3"/>
  <c r="J881" i="8"/>
  <c r="K881" i="8"/>
  <c r="K956" i="3"/>
  <c r="J956" i="3"/>
  <c r="I956" i="3"/>
  <c r="H956" i="3"/>
  <c r="F956" i="3"/>
  <c r="H641" i="3"/>
  <c r="J641" i="3"/>
  <c r="I641" i="3"/>
  <c r="F641" i="3"/>
  <c r="K641" i="3"/>
  <c r="K863" i="8"/>
  <c r="J863" i="8"/>
  <c r="K1000" i="8"/>
  <c r="J1000" i="8"/>
  <c r="K946" i="8"/>
  <c r="J946" i="8"/>
  <c r="J917" i="3"/>
  <c r="H917" i="3"/>
  <c r="F917" i="3"/>
  <c r="I917" i="3"/>
  <c r="K917" i="3"/>
  <c r="J757" i="3"/>
  <c r="H757" i="3"/>
  <c r="I757" i="3"/>
  <c r="F757" i="3"/>
  <c r="K757" i="3"/>
  <c r="J803" i="8"/>
  <c r="K803" i="8"/>
  <c r="J901" i="8"/>
  <c r="K901" i="8"/>
  <c r="J494" i="3"/>
  <c r="F494" i="3"/>
  <c r="I494" i="3"/>
  <c r="K494" i="3"/>
  <c r="H494" i="3"/>
  <c r="J735" i="8"/>
  <c r="K735" i="8"/>
  <c r="K535" i="3"/>
  <c r="J535" i="3"/>
  <c r="F535" i="3"/>
  <c r="H535" i="3"/>
  <c r="I535" i="3"/>
  <c r="J890" i="8"/>
  <c r="K890" i="8"/>
  <c r="K301" i="3"/>
  <c r="I301" i="3"/>
  <c r="H301" i="3"/>
  <c r="F301" i="3"/>
  <c r="J301" i="3"/>
  <c r="J735" i="3"/>
  <c r="I735" i="3"/>
  <c r="K735" i="3"/>
  <c r="F735" i="3"/>
  <c r="H735" i="3"/>
  <c r="K907" i="8"/>
  <c r="J907" i="8"/>
  <c r="I780" i="3"/>
  <c r="K780" i="3"/>
  <c r="F780" i="3"/>
  <c r="H780" i="3"/>
  <c r="J780" i="3"/>
  <c r="F981" i="3"/>
  <c r="K981" i="3"/>
  <c r="J981" i="3"/>
  <c r="H981" i="3"/>
  <c r="I981" i="3"/>
  <c r="K822" i="8"/>
  <c r="J822" i="8"/>
  <c r="J848" i="8"/>
  <c r="K848" i="8"/>
  <c r="K755" i="8"/>
  <c r="J755" i="8"/>
  <c r="I506" i="3"/>
  <c r="F506" i="3"/>
  <c r="H506" i="3"/>
  <c r="K506" i="3"/>
  <c r="J506" i="3"/>
  <c r="H429" i="3"/>
  <c r="K429" i="3"/>
  <c r="F429" i="3"/>
  <c r="I429" i="3"/>
  <c r="J429" i="3"/>
  <c r="K818" i="8"/>
  <c r="J818" i="8"/>
  <c r="H519" i="3"/>
  <c r="F519" i="3"/>
  <c r="K519" i="3"/>
  <c r="J519" i="3"/>
  <c r="I519" i="3"/>
  <c r="I971" i="3"/>
  <c r="J971" i="3"/>
  <c r="H971" i="3"/>
  <c r="K971" i="3"/>
  <c r="F971" i="3"/>
  <c r="J541" i="3"/>
  <c r="K541" i="3"/>
  <c r="H541" i="3"/>
  <c r="F541" i="3"/>
  <c r="I541" i="3"/>
  <c r="I755" i="3"/>
  <c r="F755" i="3"/>
  <c r="H755" i="3"/>
  <c r="K755" i="3"/>
  <c r="J755" i="3"/>
  <c r="F871" i="3"/>
  <c r="J871" i="3"/>
  <c r="K871" i="3"/>
  <c r="I871" i="3"/>
  <c r="H871" i="3"/>
  <c r="K740" i="8"/>
  <c r="J740" i="8"/>
  <c r="F581" i="3"/>
  <c r="I581" i="3"/>
  <c r="K581" i="3"/>
  <c r="H581" i="3"/>
  <c r="J581" i="3"/>
  <c r="J414" i="3"/>
  <c r="I414" i="3"/>
  <c r="F414" i="3"/>
  <c r="K414" i="3"/>
  <c r="H414" i="3"/>
  <c r="J770" i="3"/>
  <c r="K770" i="3"/>
  <c r="H770" i="3"/>
  <c r="I770" i="3"/>
  <c r="F770" i="3"/>
  <c r="F361" i="3"/>
  <c r="K361" i="3"/>
  <c r="I361" i="3"/>
  <c r="H361" i="3"/>
  <c r="J361" i="3"/>
  <c r="I365" i="3"/>
  <c r="F365" i="3"/>
  <c r="H365" i="3"/>
  <c r="J365" i="3"/>
  <c r="K365" i="3"/>
  <c r="K983" i="8"/>
  <c r="J983" i="8"/>
  <c r="H513" i="3"/>
  <c r="I513" i="3"/>
  <c r="K513" i="3"/>
  <c r="J513" i="3"/>
  <c r="F513" i="3"/>
  <c r="J951" i="8"/>
  <c r="K951" i="8"/>
  <c r="F527" i="3"/>
  <c r="I527" i="3"/>
  <c r="K527" i="3"/>
  <c r="H527" i="3"/>
  <c r="J527" i="3"/>
  <c r="K839" i="8"/>
  <c r="J839" i="8"/>
  <c r="J813" i="8"/>
  <c r="K813" i="8"/>
  <c r="J709" i="8"/>
  <c r="K709" i="8"/>
  <c r="I234" i="3"/>
  <c r="K234" i="3"/>
  <c r="J234" i="3"/>
  <c r="H234" i="3"/>
  <c r="F234" i="3"/>
  <c r="I520" i="3"/>
  <c r="F520" i="3"/>
  <c r="K520" i="3"/>
  <c r="J520" i="3"/>
  <c r="H520" i="3"/>
  <c r="J699" i="8"/>
  <c r="K699" i="8"/>
  <c r="J832" i="8"/>
  <c r="K832" i="8"/>
  <c r="K695" i="8"/>
  <c r="J695" i="8"/>
  <c r="H388" i="3"/>
  <c r="K388" i="3"/>
  <c r="I388" i="3"/>
  <c r="J388" i="3"/>
  <c r="F388" i="3"/>
  <c r="K797" i="8"/>
  <c r="J797" i="8"/>
  <c r="J318" i="3"/>
  <c r="F318" i="3"/>
  <c r="I318" i="3"/>
  <c r="H318" i="3"/>
  <c r="K318" i="3"/>
  <c r="J321" i="3"/>
  <c r="F321" i="3"/>
  <c r="H321" i="3"/>
  <c r="I321" i="3"/>
  <c r="K321" i="3"/>
  <c r="J653" i="3"/>
  <c r="K653" i="3"/>
  <c r="H653" i="3"/>
  <c r="I653" i="3"/>
  <c r="F653" i="3"/>
  <c r="I401" i="3"/>
  <c r="K401" i="3"/>
  <c r="J401" i="3"/>
  <c r="F401" i="3"/>
  <c r="H401" i="3"/>
  <c r="H330" i="3"/>
  <c r="K330" i="3"/>
  <c r="J330" i="3"/>
  <c r="F330" i="3"/>
  <c r="I330" i="3"/>
  <c r="J270" i="3"/>
  <c r="H270" i="3"/>
  <c r="I270" i="3"/>
  <c r="K270" i="3"/>
  <c r="F270" i="3"/>
  <c r="K948" i="8"/>
  <c r="J948" i="8"/>
  <c r="J773" i="8"/>
  <c r="K773" i="8"/>
  <c r="J439" i="3"/>
  <c r="F439" i="3"/>
  <c r="H439" i="3"/>
  <c r="K439" i="3"/>
  <c r="I439" i="3"/>
  <c r="K555" i="3"/>
  <c r="H555" i="3"/>
  <c r="J555" i="3"/>
  <c r="F555" i="3"/>
  <c r="I555" i="3"/>
  <c r="J737" i="8"/>
  <c r="K737" i="8"/>
  <c r="F861" i="3"/>
  <c r="K861" i="3"/>
  <c r="I861" i="3"/>
  <c r="H861" i="3"/>
  <c r="J861" i="3"/>
  <c r="H933" i="3"/>
  <c r="K933" i="3"/>
  <c r="I933" i="3"/>
  <c r="J933" i="3"/>
  <c r="F933" i="3"/>
  <c r="K771" i="8"/>
  <c r="J771" i="8"/>
  <c r="I493" i="3"/>
  <c r="F493" i="3"/>
  <c r="J493" i="3"/>
  <c r="K493" i="3"/>
  <c r="H493" i="3"/>
  <c r="H662" i="3"/>
  <c r="F662" i="3"/>
  <c r="J662" i="3"/>
  <c r="K662" i="3"/>
  <c r="I662" i="3"/>
  <c r="J387" i="3"/>
  <c r="H387" i="3"/>
  <c r="K387" i="3"/>
  <c r="F387" i="3"/>
  <c r="I387" i="3"/>
  <c r="F249" i="3"/>
  <c r="I249" i="3"/>
  <c r="J249" i="3"/>
  <c r="H249" i="3"/>
  <c r="K249" i="3"/>
  <c r="K537" i="3"/>
  <c r="F537" i="3"/>
  <c r="J537" i="3"/>
  <c r="H537" i="3"/>
  <c r="I537" i="3"/>
  <c r="H725" i="3"/>
  <c r="F725" i="3"/>
  <c r="J725" i="3"/>
  <c r="I725" i="3"/>
  <c r="K725" i="3"/>
  <c r="J807" i="8"/>
  <c r="K807" i="8"/>
  <c r="I972" i="3"/>
  <c r="H972" i="3"/>
  <c r="K972" i="3"/>
  <c r="F972" i="3"/>
  <c r="J972" i="3"/>
  <c r="I857" i="3"/>
  <c r="H857" i="3"/>
  <c r="F857" i="3"/>
  <c r="J857" i="3"/>
  <c r="K857" i="3"/>
  <c r="H712" i="3"/>
  <c r="F712" i="3"/>
  <c r="J712" i="3"/>
  <c r="K712" i="3"/>
  <c r="I712" i="3"/>
  <c r="J982" i="8"/>
  <c r="K982" i="8"/>
  <c r="J785" i="8"/>
  <c r="K785" i="8"/>
  <c r="K853" i="8"/>
  <c r="J853" i="8"/>
  <c r="J843" i="8"/>
  <c r="K843" i="8"/>
  <c r="I420" i="3"/>
  <c r="F420" i="3"/>
  <c r="H420" i="3"/>
  <c r="K420" i="3"/>
  <c r="J420" i="3"/>
  <c r="K784" i="8"/>
  <c r="J784" i="8"/>
  <c r="K789" i="3"/>
  <c r="H789" i="3"/>
  <c r="J789" i="3"/>
  <c r="I789" i="3"/>
  <c r="F789" i="3"/>
  <c r="J873" i="8"/>
  <c r="K873" i="8"/>
  <c r="J557" i="3"/>
  <c r="F557" i="3"/>
  <c r="K557" i="3"/>
  <c r="H557" i="3"/>
  <c r="I557" i="3"/>
  <c r="H516" i="3"/>
  <c r="I516" i="3"/>
  <c r="F516" i="3"/>
  <c r="J516" i="3"/>
  <c r="K516" i="3"/>
  <c r="H528" i="3"/>
  <c r="J528" i="3"/>
  <c r="I528" i="3"/>
  <c r="F528" i="3"/>
  <c r="K528" i="3"/>
  <c r="J708" i="8"/>
  <c r="K708" i="8"/>
  <c r="J795" i="8"/>
  <c r="K795" i="8"/>
  <c r="I804" i="3"/>
  <c r="H804" i="3"/>
  <c r="K804" i="3"/>
  <c r="J804" i="3"/>
  <c r="F804" i="3"/>
  <c r="I966" i="3"/>
  <c r="K966" i="3"/>
  <c r="H966" i="3"/>
  <c r="J966" i="3"/>
  <c r="F966" i="3"/>
  <c r="K410" i="3"/>
  <c r="J410" i="3"/>
  <c r="I410" i="3"/>
  <c r="F410" i="3"/>
  <c r="H410" i="3"/>
  <c r="K994" i="8"/>
  <c r="J994" i="8"/>
  <c r="F847" i="3"/>
  <c r="H847" i="3"/>
  <c r="K847" i="3"/>
  <c r="I847" i="3"/>
  <c r="J847" i="3"/>
  <c r="F636" i="3"/>
  <c r="H636" i="3"/>
  <c r="I636" i="3"/>
  <c r="K636" i="3"/>
  <c r="J636" i="3"/>
  <c r="K911" i="8"/>
  <c r="J911" i="8"/>
  <c r="J629" i="3"/>
  <c r="F629" i="3"/>
  <c r="H629" i="3"/>
  <c r="I629" i="3"/>
  <c r="K629" i="3"/>
  <c r="K696" i="3"/>
  <c r="J696" i="3"/>
  <c r="I696" i="3"/>
  <c r="H696" i="3"/>
  <c r="F696" i="3"/>
  <c r="F992" i="3"/>
  <c r="I992" i="3"/>
  <c r="K992" i="3"/>
  <c r="J992" i="3"/>
  <c r="H992" i="3"/>
  <c r="K731" i="3"/>
  <c r="F731" i="3"/>
  <c r="I731" i="3"/>
  <c r="H731" i="3"/>
  <c r="J731" i="3"/>
  <c r="J870" i="8"/>
  <c r="K870" i="8"/>
  <c r="H976" i="3"/>
  <c r="I976" i="3"/>
  <c r="F976" i="3"/>
  <c r="J976" i="3"/>
  <c r="K976" i="3"/>
  <c r="J903" i="8"/>
  <c r="K903" i="8"/>
  <c r="K945" i="8"/>
  <c r="J945" i="8"/>
  <c r="H433" i="3"/>
  <c r="K433" i="3"/>
  <c r="J433" i="3"/>
  <c r="I433" i="3"/>
  <c r="F433" i="3"/>
  <c r="J691" i="8"/>
  <c r="K691" i="8"/>
  <c r="H946" i="3"/>
  <c r="F946" i="3"/>
  <c r="J946" i="3"/>
  <c r="K946" i="3"/>
  <c r="I946" i="3"/>
  <c r="F727" i="3"/>
  <c r="H727" i="3"/>
  <c r="K727" i="3"/>
  <c r="I727" i="3"/>
  <c r="J727" i="3"/>
  <c r="J741" i="3"/>
  <c r="K741" i="3"/>
  <c r="F741" i="3"/>
  <c r="H741" i="3"/>
  <c r="I741" i="3"/>
  <c r="J888" i="8"/>
  <c r="K888" i="8"/>
  <c r="K750" i="8"/>
  <c r="J750" i="8"/>
  <c r="K784" i="3"/>
  <c r="J784" i="3"/>
  <c r="H784" i="3"/>
  <c r="F784" i="3"/>
  <c r="I784" i="3"/>
  <c r="J855" i="8"/>
  <c r="K855" i="8"/>
  <c r="J710" i="8"/>
  <c r="K710" i="8"/>
  <c r="K986" i="3"/>
  <c r="J986" i="3"/>
  <c r="H986" i="3"/>
  <c r="I986" i="3"/>
  <c r="F986" i="3"/>
  <c r="J904" i="8"/>
  <c r="K904" i="8"/>
  <c r="H921" i="3"/>
  <c r="J921" i="3"/>
  <c r="K921" i="3"/>
  <c r="I921" i="3"/>
  <c r="F921" i="3"/>
  <c r="F886" i="3"/>
  <c r="J886" i="3"/>
  <c r="I886" i="3"/>
  <c r="H886" i="3"/>
  <c r="K886" i="3"/>
  <c r="J889" i="3"/>
  <c r="I889" i="3"/>
  <c r="H889" i="3"/>
  <c r="K889" i="3"/>
  <c r="F889" i="3"/>
  <c r="K661" i="3"/>
  <c r="H661" i="3"/>
  <c r="J661" i="3"/>
  <c r="F661" i="3"/>
  <c r="I661" i="3"/>
  <c r="K645" i="3"/>
  <c r="I645" i="3"/>
  <c r="F645" i="3"/>
  <c r="J645" i="3"/>
  <c r="H645" i="3"/>
  <c r="I693" i="3"/>
  <c r="H693" i="3"/>
  <c r="J693" i="3"/>
  <c r="K693" i="3"/>
  <c r="F693" i="3"/>
  <c r="K625" i="3"/>
  <c r="I625" i="3"/>
  <c r="H625" i="3"/>
  <c r="F625" i="3"/>
  <c r="J625" i="3"/>
  <c r="I586" i="3"/>
  <c r="J586" i="3"/>
  <c r="F586" i="3"/>
  <c r="K586" i="3"/>
  <c r="H586" i="3"/>
  <c r="F842" i="3"/>
  <c r="K842" i="3"/>
  <c r="I842" i="3"/>
  <c r="J842" i="3"/>
  <c r="H842" i="3"/>
  <c r="J384" i="3"/>
  <c r="I384" i="3"/>
  <c r="H384" i="3"/>
  <c r="K384" i="3"/>
  <c r="F384" i="3"/>
  <c r="J889" i="8"/>
  <c r="K889" i="8"/>
  <c r="K481" i="3"/>
  <c r="H481" i="3"/>
  <c r="J481" i="3"/>
  <c r="I481" i="3"/>
  <c r="F481" i="3"/>
  <c r="H967" i="3"/>
  <c r="I967" i="3"/>
  <c r="J967" i="3"/>
  <c r="K967" i="3"/>
  <c r="F967" i="3"/>
  <c r="H944" i="3"/>
  <c r="K944" i="3"/>
  <c r="I944" i="3"/>
  <c r="J944" i="3"/>
  <c r="F944" i="3"/>
  <c r="J922" i="3"/>
  <c r="F922" i="3"/>
  <c r="I922" i="3"/>
  <c r="K922" i="3"/>
  <c r="H922" i="3"/>
  <c r="K731" i="8"/>
  <c r="J731" i="8"/>
  <c r="K657" i="3"/>
  <c r="I657" i="3"/>
  <c r="H657" i="3"/>
  <c r="J657" i="3"/>
  <c r="F657" i="3"/>
  <c r="H813" i="3"/>
  <c r="K813" i="3"/>
  <c r="J813" i="3"/>
  <c r="F813" i="3"/>
  <c r="I813" i="3"/>
  <c r="F750" i="3"/>
  <c r="K750" i="3"/>
  <c r="H750" i="3"/>
  <c r="I750" i="3"/>
  <c r="J750" i="3"/>
  <c r="K368" i="3"/>
  <c r="H368" i="3"/>
  <c r="I368" i="3"/>
  <c r="F368" i="3"/>
  <c r="J368" i="3"/>
  <c r="H562" i="3"/>
  <c r="J562" i="3"/>
  <c r="I562" i="3"/>
  <c r="F562" i="3"/>
  <c r="K562" i="3"/>
  <c r="J556" i="3"/>
  <c r="H556" i="3"/>
  <c r="K556" i="3"/>
  <c r="F556" i="3"/>
  <c r="I556" i="3"/>
  <c r="F308" i="3"/>
  <c r="I308" i="3"/>
  <c r="J308" i="3"/>
  <c r="H308" i="3"/>
  <c r="K308" i="3"/>
  <c r="J821" i="3"/>
  <c r="H821" i="3"/>
  <c r="K821" i="3"/>
  <c r="I821" i="3"/>
  <c r="F821" i="3"/>
  <c r="I311" i="3"/>
  <c r="J311" i="3"/>
  <c r="F311" i="3"/>
  <c r="H311" i="3"/>
  <c r="K311" i="3"/>
  <c r="F885" i="3"/>
  <c r="I885" i="3"/>
  <c r="J885" i="3"/>
  <c r="K885" i="3"/>
  <c r="H885" i="3"/>
  <c r="H360" i="3"/>
  <c r="J360" i="3"/>
  <c r="K360" i="3"/>
  <c r="F360" i="3"/>
  <c r="I360" i="3"/>
  <c r="F255" i="3"/>
  <c r="H255" i="3"/>
  <c r="J255" i="3"/>
  <c r="I255" i="3"/>
  <c r="K255" i="3"/>
  <c r="F265" i="3"/>
  <c r="I265" i="3"/>
  <c r="K265" i="3"/>
  <c r="J265" i="3"/>
  <c r="H265" i="3"/>
  <c r="F394" i="3"/>
  <c r="H394" i="3"/>
  <c r="J394" i="3"/>
  <c r="K394" i="3"/>
  <c r="I394" i="3"/>
  <c r="I462" i="3"/>
  <c r="H462" i="3"/>
  <c r="K462" i="3"/>
  <c r="J462" i="3"/>
  <c r="F462" i="3"/>
  <c r="K851" i="8"/>
  <c r="J851" i="8"/>
  <c r="J450" i="3"/>
  <c r="K450" i="3"/>
  <c r="H450" i="3"/>
  <c r="F450" i="3"/>
  <c r="I450" i="3"/>
  <c r="F832" i="3"/>
  <c r="J832" i="3"/>
  <c r="K832" i="3"/>
  <c r="I832" i="3"/>
  <c r="H832" i="3"/>
  <c r="F830" i="3"/>
  <c r="H830" i="3"/>
  <c r="K830" i="3"/>
  <c r="J830" i="3"/>
  <c r="I830" i="3"/>
  <c r="K940" i="8"/>
  <c r="J940" i="8"/>
  <c r="J790" i="8"/>
  <c r="K790" i="8"/>
  <c r="F799" i="3"/>
  <c r="I799" i="3"/>
  <c r="K799" i="3"/>
  <c r="H799" i="3"/>
  <c r="J799" i="3"/>
  <c r="H512" i="3"/>
  <c r="K512" i="3"/>
  <c r="I512" i="3"/>
  <c r="F512" i="3"/>
  <c r="J512" i="3"/>
  <c r="J435" i="3"/>
  <c r="K435" i="3"/>
  <c r="H435" i="3"/>
  <c r="F435" i="3"/>
  <c r="I435" i="3"/>
  <c r="J792" i="8"/>
  <c r="K792" i="8"/>
  <c r="K992" i="8"/>
  <c r="J992" i="8"/>
  <c r="F983" i="3"/>
  <c r="H983" i="3"/>
  <c r="I983" i="3"/>
  <c r="J983" i="3"/>
  <c r="K983" i="3"/>
  <c r="J991" i="8"/>
  <c r="K991" i="8"/>
  <c r="K702" i="8"/>
  <c r="J702" i="8"/>
  <c r="F714" i="3"/>
  <c r="J714" i="3"/>
  <c r="H714" i="3"/>
  <c r="I714" i="3"/>
  <c r="K714" i="3"/>
  <c r="I665" i="3"/>
  <c r="F665" i="3"/>
  <c r="J665" i="3"/>
  <c r="K665" i="3"/>
  <c r="H665" i="3"/>
  <c r="K501" i="3"/>
  <c r="I501" i="3"/>
  <c r="F501" i="3"/>
  <c r="H501" i="3"/>
  <c r="J501" i="3"/>
  <c r="K488" i="3"/>
  <c r="I488" i="3"/>
  <c r="H488" i="3"/>
  <c r="F488" i="3"/>
  <c r="J488" i="3"/>
  <c r="K523" i="3"/>
  <c r="F523" i="3"/>
  <c r="H523" i="3"/>
  <c r="I523" i="3"/>
  <c r="J523" i="3"/>
  <c r="F328" i="3"/>
  <c r="K328" i="3"/>
  <c r="J328" i="3"/>
  <c r="I328" i="3"/>
  <c r="H328" i="3"/>
  <c r="K771" i="3"/>
  <c r="I771" i="3"/>
  <c r="H771" i="3"/>
  <c r="J771" i="3"/>
  <c r="F771" i="3"/>
  <c r="K916" i="8"/>
  <c r="J916" i="8"/>
  <c r="K987" i="8"/>
  <c r="J987" i="8"/>
  <c r="F904" i="3"/>
  <c r="J904" i="3"/>
  <c r="K904" i="3"/>
  <c r="I904" i="3"/>
  <c r="H904" i="3"/>
  <c r="K726" i="8"/>
  <c r="J726" i="8"/>
  <c r="I615" i="3"/>
  <c r="F615" i="3"/>
  <c r="K615" i="3"/>
  <c r="H615" i="3"/>
  <c r="J615" i="3"/>
  <c r="K782" i="8"/>
  <c r="J782" i="8"/>
  <c r="K718" i="8"/>
  <c r="J718" i="8"/>
  <c r="H547" i="3"/>
  <c r="J547" i="3"/>
  <c r="F547" i="3"/>
  <c r="I547" i="3"/>
  <c r="K547" i="3"/>
  <c r="J778" i="8"/>
  <c r="K778" i="8"/>
  <c r="J772" i="8"/>
  <c r="K772" i="8"/>
  <c r="J465" i="3"/>
  <c r="I465" i="3"/>
  <c r="K465" i="3"/>
  <c r="F465" i="3"/>
  <c r="H465" i="3"/>
  <c r="J935" i="8"/>
  <c r="K935" i="8"/>
  <c r="J777" i="8"/>
  <c r="K777" i="8"/>
  <c r="F630" i="3"/>
  <c r="H630" i="3"/>
  <c r="J630" i="3"/>
  <c r="K630" i="3"/>
  <c r="I630" i="3"/>
  <c r="I711" i="3"/>
  <c r="H711" i="3"/>
  <c r="K711" i="3"/>
  <c r="J711" i="3"/>
  <c r="F711" i="3"/>
  <c r="K762" i="8"/>
  <c r="J762" i="8"/>
  <c r="K704" i="8"/>
  <c r="J704" i="8"/>
  <c r="H722" i="3"/>
  <c r="I722" i="3"/>
  <c r="K722" i="3"/>
  <c r="F722" i="3"/>
  <c r="J722" i="3"/>
  <c r="K592" i="3"/>
  <c r="H592" i="3"/>
  <c r="J592" i="3"/>
  <c r="F592" i="3"/>
  <c r="I592" i="3"/>
  <c r="K754" i="8"/>
  <c r="J754" i="8"/>
  <c r="J682" i="3"/>
  <c r="F682" i="3"/>
  <c r="I682" i="3"/>
  <c r="H682" i="3"/>
  <c r="K682" i="3"/>
  <c r="J362" i="3"/>
  <c r="I362" i="3"/>
  <c r="F362" i="3"/>
  <c r="K362" i="3"/>
  <c r="H362" i="3"/>
  <c r="J896" i="8"/>
  <c r="K896" i="8"/>
  <c r="K950" i="3"/>
  <c r="H950" i="3"/>
  <c r="F950" i="3"/>
  <c r="J950" i="3"/>
  <c r="I950" i="3"/>
  <c r="K811" i="3"/>
  <c r="H811" i="3"/>
  <c r="F811" i="3"/>
  <c r="J811" i="3"/>
  <c r="I811" i="3"/>
  <c r="H525" i="3"/>
  <c r="J525" i="3"/>
  <c r="I525" i="3"/>
  <c r="K525" i="3"/>
  <c r="F525" i="3"/>
  <c r="H852" i="3"/>
  <c r="K852" i="3"/>
  <c r="J852" i="3"/>
  <c r="F852" i="3"/>
  <c r="I852" i="3"/>
  <c r="H371" i="3"/>
  <c r="I371" i="3"/>
  <c r="F371" i="3"/>
  <c r="J371" i="3"/>
  <c r="K371" i="3"/>
  <c r="K892" i="3"/>
  <c r="H892" i="3"/>
  <c r="I892" i="3"/>
  <c r="J892" i="3"/>
  <c r="F892" i="3"/>
  <c r="K568" i="3"/>
  <c r="F568" i="3"/>
  <c r="I568" i="3"/>
  <c r="J568" i="3"/>
  <c r="H568" i="3"/>
  <c r="J856" i="3"/>
  <c r="K856" i="3"/>
  <c r="F856" i="3"/>
  <c r="H856" i="3"/>
  <c r="I856" i="3"/>
  <c r="H840" i="3"/>
  <c r="J840" i="3"/>
  <c r="K840" i="3"/>
  <c r="I840" i="3"/>
  <c r="F840" i="3"/>
  <c r="J938" i="3"/>
  <c r="F938" i="3"/>
  <c r="K938" i="3"/>
  <c r="I938" i="3"/>
  <c r="H938" i="3"/>
  <c r="J763" i="3"/>
  <c r="F763" i="3"/>
  <c r="I763" i="3"/>
  <c r="K763" i="3"/>
  <c r="H763" i="3"/>
  <c r="H706" i="3"/>
  <c r="J706" i="3"/>
  <c r="K706" i="3"/>
  <c r="F706" i="3"/>
  <c r="I706" i="3"/>
  <c r="F250" i="3"/>
  <c r="I250" i="3"/>
  <c r="H250" i="3"/>
  <c r="J250" i="3"/>
  <c r="K250" i="3"/>
  <c r="K919" i="8"/>
  <c r="J919" i="8"/>
  <c r="J840" i="8"/>
  <c r="K840" i="8"/>
  <c r="H570" i="3"/>
  <c r="J570" i="3"/>
  <c r="F570" i="3"/>
  <c r="I570" i="3"/>
  <c r="K570" i="3"/>
  <c r="I737" i="3"/>
  <c r="H737" i="3"/>
  <c r="K737" i="3"/>
  <c r="J737" i="3"/>
  <c r="F737" i="3"/>
  <c r="F486" i="3"/>
  <c r="J486" i="3"/>
  <c r="K486" i="3"/>
  <c r="I486" i="3"/>
  <c r="H486" i="3"/>
  <c r="K697" i="3"/>
  <c r="J697" i="3"/>
  <c r="F697" i="3"/>
  <c r="I697" i="3"/>
  <c r="H697" i="3"/>
  <c r="K978" i="3"/>
  <c r="J978" i="3"/>
  <c r="H978" i="3"/>
  <c r="F978" i="3"/>
  <c r="I978" i="3"/>
  <c r="J915" i="8"/>
  <c r="K915" i="8"/>
  <c r="F803" i="3"/>
  <c r="K803" i="3"/>
  <c r="I803" i="3"/>
  <c r="H803" i="3"/>
  <c r="J803" i="3"/>
  <c r="F919" i="3"/>
  <c r="I919" i="3"/>
  <c r="K919" i="3"/>
  <c r="H919" i="3"/>
  <c r="J919" i="3"/>
  <c r="K916" i="3"/>
  <c r="H916" i="3"/>
  <c r="F916" i="3"/>
  <c r="J916" i="3"/>
  <c r="I916" i="3"/>
  <c r="H242" i="3"/>
  <c r="J242" i="3"/>
  <c r="F242" i="3"/>
  <c r="I242" i="3"/>
  <c r="K242" i="3"/>
  <c r="K565" i="3"/>
  <c r="F565" i="3"/>
  <c r="I565" i="3"/>
  <c r="H565" i="3"/>
  <c r="J565" i="3"/>
  <c r="I396" i="3"/>
  <c r="H396" i="3"/>
  <c r="F396" i="3"/>
  <c r="J396" i="3"/>
  <c r="K396" i="3"/>
  <c r="K730" i="8"/>
  <c r="J730" i="8"/>
  <c r="H910" i="3"/>
  <c r="F910" i="3"/>
  <c r="K910" i="3"/>
  <c r="I910" i="3"/>
  <c r="J910" i="3"/>
  <c r="F936" i="3"/>
  <c r="J936" i="3"/>
  <c r="I936" i="3"/>
  <c r="K936" i="3"/>
  <c r="H936" i="3"/>
  <c r="J778" i="3"/>
  <c r="I778" i="3"/>
  <c r="H778" i="3"/>
  <c r="K778" i="3"/>
  <c r="F778" i="3"/>
  <c r="H640" i="3"/>
  <c r="I640" i="3"/>
  <c r="J640" i="3"/>
  <c r="F640" i="3"/>
  <c r="K640" i="3"/>
  <c r="K895" i="8"/>
  <c r="J895" i="8"/>
  <c r="J875" i="8"/>
  <c r="K875" i="8"/>
  <c r="J845" i="3"/>
  <c r="H845" i="3"/>
  <c r="F845" i="3"/>
  <c r="I845" i="3"/>
  <c r="K845" i="3"/>
  <c r="F530" i="3"/>
  <c r="K530" i="3"/>
  <c r="I530" i="3"/>
  <c r="J530" i="3"/>
  <c r="H530" i="3"/>
  <c r="K507" i="3"/>
  <c r="J507" i="3"/>
  <c r="I507" i="3"/>
  <c r="F507" i="3"/>
  <c r="H507" i="3"/>
  <c r="K500" i="3"/>
  <c r="H500" i="3"/>
  <c r="I500" i="3"/>
  <c r="J500" i="3"/>
  <c r="F500" i="3"/>
  <c r="J939" i="8"/>
  <c r="K939" i="8"/>
  <c r="J683" i="3"/>
  <c r="H683" i="3"/>
  <c r="K683" i="3"/>
  <c r="I683" i="3"/>
  <c r="F683" i="3"/>
  <c r="I569" i="3"/>
  <c r="F569" i="3"/>
  <c r="J569" i="3"/>
  <c r="K569" i="3"/>
  <c r="H569" i="3"/>
  <c r="I758" i="3"/>
  <c r="H758" i="3"/>
  <c r="J758" i="3"/>
  <c r="F758" i="3"/>
  <c r="K758" i="3"/>
  <c r="J998" i="8"/>
  <c r="K998" i="8"/>
  <c r="F624" i="3"/>
  <c r="J624" i="3"/>
  <c r="I624" i="3"/>
  <c r="H624" i="3"/>
  <c r="K624" i="3"/>
  <c r="J842" i="8"/>
  <c r="K842" i="8"/>
  <c r="J981" i="8"/>
  <c r="K981" i="8"/>
  <c r="J470" i="3"/>
  <c r="K470" i="3"/>
  <c r="H470" i="3"/>
  <c r="I470" i="3"/>
  <c r="F470" i="3"/>
  <c r="I564" i="3"/>
  <c r="F564" i="3"/>
  <c r="J564" i="3"/>
  <c r="K564" i="3"/>
  <c r="H564" i="3"/>
  <c r="J487" i="3"/>
  <c r="H487" i="3"/>
  <c r="K487" i="3"/>
  <c r="F487" i="3"/>
  <c r="I487" i="3"/>
  <c r="F887" i="3"/>
  <c r="K887" i="3"/>
  <c r="H887" i="3"/>
  <c r="J887" i="3"/>
  <c r="I887" i="3"/>
  <c r="I810" i="3"/>
  <c r="J810" i="3"/>
  <c r="K810" i="3"/>
  <c r="F810" i="3"/>
  <c r="H810" i="3"/>
  <c r="K815" i="8"/>
  <c r="J815" i="8"/>
  <c r="J975" i="8"/>
  <c r="K975" i="8"/>
  <c r="K690" i="3"/>
  <c r="H690" i="3"/>
  <c r="I690" i="3"/>
  <c r="J690" i="3"/>
  <c r="F690" i="3"/>
  <c r="F807" i="3"/>
  <c r="J807" i="3"/>
  <c r="H807" i="3"/>
  <c r="K807" i="3"/>
  <c r="I807" i="3"/>
  <c r="J473" i="3"/>
  <c r="H473" i="3"/>
  <c r="F473" i="3"/>
  <c r="K473" i="3"/>
  <c r="I473" i="3"/>
  <c r="K894" i="8"/>
  <c r="J894" i="8"/>
  <c r="J787" i="8"/>
  <c r="K787" i="8"/>
  <c r="K898" i="3"/>
  <c r="J898" i="3"/>
  <c r="H898" i="3"/>
  <c r="I898" i="3"/>
  <c r="F898" i="3"/>
  <c r="J952" i="8"/>
  <c r="K952" i="8"/>
  <c r="I777" i="3"/>
  <c r="K777" i="3"/>
  <c r="F777" i="3"/>
  <c r="H777" i="3"/>
  <c r="J777" i="3"/>
  <c r="J768" i="8"/>
  <c r="K768" i="8"/>
  <c r="I785" i="3"/>
  <c r="J785" i="3"/>
  <c r="F785" i="3"/>
  <c r="H785" i="3"/>
  <c r="K785" i="3"/>
  <c r="F524" i="3"/>
  <c r="I524" i="3"/>
  <c r="K524" i="3"/>
  <c r="J524" i="3"/>
  <c r="H524" i="3"/>
  <c r="K687" i="3"/>
  <c r="J687" i="3"/>
  <c r="F687" i="3"/>
  <c r="I687" i="3"/>
  <c r="H687" i="3"/>
  <c r="I968" i="3"/>
  <c r="K968" i="3"/>
  <c r="H968" i="3"/>
  <c r="F968" i="3"/>
  <c r="J968" i="3"/>
  <c r="K878" i="3"/>
  <c r="H878" i="3"/>
  <c r="F878" i="3"/>
  <c r="J878" i="3"/>
  <c r="I878" i="3"/>
  <c r="K725" i="8"/>
  <c r="J725" i="8"/>
  <c r="K532" i="3"/>
  <c r="J532" i="3"/>
  <c r="H532" i="3"/>
  <c r="F532" i="3"/>
  <c r="I532" i="3"/>
  <c r="H729" i="3"/>
  <c r="F729" i="3"/>
  <c r="K729" i="3"/>
  <c r="J729" i="3"/>
  <c r="I729" i="3"/>
  <c r="K584" i="3"/>
  <c r="H584" i="3"/>
  <c r="I584" i="3"/>
  <c r="J584" i="3"/>
  <c r="F584" i="3"/>
  <c r="K781" i="8"/>
  <c r="J781" i="8"/>
  <c r="K560" i="3"/>
  <c r="I560" i="3"/>
  <c r="H560" i="3"/>
  <c r="J560" i="3"/>
  <c r="F560" i="3"/>
  <c r="H974" i="3"/>
  <c r="F974" i="3"/>
  <c r="K974" i="3"/>
  <c r="J974" i="3"/>
  <c r="I974" i="3"/>
  <c r="J747" i="8"/>
  <c r="K747" i="8"/>
  <c r="H579" i="3"/>
  <c r="J579" i="3"/>
  <c r="F579" i="3"/>
  <c r="K579" i="3"/>
  <c r="I579" i="3"/>
  <c r="K835" i="8"/>
  <c r="J835" i="8"/>
  <c r="K742" i="8"/>
  <c r="J742" i="8"/>
  <c r="K591" i="3"/>
  <c r="H591" i="3"/>
  <c r="F591" i="3"/>
  <c r="I591" i="3"/>
  <c r="J591" i="3"/>
  <c r="J802" i="8"/>
  <c r="K802" i="8"/>
  <c r="K718" i="3"/>
  <c r="H718" i="3"/>
  <c r="F718" i="3"/>
  <c r="I718" i="3"/>
  <c r="J718" i="3"/>
  <c r="K931" i="8"/>
  <c r="J931" i="8"/>
  <c r="K649" i="3"/>
  <c r="J649" i="3"/>
  <c r="I649" i="3"/>
  <c r="F649" i="3"/>
  <c r="H649" i="3"/>
  <c r="K899" i="3"/>
  <c r="I899" i="3"/>
  <c r="F899" i="3"/>
  <c r="J899" i="3"/>
  <c r="H899" i="3"/>
  <c r="F717" i="3"/>
  <c r="I717" i="3"/>
  <c r="J717" i="3"/>
  <c r="K717" i="3"/>
  <c r="H717" i="3"/>
  <c r="J984" i="3"/>
  <c r="F984" i="3"/>
  <c r="K984" i="3"/>
  <c r="H984" i="3"/>
  <c r="I984" i="3"/>
  <c r="H728" i="3"/>
  <c r="I728" i="3"/>
  <c r="K728" i="3"/>
  <c r="F728" i="3"/>
  <c r="J728" i="3"/>
  <c r="K993" i="3"/>
  <c r="I993" i="3"/>
  <c r="H993" i="3"/>
  <c r="J993" i="3"/>
  <c r="F993" i="3"/>
  <c r="H951" i="3"/>
  <c r="F951" i="3"/>
  <c r="I951" i="3"/>
  <c r="J951" i="3"/>
  <c r="K951" i="3"/>
  <c r="K834" i="3"/>
  <c r="I834" i="3"/>
  <c r="H834" i="3"/>
  <c r="F834" i="3"/>
  <c r="J834" i="3"/>
  <c r="J654" i="3"/>
  <c r="F654" i="3"/>
  <c r="I654" i="3"/>
  <c r="K654" i="3"/>
  <c r="H654" i="3"/>
  <c r="K766" i="8"/>
  <c r="J766" i="8"/>
  <c r="J844" i="8"/>
  <c r="K844" i="8"/>
  <c r="F812" i="3"/>
  <c r="K812" i="3"/>
  <c r="I812" i="3"/>
  <c r="H812" i="3"/>
  <c r="J812" i="3"/>
  <c r="K836" i="8"/>
  <c r="J836" i="8"/>
  <c r="J495" i="3"/>
  <c r="I495" i="3"/>
  <c r="F495" i="3"/>
  <c r="H495" i="3"/>
  <c r="K495" i="3"/>
  <c r="K828" i="8"/>
  <c r="J828" i="8"/>
  <c r="K715" i="8"/>
  <c r="J715" i="8"/>
  <c r="K967" i="8"/>
  <c r="J967" i="8"/>
  <c r="K554" i="3"/>
  <c r="F554" i="3"/>
  <c r="J554" i="3"/>
  <c r="I554" i="3"/>
  <c r="H554" i="3"/>
  <c r="K793" i="3"/>
  <c r="I793" i="3"/>
  <c r="H793" i="3"/>
  <c r="F793" i="3"/>
  <c r="J793" i="3"/>
  <c r="J814" i="8"/>
  <c r="K814" i="8"/>
  <c r="J938" i="8"/>
  <c r="K938" i="8"/>
  <c r="H637" i="3"/>
  <c r="K637" i="3"/>
  <c r="J637" i="3"/>
  <c r="I637" i="3"/>
  <c r="F637" i="3"/>
  <c r="K511" i="3"/>
  <c r="H511" i="3"/>
  <c r="I511" i="3"/>
  <c r="F511" i="3"/>
  <c r="J511" i="3"/>
  <c r="I848" i="3"/>
  <c r="H848" i="3"/>
  <c r="J848" i="3"/>
  <c r="K848" i="3"/>
  <c r="F848" i="3"/>
  <c r="J999" i="8"/>
  <c r="K999" i="8"/>
  <c r="H943" i="3"/>
  <c r="I943" i="3"/>
  <c r="J943" i="3"/>
  <c r="F943" i="3"/>
  <c r="K943" i="3"/>
  <c r="J787" i="3"/>
  <c r="K787" i="3"/>
  <c r="H787" i="3"/>
  <c r="F787" i="3"/>
  <c r="I787" i="3"/>
  <c r="F751" i="3"/>
  <c r="J751" i="3"/>
  <c r="H751" i="3"/>
  <c r="I751" i="3"/>
  <c r="K751" i="3"/>
  <c r="K973" i="3"/>
  <c r="H973" i="3"/>
  <c r="I973" i="3"/>
  <c r="J973" i="3"/>
  <c r="F973" i="3"/>
  <c r="K821" i="8"/>
  <c r="J821" i="8"/>
  <c r="K905" i="3"/>
  <c r="F905" i="3"/>
  <c r="H905" i="3"/>
  <c r="I905" i="3"/>
  <c r="J905" i="3"/>
  <c r="I618" i="3"/>
  <c r="K618" i="3"/>
  <c r="H618" i="3"/>
  <c r="J618" i="3"/>
  <c r="F618" i="3"/>
  <c r="H888" i="3"/>
  <c r="F888" i="3"/>
  <c r="K888" i="3"/>
  <c r="I888" i="3"/>
  <c r="J888" i="3"/>
  <c r="K801" i="8"/>
  <c r="J801" i="8"/>
  <c r="J761" i="8"/>
  <c r="K761" i="8"/>
  <c r="J824" i="8"/>
  <c r="K824" i="8"/>
  <c r="K996" i="8"/>
  <c r="J996" i="8"/>
  <c r="K950" i="8"/>
  <c r="J950" i="8"/>
  <c r="F296" i="3"/>
  <c r="J296" i="3"/>
  <c r="K296" i="3"/>
  <c r="H296" i="3"/>
  <c r="I296" i="3"/>
  <c r="F553" i="3"/>
  <c r="K553" i="3"/>
  <c r="J553" i="3"/>
  <c r="H553" i="3"/>
  <c r="I553" i="3"/>
  <c r="K887" i="8"/>
  <c r="J887" i="8"/>
  <c r="K878" i="8"/>
  <c r="J878" i="8"/>
  <c r="J892" i="8"/>
  <c r="K892" i="8"/>
  <c r="K780" i="8"/>
  <c r="J780" i="8"/>
  <c r="J753" i="8"/>
  <c r="K753" i="8"/>
  <c r="F814" i="3"/>
  <c r="H814" i="3"/>
  <c r="K814" i="3"/>
  <c r="J814" i="3"/>
  <c r="I814" i="3"/>
  <c r="J990" i="3"/>
  <c r="H990" i="3"/>
  <c r="F990" i="3"/>
  <c r="K990" i="3"/>
  <c r="I990" i="3"/>
  <c r="H824" i="3"/>
  <c r="K824" i="3"/>
  <c r="I824" i="3"/>
  <c r="F824" i="3"/>
  <c r="J824" i="3"/>
  <c r="K768" i="3"/>
  <c r="F768" i="3"/>
  <c r="H768" i="3"/>
  <c r="J768" i="3"/>
  <c r="I768" i="3"/>
  <c r="H913" i="3"/>
  <c r="J913" i="3"/>
  <c r="I913" i="3"/>
  <c r="F913" i="3"/>
  <c r="K913" i="3"/>
  <c r="J900" i="8"/>
  <c r="K900" i="8"/>
  <c r="H590" i="3"/>
  <c r="J590" i="3"/>
  <c r="F590" i="3"/>
  <c r="I590" i="3"/>
  <c r="K590" i="3"/>
  <c r="K633" i="3"/>
  <c r="F633" i="3"/>
  <c r="J633" i="3"/>
  <c r="I633" i="3"/>
  <c r="H633" i="3"/>
  <c r="K686" i="3"/>
  <c r="F686" i="3"/>
  <c r="I686" i="3"/>
  <c r="H686" i="3"/>
  <c r="J686" i="3"/>
  <c r="H623" i="3"/>
  <c r="F623" i="3"/>
  <c r="K623" i="3"/>
  <c r="I623" i="3"/>
  <c r="J623" i="3"/>
  <c r="I561" i="3"/>
  <c r="H561" i="3"/>
  <c r="J561" i="3"/>
  <c r="K561" i="3"/>
  <c r="F561" i="3"/>
  <c r="K772" i="3"/>
  <c r="H772" i="3"/>
  <c r="I772" i="3"/>
  <c r="F772" i="3"/>
  <c r="J772" i="3"/>
  <c r="H533" i="3"/>
  <c r="F533" i="3"/>
  <c r="I533" i="3"/>
  <c r="J533" i="3"/>
  <c r="K533" i="3"/>
  <c r="J738" i="8"/>
  <c r="K738" i="8"/>
  <c r="H424" i="3"/>
  <c r="J424" i="3"/>
  <c r="K424" i="3"/>
  <c r="F424" i="3"/>
  <c r="I424" i="3"/>
  <c r="I464" i="3"/>
  <c r="K464" i="3"/>
  <c r="F464" i="3"/>
  <c r="H464" i="3"/>
  <c r="J464" i="3"/>
  <c r="H509" i="3"/>
  <c r="J509" i="3"/>
  <c r="K509" i="3"/>
  <c r="I509" i="3"/>
  <c r="F509" i="3"/>
  <c r="F567" i="3"/>
  <c r="H567" i="3"/>
  <c r="I567" i="3"/>
  <c r="K567" i="3"/>
  <c r="J567" i="3"/>
  <c r="F658" i="3"/>
  <c r="J658" i="3"/>
  <c r="I658" i="3"/>
  <c r="K658" i="3"/>
  <c r="H658" i="3"/>
  <c r="K639" i="3"/>
  <c r="J639" i="3"/>
  <c r="F639" i="3"/>
  <c r="I639" i="3"/>
  <c r="H639" i="3"/>
  <c r="K594" i="3"/>
  <c r="J594" i="3"/>
  <c r="I594" i="3"/>
  <c r="F594" i="3"/>
  <c r="H594" i="3"/>
  <c r="J759" i="8"/>
  <c r="K759" i="8"/>
  <c r="F468" i="3"/>
  <c r="H468" i="3"/>
  <c r="I468" i="3"/>
  <c r="K468" i="3"/>
  <c r="J468" i="3"/>
  <c r="K508" i="3"/>
  <c r="H508" i="3"/>
  <c r="F508" i="3"/>
  <c r="I508" i="3"/>
  <c r="J508" i="3"/>
  <c r="F549" i="3"/>
  <c r="I549" i="3"/>
  <c r="H549" i="3"/>
  <c r="J549" i="3"/>
  <c r="K549" i="3"/>
  <c r="I955" i="3"/>
  <c r="K955" i="3"/>
  <c r="H955" i="3"/>
  <c r="F955" i="3"/>
  <c r="J955" i="3"/>
  <c r="J518" i="3"/>
  <c r="F518" i="3"/>
  <c r="I518" i="3"/>
  <c r="H518" i="3"/>
  <c r="K518" i="3"/>
  <c r="F759" i="3"/>
  <c r="J759" i="3"/>
  <c r="I759" i="3"/>
  <c r="H759" i="3"/>
  <c r="K759" i="3"/>
  <c r="I606" i="3"/>
  <c r="F606" i="3"/>
  <c r="J606" i="3"/>
  <c r="H606" i="3"/>
  <c r="K606" i="3"/>
  <c r="K922" i="8"/>
  <c r="J922" i="8"/>
  <c r="J963" i="8"/>
  <c r="K963" i="8"/>
  <c r="K955" i="8"/>
  <c r="J955" i="8"/>
  <c r="J975" i="3"/>
  <c r="K975" i="3"/>
  <c r="H975" i="3"/>
  <c r="I975" i="3"/>
  <c r="F975" i="3"/>
  <c r="J736" i="8"/>
  <c r="K736" i="8"/>
  <c r="K866" i="8"/>
  <c r="J866" i="8"/>
  <c r="J692" i="8"/>
  <c r="K692" i="8"/>
  <c r="K866" i="3"/>
  <c r="I866" i="3"/>
  <c r="H866" i="3"/>
  <c r="J866" i="3"/>
  <c r="F866" i="3"/>
  <c r="H566" i="3"/>
  <c r="J566" i="3"/>
  <c r="F566" i="3"/>
  <c r="K566" i="3"/>
  <c r="I566" i="3"/>
  <c r="I934" i="3"/>
  <c r="F934" i="3"/>
  <c r="K934" i="3"/>
  <c r="H934" i="3"/>
  <c r="J934" i="3"/>
  <c r="F985" i="3"/>
  <c r="I985" i="3"/>
  <c r="J985" i="3"/>
  <c r="H985" i="3"/>
  <c r="K985" i="3"/>
  <c r="J720" i="8"/>
  <c r="K720" i="8"/>
  <c r="I801" i="3"/>
  <c r="J801" i="3"/>
  <c r="F801" i="3"/>
  <c r="H801" i="3"/>
  <c r="K801" i="3"/>
  <c r="K717" i="8"/>
  <c r="J717" i="8"/>
  <c r="F700" i="3"/>
  <c r="J700" i="3"/>
  <c r="H700" i="3"/>
  <c r="K700" i="3"/>
  <c r="I700" i="3"/>
  <c r="H515" i="3"/>
  <c r="F515" i="3"/>
  <c r="K515" i="3"/>
  <c r="I515" i="3"/>
  <c r="J515" i="3"/>
  <c r="H672" i="3"/>
  <c r="I672" i="3"/>
  <c r="J672" i="3"/>
  <c r="K672" i="3"/>
  <c r="F672" i="3"/>
  <c r="F598" i="3"/>
  <c r="H598" i="3"/>
  <c r="K598" i="3"/>
  <c r="J598" i="3"/>
  <c r="I598" i="3"/>
  <c r="J997" i="3"/>
  <c r="F997" i="3"/>
  <c r="I997" i="3"/>
  <c r="H997" i="3"/>
  <c r="K997" i="3"/>
  <c r="F779" i="3"/>
  <c r="H779" i="3"/>
  <c r="I779" i="3"/>
  <c r="K779" i="3"/>
  <c r="J779" i="3"/>
  <c r="F599" i="3"/>
  <c r="K599" i="3"/>
  <c r="J599" i="3"/>
  <c r="I599" i="3"/>
  <c r="H599" i="3"/>
  <c r="I478" i="3"/>
  <c r="H478" i="3"/>
  <c r="K478" i="3"/>
  <c r="J478" i="3"/>
  <c r="F478" i="3"/>
  <c r="K536" i="3"/>
  <c r="F536" i="3"/>
  <c r="H536" i="3"/>
  <c r="J536" i="3"/>
  <c r="I536" i="3"/>
  <c r="K422" i="3"/>
  <c r="H422" i="3"/>
  <c r="I422" i="3"/>
  <c r="F422" i="3"/>
  <c r="J422" i="3"/>
  <c r="J709" i="3"/>
  <c r="K709" i="3"/>
  <c r="H709" i="3"/>
  <c r="F709" i="3"/>
  <c r="I709" i="3"/>
  <c r="F931" i="3"/>
  <c r="K931" i="3"/>
  <c r="H931" i="3"/>
  <c r="J931" i="3"/>
  <c r="I931" i="3"/>
  <c r="I843" i="3"/>
  <c r="K843" i="3"/>
  <c r="H843" i="3"/>
  <c r="J843" i="3"/>
  <c r="F843" i="3"/>
  <c r="I550" i="3"/>
  <c r="H550" i="3"/>
  <c r="J550" i="3"/>
  <c r="F550" i="3"/>
  <c r="K550" i="3"/>
  <c r="K793" i="8"/>
  <c r="J793" i="8"/>
  <c r="J471" i="3"/>
  <c r="F471" i="3"/>
  <c r="H471" i="3"/>
  <c r="K471" i="3"/>
  <c r="I471" i="3"/>
  <c r="J882" i="3"/>
  <c r="F882" i="3"/>
  <c r="H882" i="3"/>
  <c r="I882" i="3"/>
  <c r="K882" i="3"/>
  <c r="J514" i="3"/>
  <c r="H514" i="3"/>
  <c r="F514" i="3"/>
  <c r="I514" i="3"/>
  <c r="K514" i="3"/>
  <c r="K522" i="3"/>
  <c r="J522" i="3"/>
  <c r="F522" i="3"/>
  <c r="H522" i="3"/>
  <c r="I522" i="3"/>
  <c r="J971" i="8"/>
  <c r="K971" i="8"/>
  <c r="J826" i="3"/>
  <c r="H826" i="3"/>
  <c r="K826" i="3"/>
  <c r="F826" i="3"/>
  <c r="I826" i="3"/>
  <c r="F730" i="3"/>
  <c r="I730" i="3"/>
  <c r="J730" i="3"/>
  <c r="H730" i="3"/>
  <c r="K730" i="3"/>
  <c r="J988" i="8"/>
  <c r="K988" i="8"/>
  <c r="K921" i="8"/>
  <c r="J921" i="8"/>
  <c r="H669" i="3"/>
  <c r="J669" i="3"/>
  <c r="I669" i="3"/>
  <c r="F669" i="3"/>
  <c r="K669" i="3"/>
  <c r="J664" i="3"/>
  <c r="F664" i="3"/>
  <c r="K664" i="3"/>
  <c r="I664" i="3"/>
  <c r="H664" i="3"/>
  <c r="K753" i="3"/>
  <c r="F753" i="3"/>
  <c r="H753" i="3"/>
  <c r="J753" i="3"/>
  <c r="I753" i="3"/>
  <c r="K984" i="8"/>
  <c r="J984" i="8"/>
  <c r="K914" i="3"/>
  <c r="J914" i="3"/>
  <c r="I914" i="3"/>
  <c r="H914" i="3"/>
  <c r="F914" i="3"/>
  <c r="H612" i="3"/>
  <c r="K612" i="3"/>
  <c r="J612" i="3"/>
  <c r="F612" i="3"/>
  <c r="I612" i="3"/>
  <c r="J876" i="3"/>
  <c r="K876" i="3"/>
  <c r="F876" i="3"/>
  <c r="I876" i="3"/>
  <c r="H876" i="3"/>
  <c r="K912" i="3"/>
  <c r="H912" i="3"/>
  <c r="F912" i="3"/>
  <c r="J912" i="3"/>
  <c r="I912" i="3"/>
  <c r="H648" i="3"/>
  <c r="K648" i="3"/>
  <c r="J648" i="3"/>
  <c r="F648" i="3"/>
  <c r="I648" i="3"/>
  <c r="K844" i="3"/>
  <c r="I844" i="3"/>
  <c r="H844" i="3"/>
  <c r="F844" i="3"/>
  <c r="J844" i="3"/>
  <c r="I694" i="3"/>
  <c r="F694" i="3"/>
  <c r="J694" i="3"/>
  <c r="K694" i="3"/>
  <c r="H694" i="3"/>
  <c r="H948" i="3"/>
  <c r="I948" i="3"/>
  <c r="K948" i="3"/>
  <c r="F948" i="3"/>
  <c r="J948" i="3"/>
  <c r="H761" i="3"/>
  <c r="K761" i="3"/>
  <c r="F761" i="3"/>
  <c r="J761" i="3"/>
  <c r="I761" i="3"/>
  <c r="J915" i="3"/>
  <c r="F915" i="3"/>
  <c r="K915" i="3"/>
  <c r="H915" i="3"/>
  <c r="I915" i="3"/>
  <c r="I953" i="3"/>
  <c r="K953" i="3"/>
  <c r="F953" i="3"/>
  <c r="J953" i="3"/>
  <c r="H953" i="3"/>
  <c r="K925" i="3"/>
  <c r="J925" i="3"/>
  <c r="I925" i="3"/>
  <c r="F925" i="3"/>
  <c r="H925" i="3"/>
  <c r="F841" i="3"/>
  <c r="K841" i="3"/>
  <c r="H841" i="3"/>
  <c r="J841" i="3"/>
  <c r="I841" i="3"/>
  <c r="J867" i="8"/>
  <c r="K867" i="8"/>
  <c r="K479" i="3"/>
  <c r="F479" i="3"/>
  <c r="I479" i="3"/>
  <c r="J479" i="3"/>
  <c r="H479" i="3"/>
  <c r="F853" i="3"/>
  <c r="I853" i="3"/>
  <c r="H853" i="3"/>
  <c r="K853" i="3"/>
  <c r="J853" i="3"/>
  <c r="J749" i="8"/>
  <c r="K749" i="8"/>
  <c r="F631" i="3"/>
  <c r="K631" i="3"/>
  <c r="H631" i="3"/>
  <c r="J631" i="3"/>
  <c r="I631" i="3"/>
  <c r="H1000" i="3"/>
  <c r="N994" i="2"/>
  <c r="I1000" i="3"/>
  <c r="O994" i="2"/>
  <c r="K1000" i="3"/>
  <c r="F1000" i="3"/>
  <c r="J1000" i="3"/>
  <c r="J800" i="3"/>
  <c r="F800" i="3"/>
  <c r="H800" i="3"/>
  <c r="I800" i="3"/>
  <c r="K800" i="3"/>
  <c r="H745" i="3"/>
  <c r="J745" i="3"/>
  <c r="I745" i="3"/>
  <c r="K745" i="3"/>
  <c r="F745" i="3"/>
  <c r="K702" i="3"/>
  <c r="I702" i="3"/>
  <c r="H702" i="3"/>
  <c r="F702" i="3"/>
  <c r="J702" i="3"/>
  <c r="F877" i="3"/>
  <c r="J877" i="3"/>
  <c r="I877" i="3"/>
  <c r="K877" i="3"/>
  <c r="H877" i="3"/>
  <c r="J865" i="8"/>
  <c r="K865" i="8"/>
  <c r="K808" i="8"/>
  <c r="J808" i="8"/>
  <c r="H879" i="3"/>
  <c r="J879" i="3"/>
  <c r="F879" i="3"/>
  <c r="I879" i="3"/>
  <c r="K879" i="3"/>
  <c r="K882" i="8"/>
  <c r="J882" i="8"/>
  <c r="K944" i="8"/>
  <c r="J944" i="8"/>
  <c r="K911" i="3"/>
  <c r="H911" i="3"/>
  <c r="F911" i="3"/>
  <c r="J911" i="3"/>
  <c r="I911" i="3"/>
  <c r="J976" i="8"/>
  <c r="K976" i="8"/>
  <c r="H792" i="3"/>
  <c r="J792" i="3"/>
  <c r="F792" i="3"/>
  <c r="K792" i="3"/>
  <c r="I792" i="3"/>
  <c r="J903" i="3"/>
  <c r="K903" i="3"/>
  <c r="I903" i="3"/>
  <c r="F903" i="3"/>
  <c r="H903" i="3"/>
  <c r="H689" i="3"/>
  <c r="I689" i="3"/>
  <c r="F689" i="3"/>
  <c r="J689" i="3"/>
  <c r="K689" i="3"/>
  <c r="K934" i="8"/>
  <c r="J934" i="8"/>
  <c r="H614" i="3"/>
  <c r="K614" i="3"/>
  <c r="J614" i="3"/>
  <c r="F614" i="3"/>
  <c r="I614" i="3"/>
  <c r="I585" i="3"/>
  <c r="F585" i="3"/>
  <c r="K585" i="3"/>
  <c r="J585" i="3"/>
  <c r="H585" i="3"/>
  <c r="J974" i="8"/>
  <c r="K974" i="8"/>
  <c r="H607" i="3"/>
  <c r="K607" i="3"/>
  <c r="I607" i="3"/>
  <c r="J607" i="3"/>
  <c r="F607" i="3"/>
  <c r="H742" i="3"/>
  <c r="K742" i="3"/>
  <c r="I742" i="3"/>
  <c r="F742" i="3"/>
  <c r="J742" i="3"/>
  <c r="J802" i="3"/>
  <c r="K802" i="3"/>
  <c r="I802" i="3"/>
  <c r="F802" i="3"/>
  <c r="H802" i="3"/>
  <c r="I467" i="3"/>
  <c r="F467" i="3"/>
  <c r="J467" i="3"/>
  <c r="H467" i="3"/>
  <c r="K467" i="3"/>
  <c r="H855" i="3"/>
  <c r="J855" i="3"/>
  <c r="K855" i="3"/>
  <c r="I855" i="3"/>
  <c r="F855" i="3"/>
  <c r="I884" i="3"/>
  <c r="F884" i="3"/>
  <c r="K884" i="3"/>
  <c r="H884" i="3"/>
  <c r="J884" i="3"/>
  <c r="F721" i="3"/>
  <c r="K721" i="3"/>
  <c r="I721" i="3"/>
  <c r="J721" i="3"/>
  <c r="H721" i="3"/>
  <c r="F736" i="3"/>
  <c r="J736" i="3"/>
  <c r="H736" i="3"/>
  <c r="K736" i="3"/>
  <c r="I736" i="3"/>
  <c r="F582" i="3"/>
  <c r="H582" i="3"/>
  <c r="I582" i="3"/>
  <c r="J582" i="3"/>
  <c r="K582" i="3"/>
  <c r="F542" i="3"/>
  <c r="K542" i="3"/>
  <c r="I542" i="3"/>
  <c r="J542" i="3"/>
  <c r="H542" i="3"/>
  <c r="H939" i="3"/>
  <c r="I939" i="3"/>
  <c r="J939" i="3"/>
  <c r="F939" i="3"/>
  <c r="K939" i="3"/>
  <c r="J540" i="3"/>
  <c r="K540" i="3"/>
  <c r="I540" i="3"/>
  <c r="H540" i="3"/>
  <c r="F540" i="3"/>
  <c r="I475" i="3"/>
  <c r="J475" i="3"/>
  <c r="H475" i="3"/>
  <c r="K475" i="3"/>
  <c r="F475" i="3"/>
  <c r="J816" i="3"/>
  <c r="I816" i="3"/>
  <c r="K816" i="3"/>
  <c r="H816" i="3"/>
  <c r="F816" i="3"/>
  <c r="J746" i="3"/>
  <c r="K746" i="3"/>
  <c r="F746" i="3"/>
  <c r="I746" i="3"/>
  <c r="H746" i="3"/>
  <c r="F666" i="3"/>
  <c r="K666" i="3"/>
  <c r="J666" i="3"/>
  <c r="H666" i="3"/>
  <c r="I666" i="3"/>
  <c r="K714" i="8"/>
  <c r="J714" i="8"/>
  <c r="K808" i="3"/>
  <c r="I808" i="3"/>
  <c r="H808" i="3"/>
  <c r="J808" i="3"/>
  <c r="F808" i="3"/>
  <c r="K574" i="3"/>
  <c r="I574" i="3"/>
  <c r="F574" i="3"/>
  <c r="H574" i="3"/>
  <c r="J574" i="3"/>
  <c r="K829" i="3"/>
  <c r="I829" i="3"/>
  <c r="F829" i="3"/>
  <c r="J829" i="3"/>
  <c r="H829" i="3"/>
  <c r="J526" i="3"/>
  <c r="K526" i="3"/>
  <c r="F526" i="3"/>
  <c r="I526" i="3"/>
  <c r="H526" i="3"/>
  <c r="K961" i="8"/>
  <c r="J961" i="8"/>
  <c r="I572" i="3"/>
  <c r="K572" i="3"/>
  <c r="H572" i="3"/>
  <c r="F572" i="3"/>
  <c r="J572" i="3"/>
  <c r="J490" i="3"/>
  <c r="K490" i="3"/>
  <c r="F490" i="3"/>
  <c r="I490" i="3"/>
  <c r="H490" i="3"/>
  <c r="H595" i="3"/>
  <c r="J595" i="3"/>
  <c r="I595" i="3"/>
  <c r="F595" i="3"/>
  <c r="K595" i="3"/>
  <c r="I705" i="3"/>
  <c r="J705" i="3"/>
  <c r="F705" i="3"/>
  <c r="H705" i="3"/>
  <c r="K705" i="3"/>
  <c r="J856" i="8"/>
  <c r="K856" i="8"/>
  <c r="F1001" i="3"/>
  <c r="O995" i="2"/>
  <c r="I1001" i="3"/>
  <c r="H1001" i="3"/>
  <c r="K1001" i="3"/>
  <c r="N995" i="2"/>
  <c r="J1001" i="3"/>
  <c r="H667" i="3"/>
  <c r="K667" i="3"/>
  <c r="I667" i="3"/>
  <c r="F667" i="3"/>
  <c r="J667" i="3"/>
  <c r="J834" i="8"/>
  <c r="K834" i="8"/>
  <c r="F828" i="3"/>
  <c r="I828" i="3"/>
  <c r="K828" i="3"/>
  <c r="J828" i="3"/>
  <c r="H828" i="3"/>
  <c r="K576" i="3"/>
  <c r="F576" i="3"/>
  <c r="J576" i="3"/>
  <c r="H576" i="3"/>
  <c r="I576" i="3"/>
  <c r="J577" i="3"/>
  <c r="K577" i="3"/>
  <c r="I577" i="3"/>
  <c r="H577" i="3"/>
  <c r="F577" i="3"/>
  <c r="K791" i="8"/>
  <c r="J791" i="8"/>
  <c r="F839" i="3"/>
  <c r="J839" i="3"/>
  <c r="H839" i="3"/>
  <c r="K839" i="3"/>
  <c r="I839" i="3"/>
  <c r="I988" i="3"/>
  <c r="J988" i="3"/>
  <c r="K988" i="3"/>
  <c r="F988" i="3"/>
  <c r="H988" i="3"/>
  <c r="F482" i="3"/>
  <c r="K482" i="3"/>
  <c r="J482" i="3"/>
  <c r="I482" i="3"/>
  <c r="H482" i="3"/>
  <c r="F996" i="3"/>
  <c r="K996" i="3"/>
  <c r="I996" i="3"/>
  <c r="J996" i="3"/>
  <c r="H996" i="3"/>
  <c r="K676" i="3"/>
  <c r="I676" i="3"/>
  <c r="J676" i="3"/>
  <c r="H676" i="3"/>
  <c r="F676" i="3"/>
  <c r="H678" i="3"/>
  <c r="K678" i="3"/>
  <c r="J678" i="3"/>
  <c r="I678" i="3"/>
  <c r="F678" i="3"/>
  <c r="F609" i="3"/>
  <c r="H609" i="3"/>
  <c r="I609" i="3"/>
  <c r="K609" i="3"/>
  <c r="J609" i="3"/>
  <c r="K883" i="8"/>
  <c r="J883" i="8"/>
  <c r="I941" i="3"/>
  <c r="J941" i="3"/>
  <c r="F941" i="3"/>
  <c r="K941" i="3"/>
  <c r="H941" i="3"/>
  <c r="K721" i="8"/>
  <c r="J721" i="8"/>
  <c r="K893" i="3"/>
  <c r="J893" i="3"/>
  <c r="F893" i="3"/>
  <c r="H893" i="3"/>
  <c r="I893" i="3"/>
  <c r="K781" i="3"/>
  <c r="H781" i="3"/>
  <c r="I781" i="3"/>
  <c r="J781" i="3"/>
  <c r="F781" i="3"/>
  <c r="K770" i="8"/>
  <c r="J770" i="8"/>
  <c r="F740" i="3"/>
  <c r="K740" i="3"/>
  <c r="I740" i="3"/>
  <c r="J740" i="3"/>
  <c r="H740" i="3"/>
  <c r="K854" i="3"/>
  <c r="J854" i="3"/>
  <c r="F854" i="3"/>
  <c r="H854" i="3"/>
  <c r="I854" i="3"/>
  <c r="K558" i="3"/>
  <c r="H558" i="3"/>
  <c r="F558" i="3"/>
  <c r="J558" i="3"/>
  <c r="I558" i="3"/>
  <c r="F685" i="3"/>
  <c r="J685" i="3"/>
  <c r="H685" i="3"/>
  <c r="K685" i="3"/>
  <c r="I685" i="3"/>
  <c r="K642" i="3"/>
  <c r="F642" i="3"/>
  <c r="J642" i="3"/>
  <c r="I642" i="3"/>
  <c r="H642" i="3"/>
  <c r="K719" i="3"/>
  <c r="J719" i="3"/>
  <c r="I719" i="3"/>
  <c r="F719" i="3"/>
  <c r="H719" i="3"/>
  <c r="F875" i="3"/>
  <c r="J875" i="3"/>
  <c r="H875" i="3"/>
  <c r="I875" i="3"/>
  <c r="K875" i="3"/>
  <c r="I483" i="3"/>
  <c r="H483" i="3"/>
  <c r="K483" i="3"/>
  <c r="J483" i="3"/>
  <c r="F483" i="3"/>
  <c r="H379" i="3"/>
  <c r="I379" i="3"/>
  <c r="F379" i="3"/>
  <c r="K379" i="3"/>
  <c r="J379" i="3"/>
  <c r="K864" i="3"/>
  <c r="F864" i="3"/>
  <c r="H864" i="3"/>
  <c r="J864" i="3"/>
  <c r="I864" i="3"/>
  <c r="I573" i="3"/>
  <c r="H573" i="3"/>
  <c r="F573" i="3"/>
  <c r="J573" i="3"/>
  <c r="K573" i="3"/>
  <c r="F604" i="3"/>
  <c r="H604" i="3"/>
  <c r="I604" i="3"/>
  <c r="J604" i="3"/>
  <c r="K604" i="3"/>
  <c r="J972" i="8"/>
  <c r="K972" i="8"/>
  <c r="I940" i="3"/>
  <c r="H940" i="3"/>
  <c r="K940" i="3"/>
  <c r="F940" i="3"/>
  <c r="J940" i="3"/>
  <c r="F498" i="3"/>
  <c r="I498" i="3"/>
  <c r="K498" i="3"/>
  <c r="H498" i="3"/>
  <c r="J498" i="3"/>
  <c r="K847" i="8"/>
  <c r="J847" i="8"/>
  <c r="H835" i="3"/>
  <c r="K835" i="3"/>
  <c r="I835" i="3"/>
  <c r="J835" i="3"/>
  <c r="F835" i="3"/>
  <c r="I723" i="3"/>
  <c r="J723" i="3"/>
  <c r="F723" i="3"/>
  <c r="K723" i="3"/>
  <c r="H723" i="3"/>
  <c r="J989" i="3"/>
  <c r="I989" i="3"/>
  <c r="K989" i="3"/>
  <c r="F989" i="3"/>
  <c r="H989" i="3"/>
  <c r="J852" i="8"/>
  <c r="K852" i="8"/>
  <c r="H583" i="3"/>
  <c r="I583" i="3"/>
  <c r="F583" i="3"/>
  <c r="K583" i="3"/>
  <c r="J583" i="3"/>
  <c r="J484" i="3"/>
  <c r="H484" i="3"/>
  <c r="K484" i="3"/>
  <c r="I484" i="3"/>
  <c r="F484" i="3"/>
  <c r="J626" i="3"/>
  <c r="I626" i="3"/>
  <c r="K626" i="3"/>
  <c r="F626" i="3"/>
  <c r="H626" i="3"/>
  <c r="J869" i="8"/>
  <c r="K869" i="8"/>
  <c r="J995" i="8"/>
  <c r="K995" i="8"/>
  <c r="F924" i="3"/>
  <c r="J924" i="3"/>
  <c r="H924" i="3"/>
  <c r="K924" i="3"/>
  <c r="I924" i="3"/>
  <c r="I881" i="3"/>
  <c r="J881" i="3"/>
  <c r="H881" i="3"/>
  <c r="F881" i="3"/>
  <c r="K881" i="3"/>
  <c r="I838" i="3"/>
  <c r="J838" i="3"/>
  <c r="F838" i="3"/>
  <c r="K838" i="3"/>
  <c r="H838" i="3"/>
  <c r="I960" i="3"/>
  <c r="H960" i="3"/>
  <c r="J960" i="3"/>
  <c r="F960" i="3"/>
  <c r="K960" i="3"/>
  <c r="I634" i="3"/>
  <c r="H634" i="3"/>
  <c r="K634" i="3"/>
  <c r="J634" i="3"/>
  <c r="F634" i="3"/>
  <c r="K698" i="3"/>
  <c r="H698" i="3"/>
  <c r="J698" i="3"/>
  <c r="I698" i="3"/>
  <c r="F698" i="3"/>
  <c r="J952" i="3"/>
  <c r="I952" i="3"/>
  <c r="K952" i="3"/>
  <c r="H952" i="3"/>
  <c r="F952" i="3"/>
  <c r="F959" i="3"/>
  <c r="I959" i="3"/>
  <c r="H959" i="3"/>
  <c r="J959" i="3"/>
  <c r="K959" i="3"/>
  <c r="F850" i="3"/>
  <c r="I850" i="3"/>
  <c r="K850" i="3"/>
  <c r="H850" i="3"/>
  <c r="J850" i="3"/>
  <c r="F688" i="3"/>
  <c r="J688" i="3"/>
  <c r="H688" i="3"/>
  <c r="I688" i="3"/>
  <c r="K688" i="3"/>
  <c r="H942" i="3"/>
  <c r="J942" i="3"/>
  <c r="F942" i="3"/>
  <c r="K942" i="3"/>
  <c r="I942" i="3"/>
  <c r="K1002" i="8"/>
  <c r="J1002" i="8"/>
  <c r="K510" i="3"/>
  <c r="H510" i="3"/>
  <c r="J510" i="3"/>
  <c r="I510" i="3"/>
  <c r="F510" i="3"/>
  <c r="I679" i="3"/>
  <c r="H679" i="3"/>
  <c r="F679" i="3"/>
  <c r="J679" i="3"/>
  <c r="K679" i="3"/>
  <c r="J961" i="3"/>
  <c r="I961" i="3"/>
  <c r="K961" i="3"/>
  <c r="H961" i="3"/>
  <c r="F961" i="3"/>
  <c r="F517" i="3"/>
  <c r="H517" i="3"/>
  <c r="J517" i="3"/>
  <c r="K517" i="3"/>
  <c r="I517" i="3"/>
  <c r="I937" i="3"/>
  <c r="K937" i="3"/>
  <c r="F937" i="3"/>
  <c r="H937" i="3"/>
  <c r="J937" i="3"/>
  <c r="K809" i="8"/>
  <c r="J809" i="8"/>
  <c r="F783" i="3"/>
  <c r="J783" i="3"/>
  <c r="K783" i="3"/>
  <c r="H783" i="3"/>
  <c r="I783" i="3"/>
  <c r="J775" i="3"/>
  <c r="I775" i="3"/>
  <c r="K775" i="3"/>
  <c r="H775" i="3"/>
  <c r="F775" i="3"/>
  <c r="K632" i="3"/>
  <c r="H632" i="3"/>
  <c r="F632" i="3"/>
  <c r="I632" i="3"/>
  <c r="J632" i="3"/>
  <c r="I531" i="3"/>
  <c r="J531" i="3"/>
  <c r="H531" i="3"/>
  <c r="K531" i="3"/>
  <c r="F531" i="3"/>
  <c r="H474" i="3"/>
  <c r="F474" i="3"/>
  <c r="I474" i="3"/>
  <c r="K474" i="3"/>
  <c r="J474" i="3"/>
  <c r="I874" i="3"/>
  <c r="H874" i="3"/>
  <c r="J874" i="3"/>
  <c r="F874" i="3"/>
  <c r="K874" i="3"/>
  <c r="I782" i="3"/>
  <c r="F782" i="3"/>
  <c r="J782" i="3"/>
  <c r="H782" i="3"/>
  <c r="K782" i="3"/>
  <c r="J635" i="3"/>
  <c r="I635" i="3"/>
  <c r="H635" i="3"/>
  <c r="K635" i="3"/>
  <c r="F635" i="3"/>
  <c r="I798" i="3"/>
  <c r="K798" i="3"/>
  <c r="J798" i="3"/>
  <c r="F798" i="3"/>
  <c r="H798" i="3"/>
  <c r="K766" i="3"/>
  <c r="F766" i="3"/>
  <c r="I766" i="3"/>
  <c r="H766" i="3"/>
  <c r="J766" i="3"/>
  <c r="H476" i="3"/>
  <c r="K476" i="3"/>
  <c r="F476" i="3"/>
  <c r="J476" i="3"/>
  <c r="I476" i="3"/>
  <c r="I764" i="3"/>
  <c r="F764" i="3"/>
  <c r="K764" i="3"/>
  <c r="J764" i="3"/>
  <c r="H764" i="3"/>
  <c r="K603" i="3"/>
  <c r="J603" i="3"/>
  <c r="H603" i="3"/>
  <c r="F603" i="3"/>
  <c r="I603" i="3"/>
  <c r="K863" i="3"/>
  <c r="H863" i="3"/>
  <c r="I863" i="3"/>
  <c r="J863" i="3"/>
  <c r="F863" i="3"/>
  <c r="J817" i="3"/>
  <c r="K817" i="3"/>
  <c r="H817" i="3"/>
  <c r="F817" i="3"/>
  <c r="I817" i="3"/>
  <c r="F480" i="3"/>
  <c r="I480" i="3"/>
  <c r="K480" i="3"/>
  <c r="J480" i="3"/>
  <c r="H480" i="3"/>
  <c r="I907" i="3"/>
  <c r="H907" i="3"/>
  <c r="F907" i="3"/>
  <c r="J907" i="3"/>
  <c r="K907" i="3"/>
  <c r="I991" i="3"/>
  <c r="J991" i="3"/>
  <c r="F991" i="3"/>
  <c r="H991" i="3"/>
  <c r="K991" i="3"/>
  <c r="J791" i="3"/>
  <c r="F791" i="3"/>
  <c r="I791" i="3"/>
  <c r="K791" i="3"/>
  <c r="H791" i="3"/>
  <c r="J696" i="8"/>
  <c r="K696" i="8"/>
  <c r="F747" i="3"/>
  <c r="J747" i="3"/>
  <c r="K747" i="3"/>
  <c r="H747" i="3"/>
  <c r="I747" i="3"/>
  <c r="J977" i="8"/>
  <c r="K977" i="8"/>
  <c r="H563" i="3"/>
  <c r="K563" i="3"/>
  <c r="J563" i="3"/>
  <c r="I563" i="3"/>
  <c r="F563" i="3"/>
  <c r="H860" i="3"/>
  <c r="F860" i="3"/>
  <c r="K860" i="3"/>
  <c r="I860" i="3"/>
  <c r="J860" i="3"/>
  <c r="K862" i="8"/>
  <c r="J862" i="8"/>
  <c r="K823" i="8"/>
  <c r="J823" i="8"/>
  <c r="K969" i="8"/>
  <c r="J969" i="8"/>
  <c r="F551" i="3"/>
  <c r="I551" i="3"/>
  <c r="H551" i="3"/>
  <c r="J551" i="3"/>
  <c r="K551" i="3"/>
  <c r="H865" i="3"/>
  <c r="I865" i="3"/>
  <c r="K865" i="3"/>
  <c r="J865" i="3"/>
  <c r="F865" i="3"/>
  <c r="F748" i="3"/>
  <c r="I748" i="3"/>
  <c r="K748" i="3"/>
  <c r="H748" i="3"/>
  <c r="J748" i="3"/>
  <c r="K932" i="8"/>
  <c r="J932" i="8"/>
  <c r="J716" i="8"/>
  <c r="K716" i="8"/>
  <c r="J774" i="8"/>
  <c r="K774" i="8"/>
  <c r="F485" i="3"/>
  <c r="H485" i="3"/>
  <c r="J485" i="3"/>
  <c r="I485" i="3"/>
  <c r="K485" i="3"/>
  <c r="I947" i="3"/>
  <c r="H947" i="3"/>
  <c r="J947" i="3"/>
  <c r="F947" i="3"/>
  <c r="K947" i="3"/>
  <c r="F858" i="3"/>
  <c r="I858" i="3"/>
  <c r="K858" i="3"/>
  <c r="J858" i="3"/>
  <c r="H858" i="3"/>
  <c r="F765" i="3"/>
  <c r="H765" i="3"/>
  <c r="I765" i="3"/>
  <c r="J765" i="3"/>
  <c r="K765" i="3"/>
  <c r="F652" i="3"/>
  <c r="J652" i="3"/>
  <c r="H652" i="3"/>
  <c r="K652" i="3"/>
  <c r="I652" i="3"/>
  <c r="H497" i="3"/>
  <c r="K497" i="3"/>
  <c r="F497" i="3"/>
  <c r="I497" i="3"/>
  <c r="J497" i="3"/>
  <c r="H752" i="3"/>
  <c r="J752" i="3"/>
  <c r="F752" i="3"/>
  <c r="K752" i="3"/>
  <c r="I752" i="3"/>
  <c r="K969" i="3"/>
  <c r="J969" i="3"/>
  <c r="F969" i="3"/>
  <c r="I969" i="3"/>
  <c r="H969" i="3"/>
  <c r="J746" i="8"/>
  <c r="K746" i="8"/>
  <c r="J825" i="3"/>
  <c r="I825" i="3"/>
  <c r="K825" i="3"/>
  <c r="H825" i="3"/>
  <c r="F825" i="3"/>
  <c r="J798" i="8"/>
  <c r="K798" i="8"/>
  <c r="J943" i="8"/>
  <c r="K943" i="8"/>
  <c r="J849" i="8"/>
  <c r="K849" i="8"/>
  <c r="K945" i="3"/>
  <c r="H945" i="3"/>
  <c r="F945" i="3"/>
  <c r="I945" i="3"/>
  <c r="J945" i="3"/>
  <c r="F720" i="3"/>
  <c r="H720" i="3"/>
  <c r="I720" i="3"/>
  <c r="J720" i="3"/>
  <c r="K720" i="3"/>
  <c r="H608" i="3"/>
  <c r="K608" i="3"/>
  <c r="F608" i="3"/>
  <c r="I608" i="3"/>
  <c r="J608" i="3"/>
  <c r="I805" i="3"/>
  <c r="K805" i="3"/>
  <c r="J805" i="3"/>
  <c r="F805" i="3"/>
  <c r="H805" i="3"/>
  <c r="H724" i="3"/>
  <c r="F724" i="3"/>
  <c r="K724" i="3"/>
  <c r="I724" i="3"/>
  <c r="J724" i="3"/>
</calcChain>
</file>

<file path=xl/sharedStrings.xml><?xml version="1.0" encoding="utf-8"?>
<sst xmlns="http://schemas.openxmlformats.org/spreadsheetml/2006/main" count="738" uniqueCount="233">
  <si>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</si>
  <si>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</si>
  <si>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</si>
  <si>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</si>
  <si>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</si>
  <si>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</si>
  <si>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</si>
  <si>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</si>
  <si>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</si>
  <si>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</si>
  <si>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</si>
  <si>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</si>
  <si>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</si>
  <si>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</si>
  <si>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</si>
  <si>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</si>
  <si>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</si>
  <si>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</si>
  <si>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</si>
  <si>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</si>
  <si>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</si>
  <si>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</si>
  <si>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</si>
  <si>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</si>
  <si>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</si>
  <si>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</si>
  <si>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</si>
  <si>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</si>
  <si>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</si>
  <si>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</si>
  <si>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</si>
  <si>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</si>
  <si>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</si>
  <si>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</si>
  <si>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</si>
  <si>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</si>
  <si>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</si>
  <si>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</si>
  <si>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</si>
  <si>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</si>
  <si>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</si>
  <si>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</si>
  <si>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</si>
  <si>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</si>
  <si>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</si>
  <si>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</si>
  <si>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</si>
  <si>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</si>
  <si>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</si>
  <si>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</si>
  <si>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</si>
  <si>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</si>
  <si>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</si>
  <si>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</si>
  <si>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</si>
  <si>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</si>
  <si>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</si>
  <si>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</si>
  <si>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</si>
  <si>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</si>
  <si>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</si>
  <si>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</si>
  <si>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</si>
  <si>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</si>
  <si>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</si>
  <si>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</si>
  <si>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</si>
  <si>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</si>
  <si>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Standard</t>
  </si>
  <si>
    <t>Gent</t>
  </si>
  <si>
    <t>Charleroi</t>
  </si>
  <si>
    <t>Eupen</t>
  </si>
  <si>
    <t>Kortrijk</t>
  </si>
  <si>
    <t>Oud-Heverlee Leuven</t>
  </si>
  <si>
    <t>Waregem</t>
  </si>
  <si>
    <t>Seraing</t>
  </si>
  <si>
    <t>St Truiden</t>
  </si>
  <si>
    <t>St. Gilloise</t>
  </si>
  <si>
    <t>Club Brugge</t>
  </si>
  <si>
    <t>Genk</t>
  </si>
  <si>
    <t>Mechelen</t>
  </si>
  <si>
    <t>Antwerp</t>
  </si>
  <si>
    <t>Anderlecht</t>
  </si>
  <si>
    <t>Oostende</t>
  </si>
  <si>
    <t>Westerlo</t>
  </si>
  <si>
    <t>Cercle Brugge</t>
  </si>
  <si>
    <t>B1</t>
  </si>
  <si>
    <t>Watford</t>
  </si>
  <si>
    <t>Sheffield United</t>
  </si>
  <si>
    <t>Sochaux</t>
  </si>
  <si>
    <t>Paris FC</t>
  </si>
  <si>
    <t>Huddersfield</t>
  </si>
  <si>
    <t>Burnley</t>
  </si>
  <si>
    <t>Blackburn</t>
  </si>
  <si>
    <t>QPR</t>
  </si>
  <si>
    <t>Blackpool</t>
  </si>
  <si>
    <t>Reading</t>
  </si>
  <si>
    <t>Cardiff</t>
  </si>
  <si>
    <t>Norwich</t>
  </si>
  <si>
    <t>Hull</t>
  </si>
  <si>
    <t>Bristol City</t>
  </si>
  <si>
    <t>Luton</t>
  </si>
  <si>
    <t>Birmingham</t>
  </si>
  <si>
    <t>Middlesbrough</t>
  </si>
  <si>
    <t>West Brom</t>
  </si>
  <si>
    <t>Millwall</t>
  </si>
  <si>
    <t>Stoke</t>
  </si>
  <si>
    <t>Rotherham</t>
  </si>
  <si>
    <t>Swansea</t>
  </si>
  <si>
    <t>Wigan</t>
  </si>
  <si>
    <t>Preston</t>
  </si>
  <si>
    <t>Accrington</t>
  </si>
  <si>
    <t>Charlton</t>
  </si>
  <si>
    <t>Bristol Rvs</t>
  </si>
  <si>
    <t>Forest Green</t>
  </si>
  <si>
    <t>Cambridge</t>
  </si>
  <si>
    <t>Milton Keynes Dons</t>
  </si>
  <si>
    <t>Cheltenham</t>
  </si>
  <si>
    <t>Peterboro</t>
  </si>
  <si>
    <t>Derby</t>
  </si>
  <si>
    <t>Oxford</t>
  </si>
  <si>
    <t>Ipswich</t>
  </si>
  <si>
    <t>Bolton</t>
  </si>
  <si>
    <t>Lincoln</t>
  </si>
  <si>
    <t>Exeter</t>
  </si>
  <si>
    <t>Morecambe</t>
  </si>
  <si>
    <t>Shrewsbury</t>
  </si>
  <si>
    <t>Plymouth</t>
  </si>
  <si>
    <t>Barnsley</t>
  </si>
  <si>
    <t>Port Vale</t>
  </si>
  <si>
    <t>Fleetwood Town</t>
  </si>
  <si>
    <t>Sheffield Weds</t>
  </si>
  <si>
    <t>Portsmouth</t>
  </si>
  <si>
    <t>Wycombe</t>
  </si>
  <si>
    <t>Burton</t>
  </si>
  <si>
    <t>AFC Wimbledon</t>
  </si>
  <si>
    <t>Gillingham</t>
  </si>
  <si>
    <t>Bradford</t>
  </si>
  <si>
    <t>Doncaster</t>
  </si>
  <si>
    <t>Carlisle</t>
  </si>
  <si>
    <t>Crawley Town</t>
  </si>
  <si>
    <t>Harrogate</t>
  </si>
  <si>
    <t>Swindon</t>
  </si>
  <si>
    <t>Leyton Orient</t>
  </si>
  <si>
    <t>Grimsby</t>
  </si>
  <si>
    <t>Northampton</t>
  </si>
  <si>
    <t>Colchester</t>
  </si>
  <si>
    <t>Rochdale</t>
  </si>
  <si>
    <t>Crewe</t>
  </si>
  <si>
    <t>Salford</t>
  </si>
  <si>
    <t>Mansfield</t>
  </si>
  <si>
    <t>Stockport County</t>
  </si>
  <si>
    <t>Barrow</t>
  </si>
  <si>
    <t>Sutton</t>
  </si>
  <si>
    <t>Newport County</t>
  </si>
  <si>
    <t>Tranmere</t>
  </si>
  <si>
    <t>Stevenage</t>
  </si>
  <si>
    <t>Walsall</t>
  </si>
  <si>
    <t>Hartlepool</t>
  </si>
  <si>
    <t>Annecy</t>
  </si>
  <si>
    <t>Niort</t>
  </si>
  <si>
    <t>Bastia</t>
  </si>
  <si>
    <t>Laval</t>
  </si>
  <si>
    <t>Bordeaux</t>
  </si>
  <si>
    <t>Valenciennes</t>
  </si>
  <si>
    <t>Dijon</t>
  </si>
  <si>
    <t>St Etienne</t>
  </si>
  <si>
    <t>Guingamp</t>
  </si>
  <si>
    <t>Pau FC</t>
  </si>
  <si>
    <t>Le Havre</t>
  </si>
  <si>
    <t>Grenoble</t>
  </si>
  <si>
    <t>Metz</t>
  </si>
  <si>
    <t>Amiens</t>
  </si>
  <si>
    <t>Nimes</t>
  </si>
  <si>
    <t>Caen</t>
  </si>
  <si>
    <t>Quevilly Rouen</t>
  </si>
  <si>
    <t>Rodez</t>
  </si>
  <si>
    <t>Ayr</t>
  </si>
  <si>
    <t>Arbroath</t>
  </si>
  <si>
    <t>Cove Rangers</t>
  </si>
  <si>
    <t>Raith Rvs</t>
  </si>
  <si>
    <t>Dundee</t>
  </si>
  <si>
    <t>Partick</t>
  </si>
  <si>
    <t>Hamilton</t>
  </si>
  <si>
    <t>Morton</t>
  </si>
  <si>
    <t>Inverness C</t>
  </si>
  <si>
    <t>Queens Park</t>
  </si>
  <si>
    <t>Dunfermline</t>
  </si>
  <si>
    <t>Alloa</t>
  </si>
  <si>
    <t>Falkirk</t>
  </si>
  <si>
    <t>Montrose</t>
  </si>
  <si>
    <t>Kelty Hearts</t>
  </si>
  <si>
    <t>FC Edinburgh</t>
  </si>
  <si>
    <t>Peterhead</t>
  </si>
  <si>
    <t>Airdrie Utd</t>
  </si>
  <si>
    <t>Queen of Sth</t>
  </si>
  <si>
    <t>Clyde</t>
  </si>
  <si>
    <t>Bonnyrigg Rose</t>
  </si>
  <si>
    <t>Forfar</t>
  </si>
  <si>
    <t>Dumbarton</t>
  </si>
  <si>
    <t>Stirling</t>
  </si>
  <si>
    <t>Elgin</t>
  </si>
  <si>
    <t>East Fife</t>
  </si>
  <si>
    <t>Stenhousemuir</t>
  </si>
  <si>
    <t>Albion Rvs</t>
  </si>
  <si>
    <t>Stranraer</t>
  </si>
  <si>
    <t>Annan Athletic</t>
  </si>
  <si>
    <t>Hearts</t>
  </si>
  <si>
    <t>Ross County</t>
  </si>
  <si>
    <t>Kilmarnock</t>
  </si>
  <si>
    <t>Dundee United</t>
  </si>
  <si>
    <t>Livingston</t>
  </si>
  <si>
    <t>Rangers</t>
  </si>
  <si>
    <t>St Johnstone</t>
  </si>
  <si>
    <t>Hibernian</t>
  </si>
  <si>
    <t>Sunderland</t>
  </si>
  <si>
    <t>Coventry</t>
  </si>
  <si>
    <t>Celtic</t>
  </si>
  <si>
    <t>Aberdeen</t>
  </si>
  <si>
    <t>St Mirren</t>
  </si>
  <si>
    <t>Motherwell</t>
  </si>
  <si>
    <t>01/08/2022</t>
  </si>
  <si>
    <t>29/07/2022</t>
  </si>
  <si>
    <t>30/07/2022</t>
  </si>
  <si>
    <t>31/07/2022</t>
  </si>
  <si>
    <t>E1</t>
  </si>
  <si>
    <t>F2</t>
  </si>
  <si>
    <t>E2</t>
  </si>
  <si>
    <t>E3</t>
  </si>
  <si>
    <t>SC1</t>
  </si>
  <si>
    <t>SC2</t>
  </si>
  <si>
    <t>SC3</t>
  </si>
  <si>
    <t>SC0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</si>
</sst>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1.055162882031925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1.0747679749614711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1.055162882031925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1.0524934496338532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1.0593568958392465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1.0503245504598744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1.0567609363032806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1.056895036351561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1.0470376731981623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1.0427733349764023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1.0502085589023142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1.0460060256260135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1.0533067630678474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1.0499964535568072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1.0488545698370915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1.0421804198806015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1.0513686083765104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1.0518980699471303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1.0541841730823214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1.0571615895212632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1.056895036351561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1.0541841730823214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1.0557821208912506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1.0513726059103246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1.0575635508862022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1.0513726059103246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1.0550761118040843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1.0541841730823214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1.0501502456550436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1.0597968244159457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1.0501502456550436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1.0533067630678474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1.0574312850692822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1.0602107487113226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1.0586373210952964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1.0475615653703467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1.0619653803953464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1.0480730539288112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1.0703838499014962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1.0597968244159457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1.0605174007793741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1.0565141204944781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1.0586849130942018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1.0662195667116969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1.0544975874516276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1.0567609363032806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1.0611367580726192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1.0597968244159457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1.0571615895212632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1.0593065045417684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1.0754427289104427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1.0725172100503928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1.070599000893548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1.0750214632810238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1.0910774264740619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1.071200922068871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1.0723310006406619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1.0758089270163143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1.0728504070978289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1.08433784383662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1.0713419446858048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1.0713419446858048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1.083062374338202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1.0655103519273617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1.076095680951785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1.0475117579190587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1.0481397396121741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1.0420112422030368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1.0511007709925617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1.0718059866104521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1.0765812818364073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1.0720963920751123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1.0626247827424988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1.04299513543169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1.0565141204944781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1.0538644213740753</v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1.0304303792376195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16.388282820782639</v>
      </c>
      <c r="I2" s="6">
        <f>IF('Log_working_3-way'!$D2="","",'True_Odds_Calculator_3-way'!O3/'True_Odds_Calculator_3-way'!B3-1)</f>
        <v>8.0570172730158323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3.2569514143141909E-2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1.0423667347430148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19.908869274070881</v>
      </c>
      <c r="I3" s="6">
        <f>IF('Log_working_3-way'!$D3="","",'True_Odds_Calculator_3-way'!O4/'True_Odds_Calculator_3-way'!B4-1)</f>
        <v>8.3510017312045903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4.4339984176432923E-2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1.0406672228159641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33.113937236037202</v>
      </c>
      <c r="I4" s="6">
        <f>IF('Log_working_3-way'!$D4="","",'True_Odds_Calculator_3-way'!O5/'True_Odds_Calculator_3-way'!B5-1)</f>
        <v>5.1398821838965016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3.8603042419836253E-2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1.0256896682272152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9.3238269251559593</v>
      </c>
      <c r="I5" s="6">
        <f>IF('Log_working_3-way'!$D5="","",'True_Odds_Calculator_3-way'!O6/'True_Odds_Calculator_3-way'!B6-1)</f>
        <v>8.1555041953877083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2.7738282276517534E-2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1.0331275621579901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5.6610525578043616</v>
      </c>
      <c r="I6" s="6">
        <f>IF('Log_working_3-way'!$D6="","",'True_Odds_Calculator_3-way'!O7/'True_Odds_Calculator_3-way'!B7-1)</f>
        <v>6.1399829449982182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3.4206322035832404E-2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1.0419811301368429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40.198421117881658</v>
      </c>
      <c r="I7" s="6">
        <f>IF('Log_working_3-way'!$D7="","",'True_Odds_Calculator_3-way'!O8/'True_Odds_Calculator_3-way'!B8-1)</f>
        <v>4.1916916895822691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3.6899263135220961E-2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1.0302108397841212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13.779812868678771</v>
      </c>
      <c r="I8" s="6">
        <f>IF('Log_working_3-way'!$D8="","",'True_Odds_Calculator_3-way'!O9/'True_Odds_Calculator_3-way'!B9-1)</f>
        <v>6.3508170826350048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3.2407459964278074E-2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1.0315792517836915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11.427349261557813</v>
      </c>
      <c r="I9" s="6">
        <f>IF('Log_working_3-way'!$D9="","",'True_Odds_Calculator_3-way'!O10/'True_Odds_Calculator_3-way'!B10-1)</f>
        <v>5.9903839596262696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3.374420840982606E-2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1.0265784895712415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21.707540239097042</v>
      </c>
      <c r="I10" s="6">
        <f>IF('Log_working_3-way'!$D10="","",'True_Odds_Calculator_3-way'!O11/'True_Odds_Calculator_3-way'!B11-1)</f>
        <v>6.6343901615945917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2.7754096807805384E-2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1.0269835403365579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23.321672643615944</v>
      </c>
      <c r="I11" s="6">
        <f>IF('Log_working_3-way'!$D11="","",'True_Odds_Calculator_3-way'!O12/'True_Odds_Calculator_3-way'!B12-1)</f>
        <v>6.3426134052698782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2.7889831687299971E-2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1.0263077581577773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8.8012720033151375</v>
      </c>
      <c r="I12" s="6">
        <f>IF('Log_working_3-way'!$D12="","",'True_Odds_Calculator_3-way'!O13/'True_Odds_Calculator_3-way'!B13-1)</f>
        <v>7.4128997796621476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2.8244631185807778E-2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1.0263280914719828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15.069647121965307</v>
      </c>
      <c r="I13" s="6">
        <f>IF('Log_working_3-way'!$D13="","",'True_Odds_Calculator_3-way'!O14/'True_Odds_Calculator_3-way'!B14-1)</f>
        <v>7.0300466147513916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2.8308547414847895E-2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1.0273461016269945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26.534559171107791</v>
      </c>
      <c r="I14" s="6">
        <f>IF('Log_working_3-way'!$D14="","",'True_Odds_Calculator_3-way'!O15/'True_Odds_Calculator_3-way'!B15-1)</f>
        <v>6.5091161986391484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2.7557595142075675E-2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1.0253887537569115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17.895259531899303</v>
      </c>
      <c r="I15" s="6">
        <f>IF('Log_working_3-way'!$D15="","",'True_Odds_Calculator_3-way'!O16/'True_Odds_Calculator_3-way'!B16-1)</f>
        <v>7.4723751831191798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2.7059074603069888E-2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1.0261099938688809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16.318470936456958</v>
      </c>
      <c r="I16" s="6">
        <f>IF('Log_working_3-way'!$D16="","",'True_Odds_Calculator_3-way'!O17/'True_Odds_Calculator_3-way'!B17-1)</f>
        <v>7.9326096788783378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2.8001534330648115E-2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1.0265257683308471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12.63784399934864</v>
      </c>
      <c r="I17" s="6">
        <f>IF('Log_working_3-way'!$D17="","",'True_Odds_Calculator_3-way'!O18/'True_Odds_Calculator_3-way'!B18-1)</f>
        <v>6.6712872496336093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2.856503996869586E-2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1.025814400070558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14.079547043130859</v>
      </c>
      <c r="I18" s="6">
        <f>IF('Log_working_3-way'!$D18="","",'True_Odds_Calculator_3-way'!O19/'True_Odds_Calculator_3-way'!B19-1)</f>
        <v>8.3830490435807867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2.7884389082010408E-2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1.032075381620525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13.63632316371865</v>
      </c>
      <c r="I19" s="6">
        <f>IF('Log_working_3-way'!$D19="","",'True_Odds_Calculator_3-way'!O20/'True_Odds_Calculator_3-way'!B20-1)</f>
        <v>6.6708153829831627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3.4431562847192954E-2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1.0313123026228899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16.081903949775619</v>
      </c>
      <c r="I20" s="6">
        <f>IF('Log_working_3-way'!$D20="","",'True_Odds_Calculator_3-way'!O21/'True_Odds_Calculator_3-way'!B21-1)</f>
        <v>6.9440018335735321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3.3498404137203952E-2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1.0336998625945657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4.454187144269536</v>
      </c>
      <c r="I21" s="6">
        <f>IF('Log_working_3-way'!$D21="","",'True_Odds_Calculator_3-way'!O22/'True_Odds_Calculator_3-way'!B22-1)</f>
        <v>6.8020530704212678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3.4441113122823275E-2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1.0316686741332648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10.041463992354796</v>
      </c>
      <c r="I22" s="6">
        <f>IF('Log_working_3-way'!$D22="","",'True_Odds_Calculator_3-way'!O23/'True_Odds_Calculator_3-way'!B23-1)</f>
        <v>5.8793522428740106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3.3689053860727736E-2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1.03066628996179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17.793648673101046</v>
      </c>
      <c r="I23" s="6">
        <f>IF('Log_working_3-way'!$D23="","",'True_Odds_Calculator_3-way'!O24/'True_Odds_Calculator_3-way'!B24-1)</f>
        <v>6.727807482494045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3.2612033287262365E-2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1.0349458139120002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26.040027040027041</v>
      </c>
      <c r="I24" s="6">
        <f>IF('Log_working_3-way'!$D24="","",'True_Odds_Calculator_3-way'!O25/'True_Odds_Calculator_3-way'!B25-1)</f>
        <v>6.2900072900072894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3.530728530728533E-2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1.0309951896988969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16.23218158806516</v>
      </c>
      <c r="I25" s="6">
        <f>IF('Log_working_3-way'!$D25="","",'True_Odds_Calculator_3-way'!O26/'True_Odds_Calculator_3-way'!B26-1)</f>
        <v>6.9466868713724175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3.3149204234764973E-2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1.0300221477239244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9.4134494576623524</v>
      </c>
      <c r="I26" s="6">
        <f>IF('Log_working_3-way'!$D26="","",'True_Odds_Calculator_3-way'!O27/'True_Odds_Calculator_3-way'!B27-1)</f>
        <v>7.7885681503033855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3.2299478187737929E-2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1.0325910463105168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19.34223948433301</v>
      </c>
      <c r="I27" s="6">
        <f>IF('Log_working_3-way'!$D27="","",'True_Odds_Calculator_3-way'!O28/'True_Odds_Calculator_3-way'!B28-1)</f>
        <v>7.2653174417208888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3.4399376129158554E-2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1.0342096895628667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22.437748587413882</v>
      </c>
      <c r="I28" s="6">
        <f>IF('Log_working_3-way'!$D28="","",'True_Odds_Calculator_3-way'!O29/'True_Odds_Calculator_3-way'!B29-1)</f>
        <v>7.7625760409596687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3.536155043533884E-2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1.0375582869840911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31.241861281127292</v>
      </c>
      <c r="I29" s="6">
        <f>IF('Log_working_3-way'!$D29="","",'True_Odds_Calculator_3-way'!O30/'True_Odds_Calculator_3-way'!B30-1)</f>
        <v>5.4764602155954449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3.630522684487425E-2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1.0358560854949723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30.551233860921791</v>
      </c>
      <c r="I30" s="6">
        <f>IF('Log_working_3-way'!$D30="","",'True_Odds_Calculator_3-way'!O31/'True_Odds_Calculator_3-way'!B31-1)</f>
        <v>5.4184327305686697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3.4921847063885902E-2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1.0304188353681116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14.61734532927291</v>
      </c>
      <c r="I31" s="6">
        <f>IF('Log_working_3-way'!$D31="","",'True_Odds_Calculator_3-way'!O32/'True_Odds_Calculator_3-way'!B32-1)</f>
        <v>8.2811301532675454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3.274735728275413E-2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1.0357431946773927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26.017751772758164</v>
      </c>
      <c r="I32" s="6">
        <f>IF('Log_working_3-way'!$D32="","",'True_Odds_Calculator_3-way'!O33/'True_Odds_Calculator_3-way'!B33-1)</f>
        <v>5.6835256999632575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3.6160862861761567E-2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1.031412811320046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14.984822339524721</v>
      </c>
      <c r="I33" s="6">
        <f>IF('Log_working_3-way'!$D33="","",'True_Odds_Calculator_3-way'!O34/'True_Odds_Calculator_3-way'!B34-1)</f>
        <v>8.1021256793507277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3.3765351811139599E-2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1.0325343047905891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7.8805030874946862</v>
      </c>
      <c r="I34" s="6">
        <f>IF('Log_working_3-way'!$D34="","",'True_Odds_Calculator_3-way'!O35/'True_Odds_Calculator_3-way'!B35-1)</f>
        <v>5.3909621680280413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3.4033361059762512E-2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1.0313280685179942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18.817549924827595</v>
      </c>
      <c r="I35" s="6">
        <f>IF('Log_working_3-way'!$D35="","",'True_Odds_Calculator_3-way'!O36/'True_Odds_Calculator_3-way'!B36-1)</f>
        <v>7.8344297320990552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3.3155023441609366E-2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1.041089035030659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33.106962403844179</v>
      </c>
      <c r="I36" s="6">
        <f>IF('Log_working_3-way'!$D36="","",'True_Odds_Calculator_3-way'!O37/'True_Odds_Calculator_3-way'!B37-1)</f>
        <v>5.8090404798982718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3.8815435474669702E-2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1.031545924967018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19.552526467975753</v>
      </c>
      <c r="I37" s="6">
        <f>IF('Log_working_3-way'!$D37="","",'True_Odds_Calculator_3-way'!O38/'True_Odds_Calculator_3-way'!B38-1)</f>
        <v>7.2261465788107841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3.3273558996425034E-2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1.0297616485474459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12.590377082718707</v>
      </c>
      <c r="I38" s="6">
        <f>IF('Log_working_3-way'!$D38="","",'True_Odds_Calculator_3-way'!O39/'True_Odds_Calculator_3-way'!B39-1)</f>
        <v>8.1163046393346949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3.2157494446117374E-2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1.042193265397706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39.113005246307651</v>
      </c>
      <c r="I39" s="6">
        <f>IF('Log_working_3-way'!$D39="","",'True_Odds_Calculator_3-way'!O40/'True_Odds_Calculator_3-way'!B40-1)</f>
        <v>4.0696224594023089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3.765122551871336E-2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1.0429869835593157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17.23701270794842</v>
      </c>
      <c r="I40" s="6">
        <f>IF('Log_working_3-way'!$D40="","",'True_Odds_Calculator_3-way'!O41/'True_Odds_Calculator_3-way'!B41-1)</f>
        <v>8.1103412534057586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4.5623498316365918E-2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1.0322461325936692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20.727958893607514</v>
      </c>
      <c r="I41" s="6">
        <f>IF('Log_working_3-way'!$D41="","",'True_Odds_Calculator_3-way'!O42/'True_Odds_Calculator_3-way'!B42-1)</f>
        <v>7.6714337005835631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3.3751513560556612E-2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1.0310085323427189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17.621896745283244</v>
      </c>
      <c r="I42" s="6">
        <f>IF('Log_working_3-way'!$D42="","",'True_Odds_Calculator_3-way'!O43/'True_Odds_Calculator_3-way'!B43-1)</f>
        <v>7.7298170279000082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3.3014438587193995E-2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1.0308971199354988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14.609996714314153</v>
      </c>
      <c r="I43" s="6">
        <f>IF('Log_working_3-way'!$D43="","",'True_Odds_Calculator_3-way'!O44/'True_Odds_Calculator_3-way'!B44-1)</f>
        <v>9.6823920959392531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3.3233536928864105E-2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1.0323589092864789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20.937111746911473</v>
      </c>
      <c r="I44" s="6">
        <f>IF('Log_working_3-way'!$D44="","",'True_Odds_Calculator_3-way'!O45/'True_Odds_Calculator_3-way'!B45-1)</f>
        <v>8.9382255510231321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3.3670121347846305E-2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1.0160448454596662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12.995851332002916</v>
      </c>
      <c r="I45" s="6">
        <f>IF('Log_working_3-way'!$D45="","",'True_Odds_Calculator_3-way'!O46/'True_Odds_Calculator_3-way'!B46-1)</f>
        <v>8.2481713631478879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1.7440290157039851E-2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1.0294390715730384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9.2172770732966356</v>
      </c>
      <c r="I46" s="6">
        <f>IF('Log_working_3-way'!$D46="","",'True_Odds_Calculator_3-way'!O47/'True_Odds_Calculator_3-way'!B47-1)</f>
        <v>8.2330796780331887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3.1723674485958808E-2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1.0407375706307902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33.116102882169734</v>
      </c>
      <c r="I47" s="6">
        <f>IF('Log_working_3-way'!$D47="","",'True_Odds_Calculator_3-way'!O48/'True_Odds_Calculator_3-way'!B48-1)</f>
        <v>5.6332753821367891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3.8537113240591614E-2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1.0315973748373291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17.448577123253052</v>
      </c>
      <c r="I48" s="6">
        <f>IF('Log_working_3-way'!$D48="","",'True_Odds_Calculator_3-way'!O49/'True_Odds_Calculator_3-way'!B49-1)</f>
        <v>8.5670843016545337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3.3632507218669838E-2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1.0366457523254744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26.001002610758711</v>
      </c>
      <c r="I49" s="6">
        <f>IF('Log_working_3-way'!$D49="","",'True_Odds_Calculator_3-way'!O50/'True_Odds_Calculator_3-way'!B50-1)</f>
        <v>7.5432859823103744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3.6803610333022041E-2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1.0312342866516973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10.827346240957747</v>
      </c>
      <c r="I50" s="6">
        <f>IF('Log_working_3-way'!$D50="","",'True_Odds_Calculator_3-way'!O51/'True_Odds_Calculator_3-way'!B51-1)</f>
        <v>7.6721432565292762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3.3666931870524719E-2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1.0295309660234433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11.538092118993669</v>
      </c>
      <c r="I51" s="6">
        <f>IF('Log_working_3-way'!$D51="","",'True_Odds_Calculator_3-way'!O52/'True_Odds_Calculator_3-way'!B52-1)</f>
        <v>10.05955432026464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3.1998228588782318E-2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1.0400022565007456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11.769896769585561</v>
      </c>
      <c r="I52" s="6">
        <f>IF('Log_working_3-way'!$D52="","",'True_Odds_Calculator_3-way'!O53/'True_Odds_Calculator_3-way'!B53-1)</f>
        <v>8.4805661353724702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4.3065276091029947E-2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1.0409413898975091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17.115648751787106</v>
      </c>
      <c r="I53" s="6">
        <f>IF('Log_working_3-way'!$D53="","",'True_Odds_Calculator_3-way'!O54/'True_Odds_Calculator_3-way'!B54-1)</f>
        <v>8.5365444871532006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4.3495153909672846E-2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1.0454701051532651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23.62273292432905</v>
      </c>
      <c r="I54" s="6">
        <f>IF('Log_working_3-way'!$D54="","",'True_Odds_Calculator_3-way'!O55/'True_Odds_Calculator_3-way'!B55-1)</f>
        <v>7.4141239428038137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4.6480868847806889E-2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1.0439659875937759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20.477607635292124</v>
      </c>
      <c r="I55" s="6">
        <f>IF('Log_working_3-way'!$D55="","",'True_Odds_Calculator_3-way'!O56/'True_Odds_Calculator_3-way'!B56-1)</f>
        <v>8.5155148278004607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4.5801318948567316E-2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1.0659721070716806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32.358809231463155</v>
      </c>
      <c r="I56" s="6">
        <f>IF('Log_working_3-way'!$D56="","",'True_Odds_Calculator_3-way'!O57/'True_Odds_Calculator_3-way'!B57-1)</f>
        <v>6.4708909482151657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6.2113421268350733E-2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1.0670100914100846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27.628670524711506</v>
      </c>
      <c r="I57" s="6">
        <f>IF('Log_working_3-way'!$D57="","",'True_Odds_Calculator_3-way'!O58/'True_Odds_Calculator_3-way'!B58-1)</f>
        <v>5.8881976120921111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6.6207344474345842E-2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1.0611699147356921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18.2422467582882</v>
      </c>
      <c r="I58" s="6">
        <f>IF('Log_working_3-way'!$D58="","",'True_Odds_Calculator_3-way'!O59/'True_Odds_Calculator_3-way'!B59-1)</f>
        <v>6.33287486284412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6.4044210342615315E-2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1.0663301161031566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30.40154182175278</v>
      </c>
      <c r="I59" s="6">
        <f>IF('Log_working_3-way'!$D59="","",'True_Odds_Calculator_3-way'!O60/'True_Odds_Calculator_3-way'!B60-1)</f>
        <v>5.6124207247165527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6.4037223347225058E-2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1.0663297765220818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5.1294756905187828</v>
      </c>
      <c r="I60" s="6">
        <f>IF('Log_working_3-way'!$D60="","",'True_Odds_Calculator_3-way'!O61/'True_Odds_Calculator_3-way'!B61-1)</f>
        <v>7.0587574327895535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6.7144322694040914E-2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1.0690785837346146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34.806985769322182</v>
      </c>
      <c r="I61" s="6">
        <f>IF('Log_working_3-way'!$D61="","",'True_Odds_Calculator_3-way'!O62/'True_Odds_Calculator_3-way'!B62-1)</f>
        <v>4.1299160108420567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6.4148426635058931E-2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1.0611322047442269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15.866692472917631</v>
      </c>
      <c r="I62" s="6">
        <f>IF('Log_working_3-way'!$D62="","",'True_Odds_Calculator_3-way'!O63/'True_Odds_Calculator_3-way'!B63-1)</f>
        <v>6.6249973942713156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6.4500984580603493E-2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1.0612769732263554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19.332694110678638</v>
      </c>
      <c r="I63" s="6">
        <f>IF('Log_working_3-way'!$D63="","",'True_Odds_Calculator_3-way'!O64/'True_Odds_Calculator_3-way'!B64-1)</f>
        <v>7.2758392278361157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6.3966987739655368E-2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1.0620004286273537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11.144109633748771</v>
      </c>
      <c r="I64" s="6">
        <f>IF('Log_working_3-way'!$D64="","",'True_Odds_Calculator_3-way'!O65/'True_Odds_Calculator_3-way'!B65-1)</f>
        <v>6.7499122154069218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6.547859389591193E-2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1.0942584573478851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25.71916771658902</v>
      </c>
      <c r="I65" s="6">
        <f>IF('Log_working_3-way'!$D65="","",'True_Odds_Calculator_3-way'!O66/'True_Odds_Calculator_3-way'!B66-1)</f>
        <v>6.4225332188883169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9.3537340186133688E-2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1.0738237112490929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11.543065386433579</v>
      </c>
      <c r="I66" s="6">
        <f>IF('Log_working_3-way'!$D66="","",'True_Odds_Calculator_3-way'!O67/'True_Odds_Calculator_3-way'!B67-1)</f>
        <v>6.887752123264133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7.7602290168906629E-2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1.0327323540086499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37.410341973823279</v>
      </c>
      <c r="I67" s="6">
        <f>IF('Log_working_3-way'!$D67="","",'True_Odds_Calculator_3-way'!O68/'True_Odds_Calculator_3-way'!B68-1)</f>
        <v>4.427023318971357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2.981112120593199E-2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1.0251266050779482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14.577638610298738</v>
      </c>
      <c r="I68" s="6">
        <f>IF('Log_working_3-way'!$D68="","",'True_Odds_Calculator_3-way'!O69/'True_Odds_Calculator_3-way'!B69-1)</f>
        <v>8.2745238258618237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2.7113312888259689E-2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1.0403693092253503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0.44347307556505289</v>
      </c>
      <c r="I69" s="6">
        <f>IF('Log_working_3-way'!$D69="","",'True_Odds_Calculator_3-way'!O70/'True_Odds_Calculator_3-way'!B70-1)</f>
        <v>3.3276707250248743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3.281731188707937E-2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1.0258795542712729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7.3179906980518652</v>
      </c>
      <c r="I70" s="6">
        <f>IF('Log_working_3-way'!$D70="","",'True_Odds_Calculator_3-way'!O71/'True_Odds_Calculator_3-way'!B71-1)</f>
        <v>9.52745697722189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2.7849094280416598E-2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1.0606155317699018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47.659614280156369</v>
      </c>
      <c r="I71" s="6">
        <f>IF('Log_working_3-way'!$D71="","",'True_Odds_Calculator_3-way'!O72/'True_Odds_Calculator_3-way'!B72-1)</f>
        <v>2.5959221034633408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4.8516493976231256E-2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1.0607283760527211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1.5313133561758128</v>
      </c>
      <c r="I72" s="6">
        <f>IF('Log_working_3-way'!$D72="","",'True_Odds_Calculator_3-way'!O73/'True_Odds_Calculator_3-way'!B73-1)</f>
        <v>2.9294942186232928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5.1315676400635279E-2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1.0574648866867966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40.206506168846161</v>
      </c>
      <c r="I73" s="6">
        <f>IF('Log_working_3-way'!$D73="","",'True_Odds_Calculator_3-way'!O74/'True_Odds_Calculator_3-way'!B74-1)</f>
        <v>4.0312332859031415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5.038142032963E-2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1.0410593171950768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10.235668642300217</v>
      </c>
      <c r="I74" s="6">
        <f>IF('Log_working_3-way'!$D74="","",'True_Odds_Calculator_3-way'!O75/'True_Odds_Calculator_3-way'!B75-1)</f>
        <v>7.0487128848316356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4.3843459633281512E-2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1.0253695357156669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11.685469301973646</v>
      </c>
      <c r="I75" s="6">
        <f>IF('Log_working_3-way'!$D75="","",'True_Odds_Calculator_3-way'!O76/'True_Odds_Calculator_3-way'!B76-1)</f>
        <v>7.1304368177280875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2.7386661931410039E-2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1.059311031372598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59.637796573883953</v>
      </c>
      <c r="I76" s="6">
        <f>IF('Log_working_3-way'!$D76="","",'True_Odds_Calculator_3-way'!O77/'True_Odds_Calculator_3-way'!B77-1)</f>
        <v>1.5452724130001494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3.8760670492136384E-2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1.0257378232671412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12.853863284994651</v>
      </c>
      <c r="I77" s="6">
        <f>IF('Log_working_3-way'!$D77="","",'True_Odds_Calculator_3-way'!O78/'True_Odds_Calculator_3-way'!B78-1)</f>
        <v>8.4417518190695855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2.7868021164274115E-2</v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2.36</v>
      </c>
      <c r="B2" s="4">
        <f>IF('True_Odds_Calculator_3-way'!B3="","",'True_Odds_Calculator_3-way'!B3)</f>
        <v>3.27</v>
      </c>
      <c r="C2" s="4">
        <f>IF('True_Odds_Calculator_3-way'!C3="","",'True_Odds_Calculator_3-way'!C3)</f>
        <v>3.3</v>
      </c>
      <c r="D2" s="9">
        <f>(K2/(AR2+K2-(AR2*K2)))</f>
        <v>0.41177344265621102</v>
      </c>
      <c r="E2" s="9">
        <f>(L2/(AR2+L2-(AR2*L2)))</f>
        <v>0.29547616170535779</v>
      </c>
      <c r="F2" s="9">
        <f>(M2/(AR2+M2-(AR2*M2)))</f>
        <v>0.29275039563843103</v>
      </c>
      <c r="G2" s="9">
        <f>AR2</f>
        <v>1.0503822798008327</v>
      </c>
      <c r="H2" s="9">
        <f>IF(A2="","",1/D2)</f>
        <v>2.4285199005291322</v>
      </c>
      <c r="I2" s="9">
        <f>IF(B2="","",1/E2)</f>
        <v>3.3843677751478904</v>
      </c>
      <c r="J2" s="9">
        <f>IF(C2="","",1/F2)</f>
        <v>3.4158792435419145</v>
      </c>
      <c r="K2" s="11">
        <f>1/A2</f>
        <v>0.42372881355932207</v>
      </c>
      <c r="L2" s="11">
        <f>1/B2</f>
        <v>0.3058103975535168</v>
      </c>
      <c r="M2" s="11">
        <f>1/C2</f>
        <v>0.30303030303030304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-0.27881677920552117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0.23285254975505326</v>
      </c>
      <c r="Q2" s="11">
        <f>2*'OddsRatio_working_3-way'!K2*'OddsRatio_working_3-way'!L2*'OddsRatio_working_3-way'!M2</f>
        <v>7.8533743593609873E-2</v>
      </c>
      <c r="R2" s="11">
        <f>O2/N2</f>
        <v>0</v>
      </c>
      <c r="S2" s="11">
        <f>P2/N2</f>
        <v>-0.83514539698277346</v>
      </c>
      <c r="T2" s="11">
        <f>Q2/N2</f>
        <v>-0.28166792478339747</v>
      </c>
      <c r="U2" s="11">
        <f>'OddsRatio_working_3-way'!S2-'OddsRatio_working_3-way'!R2^2/3</f>
        <v>-0.83514539698277346</v>
      </c>
      <c r="V2" s="11">
        <f>'OddsRatio_working_3-way'!S2*'OddsRatio_working_3-way'!R2/3-2*'OddsRatio_working_3-way'!R2^3/27-'OddsRatio_working_3-way'!T2</f>
        <v>0.28166792478339747</v>
      </c>
      <c r="W2" s="11">
        <f>'OddsRatio_working_3-way'!V2^2+4*'OddsRatio_working_3-way'!U2^3/27</f>
        <v>-6.957558102795719E-3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0.1468795237214682</v>
      </c>
      <c r="Y2" s="11">
        <f>IF('OddsRatio_working_3-way'!W2&gt;=0,IF('OddsRatio_working_3-way'!V2+SQRT('OddsRatio_working_3-way'!W2)&gt;0,0,PI()),ACOS('OddsRatio_working_3-way'!V2/(2*'OddsRatio_working_3-way'!X2)))</f>
        <v>0.28790796893895809</v>
      </c>
      <c r="Z2" s="11">
        <f>'OddsRatio_working_3-way'!X2^(1/3)*COS('OddsRatio_working_3-way'!Y2/3)</f>
        <v>0.52519113990041622</v>
      </c>
      <c r="AA2" s="11">
        <f>'OddsRatio_working_3-way'!X2^(1/3)*COS(('OddsRatio_working_3-way'!Y2+2*PI())/3)</f>
        <v>-0.30637969005407012</v>
      </c>
      <c r="AB2" s="11">
        <f>'OddsRatio_working_3-way'!X2^(1/3)*COS(('OddsRatio_working_3-way'!Y2+4*PI())/3)</f>
        <v>-0.21881144984634623</v>
      </c>
      <c r="AC2" s="11">
        <f>'OddsRatio_working_3-way'!X2^(1/3)*SIN('OddsRatio_working_3-way'!Y2/3)</f>
        <v>5.0557547056391219E-2</v>
      </c>
      <c r="AD2" s="11">
        <f>'OddsRatio_working_3-way'!X2^(1/3)*SIN(('OddsRatio_working_3-way'!Y2+2*PI())/3)</f>
        <v>0.42955009546807194</v>
      </c>
      <c r="AE2" s="11">
        <f>'OddsRatio_working_3-way'!X2^(1/3)*SIN(('OddsRatio_working_3-way'!Y2+4*PI())/3)</f>
        <v>-0.48010764252446314</v>
      </c>
      <c r="AF2" s="11">
        <f>-'OddsRatio_working_3-way'!U2/(3*'OddsRatio_working_3-way'!X2^(1/3))*COS(('OddsRatio_working_3-way'!Y2)/3)</f>
        <v>0.52519113990041633</v>
      </c>
      <c r="AG2" s="11">
        <f>-'OddsRatio_working_3-way'!U2/(3*'OddsRatio_working_3-way'!X2^(1/3))*COS(('OddsRatio_working_3-way'!Y2+2*PI())/3)</f>
        <v>-0.30637969005407018</v>
      </c>
      <c r="AH2" s="11">
        <f>-'OddsRatio_working_3-way'!U2/(3*'OddsRatio_working_3-way'!X2^(1/3))*COS(('OddsRatio_working_3-way'!Y2+4*PI())/3)</f>
        <v>-0.21881144984634626</v>
      </c>
      <c r="AI2" s="11">
        <f>'OddsRatio_working_3-way'!U2/(3*'OddsRatio_working_3-way'!X2^(1/3))*SIN(('OddsRatio_working_3-way'!Y2)/3)</f>
        <v>-5.0557547056391226E-2</v>
      </c>
      <c r="AJ2" s="11">
        <f>'OddsRatio_working_3-way'!U2/(3*'OddsRatio_working_3-way'!X2^(1/3))*SIN(('OddsRatio_working_3-way'!Y2+2*PI())/3)</f>
        <v>-0.42955009546807199</v>
      </c>
      <c r="AK2" s="11">
        <f>'OddsRatio_working_3-way'!U2/(3*'OddsRatio_working_3-way'!X2^(1/3))*SIN(('OddsRatio_working_3-way'!Y2+4*PI())/3)</f>
        <v>0.4801076425244632</v>
      </c>
      <c r="AL2" s="11">
        <f>'OddsRatio_working_3-way'!Z2+'OddsRatio_working_3-way'!AF2</f>
        <v>1.0503822798008327</v>
      </c>
      <c r="AM2" s="11">
        <f>'OddsRatio_working_3-way'!AA2+'OddsRatio_working_3-way'!AG2</f>
        <v>-0.61275938010814035</v>
      </c>
      <c r="AN2" s="11">
        <f>'OddsRatio_working_3-way'!AB2+'OddsRatio_working_3-way'!AH2</f>
        <v>-0.43762289969269252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1.0503822798008327</v>
      </c>
      <c r="AS2" s="11">
        <f>IF(('OddsRatio_working_3-way'!X2=0),IF(Q2&gt;0,-Q2^(1/3),(-Q2)^(1/3)),'OddsRatio_working_3-way'!AM2-'OddsRatio_working_3-way'!R2/3)</f>
        <v>-0.61275938010814035</v>
      </c>
      <c r="AT2" s="11">
        <f>IF(('OddsRatio_working_3-way'!X2=0),IF(Q2&gt;0,-Q2^(1/3),(-Q2)^(1/3)),'OddsRatio_working_3-way'!AN2-'OddsRatio_working_3-way'!R2/3)</f>
        <v>-0.43762289969269252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2.14</v>
      </c>
      <c r="B3" s="4">
        <f>IF('True_Odds_Calculator_3-way'!B4="","",'True_Odds_Calculator_3-way'!B4)</f>
        <v>3.2</v>
      </c>
      <c r="C3" s="4">
        <f>IF('True_Odds_Calculator_3-way'!C4="","",'True_Odds_Calculator_3-way'!C4)</f>
        <v>3.78</v>
      </c>
      <c r="D3" s="9">
        <f t="shared" ref="D3" si="0">(K3/(AR3+K3-(AR3*K3)))</f>
        <v>0.45039888075419388</v>
      </c>
      <c r="E3" s="9">
        <f t="shared" ref="E3" si="1">(L3/(AR3+L3-(AR3*L3)))</f>
        <v>0.29807356565117438</v>
      </c>
      <c r="F3" s="9">
        <f t="shared" ref="F3" si="2">(M3/(AR3+M3-(AR3*M3)))</f>
        <v>0.25152755359463147</v>
      </c>
      <c r="G3" s="9">
        <f t="shared" ref="G3" si="3">AR3</f>
        <v>1.0703984080625903</v>
      </c>
      <c r="H3" s="9">
        <f t="shared" ref="H3" si="4">IF(A3="","",1/D3)</f>
        <v>2.2202541851913526</v>
      </c>
      <c r="I3" s="9">
        <f t="shared" ref="I3" si="5">IF(B3="","",1/E3)</f>
        <v>3.354876497737699</v>
      </c>
      <c r="J3" s="9">
        <f t="shared" ref="J3" si="6">IF(C3="","",1/F3)</f>
        <v>3.9757075744140011</v>
      </c>
      <c r="K3" s="11">
        <f t="shared" ref="K3" si="7">1/A3</f>
        <v>0.46728971962616822</v>
      </c>
      <c r="L3" s="11">
        <f t="shared" ref="L3" si="8">1/B3</f>
        <v>0.3125</v>
      </c>
      <c r="M3" s="11">
        <f t="shared" ref="M3" si="9">1/C3</f>
        <v>0.26455026455026459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-0.26934987390594856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0.23642634623943037</v>
      </c>
      <c r="Q3" s="11">
        <f>2*'OddsRatio_working_3-way'!K3*'OddsRatio_working_3-way'!L3*'OddsRatio_working_3-way'!M3</f>
        <v>7.7263511842951105E-2</v>
      </c>
      <c r="R3" s="11">
        <f t="shared" ref="R3" si="10">O3/N3</f>
        <v>0</v>
      </c>
      <c r="S3" s="11">
        <f t="shared" ref="S3" si="11">P3/N3</f>
        <v>-0.87776668617259346</v>
      </c>
      <c r="T3" s="11">
        <f t="shared" ref="T3" si="12">Q3/N3</f>
        <v>-0.28685185822633774</v>
      </c>
      <c r="U3" s="11">
        <f>'OddsRatio_working_3-way'!S3-'OddsRatio_working_3-way'!R3^2/3</f>
        <v>-0.87776668617259346</v>
      </c>
      <c r="V3" s="11">
        <f>'OddsRatio_working_3-way'!S3*'OddsRatio_working_3-way'!R3/3-2*'OddsRatio_working_3-way'!R3^3/27-'OddsRatio_working_3-way'!T3</f>
        <v>0.28685185822633774</v>
      </c>
      <c r="W3" s="11">
        <f>'OddsRatio_working_3-way'!V3^2+4*'OddsRatio_working_3-way'!U3^3/27</f>
        <v>-1.7908118347713498E-2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0.1582656839902577</v>
      </c>
      <c r="Y3" s="11">
        <f>IF('OddsRatio_working_3-way'!W3&gt;=0,IF('OddsRatio_working_3-way'!V3+SQRT('OddsRatio_working_3-way'!W3)&gt;0,0,PI()),ACOS('OddsRatio_working_3-way'!V3/(2*'OddsRatio_working_3-way'!X3)))</f>
        <v>0.43650410674841722</v>
      </c>
      <c r="Z3" s="11">
        <f>'OddsRatio_working_3-way'!X3^(1/3)*COS('OddsRatio_working_3-way'!Y3/3)</f>
        <v>0.53519920403129506</v>
      </c>
      <c r="AA3" s="11">
        <f>'OddsRatio_working_3-way'!X3^(1/3)*COS(('OddsRatio_working_3-way'!Y3+2*PI())/3)</f>
        <v>-0.33551889637556787</v>
      </c>
      <c r="AB3" s="11">
        <f>'OddsRatio_working_3-way'!X3^(1/3)*COS(('OddsRatio_working_3-way'!Y3+4*PI())/3)</f>
        <v>-0.19968030765572703</v>
      </c>
      <c r="AC3" s="11">
        <f>'OddsRatio_working_3-way'!X3^(1/3)*SIN('OddsRatio_working_3-way'!Y3/3)</f>
        <v>7.8426445763738931E-2</v>
      </c>
      <c r="AD3" s="11">
        <f>'OddsRatio_working_3-way'!X3^(1/3)*SIN(('OddsRatio_working_3-way'!Y3+2*PI())/3)</f>
        <v>0.42428288389444302</v>
      </c>
      <c r="AE3" s="11">
        <f>'OddsRatio_working_3-way'!X3^(1/3)*SIN(('OddsRatio_working_3-way'!Y3+4*PI())/3)</f>
        <v>-0.50270932965818194</v>
      </c>
      <c r="AF3" s="11">
        <f>-'OddsRatio_working_3-way'!U3/(3*'OddsRatio_working_3-way'!X3^(1/3))*COS(('OddsRatio_working_3-way'!Y3)/3)</f>
        <v>0.53519920403129517</v>
      </c>
      <c r="AG3" s="11">
        <f>-'OddsRatio_working_3-way'!U3/(3*'OddsRatio_working_3-way'!X3^(1/3))*COS(('OddsRatio_working_3-way'!Y3+2*PI())/3)</f>
        <v>-0.33551889637556798</v>
      </c>
      <c r="AH3" s="11">
        <f>-'OddsRatio_working_3-way'!U3/(3*'OddsRatio_working_3-way'!X3^(1/3))*COS(('OddsRatio_working_3-way'!Y3+4*PI())/3)</f>
        <v>-0.19968030765572709</v>
      </c>
      <c r="AI3" s="11">
        <f>'OddsRatio_working_3-way'!U3/(3*'OddsRatio_working_3-way'!X3^(1/3))*SIN(('OddsRatio_working_3-way'!Y3)/3)</f>
        <v>-7.8426445763738944E-2</v>
      </c>
      <c r="AJ3" s="11">
        <f>'OddsRatio_working_3-way'!U3/(3*'OddsRatio_working_3-way'!X3^(1/3))*SIN(('OddsRatio_working_3-way'!Y3+2*PI())/3)</f>
        <v>-0.42428288389444307</v>
      </c>
      <c r="AK3" s="11">
        <f>'OddsRatio_working_3-way'!U3/(3*'OddsRatio_working_3-way'!X3^(1/3))*SIN(('OddsRatio_working_3-way'!Y3+4*PI())/3)</f>
        <v>0.50270932965818205</v>
      </c>
      <c r="AL3" s="11">
        <f>'OddsRatio_working_3-way'!Z3+'OddsRatio_working_3-way'!AF3</f>
        <v>1.0703984080625903</v>
      </c>
      <c r="AM3" s="11">
        <f>'OddsRatio_working_3-way'!AA3+'OddsRatio_working_3-way'!AG3</f>
        <v>-0.67103779275113584</v>
      </c>
      <c r="AN3" s="11">
        <f>'OddsRatio_working_3-way'!AB3+'OddsRatio_working_3-way'!AH3</f>
        <v>-0.39936061531145411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1.0703984080625903</v>
      </c>
      <c r="AS3" s="11">
        <f>IF(('OddsRatio_working_3-way'!X3=0),IF(Q3&gt;0,-Q3^(1/3),(-Q3)^(1/3)),'OddsRatio_working_3-way'!AM3-'OddsRatio_working_3-way'!R3/3)</f>
        <v>-0.67103779275113584</v>
      </c>
      <c r="AT3" s="11">
        <f>IF(('OddsRatio_working_3-way'!X3=0),IF(Q3&gt;0,-Q3^(1/3),(-Q3)^(1/3)),'OddsRatio_working_3-way'!AN3-'OddsRatio_working_3-way'!R3/3)</f>
        <v>-0.39936061531145411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1.68</v>
      </c>
      <c r="B4" s="4">
        <f>IF('True_Odds_Calculator_3-way'!B5="","",'True_Odds_Calculator_3-way'!B5)</f>
        <v>3.96</v>
      </c>
      <c r="C4" s="4">
        <f>IF('True_Odds_Calculator_3-way'!C5="","",'True_Odds_Calculator_3-way'!C5)</f>
        <v>5.24</v>
      </c>
      <c r="D4" s="9">
        <f t="shared" ref="D4:D67" si="13">(K4/(AR4+K4-(AR4*K4)))</f>
        <v>0.57908530012468573</v>
      </c>
      <c r="E4" s="9">
        <f t="shared" ref="E4:E67" si="14">(L4/(AR4+L4-(AR4*L4)))</f>
        <v>0.24015459081060661</v>
      </c>
      <c r="F4" s="9">
        <f t="shared" ref="F4:F67" si="15">(M4/(AR4+M4-(AR4*M4)))</f>
        <v>0.18076010906470738</v>
      </c>
      <c r="G4" s="9">
        <f t="shared" ref="G4:G67" si="16">AR4</f>
        <v>1.0689136912398105</v>
      </c>
      <c r="H4" s="9">
        <f t="shared" ref="H4:H67" si="17">IF(A4="","",1/D4)</f>
        <v>1.7268613100430714</v>
      </c>
      <c r="I4" s="9">
        <f t="shared" ref="I4:I67" si="18">IF(B4="","",1/E4)</f>
        <v>4.1639845260698394</v>
      </c>
      <c r="J4" s="9">
        <f t="shared" ref="J4:J67" si="19">IF(C4="","",1/F4)</f>
        <v>5.5321940508567975</v>
      </c>
      <c r="K4" s="11">
        <f t="shared" ref="K4:K67" si="20">1/A4</f>
        <v>0.59523809523809523</v>
      </c>
      <c r="L4" s="11">
        <f t="shared" ref="L4:L67" si="21">1/B4</f>
        <v>0.25252525252525254</v>
      </c>
      <c r="M4" s="11">
        <f t="shared" ref="M4:M67" si="22">1/C4</f>
        <v>0.19083969465648853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-0.24481088603226009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0.22604268787474896</v>
      </c>
      <c r="Q4" s="11">
        <f>2*'OddsRatio_working_3-way'!K4*'OddsRatio_working_3-way'!L4*'OddsRatio_working_3-way'!M4</f>
        <v>5.7371240577347445E-2</v>
      </c>
      <c r="R4" s="11">
        <f t="shared" ref="R4:R67" si="23">O4/N4</f>
        <v>0</v>
      </c>
      <c r="S4" s="11">
        <f t="shared" ref="S4:S67" si="24">P4/N4</f>
        <v>-0.92333593304736483</v>
      </c>
      <c r="T4" s="11">
        <f t="shared" ref="T4:T67" si="25">Q4/N4</f>
        <v>-0.23434922158562557</v>
      </c>
      <c r="U4" s="11">
        <f>'OddsRatio_working_3-way'!S4-'OddsRatio_working_3-way'!R4^2/3</f>
        <v>-0.92333593304736483</v>
      </c>
      <c r="V4" s="11">
        <f>'OddsRatio_working_3-way'!S4*'OddsRatio_working_3-way'!R4/3-2*'OddsRatio_working_3-way'!R4^3/27-'OddsRatio_working_3-way'!T4</f>
        <v>0.23434922158562557</v>
      </c>
      <c r="W4" s="11">
        <f>'OddsRatio_working_3-way'!V4^2+4*'OddsRatio_working_3-way'!U4^3/27</f>
        <v>-6.1701087207054153E-2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0.17074882493361615</v>
      </c>
      <c r="Y4" s="11">
        <f>IF('OddsRatio_working_3-way'!W4&gt;=0,IF('OddsRatio_working_3-way'!V4+SQRT('OddsRatio_working_3-way'!W4)&gt;0,0,PI()),ACOS('OddsRatio_working_3-way'!V4/(2*'OddsRatio_working_3-way'!X4)))</f>
        <v>0.81448974189950163</v>
      </c>
      <c r="Z4" s="11">
        <f>'OddsRatio_working_3-way'!X4^(1/3)*COS('OddsRatio_working_3-way'!Y4/3)</f>
        <v>0.53445684561990525</v>
      </c>
      <c r="AA4" s="11">
        <f>'OddsRatio_working_3-way'!X4^(1/3)*COS(('OddsRatio_working_3-way'!Y4+2*PI())/3)</f>
        <v>-0.39607287705365241</v>
      </c>
      <c r="AB4" s="11">
        <f>'OddsRatio_working_3-way'!X4^(1/3)*COS(('OddsRatio_working_3-way'!Y4+4*PI())/3)</f>
        <v>-0.1383839685662529</v>
      </c>
      <c r="AC4" s="11">
        <f>'OddsRatio_working_3-way'!X4^(1/3)*SIN('OddsRatio_working_3-way'!Y4/3)</f>
        <v>0.14877676068238113</v>
      </c>
      <c r="AD4" s="11">
        <f>'OddsRatio_working_3-way'!X4^(1/3)*SIN(('OddsRatio_working_3-way'!Y4+2*PI())/3)</f>
        <v>0.38846482519214526</v>
      </c>
      <c r="AE4" s="11">
        <f>'OddsRatio_working_3-way'!X4^(1/3)*SIN(('OddsRatio_working_3-way'!Y4+4*PI())/3)</f>
        <v>-0.53724158587452631</v>
      </c>
      <c r="AF4" s="11">
        <f>-'OddsRatio_working_3-way'!U4/(3*'OddsRatio_working_3-way'!X4^(1/3))*COS(('OddsRatio_working_3-way'!Y4)/3)</f>
        <v>0.53445684561990514</v>
      </c>
      <c r="AG4" s="11">
        <f>-'OddsRatio_working_3-way'!U4/(3*'OddsRatio_working_3-way'!X4^(1/3))*COS(('OddsRatio_working_3-way'!Y4+2*PI())/3)</f>
        <v>-0.39607287705365235</v>
      </c>
      <c r="AH4" s="11">
        <f>-'OddsRatio_working_3-way'!U4/(3*'OddsRatio_working_3-way'!X4^(1/3))*COS(('OddsRatio_working_3-way'!Y4+4*PI())/3)</f>
        <v>-0.13838396856625287</v>
      </c>
      <c r="AI4" s="11">
        <f>'OddsRatio_working_3-way'!U4/(3*'OddsRatio_working_3-way'!X4^(1/3))*SIN(('OddsRatio_working_3-way'!Y4)/3)</f>
        <v>-0.14877676068238108</v>
      </c>
      <c r="AJ4" s="11">
        <f>'OddsRatio_working_3-way'!U4/(3*'OddsRatio_working_3-way'!X4^(1/3))*SIN(('OddsRatio_working_3-way'!Y4+2*PI())/3)</f>
        <v>-0.3884648251921452</v>
      </c>
      <c r="AK4" s="11">
        <f>'OddsRatio_working_3-way'!U4/(3*'OddsRatio_working_3-way'!X4^(1/3))*SIN(('OddsRatio_working_3-way'!Y4+4*PI())/3)</f>
        <v>0.5372415858745262</v>
      </c>
      <c r="AL4" s="11">
        <f>'OddsRatio_working_3-way'!Z4+'OddsRatio_working_3-way'!AF4</f>
        <v>1.0689136912398105</v>
      </c>
      <c r="AM4" s="11">
        <f>'OddsRatio_working_3-way'!AA4+'OddsRatio_working_3-way'!AG4</f>
        <v>-0.7921457541073047</v>
      </c>
      <c r="AN4" s="11">
        <f>'OddsRatio_working_3-way'!AB4+'OddsRatio_working_3-way'!AH4</f>
        <v>-0.2767679371325058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1.0689136912398105</v>
      </c>
      <c r="AS4" s="11">
        <f>IF(('OddsRatio_working_3-way'!X4=0),IF(Q4&gt;0,-Q4^(1/3),(-Q4)^(1/3)),'OddsRatio_working_3-way'!AM4-'OddsRatio_working_3-way'!R4/3)</f>
        <v>-0.7921457541073047</v>
      </c>
      <c r="AT4" s="11">
        <f>IF(('OddsRatio_working_3-way'!X4=0),IF(Q4&gt;0,-Q4^(1/3),(-Q4)^(1/3)),'OddsRatio_working_3-way'!AN4-'OddsRatio_working_3-way'!R4/3)</f>
        <v>-0.2767679371325058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3.07</v>
      </c>
      <c r="B5" s="4">
        <f>IF('True_Odds_Calculator_3-way'!B6="","",'True_Odds_Calculator_3-way'!B6)</f>
        <v>3.26</v>
      </c>
      <c r="C5" s="4">
        <f>IF('True_Odds_Calculator_3-way'!C6="","",'True_Odds_Calculator_3-way'!C6)</f>
        <v>2.5299999999999998</v>
      </c>
      <c r="D5" s="9">
        <f t="shared" si="13"/>
        <v>0.31666492291278098</v>
      </c>
      <c r="E5" s="9">
        <f t="shared" si="14"/>
        <v>0.29797543376297486</v>
      </c>
      <c r="F5" s="9">
        <f t="shared" si="15"/>
        <v>0.38535964332424433</v>
      </c>
      <c r="G5" s="9">
        <f t="shared" si="16"/>
        <v>1.0424696261706696</v>
      </c>
      <c r="H5" s="9">
        <f t="shared" si="17"/>
        <v>3.1579121261732865</v>
      </c>
      <c r="I5" s="9">
        <f t="shared" si="18"/>
        <v>3.3559813551457127</v>
      </c>
      <c r="J5" s="9">
        <f t="shared" si="19"/>
        <v>2.5949785280411239</v>
      </c>
      <c r="K5" s="11">
        <f t="shared" si="20"/>
        <v>0.32573289902280134</v>
      </c>
      <c r="L5" s="11">
        <f t="shared" si="21"/>
        <v>0.30674846625766872</v>
      </c>
      <c r="M5" s="11">
        <f t="shared" si="22"/>
        <v>0.39525691699604748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-0.28267911221888964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0.23143078011998547</v>
      </c>
      <c r="Q5" s="11">
        <f>2*'OddsRatio_working_3-way'!K5*'OddsRatio_working_3-way'!L5*'OddsRatio_working_3-way'!M5</f>
        <v>7.8986614375421663E-2</v>
      </c>
      <c r="R5" s="11">
        <f t="shared" si="23"/>
        <v>0</v>
      </c>
      <c r="S5" s="11">
        <f t="shared" si="24"/>
        <v>-0.81870492058422573</v>
      </c>
      <c r="T5" s="11">
        <f t="shared" si="25"/>
        <v>-0.2794214746021248</v>
      </c>
      <c r="U5" s="11">
        <f>'OddsRatio_working_3-way'!S5-'OddsRatio_working_3-way'!R5^2/3</f>
        <v>-0.81870492058422573</v>
      </c>
      <c r="V5" s="11">
        <f>'OddsRatio_working_3-way'!S5*'OddsRatio_working_3-way'!R5/3-2*'OddsRatio_working_3-way'!R5^3/27-'OddsRatio_working_3-way'!T5</f>
        <v>0.2794214746021248</v>
      </c>
      <c r="W5" s="11">
        <f>'OddsRatio_working_3-way'!V5^2+4*'OddsRatio_working_3-way'!U5^3/27</f>
        <v>-3.2213713264123978E-3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0.14256378554461005</v>
      </c>
      <c r="Y5" s="11">
        <f>IF('OddsRatio_working_3-way'!W5&gt;=0,IF('OddsRatio_working_3-way'!V5+SQRT('OddsRatio_working_3-way'!W5)&gt;0,0,PI()),ACOS('OddsRatio_working_3-way'!V5/(2*'OddsRatio_working_3-way'!X5)))</f>
        <v>0.2003973121977618</v>
      </c>
      <c r="Z5" s="11">
        <f>'OddsRatio_working_3-way'!X5^(1/3)*COS('OddsRatio_working_3-way'!Y5/3)</f>
        <v>0.52123481308533492</v>
      </c>
      <c r="AA5" s="11">
        <f>'OddsRatio_working_3-way'!X5^(1/3)*COS(('OddsRatio_working_3-way'!Y5+2*PI())/3)</f>
        <v>-0.29081562448642112</v>
      </c>
      <c r="AB5" s="11">
        <f>'OddsRatio_working_3-way'!X5^(1/3)*COS(('OddsRatio_working_3-way'!Y5+4*PI())/3)</f>
        <v>-0.23041918859891394</v>
      </c>
      <c r="AC5" s="11">
        <f>'OddsRatio_working_3-way'!X5^(1/3)*SIN('OddsRatio_working_3-way'!Y5/3)</f>
        <v>3.4869898517746294E-2</v>
      </c>
      <c r="AD5" s="11">
        <f>'OddsRatio_working_3-way'!X5^(1/3)*SIN(('OddsRatio_working_3-way'!Y5+2*PI())/3)</f>
        <v>0.43396764020986045</v>
      </c>
      <c r="AE5" s="11">
        <f>'OddsRatio_working_3-way'!X5^(1/3)*SIN(('OddsRatio_working_3-way'!Y5+4*PI())/3)</f>
        <v>-0.4688375387276067</v>
      </c>
      <c r="AF5" s="11">
        <f>-'OddsRatio_working_3-way'!U5/(3*'OddsRatio_working_3-way'!X5^(1/3))*COS(('OddsRatio_working_3-way'!Y5)/3)</f>
        <v>0.52123481308533481</v>
      </c>
      <c r="AG5" s="11">
        <f>-'OddsRatio_working_3-way'!U5/(3*'OddsRatio_working_3-way'!X5^(1/3))*COS(('OddsRatio_working_3-way'!Y5+2*PI())/3)</f>
        <v>-0.29081562448642106</v>
      </c>
      <c r="AH5" s="11">
        <f>-'OddsRatio_working_3-way'!U5/(3*'OddsRatio_working_3-way'!X5^(1/3))*COS(('OddsRatio_working_3-way'!Y5+4*PI())/3)</f>
        <v>-0.23041918859891389</v>
      </c>
      <c r="AI5" s="11">
        <f>'OddsRatio_working_3-way'!U5/(3*'OddsRatio_working_3-way'!X5^(1/3))*SIN(('OddsRatio_working_3-way'!Y5)/3)</f>
        <v>-3.4869898517746287E-2</v>
      </c>
      <c r="AJ5" s="11">
        <f>'OddsRatio_working_3-way'!U5/(3*'OddsRatio_working_3-way'!X5^(1/3))*SIN(('OddsRatio_working_3-way'!Y5+2*PI())/3)</f>
        <v>-0.43396764020986039</v>
      </c>
      <c r="AK5" s="11">
        <f>'OddsRatio_working_3-way'!U5/(3*'OddsRatio_working_3-way'!X5^(1/3))*SIN(('OddsRatio_working_3-way'!Y5+4*PI())/3)</f>
        <v>0.46883753872760658</v>
      </c>
      <c r="AL5" s="11">
        <f>'OddsRatio_working_3-way'!Z5+'OddsRatio_working_3-way'!AF5</f>
        <v>1.0424696261706696</v>
      </c>
      <c r="AM5" s="11">
        <f>'OddsRatio_working_3-way'!AA5+'OddsRatio_working_3-way'!AG5</f>
        <v>-0.58163124897284213</v>
      </c>
      <c r="AN5" s="11">
        <f>'OddsRatio_working_3-way'!AB5+'OddsRatio_working_3-way'!AH5</f>
        <v>-0.46083837719782783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1.0424696261706696</v>
      </c>
      <c r="AS5" s="11">
        <f>IF(('OddsRatio_working_3-way'!X5=0),IF(Q5&gt;0,-Q5^(1/3),(-Q5)^(1/3)),'OddsRatio_working_3-way'!AM5-'OddsRatio_working_3-way'!R5/3)</f>
        <v>-0.58163124897284213</v>
      </c>
      <c r="AT5" s="11">
        <f>IF(('OddsRatio_working_3-way'!X5=0),IF(Q5&gt;0,-Q5^(1/3),(-Q5)^(1/3)),'OddsRatio_working_3-way'!AN5-'OddsRatio_working_3-way'!R5/3)</f>
        <v>-0.46083837719782783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3.81</v>
      </c>
      <c r="B6" s="4">
        <f>IF('True_Odds_Calculator_3-way'!B7="","",'True_Odds_Calculator_3-way'!B7)</f>
        <v>3.68</v>
      </c>
      <c r="C6" s="4">
        <f>IF('True_Odds_Calculator_3-way'!C7="","",'True_Odds_Calculator_3-way'!C7)</f>
        <v>2</v>
      </c>
      <c r="D6" s="9">
        <f t="shared" si="13"/>
        <v>0.25219737882535836</v>
      </c>
      <c r="E6" s="9">
        <f t="shared" si="14"/>
        <v>0.26123502683801764</v>
      </c>
      <c r="F6" s="9">
        <f t="shared" si="15"/>
        <v>0.48656759433662405</v>
      </c>
      <c r="G6" s="9">
        <f t="shared" si="16"/>
        <v>1.055212906982387</v>
      </c>
      <c r="H6" s="9">
        <f t="shared" si="17"/>
        <v>3.9651482686205077</v>
      </c>
      <c r="I6" s="9">
        <f t="shared" si="18"/>
        <v>3.8279705907127979</v>
      </c>
      <c r="J6" s="9">
        <f t="shared" si="19"/>
        <v>2.055212906982387</v>
      </c>
      <c r="K6" s="11">
        <f t="shared" si="20"/>
        <v>0.26246719160104987</v>
      </c>
      <c r="L6" s="11">
        <f t="shared" si="21"/>
        <v>0.27173913043478259</v>
      </c>
      <c r="M6" s="11">
        <f t="shared" si="22"/>
        <v>0.5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-0.26855814218874818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0.23144185781125182</v>
      </c>
      <c r="Q6" s="11">
        <f>2*'OddsRatio_working_3-way'!K6*'OddsRatio_working_3-way'!L6*'OddsRatio_working_3-way'!M6</f>
        <v>7.1322606413328771E-2</v>
      </c>
      <c r="R6" s="11">
        <f t="shared" si="23"/>
        <v>0</v>
      </c>
      <c r="S6" s="11">
        <f t="shared" si="24"/>
        <v>-0.8617942316885322</v>
      </c>
      <c r="T6" s="11">
        <f t="shared" si="25"/>
        <v>-0.26557603441865402</v>
      </c>
      <c r="U6" s="11">
        <f>'OddsRatio_working_3-way'!S6-'OddsRatio_working_3-way'!R6^2/3</f>
        <v>-0.8617942316885322</v>
      </c>
      <c r="V6" s="11">
        <f>'OddsRatio_working_3-way'!S6*'OddsRatio_working_3-way'!R6/3-2*'OddsRatio_working_3-way'!R6^3/27-'OddsRatio_working_3-way'!T6</f>
        <v>0.26557603441865402</v>
      </c>
      <c r="W6" s="11">
        <f>'OddsRatio_working_3-way'!V6^2+4*'OddsRatio_working_3-way'!U6^3/27</f>
        <v>-2.42909036841501E-2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0.15396552677603531</v>
      </c>
      <c r="Y6" s="11">
        <f>IF('OddsRatio_working_3-way'!W6&gt;=0,IF('OddsRatio_working_3-way'!V6+SQRT('OddsRatio_working_3-way'!W6)&gt;0,0,PI()),ACOS('OddsRatio_working_3-way'!V6/(2*'OddsRatio_working_3-way'!X6)))</f>
        <v>0.53070014207487359</v>
      </c>
      <c r="Z6" s="11">
        <f>'OddsRatio_working_3-way'!X6^(1/3)*COS('OddsRatio_working_3-way'!Y6/3)</f>
        <v>0.52760645349119351</v>
      </c>
      <c r="AA6" s="11">
        <f>'OddsRatio_working_3-way'!X6^(1/3)*COS(('OddsRatio_working_3-way'!Y6+2*PI())/3)</f>
        <v>-0.34548633759457698</v>
      </c>
      <c r="AB6" s="11">
        <f>'OddsRatio_working_3-way'!X6^(1/3)*COS(('OddsRatio_working_3-way'!Y6+4*PI())/3)</f>
        <v>-0.18212011589661664</v>
      </c>
      <c r="AC6" s="11">
        <f>'OddsRatio_working_3-way'!X6^(1/3)*SIN('OddsRatio_working_3-way'!Y6/3)</f>
        <v>9.4319532073809609E-2</v>
      </c>
      <c r="AD6" s="11">
        <f>'OddsRatio_working_3-way'!X6^(1/3)*SIN(('OddsRatio_working_3-way'!Y6+2*PI())/3)</f>
        <v>0.40976082588708179</v>
      </c>
      <c r="AE6" s="11">
        <f>'OddsRatio_working_3-way'!X6^(1/3)*SIN(('OddsRatio_working_3-way'!Y6+4*PI())/3)</f>
        <v>-0.50408035796089135</v>
      </c>
      <c r="AF6" s="11">
        <f>-'OddsRatio_working_3-way'!U6/(3*'OddsRatio_working_3-way'!X6^(1/3))*COS(('OddsRatio_working_3-way'!Y6)/3)</f>
        <v>0.52760645349119351</v>
      </c>
      <c r="AG6" s="11">
        <f>-'OddsRatio_working_3-way'!U6/(3*'OddsRatio_working_3-way'!X6^(1/3))*COS(('OddsRatio_working_3-way'!Y6+2*PI())/3)</f>
        <v>-0.34548633759457698</v>
      </c>
      <c r="AH6" s="11">
        <f>-'OddsRatio_working_3-way'!U6/(3*'OddsRatio_working_3-way'!X6^(1/3))*COS(('OddsRatio_working_3-way'!Y6+4*PI())/3)</f>
        <v>-0.18212011589661664</v>
      </c>
      <c r="AI6" s="11">
        <f>'OddsRatio_working_3-way'!U6/(3*'OddsRatio_working_3-way'!X6^(1/3))*SIN(('OddsRatio_working_3-way'!Y6)/3)</f>
        <v>-9.4319532073809609E-2</v>
      </c>
      <c r="AJ6" s="11">
        <f>'OddsRatio_working_3-way'!U6/(3*'OddsRatio_working_3-way'!X6^(1/3))*SIN(('OddsRatio_working_3-way'!Y6+2*PI())/3)</f>
        <v>-0.40976082588708179</v>
      </c>
      <c r="AK6" s="11">
        <f>'OddsRatio_working_3-way'!U6/(3*'OddsRatio_working_3-way'!X6^(1/3))*SIN(('OddsRatio_working_3-way'!Y6+4*PI())/3)</f>
        <v>0.50408035796089135</v>
      </c>
      <c r="AL6" s="11">
        <f>'OddsRatio_working_3-way'!Z6+'OddsRatio_working_3-way'!AF6</f>
        <v>1.055212906982387</v>
      </c>
      <c r="AM6" s="11">
        <f>'OddsRatio_working_3-way'!AA6+'OddsRatio_working_3-way'!AG6</f>
        <v>-0.69097267518915395</v>
      </c>
      <c r="AN6" s="11">
        <f>'OddsRatio_working_3-way'!AB6+'OddsRatio_working_3-way'!AH6</f>
        <v>-0.36424023179323328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1.055212906982387</v>
      </c>
      <c r="AS6" s="11">
        <f>IF(('OddsRatio_working_3-way'!X6=0),IF(Q6&gt;0,-Q6^(1/3),(-Q6)^(1/3)),'OddsRatio_working_3-way'!AM6-'OddsRatio_working_3-way'!R6/3)</f>
        <v>-0.69097267518915395</v>
      </c>
      <c r="AT6" s="11">
        <f>IF(('OddsRatio_working_3-way'!X6=0),IF(Q6&gt;0,-Q6^(1/3),(-Q6)^(1/3)),'OddsRatio_working_3-way'!AN6-'OddsRatio_working_3-way'!R6/3)</f>
        <v>-0.36424023179323328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1.53</v>
      </c>
      <c r="B7" s="4">
        <f>IF('True_Odds_Calculator_3-way'!B8="","",'True_Odds_Calculator_3-way'!B8)</f>
        <v>4.3099999999999996</v>
      </c>
      <c r="C7" s="4">
        <f>IF('True_Odds_Calculator_3-way'!C8="","",'True_Odds_Calculator_3-way'!C8)</f>
        <v>6.61</v>
      </c>
      <c r="D7" s="9">
        <f t="shared" si="13"/>
        <v>0.63763497389714885</v>
      </c>
      <c r="E7" s="9">
        <f t="shared" si="14"/>
        <v>0.21982052925289358</v>
      </c>
      <c r="F7" s="9">
        <f t="shared" si="15"/>
        <v>0.14254449684995749</v>
      </c>
      <c r="G7" s="9">
        <f t="shared" si="16"/>
        <v>1.072255482226351</v>
      </c>
      <c r="H7" s="9">
        <f t="shared" si="17"/>
        <v>1.5682954055799658</v>
      </c>
      <c r="I7" s="9">
        <f t="shared" si="18"/>
        <v>4.5491656461692216</v>
      </c>
      <c r="J7" s="9">
        <f t="shared" si="19"/>
        <v>7.0153532552898286</v>
      </c>
      <c r="K7" s="11">
        <f t="shared" si="20"/>
        <v>0.65359477124183007</v>
      </c>
      <c r="L7" s="11">
        <f t="shared" si="21"/>
        <v>0.23201856148491881</v>
      </c>
      <c r="M7" s="11">
        <f t="shared" si="22"/>
        <v>0.15128593040847199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-0.22578576835819075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0.21680118319761926</v>
      </c>
      <c r="Q7" s="11">
        <f>2*'OddsRatio_working_3-way'!K7*'OddsRatio_working_3-way'!L7*'OddsRatio_working_3-way'!M7</f>
        <v>4.588384829579243E-2</v>
      </c>
      <c r="R7" s="11">
        <f t="shared" si="23"/>
        <v>0</v>
      </c>
      <c r="S7" s="11">
        <f t="shared" si="24"/>
        <v>-0.96020747797390771</v>
      </c>
      <c r="T7" s="11">
        <f t="shared" si="25"/>
        <v>-0.20321851385691164</v>
      </c>
      <c r="U7" s="11">
        <f>'OddsRatio_working_3-way'!S7-'OddsRatio_working_3-way'!R7^2/3</f>
        <v>-0.96020747797390771</v>
      </c>
      <c r="V7" s="11">
        <f>'OddsRatio_working_3-way'!S7*'OddsRatio_working_3-way'!R7/3-2*'OddsRatio_working_3-way'!R7^3/27-'OddsRatio_working_3-way'!T7</f>
        <v>0.20321851385691164</v>
      </c>
      <c r="W7" s="11">
        <f>'OddsRatio_working_3-way'!V7^2+4*'OddsRatio_working_3-way'!U7^3/27</f>
        <v>-8.9859236971990747E-2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0.18107802278727983</v>
      </c>
      <c r="Y7" s="11">
        <f>IF('OddsRatio_working_3-way'!W7&gt;=0,IF('OddsRatio_working_3-way'!V7+SQRT('OddsRatio_working_3-way'!W7)&gt;0,0,PI()),ACOS('OddsRatio_working_3-way'!V7/(2*'OddsRatio_working_3-way'!X7)))</f>
        <v>0.97503966262610364</v>
      </c>
      <c r="Z7" s="11">
        <f>'OddsRatio_working_3-way'!X7^(1/3)*COS('OddsRatio_working_3-way'!Y7/3)</f>
        <v>0.53612774111317552</v>
      </c>
      <c r="AA7" s="11">
        <f>'OddsRatio_working_3-way'!X7^(1/3)*COS(('OddsRatio_working_3-way'!Y7+2*PI())/3)</f>
        <v>-0.42451563117352636</v>
      </c>
      <c r="AB7" s="11">
        <f>'OddsRatio_working_3-way'!X7^(1/3)*COS(('OddsRatio_working_3-way'!Y7+4*PI())/3)</f>
        <v>-0.11161210993964925</v>
      </c>
      <c r="AC7" s="11">
        <f>'OddsRatio_working_3-way'!X7^(1/3)*SIN('OddsRatio_working_3-way'!Y7/3)</f>
        <v>0.18065493221476084</v>
      </c>
      <c r="AD7" s="11">
        <f>'OddsRatio_working_3-way'!X7^(1/3)*SIN(('OddsRatio_working_3-way'!Y7+2*PI())/3)</f>
        <v>0.37397277737019641</v>
      </c>
      <c r="AE7" s="11">
        <f>'OddsRatio_working_3-way'!X7^(1/3)*SIN(('OddsRatio_working_3-way'!Y7+4*PI())/3)</f>
        <v>-0.55462770958495711</v>
      </c>
      <c r="AF7" s="11">
        <f>-'OddsRatio_working_3-way'!U7/(3*'OddsRatio_working_3-way'!X7^(1/3))*COS(('OddsRatio_working_3-way'!Y7)/3)</f>
        <v>0.53612774111317552</v>
      </c>
      <c r="AG7" s="11">
        <f>-'OddsRatio_working_3-way'!U7/(3*'OddsRatio_working_3-way'!X7^(1/3))*COS(('OddsRatio_working_3-way'!Y7+2*PI())/3)</f>
        <v>-0.42451563117352636</v>
      </c>
      <c r="AH7" s="11">
        <f>-'OddsRatio_working_3-way'!U7/(3*'OddsRatio_working_3-way'!X7^(1/3))*COS(('OddsRatio_working_3-way'!Y7+4*PI())/3)</f>
        <v>-0.11161210993964925</v>
      </c>
      <c r="AI7" s="11">
        <f>'OddsRatio_working_3-way'!U7/(3*'OddsRatio_working_3-way'!X7^(1/3))*SIN(('OddsRatio_working_3-way'!Y7)/3)</f>
        <v>-0.18065493221476084</v>
      </c>
      <c r="AJ7" s="11">
        <f>'OddsRatio_working_3-way'!U7/(3*'OddsRatio_working_3-way'!X7^(1/3))*SIN(('OddsRatio_working_3-way'!Y7+2*PI())/3)</f>
        <v>-0.37397277737019641</v>
      </c>
      <c r="AK7" s="11">
        <f>'OddsRatio_working_3-way'!U7/(3*'OddsRatio_working_3-way'!X7^(1/3))*SIN(('OddsRatio_working_3-way'!Y7+4*PI())/3)</f>
        <v>0.55462770958495711</v>
      </c>
      <c r="AL7" s="11">
        <f>'OddsRatio_working_3-way'!Z7+'OddsRatio_working_3-way'!AF7</f>
        <v>1.072255482226351</v>
      </c>
      <c r="AM7" s="11">
        <f>'OddsRatio_working_3-way'!AA7+'OddsRatio_working_3-way'!AG7</f>
        <v>-0.84903126234705273</v>
      </c>
      <c r="AN7" s="11">
        <f>'OddsRatio_working_3-way'!AB7+'OddsRatio_working_3-way'!AH7</f>
        <v>-0.2232242198792985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1.072255482226351</v>
      </c>
      <c r="AS7" s="11">
        <f>IF(('OddsRatio_working_3-way'!X7=0),IF(Q7&gt;0,-Q7^(1/3),(-Q7)^(1/3)),'OddsRatio_working_3-way'!AM7-'OddsRatio_working_3-way'!R7/3)</f>
        <v>-0.84903126234705273</v>
      </c>
      <c r="AT7" s="11">
        <f>IF(('OddsRatio_working_3-way'!X7=0),IF(Q7&gt;0,-Q7^(1/3),(-Q7)^(1/3)),'OddsRatio_working_3-way'!AN7-'OddsRatio_working_3-way'!R7/3)</f>
        <v>-0.2232242198792985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2.56</v>
      </c>
      <c r="B8" s="4">
        <f>IF('True_Odds_Calculator_3-way'!B9="","",'True_Odds_Calculator_3-way'!B9)</f>
        <v>3.63</v>
      </c>
      <c r="C8" s="4">
        <f>IF('True_Odds_Calculator_3-way'!C9="","",'True_Odds_Calculator_3-way'!C9)</f>
        <v>2.73</v>
      </c>
      <c r="D8" s="9">
        <f t="shared" si="13"/>
        <v>0.37908325058670828</v>
      </c>
      <c r="E8" s="9">
        <f t="shared" si="14"/>
        <v>0.26585818332658567</v>
      </c>
      <c r="F8" s="9">
        <f t="shared" si="15"/>
        <v>0.35505856608670611</v>
      </c>
      <c r="G8" s="9">
        <f t="shared" si="16"/>
        <v>1.0499634491900933</v>
      </c>
      <c r="H8" s="9">
        <f t="shared" si="17"/>
        <v>2.6379429807365455</v>
      </c>
      <c r="I8" s="9">
        <f t="shared" si="18"/>
        <v>3.7614038713699451</v>
      </c>
      <c r="J8" s="9">
        <f t="shared" si="19"/>
        <v>2.8164367670988613</v>
      </c>
      <c r="K8" s="11">
        <f t="shared" si="20"/>
        <v>0.390625</v>
      </c>
      <c r="L8" s="11">
        <f t="shared" si="21"/>
        <v>0.27548209366391185</v>
      </c>
      <c r="M8" s="11">
        <f t="shared" si="22"/>
        <v>0.36630036630036628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-0.27978035222353403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0.23335250607977881</v>
      </c>
      <c r="Q8" s="11">
        <f>2*'OddsRatio_working_3-way'!K8*'OddsRatio_working_3-way'!L8*'OddsRatio_working_3-way'!M8</f>
        <v>7.8835306108033368E-2</v>
      </c>
      <c r="R8" s="11">
        <f t="shared" si="23"/>
        <v>0</v>
      </c>
      <c r="S8" s="11">
        <f t="shared" si="24"/>
        <v>-0.83405608801771358</v>
      </c>
      <c r="T8" s="11">
        <f t="shared" si="25"/>
        <v>-0.28177570541138969</v>
      </c>
      <c r="U8" s="11">
        <f>'OddsRatio_working_3-way'!S8-'OddsRatio_working_3-way'!R8^2/3</f>
        <v>-0.83405608801771358</v>
      </c>
      <c r="V8" s="11">
        <f>'OddsRatio_working_3-way'!S8*'OddsRatio_working_3-way'!R8/3-2*'OddsRatio_working_3-way'!R8^3/27-'OddsRatio_working_3-way'!T8</f>
        <v>0.28177570541138969</v>
      </c>
      <c r="W8" s="11">
        <f>'OddsRatio_working_3-way'!V8^2+4*'OddsRatio_working_3-way'!U8^3/27</f>
        <v>-6.5595998314513376E-3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0.14659224740034651</v>
      </c>
      <c r="Y8" s="11">
        <f>IF('OddsRatio_working_3-way'!W8&gt;=0,IF('OddsRatio_working_3-way'!V8+SQRT('OddsRatio_working_3-way'!W8)&gt;0,0,PI()),ACOS('OddsRatio_working_3-way'!V8/(2*'OddsRatio_working_3-way'!X8)))</f>
        <v>0.27988701934602722</v>
      </c>
      <c r="Z8" s="11">
        <f>'OddsRatio_working_3-way'!X8^(1/3)*COS('OddsRatio_working_3-way'!Y8/3)</f>
        <v>0.52498172459504666</v>
      </c>
      <c r="AA8" s="11">
        <f>'OddsRatio_working_3-way'!X8^(1/3)*COS(('OddsRatio_working_3-way'!Y8+2*PI())/3)</f>
        <v>-0.30503100375634201</v>
      </c>
      <c r="AB8" s="11">
        <f>'OddsRatio_working_3-way'!X8^(1/3)*COS(('OddsRatio_working_3-way'!Y8+4*PI())/3)</f>
        <v>-0.21995072083870479</v>
      </c>
      <c r="AC8" s="11">
        <f>'OddsRatio_working_3-way'!X8^(1/3)*SIN('OddsRatio_working_3-way'!Y8/3)</f>
        <v>4.9121124245227535E-2</v>
      </c>
      <c r="AD8" s="11">
        <f>'OddsRatio_working_3-way'!X8^(1/3)*SIN(('OddsRatio_working_3-way'!Y8+2*PI())/3)</f>
        <v>0.43008694789926261</v>
      </c>
      <c r="AE8" s="11">
        <f>'OddsRatio_working_3-way'!X8^(1/3)*SIN(('OddsRatio_working_3-way'!Y8+4*PI())/3)</f>
        <v>-0.4792080721444899</v>
      </c>
      <c r="AF8" s="11">
        <f>-'OddsRatio_working_3-way'!U8/(3*'OddsRatio_working_3-way'!X8^(1/3))*COS(('OddsRatio_working_3-way'!Y8)/3)</f>
        <v>0.52498172459504666</v>
      </c>
      <c r="AG8" s="11">
        <f>-'OddsRatio_working_3-way'!U8/(3*'OddsRatio_working_3-way'!X8^(1/3))*COS(('OddsRatio_working_3-way'!Y8+2*PI())/3)</f>
        <v>-0.30503100375634201</v>
      </c>
      <c r="AH8" s="11">
        <f>-'OddsRatio_working_3-way'!U8/(3*'OddsRatio_working_3-way'!X8^(1/3))*COS(('OddsRatio_working_3-way'!Y8+4*PI())/3)</f>
        <v>-0.21995072083870479</v>
      </c>
      <c r="AI8" s="11">
        <f>'OddsRatio_working_3-way'!U8/(3*'OddsRatio_working_3-way'!X8^(1/3))*SIN(('OddsRatio_working_3-way'!Y8)/3)</f>
        <v>-4.9121124245227535E-2</v>
      </c>
      <c r="AJ8" s="11">
        <f>'OddsRatio_working_3-way'!U8/(3*'OddsRatio_working_3-way'!X8^(1/3))*SIN(('OddsRatio_working_3-way'!Y8+2*PI())/3)</f>
        <v>-0.43008694789926261</v>
      </c>
      <c r="AK8" s="11">
        <f>'OddsRatio_working_3-way'!U8/(3*'OddsRatio_working_3-way'!X8^(1/3))*SIN(('OddsRatio_working_3-way'!Y8+4*PI())/3)</f>
        <v>0.4792080721444899</v>
      </c>
      <c r="AL8" s="11">
        <f>'OddsRatio_working_3-way'!Z8+'OddsRatio_working_3-way'!AF8</f>
        <v>1.0499634491900933</v>
      </c>
      <c r="AM8" s="11">
        <f>'OddsRatio_working_3-way'!AA8+'OddsRatio_working_3-way'!AG8</f>
        <v>-0.61006200751268402</v>
      </c>
      <c r="AN8" s="11">
        <f>'OddsRatio_working_3-way'!AB8+'OddsRatio_working_3-way'!AH8</f>
        <v>-0.43990144167740958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1.0499634491900933</v>
      </c>
      <c r="AS8" s="11">
        <f>IF(('OddsRatio_working_3-way'!X8=0),IF(Q8&gt;0,-Q8^(1/3),(-Q8)^(1/3)),'OddsRatio_working_3-way'!AM8-'OddsRatio_working_3-way'!R8/3)</f>
        <v>-0.61006200751268402</v>
      </c>
      <c r="AT8" s="11">
        <f>IF(('OddsRatio_working_3-way'!X8=0),IF(Q8&gt;0,-Q8^(1/3),(-Q8)^(1/3)),'OddsRatio_working_3-way'!AN8-'OddsRatio_working_3-way'!R8/3)</f>
        <v>-0.43990144167740958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2.79</v>
      </c>
      <c r="B9" s="4">
        <f>IF('True_Odds_Calculator_3-way'!B10="","",'True_Odds_Calculator_3-way'!B10)</f>
        <v>3.72</v>
      </c>
      <c r="C9" s="4">
        <f>IF('True_Odds_Calculator_3-way'!C10="","",'True_Odds_Calculator_3-way'!C10)</f>
        <v>2.46</v>
      </c>
      <c r="D9" s="9">
        <f t="shared" si="13"/>
        <v>0.34679743402106034</v>
      </c>
      <c r="E9" s="9">
        <f t="shared" si="14"/>
        <v>0.2589251316839099</v>
      </c>
      <c r="F9" s="9">
        <f t="shared" si="15"/>
        <v>0.39427743429502965</v>
      </c>
      <c r="G9" s="9">
        <f t="shared" si="16"/>
        <v>1.0522500999904896</v>
      </c>
      <c r="H9" s="9">
        <f t="shared" si="17"/>
        <v>2.8835276789829765</v>
      </c>
      <c r="I9" s="9">
        <f t="shared" si="18"/>
        <v>3.8621202719741317</v>
      </c>
      <c r="J9" s="9">
        <f t="shared" si="19"/>
        <v>2.5362851459861147</v>
      </c>
      <c r="K9" s="11">
        <f t="shared" si="20"/>
        <v>0.35842293906810035</v>
      </c>
      <c r="L9" s="11">
        <f t="shared" si="21"/>
        <v>0.26881720430107525</v>
      </c>
      <c r="M9" s="11">
        <f t="shared" si="22"/>
        <v>0.4065040650406504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-0.27841494278048329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0.23382561262310503</v>
      </c>
      <c r="Q9" s="11">
        <f>2*'OddsRatio_working_3-way'!K9*'OddsRatio_working_3-way'!L9*'OddsRatio_working_3-way'!M9</f>
        <v>7.8333538567204375E-2</v>
      </c>
      <c r="R9" s="11">
        <f t="shared" si="23"/>
        <v>0</v>
      </c>
      <c r="S9" s="11">
        <f t="shared" si="24"/>
        <v>-0.83984577224170476</v>
      </c>
      <c r="T9" s="11">
        <f t="shared" si="25"/>
        <v>-0.28135536758516078</v>
      </c>
      <c r="U9" s="11">
        <f>'OddsRatio_working_3-way'!S9-'OddsRatio_working_3-way'!R9^2/3</f>
        <v>-0.83984577224170476</v>
      </c>
      <c r="V9" s="11">
        <f>'OddsRatio_working_3-way'!S9*'OddsRatio_working_3-way'!R9/3-2*'OddsRatio_working_3-way'!R9^3/27-'OddsRatio_working_3-way'!T9</f>
        <v>0.28135536758516078</v>
      </c>
      <c r="W9" s="11">
        <f>'OddsRatio_working_3-way'!V9^2+4*'OddsRatio_working_3-way'!U9^3/27</f>
        <v>-8.5988001856560636E-3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0.14812127046329049</v>
      </c>
      <c r="Y9" s="11">
        <f>IF('OddsRatio_working_3-way'!W9&gt;=0,IF('OddsRatio_working_3-way'!V9+SQRT('OddsRatio_working_3-way'!W9)&gt;0,0,PI()),ACOS('OddsRatio_working_3-way'!V9/(2*'OddsRatio_working_3-way'!X9)))</f>
        <v>0.3183707269308671</v>
      </c>
      <c r="Z9" s="11">
        <f>'OddsRatio_working_3-way'!X9^(1/3)*COS('OddsRatio_working_3-way'!Y9/3)</f>
        <v>0.5261250499952449</v>
      </c>
      <c r="AA9" s="11">
        <f>'OddsRatio_working_3-way'!X9^(1/3)*COS(('OddsRatio_working_3-way'!Y9+2*PI())/3)</f>
        <v>-0.31159876801304431</v>
      </c>
      <c r="AB9" s="11">
        <f>'OddsRatio_working_3-way'!X9^(1/3)*COS(('OddsRatio_working_3-way'!Y9+4*PI())/3)</f>
        <v>-0.21452628198220067</v>
      </c>
      <c r="AC9" s="11">
        <f>'OddsRatio_working_3-way'!X9^(1/3)*SIN('OddsRatio_working_3-way'!Y9/3)</f>
        <v>5.6044825940813746E-2</v>
      </c>
      <c r="AD9" s="11">
        <f>'OddsRatio_working_3-way'!X9^(1/3)*SIN(('OddsRatio_working_3-way'!Y9+2*PI())/3)</f>
        <v>0.42761524589283295</v>
      </c>
      <c r="AE9" s="11">
        <f>'OddsRatio_working_3-way'!X9^(1/3)*SIN(('OddsRatio_working_3-way'!Y9+4*PI())/3)</f>
        <v>-0.48366007183364679</v>
      </c>
      <c r="AF9" s="11">
        <f>-'OddsRatio_working_3-way'!U9/(3*'OddsRatio_working_3-way'!X9^(1/3))*COS(('OddsRatio_working_3-way'!Y9)/3)</f>
        <v>0.52612504999524479</v>
      </c>
      <c r="AG9" s="11">
        <f>-'OddsRatio_working_3-way'!U9/(3*'OddsRatio_working_3-way'!X9^(1/3))*COS(('OddsRatio_working_3-way'!Y9+2*PI())/3)</f>
        <v>-0.31159876801304426</v>
      </c>
      <c r="AH9" s="11">
        <f>-'OddsRatio_working_3-way'!U9/(3*'OddsRatio_working_3-way'!X9^(1/3))*COS(('OddsRatio_working_3-way'!Y9+4*PI())/3)</f>
        <v>-0.21452628198220061</v>
      </c>
      <c r="AI9" s="11">
        <f>'OddsRatio_working_3-way'!U9/(3*'OddsRatio_working_3-way'!X9^(1/3))*SIN(('OddsRatio_working_3-way'!Y9)/3)</f>
        <v>-5.6044825940813732E-2</v>
      </c>
      <c r="AJ9" s="11">
        <f>'OddsRatio_working_3-way'!U9/(3*'OddsRatio_working_3-way'!X9^(1/3))*SIN(('OddsRatio_working_3-way'!Y9+2*PI())/3)</f>
        <v>-0.4276152458928329</v>
      </c>
      <c r="AK9" s="11">
        <f>'OddsRatio_working_3-way'!U9/(3*'OddsRatio_working_3-way'!X9^(1/3))*SIN(('OddsRatio_working_3-way'!Y9+4*PI())/3)</f>
        <v>0.48366007183364668</v>
      </c>
      <c r="AL9" s="11">
        <f>'OddsRatio_working_3-way'!Z9+'OddsRatio_working_3-way'!AF9</f>
        <v>1.0522500999904896</v>
      </c>
      <c r="AM9" s="11">
        <f>'OddsRatio_working_3-way'!AA9+'OddsRatio_working_3-way'!AG9</f>
        <v>-0.62319753602608863</v>
      </c>
      <c r="AN9" s="11">
        <f>'OddsRatio_working_3-way'!AB9+'OddsRatio_working_3-way'!AH9</f>
        <v>-0.42905256396440128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1.0522500999904896</v>
      </c>
      <c r="AS9" s="11">
        <f>IF(('OddsRatio_working_3-way'!X9=0),IF(Q9&gt;0,-Q9^(1/3),(-Q9)^(1/3)),'OddsRatio_working_3-way'!AM9-'OddsRatio_working_3-way'!R9/3)</f>
        <v>-0.62319753602608863</v>
      </c>
      <c r="AT9" s="11">
        <f>IF(('OddsRatio_working_3-way'!X9=0),IF(Q9&gt;0,-Q9^(1/3),(-Q9)^(1/3)),'OddsRatio_working_3-way'!AN9-'OddsRatio_working_3-way'!R9/3)</f>
        <v>-0.42905256396440128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2.0699999999999998</v>
      </c>
      <c r="B10" s="4">
        <f>IF('True_Odds_Calculator_3-way'!B11="","",'True_Odds_Calculator_3-way'!B11)</f>
        <v>3.57</v>
      </c>
      <c r="C10" s="4">
        <f>IF('True_Odds_Calculator_3-way'!C11="","",'True_Odds_Calculator_3-way'!C11)</f>
        <v>3.78</v>
      </c>
      <c r="D10" s="9">
        <f t="shared" si="13"/>
        <v>0.47230242118159704</v>
      </c>
      <c r="E10" s="9">
        <f t="shared" si="14"/>
        <v>0.27147515597232758</v>
      </c>
      <c r="F10" s="9">
        <f t="shared" si="15"/>
        <v>0.25622242284607505</v>
      </c>
      <c r="G10" s="9">
        <f t="shared" si="16"/>
        <v>1.0441939003257745</v>
      </c>
      <c r="H10" s="9">
        <f t="shared" si="17"/>
        <v>2.1172874733485791</v>
      </c>
      <c r="I10" s="9">
        <f t="shared" si="18"/>
        <v>3.6835783238372413</v>
      </c>
      <c r="J10" s="9">
        <f t="shared" si="19"/>
        <v>3.9028590429056531</v>
      </c>
      <c r="K10" s="11">
        <f t="shared" si="20"/>
        <v>0.48309178743961356</v>
      </c>
      <c r="L10" s="11">
        <f t="shared" si="21"/>
        <v>0.28011204481792717</v>
      </c>
      <c r="M10" s="11">
        <f t="shared" si="22"/>
        <v>0.26455026455026459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-0.27367261093021911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0.22982891492614224</v>
      </c>
      <c r="Q10" s="11">
        <f>2*'OddsRatio_working_3-way'!K10*'OddsRatio_working_3-way'!L10*'OddsRatio_working_3-way'!M10</f>
        <v>7.1597792811882333E-2</v>
      </c>
      <c r="R10" s="11">
        <f t="shared" si="23"/>
        <v>0</v>
      </c>
      <c r="S10" s="11">
        <f t="shared" si="24"/>
        <v>-0.83979508999804109</v>
      </c>
      <c r="T10" s="11">
        <f t="shared" si="25"/>
        <v>-0.26161840809907827</v>
      </c>
      <c r="U10" s="11">
        <f>'OddsRatio_working_3-way'!S10-'OddsRatio_working_3-way'!R10^2/3</f>
        <v>-0.83979508999804109</v>
      </c>
      <c r="V10" s="11">
        <f>'OddsRatio_working_3-way'!S10*'OddsRatio_working_3-way'!R10/3-2*'OddsRatio_working_3-way'!R10^3/27-'OddsRatio_working_3-way'!T10</f>
        <v>0.26161840809907827</v>
      </c>
      <c r="W10" s="11">
        <f>'OddsRatio_working_3-way'!V10^2+4*'OddsRatio_working_3-way'!U10^3/27</f>
        <v>-1.9299564441375844E-2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0.14810786263537101</v>
      </c>
      <c r="Y10" s="11">
        <f>IF('OddsRatio_working_3-way'!W10&gt;=0,IF('OddsRatio_working_3-way'!V10+SQRT('OddsRatio_working_3-way'!W10)&gt;0,0,PI()),ACOS('OddsRatio_working_3-way'!V10/(2*'OddsRatio_working_3-way'!X10)))</f>
        <v>0.48814938601095559</v>
      </c>
      <c r="Z10" s="11">
        <f>'OddsRatio_working_3-way'!X10^(1/3)*COS('OddsRatio_working_3-way'!Y10/3)</f>
        <v>0.52209695016288726</v>
      </c>
      <c r="AA10" s="11">
        <f>'OddsRatio_working_3-way'!X10^(1/3)*COS(('OddsRatio_working_3-way'!Y10+2*PI())/3)</f>
        <v>-0.33527686232290926</v>
      </c>
      <c r="AB10" s="11">
        <f>'OddsRatio_working_3-way'!X10^(1/3)*COS(('OddsRatio_working_3-way'!Y10+4*PI())/3)</f>
        <v>-0.18682008783997769</v>
      </c>
      <c r="AC10" s="11">
        <f>'OddsRatio_working_3-way'!X10^(1/3)*SIN('OddsRatio_working_3-way'!Y10/3)</f>
        <v>8.571155871074404E-2</v>
      </c>
      <c r="AD10" s="11">
        <f>'OddsRatio_working_3-way'!X10^(1/3)*SIN(('OddsRatio_working_3-way'!Y10+2*PI())/3)</f>
        <v>0.40929344272406643</v>
      </c>
      <c r="AE10" s="11">
        <f>'OddsRatio_working_3-way'!X10^(1/3)*SIN(('OddsRatio_working_3-way'!Y10+4*PI())/3)</f>
        <v>-0.49500500143481047</v>
      </c>
      <c r="AF10" s="11">
        <f>-'OddsRatio_working_3-way'!U10/(3*'OddsRatio_working_3-way'!X10^(1/3))*COS(('OddsRatio_working_3-way'!Y10)/3)</f>
        <v>0.52209695016288726</v>
      </c>
      <c r="AG10" s="11">
        <f>-'OddsRatio_working_3-way'!U10/(3*'OddsRatio_working_3-way'!X10^(1/3))*COS(('OddsRatio_working_3-way'!Y10+2*PI())/3)</f>
        <v>-0.33527686232290926</v>
      </c>
      <c r="AH10" s="11">
        <f>-'OddsRatio_working_3-way'!U10/(3*'OddsRatio_working_3-way'!X10^(1/3))*COS(('OddsRatio_working_3-way'!Y10+4*PI())/3)</f>
        <v>-0.18682008783997769</v>
      </c>
      <c r="AI10" s="11">
        <f>'OddsRatio_working_3-way'!U10/(3*'OddsRatio_working_3-way'!X10^(1/3))*SIN(('OddsRatio_working_3-way'!Y10)/3)</f>
        <v>-8.571155871074404E-2</v>
      </c>
      <c r="AJ10" s="11">
        <f>'OddsRatio_working_3-way'!U10/(3*'OddsRatio_working_3-way'!X10^(1/3))*SIN(('OddsRatio_working_3-way'!Y10+2*PI())/3)</f>
        <v>-0.40929344272406643</v>
      </c>
      <c r="AK10" s="11">
        <f>'OddsRatio_working_3-way'!U10/(3*'OddsRatio_working_3-way'!X10^(1/3))*SIN(('OddsRatio_working_3-way'!Y10+4*PI())/3)</f>
        <v>0.49500500143481047</v>
      </c>
      <c r="AL10" s="11">
        <f>'OddsRatio_working_3-way'!Z10+'OddsRatio_working_3-way'!AF10</f>
        <v>1.0441939003257745</v>
      </c>
      <c r="AM10" s="11">
        <f>'OddsRatio_working_3-way'!AA10+'OddsRatio_working_3-way'!AG10</f>
        <v>-0.67055372464581853</v>
      </c>
      <c r="AN10" s="11">
        <f>'OddsRatio_working_3-way'!AB10+'OddsRatio_working_3-way'!AH10</f>
        <v>-0.37364017567995539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1.0441939003257745</v>
      </c>
      <c r="AS10" s="11">
        <f>IF(('OddsRatio_working_3-way'!X10=0),IF(Q10&gt;0,-Q10^(1/3),(-Q10)^(1/3)),'OddsRatio_working_3-way'!AM10-'OddsRatio_working_3-way'!R10/3)</f>
        <v>-0.67055372464581853</v>
      </c>
      <c r="AT10" s="11">
        <f>IF(('OddsRatio_working_3-way'!X10=0),IF(Q10&gt;0,-Q10^(1/3),(-Q10)^(1/3)),'OddsRatio_working_3-way'!AN10-'OddsRatio_working_3-way'!R10/3)</f>
        <v>-0.37364017567995539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</v>
      </c>
      <c r="B11" s="4">
        <f>IF('True_Odds_Calculator_3-way'!B12="","",'True_Odds_Calculator_3-way'!B12)</f>
        <v>3.64</v>
      </c>
      <c r="C11" s="4">
        <f>IF('True_Odds_Calculator_3-way'!C12="","",'True_Odds_Calculator_3-way'!C12)</f>
        <v>3.95</v>
      </c>
      <c r="D11" s="9">
        <f t="shared" si="13"/>
        <v>0.48900831871671552</v>
      </c>
      <c r="E11" s="9">
        <f t="shared" si="14"/>
        <v>0.26605076514453924</v>
      </c>
      <c r="F11" s="9">
        <f t="shared" si="15"/>
        <v>0.24494091613874508</v>
      </c>
      <c r="G11" s="9">
        <f t="shared" si="16"/>
        <v>1.0449549869095456</v>
      </c>
      <c r="H11" s="9">
        <f t="shared" si="17"/>
        <v>2.0449549869095458</v>
      </c>
      <c r="I11" s="9">
        <f t="shared" si="18"/>
        <v>3.7586811654412009</v>
      </c>
      <c r="J11" s="9">
        <f t="shared" si="19"/>
        <v>4.0826172113831607</v>
      </c>
      <c r="K11" s="11">
        <f t="shared" si="20"/>
        <v>0.5</v>
      </c>
      <c r="L11" s="11">
        <f t="shared" si="21"/>
        <v>0.27472527472527469</v>
      </c>
      <c r="M11" s="11">
        <f t="shared" si="22"/>
        <v>0.25316455696202528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-0.27083043538739737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0.22916956461260252</v>
      </c>
      <c r="Q11" s="11">
        <f>2*'OddsRatio_working_3-way'!K11*'OddsRatio_working_3-way'!L11*'OddsRatio_working_3-way'!M11</f>
        <v>6.9550702462094854E-2</v>
      </c>
      <c r="R11" s="11">
        <f t="shared" si="23"/>
        <v>0</v>
      </c>
      <c r="S11" s="11">
        <f t="shared" si="24"/>
        <v>-0.8461736004108884</v>
      </c>
      <c r="T11" s="11">
        <f t="shared" si="25"/>
        <v>-0.25680534155110424</v>
      </c>
      <c r="U11" s="11">
        <f>'OddsRatio_working_3-way'!S11-'OddsRatio_working_3-way'!R11^2/3</f>
        <v>-0.8461736004108884</v>
      </c>
      <c r="V11" s="11">
        <f>'OddsRatio_working_3-way'!S11*'OddsRatio_working_3-way'!R11/3-2*'OddsRatio_working_3-way'!R11^3/27-'OddsRatio_working_3-way'!T11</f>
        <v>0.25680534155110424</v>
      </c>
      <c r="W11" s="11">
        <f>'OddsRatio_working_3-way'!V11^2+4*'OddsRatio_working_3-way'!U11^3/27</f>
        <v>-2.3809321479448337E-2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0.14979845203524939</v>
      </c>
      <c r="Y11" s="11">
        <f>IF('OddsRatio_working_3-way'!W11&gt;=0,IF('OddsRatio_working_3-way'!V11+SQRT('OddsRatio_working_3-way'!W11)&gt;0,0,PI()),ACOS('OddsRatio_working_3-way'!V11/(2*'OddsRatio_working_3-way'!X11)))</f>
        <v>0.54104771312073074</v>
      </c>
      <c r="Z11" s="11">
        <f>'OddsRatio_working_3-way'!X11^(1/3)*COS('OddsRatio_working_3-way'!Y11/3)</f>
        <v>0.52247749345477279</v>
      </c>
      <c r="AA11" s="11">
        <f>'OddsRatio_working_3-way'!X11^(1/3)*COS(('OddsRatio_working_3-way'!Y11+2*PI())/3)</f>
        <v>-0.34373936325620719</v>
      </c>
      <c r="AB11" s="11">
        <f>'OddsRatio_working_3-way'!X11^(1/3)*COS(('OddsRatio_working_3-way'!Y11+4*PI())/3)</f>
        <v>-0.17873813019856569</v>
      </c>
      <c r="AC11" s="11">
        <f>'OddsRatio_working_3-way'!X11^(1/3)*SIN('OddsRatio_working_3-way'!Y11/3)</f>
        <v>9.5263506322449412E-2</v>
      </c>
      <c r="AD11" s="11">
        <f>'OddsRatio_working_3-way'!X11^(1/3)*SIN(('OddsRatio_working_3-way'!Y11+2*PI())/3)</f>
        <v>0.40484702907622616</v>
      </c>
      <c r="AE11" s="11">
        <f>'OddsRatio_working_3-way'!X11^(1/3)*SIN(('OddsRatio_working_3-way'!Y11+4*PI())/3)</f>
        <v>-0.50011053539867567</v>
      </c>
      <c r="AF11" s="11">
        <f>-'OddsRatio_working_3-way'!U11/(3*'OddsRatio_working_3-way'!X11^(1/3))*COS(('OddsRatio_working_3-way'!Y11)/3)</f>
        <v>0.52247749345477279</v>
      </c>
      <c r="AG11" s="11">
        <f>-'OddsRatio_working_3-way'!U11/(3*'OddsRatio_working_3-way'!X11^(1/3))*COS(('OddsRatio_working_3-way'!Y11+2*PI())/3)</f>
        <v>-0.34373936325620719</v>
      </c>
      <c r="AH11" s="11">
        <f>-'OddsRatio_working_3-way'!U11/(3*'OddsRatio_working_3-way'!X11^(1/3))*COS(('OddsRatio_working_3-way'!Y11+4*PI())/3)</f>
        <v>-0.17873813019856569</v>
      </c>
      <c r="AI11" s="11">
        <f>'OddsRatio_working_3-way'!U11/(3*'OddsRatio_working_3-way'!X11^(1/3))*SIN(('OddsRatio_working_3-way'!Y11)/3)</f>
        <v>-9.5263506322449412E-2</v>
      </c>
      <c r="AJ11" s="11">
        <f>'OddsRatio_working_3-way'!U11/(3*'OddsRatio_working_3-way'!X11^(1/3))*SIN(('OddsRatio_working_3-way'!Y11+2*PI())/3)</f>
        <v>-0.40484702907622616</v>
      </c>
      <c r="AK11" s="11">
        <f>'OddsRatio_working_3-way'!U11/(3*'OddsRatio_working_3-way'!X11^(1/3))*SIN(('OddsRatio_working_3-way'!Y11+4*PI())/3)</f>
        <v>0.50011053539867567</v>
      </c>
      <c r="AL11" s="11">
        <f>'OddsRatio_working_3-way'!Z11+'OddsRatio_working_3-way'!AF11</f>
        <v>1.0449549869095456</v>
      </c>
      <c r="AM11" s="11">
        <f>'OddsRatio_working_3-way'!AA11+'OddsRatio_working_3-way'!AG11</f>
        <v>-0.68747872651241437</v>
      </c>
      <c r="AN11" s="11">
        <f>'OddsRatio_working_3-way'!AB11+'OddsRatio_working_3-way'!AH11</f>
        <v>-0.35747626039713137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1.0449549869095456</v>
      </c>
      <c r="AS11" s="11">
        <f>IF(('OddsRatio_working_3-way'!X11=0),IF(Q11&gt;0,-Q11^(1/3),(-Q11)^(1/3)),'OddsRatio_working_3-way'!AM11-'OddsRatio_working_3-way'!R11/3)</f>
        <v>-0.68747872651241437</v>
      </c>
      <c r="AT11" s="11">
        <f>IF(('OddsRatio_working_3-way'!X11=0),IF(Q11&gt;0,-Q11^(1/3),(-Q11)^(1/3)),'OddsRatio_working_3-way'!AN11-'OddsRatio_working_3-way'!R11/3)</f>
        <v>-0.35747626039713137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3.15</v>
      </c>
      <c r="B12" s="4">
        <f>IF('True_Odds_Calculator_3-way'!B13="","",'True_Odds_Calculator_3-way'!B13)</f>
        <v>3.4</v>
      </c>
      <c r="C12" s="4">
        <f>IF('True_Odds_Calculator_3-way'!C13="","",'True_Odds_Calculator_3-way'!C13)</f>
        <v>2.4</v>
      </c>
      <c r="D12" s="9">
        <f t="shared" si="13"/>
        <v>0.30830088090567864</v>
      </c>
      <c r="E12" s="9">
        <f t="shared" si="14"/>
        <v>0.28535013260817599</v>
      </c>
      <c r="F12" s="9">
        <f t="shared" si="15"/>
        <v>0.40634898648614493</v>
      </c>
      <c r="G12" s="9">
        <f t="shared" si="16"/>
        <v>1.043527736813096</v>
      </c>
      <c r="H12" s="9">
        <f t="shared" si="17"/>
        <v>3.2435846341481565</v>
      </c>
      <c r="I12" s="9">
        <f t="shared" si="18"/>
        <v>3.5044665683514302</v>
      </c>
      <c r="J12" s="9">
        <f t="shared" si="19"/>
        <v>2.4609388315383347</v>
      </c>
      <c r="K12" s="11">
        <f t="shared" si="20"/>
        <v>0.31746031746031744</v>
      </c>
      <c r="L12" s="11">
        <f t="shared" si="21"/>
        <v>0.29411764705882354</v>
      </c>
      <c r="M12" s="11">
        <f t="shared" si="22"/>
        <v>0.41666666666666669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-0.28104575163398671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0.23148148148148148</v>
      </c>
      <c r="Q12" s="11">
        <f>2*'OddsRatio_working_3-way'!K12*'OddsRatio_working_3-way'!L12*'OddsRatio_working_3-way'!M12</f>
        <v>7.7808901338313113E-2</v>
      </c>
      <c r="R12" s="11">
        <f t="shared" si="23"/>
        <v>0</v>
      </c>
      <c r="S12" s="11">
        <f t="shared" si="24"/>
        <v>-0.82364341085271386</v>
      </c>
      <c r="T12" s="11">
        <f t="shared" si="25"/>
        <v>-0.27685492801771899</v>
      </c>
      <c r="U12" s="11">
        <f>'OddsRatio_working_3-way'!S12-'OddsRatio_working_3-way'!R12^2/3</f>
        <v>-0.82364341085271386</v>
      </c>
      <c r="V12" s="11">
        <f>'OddsRatio_working_3-way'!S12*'OddsRatio_working_3-way'!R12/3-2*'OddsRatio_working_3-way'!R12^3/27-'OddsRatio_working_3-way'!T12</f>
        <v>0.27685492801771899</v>
      </c>
      <c r="W12" s="11">
        <f>'OddsRatio_working_3-way'!V12^2+4*'OddsRatio_working_3-way'!U12^3/27</f>
        <v>-6.1291550345616008E-3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0.14385566221238735</v>
      </c>
      <c r="Y12" s="11">
        <f>IF('OddsRatio_working_3-way'!W12&gt;=0,IF('OddsRatio_working_3-way'!V12+SQRT('OddsRatio_working_3-way'!W12)&gt;0,0,PI()),ACOS('OddsRatio_working_3-way'!V12/(2*'OddsRatio_working_3-way'!X12)))</f>
        <v>0.27558434221591566</v>
      </c>
      <c r="Z12" s="11">
        <f>'OddsRatio_working_3-way'!X12^(1/3)*COS('OddsRatio_working_3-way'!Y12/3)</f>
        <v>0.52176386840654787</v>
      </c>
      <c r="AA12" s="11">
        <f>'OddsRatio_working_3-way'!X12^(1/3)*COS(('OddsRatio_working_3-way'!Y12+2*PI())/3)</f>
        <v>-0.30250767062023626</v>
      </c>
      <c r="AB12" s="11">
        <f>'OddsRatio_working_3-way'!X12^(1/3)*COS(('OddsRatio_working_3-way'!Y12+4*PI())/3)</f>
        <v>-0.2192561977863117</v>
      </c>
      <c r="AC12" s="11">
        <f>'OddsRatio_working_3-way'!X12^(1/3)*SIN('OddsRatio_working_3-way'!Y12/3)</f>
        <v>4.8065260251099216E-2</v>
      </c>
      <c r="AD12" s="11">
        <f>'OddsRatio_working_3-way'!X12^(1/3)*SIN(('OddsRatio_working_3-way'!Y12+2*PI())/3)</f>
        <v>0.42782813469136166</v>
      </c>
      <c r="AE12" s="11">
        <f>'OddsRatio_working_3-way'!X12^(1/3)*SIN(('OddsRatio_working_3-way'!Y12+4*PI())/3)</f>
        <v>-0.4758933949424608</v>
      </c>
      <c r="AF12" s="11">
        <f>-'OddsRatio_working_3-way'!U12/(3*'OddsRatio_working_3-way'!X12^(1/3))*COS(('OddsRatio_working_3-way'!Y12)/3)</f>
        <v>0.52176386840654798</v>
      </c>
      <c r="AG12" s="11">
        <f>-'OddsRatio_working_3-way'!U12/(3*'OddsRatio_working_3-way'!X12^(1/3))*COS(('OddsRatio_working_3-way'!Y12+2*PI())/3)</f>
        <v>-0.30250767062023631</v>
      </c>
      <c r="AH12" s="11">
        <f>-'OddsRatio_working_3-way'!U12/(3*'OddsRatio_working_3-way'!X12^(1/3))*COS(('OddsRatio_working_3-way'!Y12+4*PI())/3)</f>
        <v>-0.21925619778631172</v>
      </c>
      <c r="AI12" s="11">
        <f>'OddsRatio_working_3-way'!U12/(3*'OddsRatio_working_3-way'!X12^(1/3))*SIN(('OddsRatio_working_3-way'!Y12)/3)</f>
        <v>-4.806526025109923E-2</v>
      </c>
      <c r="AJ12" s="11">
        <f>'OddsRatio_working_3-way'!U12/(3*'OddsRatio_working_3-way'!X12^(1/3))*SIN(('OddsRatio_working_3-way'!Y12+2*PI())/3)</f>
        <v>-0.42782813469136177</v>
      </c>
      <c r="AK12" s="11">
        <f>'OddsRatio_working_3-way'!U12/(3*'OddsRatio_working_3-way'!X12^(1/3))*SIN(('OddsRatio_working_3-way'!Y12+4*PI())/3)</f>
        <v>0.47589339494246091</v>
      </c>
      <c r="AL12" s="11">
        <f>'OddsRatio_working_3-way'!Z12+'OddsRatio_working_3-way'!AF12</f>
        <v>1.043527736813096</v>
      </c>
      <c r="AM12" s="11">
        <f>'OddsRatio_working_3-way'!AA12+'OddsRatio_working_3-way'!AG12</f>
        <v>-0.60501534124047263</v>
      </c>
      <c r="AN12" s="11">
        <f>'OddsRatio_working_3-way'!AB12+'OddsRatio_working_3-way'!AH12</f>
        <v>-0.43851239557262345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1.043527736813096</v>
      </c>
      <c r="AS12" s="11">
        <f>IF(('OddsRatio_working_3-way'!X12=0),IF(Q12&gt;0,-Q12^(1/3),(-Q12)^(1/3)),'OddsRatio_working_3-way'!AM12-'OddsRatio_working_3-way'!R12/3)</f>
        <v>-0.60501534124047263</v>
      </c>
      <c r="AT12" s="11">
        <f>IF(('OddsRatio_working_3-way'!X12=0),IF(Q12&gt;0,-Q12^(1/3),(-Q12)^(1/3)),'OddsRatio_working_3-way'!AN12-'OddsRatio_working_3-way'!R12/3)</f>
        <v>-0.43851239557262345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2.46</v>
      </c>
      <c r="B13" s="4">
        <f>IF('True_Odds_Calculator_3-way'!B14="","",'True_Odds_Calculator_3-way'!B14)</f>
        <v>3.48</v>
      </c>
      <c r="C13" s="4">
        <f>IF('True_Odds_Calculator_3-way'!C14="","",'True_Odds_Calculator_3-way'!C14)</f>
        <v>2.99</v>
      </c>
      <c r="D13" s="9">
        <f t="shared" si="13"/>
        <v>0.39626350989267994</v>
      </c>
      <c r="E13" s="9">
        <f t="shared" si="14"/>
        <v>0.27870777404726871</v>
      </c>
      <c r="F13" s="9">
        <f t="shared" si="15"/>
        <v>0.32502871606005151</v>
      </c>
      <c r="G13" s="9">
        <f t="shared" si="16"/>
        <v>1.0435433331247592</v>
      </c>
      <c r="H13" s="9">
        <f t="shared" si="17"/>
        <v>2.5235732663621486</v>
      </c>
      <c r="I13" s="9">
        <f t="shared" si="18"/>
        <v>3.5879874661494031</v>
      </c>
      <c r="J13" s="9">
        <f t="shared" si="19"/>
        <v>3.0766512329182705</v>
      </c>
      <c r="K13" s="11">
        <f t="shared" si="20"/>
        <v>0.4065040650406504</v>
      </c>
      <c r="L13" s="11">
        <f t="shared" si="21"/>
        <v>0.28735632183908044</v>
      </c>
      <c r="M13" s="11">
        <f t="shared" si="22"/>
        <v>0.33444816053511706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-0.28149589995496327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0.23166965610378049</v>
      </c>
      <c r="Q13" s="11">
        <f>2*'OddsRatio_working_3-way'!K13*'OddsRatio_working_3-way'!L13*'OddsRatio_working_3-way'!M13</f>
        <v>7.8134791266030512E-2</v>
      </c>
      <c r="R13" s="11">
        <f t="shared" si="23"/>
        <v>0</v>
      </c>
      <c r="S13" s="11">
        <f t="shared" si="24"/>
        <v>-0.82299477946515553</v>
      </c>
      <c r="T13" s="11">
        <f t="shared" si="25"/>
        <v>-0.27756990875721937</v>
      </c>
      <c r="U13" s="11">
        <f>'OddsRatio_working_3-way'!S13-'OddsRatio_working_3-way'!R13^2/3</f>
        <v>-0.82299477946515553</v>
      </c>
      <c r="V13" s="11">
        <f>'OddsRatio_working_3-way'!S13*'OddsRatio_working_3-way'!R13/3-2*'OddsRatio_working_3-way'!R13^3/27-'OddsRatio_working_3-way'!T13</f>
        <v>0.27756990875721937</v>
      </c>
      <c r="W13" s="11">
        <f>'OddsRatio_working_3-way'!V13^2+4*'OddsRatio_working_3-way'!U13^3/27</f>
        <v>-5.5373396796723068E-3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0.14368576297528871</v>
      </c>
      <c r="Y13" s="11">
        <f>IF('OddsRatio_working_3-way'!W13&gt;=0,IF('OddsRatio_working_3-way'!V13+SQRT('OddsRatio_working_3-way'!W13)&gt;0,0,PI()),ACOS('OddsRatio_working_3-way'!V13/(2*'OddsRatio_working_3-way'!X13)))</f>
        <v>0.26192936782840137</v>
      </c>
      <c r="Z13" s="11">
        <f>'OddsRatio_working_3-way'!X13^(1/3)*COS('OddsRatio_working_3-way'!Y13/3)</f>
        <v>0.52177166656237972</v>
      </c>
      <c r="AA13" s="11">
        <f>'OddsRatio_working_3-way'!X13^(1/3)*COS(('OddsRatio_working_3-way'!Y13+2*PI())/3)</f>
        <v>-0.30043884638798835</v>
      </c>
      <c r="AB13" s="11">
        <f>'OddsRatio_working_3-way'!X13^(1/3)*COS(('OddsRatio_working_3-way'!Y13+4*PI())/3)</f>
        <v>-0.22133282017439146</v>
      </c>
      <c r="AC13" s="11">
        <f>'OddsRatio_working_3-way'!X13^(1/3)*SIN('OddsRatio_working_3-way'!Y13/3)</f>
        <v>4.5671885528942038E-2</v>
      </c>
      <c r="AD13" s="11">
        <f>'OddsRatio_working_3-way'!X13^(1/3)*SIN(('OddsRatio_working_3-way'!Y13+2*PI())/3)</f>
        <v>0.42903157545349346</v>
      </c>
      <c r="AE13" s="11">
        <f>'OddsRatio_working_3-way'!X13^(1/3)*SIN(('OddsRatio_working_3-way'!Y13+4*PI())/3)</f>
        <v>-0.47470346098243527</v>
      </c>
      <c r="AF13" s="11">
        <f>-'OddsRatio_working_3-way'!U13/(3*'OddsRatio_working_3-way'!X13^(1/3))*COS(('OddsRatio_working_3-way'!Y13)/3)</f>
        <v>0.5217716665623795</v>
      </c>
      <c r="AG13" s="11">
        <f>-'OddsRatio_working_3-way'!U13/(3*'OddsRatio_working_3-way'!X13^(1/3))*COS(('OddsRatio_working_3-way'!Y13+2*PI())/3)</f>
        <v>-0.30043884638798823</v>
      </c>
      <c r="AH13" s="11">
        <f>-'OddsRatio_working_3-way'!U13/(3*'OddsRatio_working_3-way'!X13^(1/3))*COS(('OddsRatio_working_3-way'!Y13+4*PI())/3)</f>
        <v>-0.22133282017439135</v>
      </c>
      <c r="AI13" s="11">
        <f>'OddsRatio_working_3-way'!U13/(3*'OddsRatio_working_3-way'!X13^(1/3))*SIN(('OddsRatio_working_3-way'!Y13)/3)</f>
        <v>-4.5671885528942018E-2</v>
      </c>
      <c r="AJ13" s="11">
        <f>'OddsRatio_working_3-way'!U13/(3*'OddsRatio_working_3-way'!X13^(1/3))*SIN(('OddsRatio_working_3-way'!Y13+2*PI())/3)</f>
        <v>-0.4290315754534933</v>
      </c>
      <c r="AK13" s="11">
        <f>'OddsRatio_working_3-way'!U13/(3*'OddsRatio_working_3-way'!X13^(1/3))*SIN(('OddsRatio_working_3-way'!Y13+4*PI())/3)</f>
        <v>0.47470346098243504</v>
      </c>
      <c r="AL13" s="11">
        <f>'OddsRatio_working_3-way'!Z13+'OddsRatio_working_3-way'!AF13</f>
        <v>1.0435433331247592</v>
      </c>
      <c r="AM13" s="11">
        <f>'OddsRatio_working_3-way'!AA13+'OddsRatio_working_3-way'!AG13</f>
        <v>-0.60087769277597658</v>
      </c>
      <c r="AN13" s="11">
        <f>'OddsRatio_working_3-way'!AB13+'OddsRatio_working_3-way'!AH13</f>
        <v>-0.44266564034878281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1.0435433331247592</v>
      </c>
      <c r="AS13" s="11">
        <f>IF(('OddsRatio_working_3-way'!X13=0),IF(Q13&gt;0,-Q13^(1/3),(-Q13)^(1/3)),'OddsRatio_working_3-way'!AM13-'OddsRatio_working_3-way'!R13/3)</f>
        <v>-0.60087769277597658</v>
      </c>
      <c r="AT13" s="11">
        <f>IF(('OddsRatio_working_3-way'!X13=0),IF(Q13&gt;0,-Q13^(1/3),(-Q13)^(1/3)),'OddsRatio_working_3-way'!AN13-'OddsRatio_working_3-way'!R13/3)</f>
        <v>-0.44266564034878281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1.88</v>
      </c>
      <c r="B14" s="4">
        <f>IF('True_Odds_Calculator_3-way'!B15="","",'True_Odds_Calculator_3-way'!B15)</f>
        <v>3.6</v>
      </c>
      <c r="C14" s="4">
        <f>IF('True_Odds_Calculator_3-way'!C15="","",'True_Odds_Calculator_3-way'!C15)</f>
        <v>4.59</v>
      </c>
      <c r="D14" s="9">
        <f t="shared" si="13"/>
        <v>0.52076511021402971</v>
      </c>
      <c r="E14" s="9">
        <f t="shared" si="14"/>
        <v>0.26889491081490513</v>
      </c>
      <c r="F14" s="9">
        <f t="shared" si="15"/>
        <v>0.21033997897106535</v>
      </c>
      <c r="G14" s="9">
        <f t="shared" si="16"/>
        <v>1.045740375743859</v>
      </c>
      <c r="H14" s="9">
        <f t="shared" si="17"/>
        <v>1.9202515306545962</v>
      </c>
      <c r="I14" s="9">
        <f t="shared" si="18"/>
        <v>3.7189249769340331</v>
      </c>
      <c r="J14" s="9">
        <f t="shared" si="19"/>
        <v>4.7542079489204543</v>
      </c>
      <c r="K14" s="11">
        <f t="shared" si="20"/>
        <v>0.53191489361702127</v>
      </c>
      <c r="L14" s="11">
        <f t="shared" si="21"/>
        <v>0.27777777777777779</v>
      </c>
      <c r="M14" s="11">
        <f t="shared" si="22"/>
        <v>0.2178649237472767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-0.26440973026983339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0.22758643777973492</v>
      </c>
      <c r="Q14" s="11">
        <f>2*'OddsRatio_working_3-way'!K14*'OddsRatio_working_3-way'!L14*'OddsRatio_working_3-way'!M14</f>
        <v>6.4380887632173964E-2</v>
      </c>
      <c r="R14" s="11">
        <f t="shared" si="23"/>
        <v>0</v>
      </c>
      <c r="S14" s="11">
        <f t="shared" si="24"/>
        <v>-0.86073397354734316</v>
      </c>
      <c r="T14" s="11">
        <f t="shared" si="25"/>
        <v>-0.2434891014278199</v>
      </c>
      <c r="U14" s="11">
        <f>'OddsRatio_working_3-way'!S14-'OddsRatio_working_3-way'!R14^2/3</f>
        <v>-0.86073397354734316</v>
      </c>
      <c r="V14" s="11">
        <f>'OddsRatio_working_3-way'!S14*'OddsRatio_working_3-way'!R14/3-2*'OddsRatio_working_3-way'!R14^3/27-'OddsRatio_working_3-way'!T14</f>
        <v>0.2434891014278199</v>
      </c>
      <c r="W14" s="11">
        <f>'OddsRatio_working_3-way'!V14^2+4*'OddsRatio_working_3-way'!U14^3/27</f>
        <v>-3.5185047232916253E-2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0.15368148046124769</v>
      </c>
      <c r="Y14" s="11">
        <f>IF('OddsRatio_working_3-way'!W14&gt;=0,IF('OddsRatio_working_3-way'!V14+SQRT('OddsRatio_working_3-way'!W14)&gt;0,0,PI()),ACOS('OddsRatio_working_3-way'!V14/(2*'OddsRatio_working_3-way'!X14)))</f>
        <v>0.65641115780504533</v>
      </c>
      <c r="Z14" s="11">
        <f>'OddsRatio_working_3-way'!X14^(1/3)*COS('OddsRatio_working_3-way'!Y14/3)</f>
        <v>0.52287018787192951</v>
      </c>
      <c r="AA14" s="11">
        <f>'OddsRatio_working_3-way'!X14^(1/3)*COS(('OddsRatio_working_3-way'!Y14+2*PI())/3)</f>
        <v>-0.36212555208824293</v>
      </c>
      <c r="AB14" s="11">
        <f>'OddsRatio_working_3-way'!X14^(1/3)*COS(('OddsRatio_working_3-way'!Y14+4*PI())/3)</f>
        <v>-0.16074463578368653</v>
      </c>
      <c r="AC14" s="11">
        <f>'OddsRatio_working_3-way'!X14^(1/3)*SIN('OddsRatio_working_3-way'!Y14/3)</f>
        <v>0.11626732623808902</v>
      </c>
      <c r="AD14" s="11">
        <f>'OddsRatio_working_3-way'!X14^(1/3)*SIN(('OddsRatio_working_3-way'!Y14+2*PI())/3)</f>
        <v>0.39468520245958855</v>
      </c>
      <c r="AE14" s="11">
        <f>'OddsRatio_working_3-way'!X14^(1/3)*SIN(('OddsRatio_working_3-way'!Y14+4*PI())/3)</f>
        <v>-0.5109525286976776</v>
      </c>
      <c r="AF14" s="11">
        <f>-'OddsRatio_working_3-way'!U14/(3*'OddsRatio_working_3-way'!X14^(1/3))*COS(('OddsRatio_working_3-way'!Y14)/3)</f>
        <v>0.5228701878719294</v>
      </c>
      <c r="AG14" s="11">
        <f>-'OddsRatio_working_3-way'!U14/(3*'OddsRatio_working_3-way'!X14^(1/3))*COS(('OddsRatio_working_3-way'!Y14+2*PI())/3)</f>
        <v>-0.36212555208824282</v>
      </c>
      <c r="AH14" s="11">
        <f>-'OddsRatio_working_3-way'!U14/(3*'OddsRatio_working_3-way'!X14^(1/3))*COS(('OddsRatio_working_3-way'!Y14+4*PI())/3)</f>
        <v>-0.1607446357836865</v>
      </c>
      <c r="AI14" s="11">
        <f>'OddsRatio_working_3-way'!U14/(3*'OddsRatio_working_3-way'!X14^(1/3))*SIN(('OddsRatio_working_3-way'!Y14)/3)</f>
        <v>-0.116267326238089</v>
      </c>
      <c r="AJ14" s="11">
        <f>'OddsRatio_working_3-way'!U14/(3*'OddsRatio_working_3-way'!X14^(1/3))*SIN(('OddsRatio_working_3-way'!Y14+2*PI())/3)</f>
        <v>-0.39468520245958849</v>
      </c>
      <c r="AK14" s="11">
        <f>'OddsRatio_working_3-way'!U14/(3*'OddsRatio_working_3-way'!X14^(1/3))*SIN(('OddsRatio_working_3-way'!Y14+4*PI())/3)</f>
        <v>0.51095252869767749</v>
      </c>
      <c r="AL14" s="11">
        <f>'OddsRatio_working_3-way'!Z14+'OddsRatio_working_3-way'!AF14</f>
        <v>1.045740375743859</v>
      </c>
      <c r="AM14" s="11">
        <f>'OddsRatio_working_3-way'!AA14+'OddsRatio_working_3-way'!AG14</f>
        <v>-0.72425110417648575</v>
      </c>
      <c r="AN14" s="11">
        <f>'OddsRatio_working_3-way'!AB14+'OddsRatio_working_3-way'!AH14</f>
        <v>-0.32148927156737306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1.045740375743859</v>
      </c>
      <c r="AS14" s="11">
        <f>IF(('OddsRatio_working_3-way'!X14=0),IF(Q14&gt;0,-Q14^(1/3),(-Q14)^(1/3)),'OddsRatio_working_3-way'!AM14-'OddsRatio_working_3-way'!R14/3)</f>
        <v>-0.72425110417648575</v>
      </c>
      <c r="AT14" s="11">
        <f>IF(('OddsRatio_working_3-way'!X14=0),IF(Q14&gt;0,-Q14^(1/3),(-Q14)^(1/3)),'OddsRatio_working_3-way'!AN14-'OddsRatio_working_3-way'!R14/3)</f>
        <v>-0.32148927156737306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2.27</v>
      </c>
      <c r="B15" s="4">
        <f>IF('True_Odds_Calculator_3-way'!B16="","",'True_Odds_Calculator_3-way'!B16)</f>
        <v>3.39</v>
      </c>
      <c r="C15" s="4">
        <f>IF('True_Odds_Calculator_3-way'!C16="","",'True_Odds_Calculator_3-way'!C16)</f>
        <v>3.43</v>
      </c>
      <c r="D15" s="9">
        <f t="shared" si="13"/>
        <v>0.43040074944283691</v>
      </c>
      <c r="E15" s="9">
        <f t="shared" si="14"/>
        <v>0.28649001246637074</v>
      </c>
      <c r="F15" s="9">
        <f t="shared" si="15"/>
        <v>0.28310923809079214</v>
      </c>
      <c r="G15" s="9">
        <f t="shared" si="16"/>
        <v>1.042059865081558</v>
      </c>
      <c r="H15" s="9">
        <f t="shared" si="17"/>
        <v>2.3234160286535785</v>
      </c>
      <c r="I15" s="9">
        <f t="shared" si="18"/>
        <v>3.4905230775449239</v>
      </c>
      <c r="J15" s="9">
        <f t="shared" si="19"/>
        <v>3.5322054721481875</v>
      </c>
      <c r="K15" s="11">
        <f t="shared" si="20"/>
        <v>0.44052863436123346</v>
      </c>
      <c r="L15" s="11">
        <f t="shared" si="21"/>
        <v>0.29498525073746312</v>
      </c>
      <c r="M15" s="11">
        <f t="shared" si="22"/>
        <v>0.29154518950437314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-0.2794397731469046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0.2307265738933677</v>
      </c>
      <c r="Q15" s="11">
        <f>2*'OddsRatio_working_3-way'!K15*'OddsRatio_working_3-way'!L15*'OddsRatio_working_3-way'!M15</f>
        <v>7.57722738566068E-2</v>
      </c>
      <c r="R15" s="11">
        <f t="shared" si="23"/>
        <v>0</v>
      </c>
      <c r="S15" s="11">
        <f t="shared" si="24"/>
        <v>-0.82567549814060348</v>
      </c>
      <c r="T15" s="11">
        <f t="shared" si="25"/>
        <v>-0.27115779906095355</v>
      </c>
      <c r="U15" s="11">
        <f>'OddsRatio_working_3-way'!S15-'OddsRatio_working_3-way'!R15^2/3</f>
        <v>-0.82567549814060348</v>
      </c>
      <c r="V15" s="11">
        <f>'OddsRatio_working_3-way'!S15*'OddsRatio_working_3-way'!R15/3-2*'OddsRatio_working_3-way'!R15^3/27-'OddsRatio_working_3-way'!T15</f>
        <v>0.27115779906095355</v>
      </c>
      <c r="W15" s="11">
        <f>'OddsRatio_working_3-way'!V15^2+4*'OddsRatio_working_3-way'!U15^3/27</f>
        <v>-9.8654535507861074E-3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0.14438836998038188</v>
      </c>
      <c r="Y15" s="11">
        <f>IF('OddsRatio_working_3-way'!W15&gt;=0,IF('OddsRatio_working_3-way'!V15+SQRT('OddsRatio_working_3-way'!W15)&gt;0,0,PI()),ACOS('OddsRatio_working_3-way'!V15/(2*'OddsRatio_working_3-way'!X15)))</f>
        <v>0.35112117821708044</v>
      </c>
      <c r="Z15" s="11">
        <f>'OddsRatio_working_3-way'!X15^(1/3)*COS('OddsRatio_working_3-way'!Y15/3)</f>
        <v>0.52102993254077901</v>
      </c>
      <c r="AA15" s="11">
        <f>'OddsRatio_working_3-way'!X15^(1/3)*COS(('OddsRatio_working_3-way'!Y15+2*PI())/3)</f>
        <v>-0.31356901024975392</v>
      </c>
      <c r="AB15" s="11">
        <f>'OddsRatio_working_3-way'!X15^(1/3)*COS(('OddsRatio_working_3-way'!Y15+4*PI())/3)</f>
        <v>-0.20746092229102503</v>
      </c>
      <c r="AC15" s="11">
        <f>'OddsRatio_working_3-way'!X15^(1/3)*SIN('OddsRatio_working_3-way'!Y15/3)</f>
        <v>6.1261533146168619E-2</v>
      </c>
      <c r="AD15" s="11">
        <f>'OddsRatio_working_3-way'!X15^(1/3)*SIN(('OddsRatio_working_3-way'!Y15+2*PI())/3)</f>
        <v>0.42059439113932273</v>
      </c>
      <c r="AE15" s="11">
        <f>'OddsRatio_working_3-way'!X15^(1/3)*SIN(('OddsRatio_working_3-way'!Y15+4*PI())/3)</f>
        <v>-0.48185592428549129</v>
      </c>
      <c r="AF15" s="11">
        <f>-'OddsRatio_working_3-way'!U15/(3*'OddsRatio_working_3-way'!X15^(1/3))*COS(('OddsRatio_working_3-way'!Y15)/3)</f>
        <v>0.5210299325407789</v>
      </c>
      <c r="AG15" s="11">
        <f>-'OddsRatio_working_3-way'!U15/(3*'OddsRatio_working_3-way'!X15^(1/3))*COS(('OddsRatio_working_3-way'!Y15+2*PI())/3)</f>
        <v>-0.31356901024975387</v>
      </c>
      <c r="AH15" s="11">
        <f>-'OddsRatio_working_3-way'!U15/(3*'OddsRatio_working_3-way'!X15^(1/3))*COS(('OddsRatio_working_3-way'!Y15+4*PI())/3)</f>
        <v>-0.207460922291025</v>
      </c>
      <c r="AI15" s="11">
        <f>'OddsRatio_working_3-way'!U15/(3*'OddsRatio_working_3-way'!X15^(1/3))*SIN(('OddsRatio_working_3-way'!Y15)/3)</f>
        <v>-6.1261533146168612E-2</v>
      </c>
      <c r="AJ15" s="11">
        <f>'OddsRatio_working_3-way'!U15/(3*'OddsRatio_working_3-way'!X15^(1/3))*SIN(('OddsRatio_working_3-way'!Y15+2*PI())/3)</f>
        <v>-0.42059439113932268</v>
      </c>
      <c r="AK15" s="11">
        <f>'OddsRatio_working_3-way'!U15/(3*'OddsRatio_working_3-way'!X15^(1/3))*SIN(('OddsRatio_working_3-way'!Y15+4*PI())/3)</f>
        <v>0.48185592428549118</v>
      </c>
      <c r="AL15" s="11">
        <f>'OddsRatio_working_3-way'!Z15+'OddsRatio_working_3-way'!AF15</f>
        <v>1.042059865081558</v>
      </c>
      <c r="AM15" s="11">
        <f>'OddsRatio_working_3-way'!AA15+'OddsRatio_working_3-way'!AG15</f>
        <v>-0.62713802049950784</v>
      </c>
      <c r="AN15" s="11">
        <f>'OddsRatio_working_3-way'!AB15+'OddsRatio_working_3-way'!AH15</f>
        <v>-0.41492184458205006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1.042059865081558</v>
      </c>
      <c r="AS15" s="11">
        <f>IF(('OddsRatio_working_3-way'!X15=0),IF(Q15&gt;0,-Q15^(1/3),(-Q15)^(1/3)),'OddsRatio_working_3-way'!AM15-'OddsRatio_working_3-way'!R15/3)</f>
        <v>-0.62713802049950784</v>
      </c>
      <c r="AT15" s="11">
        <f>IF(('OddsRatio_working_3-way'!X15=0),IF(Q15&gt;0,-Q15^(1/3),(-Q15)^(1/3)),'OddsRatio_working_3-way'!AN15-'OddsRatio_working_3-way'!R15/3)</f>
        <v>-0.41492184458205006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2.37</v>
      </c>
      <c r="B16" s="4">
        <f>IF('True_Odds_Calculator_3-way'!B17="","",'True_Odds_Calculator_3-way'!B17)</f>
        <v>3.3</v>
      </c>
      <c r="C16" s="4">
        <f>IF('True_Odds_Calculator_3-way'!C17="","",'True_Odds_Calculator_3-way'!C17)</f>
        <v>3.3</v>
      </c>
      <c r="D16" s="9">
        <f t="shared" si="13"/>
        <v>0.41165832421870213</v>
      </c>
      <c r="E16" s="9">
        <f t="shared" si="14"/>
        <v>0.29417083789064902</v>
      </c>
      <c r="F16" s="9">
        <f t="shared" si="15"/>
        <v>0.29417083789064902</v>
      </c>
      <c r="G16" s="9">
        <f t="shared" si="16"/>
        <v>1.04321096746322</v>
      </c>
      <c r="H16" s="9">
        <f t="shared" si="17"/>
        <v>2.4291990254246114</v>
      </c>
      <c r="I16" s="9">
        <f t="shared" si="18"/>
        <v>3.399385225165406</v>
      </c>
      <c r="J16" s="9">
        <f t="shared" si="19"/>
        <v>3.399385225165406</v>
      </c>
      <c r="K16" s="11">
        <f t="shared" si="20"/>
        <v>0.42194092827004215</v>
      </c>
      <c r="L16" s="11">
        <f t="shared" si="21"/>
        <v>0.30303030303030304</v>
      </c>
      <c r="M16" s="11">
        <f t="shared" si="22"/>
        <v>0.30303030303030304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-0.28080188149233043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0.23131196894142808</v>
      </c>
      <c r="Q16" s="11">
        <f>2*'OddsRatio_working_3-way'!K16*'OddsRatio_working_3-way'!L16*'OddsRatio_working_3-way'!M16</f>
        <v>7.7491446881550435E-2</v>
      </c>
      <c r="R16" s="11">
        <f t="shared" si="23"/>
        <v>0</v>
      </c>
      <c r="S16" s="11">
        <f t="shared" si="24"/>
        <v>-0.82375505360617007</v>
      </c>
      <c r="T16" s="11">
        <f t="shared" si="25"/>
        <v>-0.27596484207911892</v>
      </c>
      <c r="U16" s="11">
        <f>'OddsRatio_working_3-way'!S16-'OddsRatio_working_3-way'!R16^2/3</f>
        <v>-0.82375505360617007</v>
      </c>
      <c r="V16" s="11">
        <f>'OddsRatio_working_3-way'!S16*'OddsRatio_working_3-way'!R16/3-2*'OddsRatio_working_3-way'!R16^3/27-'OddsRatio_working_3-way'!T16</f>
        <v>0.27596484207911892</v>
      </c>
      <c r="W16" s="11">
        <f>'OddsRatio_working_3-way'!V16^2+4*'OddsRatio_working_3-way'!U16^3/27</f>
        <v>-6.6548776598154558E-3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0.14388491210301421</v>
      </c>
      <c r="Y16" s="11">
        <f>IF('OddsRatio_working_3-way'!W16&gt;=0,IF('OddsRatio_working_3-way'!V16+SQRT('OddsRatio_working_3-way'!W16)&gt;0,0,PI()),ACOS('OddsRatio_working_3-way'!V16/(2*'OddsRatio_working_3-way'!X16)))</f>
        <v>0.28742264354780178</v>
      </c>
      <c r="Z16" s="11">
        <f>'OddsRatio_working_3-way'!X16^(1/3)*COS('OddsRatio_working_3-way'!Y16/3)</f>
        <v>0.52160548373161009</v>
      </c>
      <c r="AA16" s="11">
        <f>'OddsRatio_working_3-way'!X16^(1/3)*COS(('OddsRatio_working_3-way'!Y16+2*PI())/3)</f>
        <v>-0.30421417938378392</v>
      </c>
      <c r="AB16" s="11">
        <f>'OddsRatio_working_3-way'!X16^(1/3)*COS(('OddsRatio_working_3-way'!Y16+4*PI())/3)</f>
        <v>-0.21739130434782644</v>
      </c>
      <c r="AC16" s="11">
        <f>'OddsRatio_working_3-way'!X16^(1/3)*SIN('OddsRatio_working_3-way'!Y16/3)</f>
        <v>5.0127210273827459E-2</v>
      </c>
      <c r="AD16" s="11">
        <f>'OddsRatio_working_3-way'!X16^(1/3)*SIN(('OddsRatio_working_3-way'!Y16+2*PI())/3)</f>
        <v>0.4266599945279313</v>
      </c>
      <c r="AE16" s="11">
        <f>'OddsRatio_working_3-way'!X16^(1/3)*SIN(('OddsRatio_working_3-way'!Y16+4*PI())/3)</f>
        <v>-0.47678720480175857</v>
      </c>
      <c r="AF16" s="11">
        <f>-'OddsRatio_working_3-way'!U16/(3*'OddsRatio_working_3-way'!X16^(1/3))*COS(('OddsRatio_working_3-way'!Y16)/3)</f>
        <v>0.52160548373160998</v>
      </c>
      <c r="AG16" s="11">
        <f>-'OddsRatio_working_3-way'!U16/(3*'OddsRatio_working_3-way'!X16^(1/3))*COS(('OddsRatio_working_3-way'!Y16+2*PI())/3)</f>
        <v>-0.30421417938378381</v>
      </c>
      <c r="AH16" s="11">
        <f>-'OddsRatio_working_3-way'!U16/(3*'OddsRatio_working_3-way'!X16^(1/3))*COS(('OddsRatio_working_3-way'!Y16+4*PI())/3)</f>
        <v>-0.21739130434782641</v>
      </c>
      <c r="AI16" s="11">
        <f>'OddsRatio_working_3-way'!U16/(3*'OddsRatio_working_3-way'!X16^(1/3))*SIN(('OddsRatio_working_3-way'!Y16)/3)</f>
        <v>-5.0127210273827445E-2</v>
      </c>
      <c r="AJ16" s="11">
        <f>'OddsRatio_working_3-way'!U16/(3*'OddsRatio_working_3-way'!X16^(1/3))*SIN(('OddsRatio_working_3-way'!Y16+2*PI())/3)</f>
        <v>-0.42665999452793119</v>
      </c>
      <c r="AK16" s="11">
        <f>'OddsRatio_working_3-way'!U16/(3*'OddsRatio_working_3-way'!X16^(1/3))*SIN(('OddsRatio_working_3-way'!Y16+4*PI())/3)</f>
        <v>0.47678720480175851</v>
      </c>
      <c r="AL16" s="11">
        <f>'OddsRatio_working_3-way'!Z16+'OddsRatio_working_3-way'!AF16</f>
        <v>1.04321096746322</v>
      </c>
      <c r="AM16" s="11">
        <f>'OddsRatio_working_3-way'!AA16+'OddsRatio_working_3-way'!AG16</f>
        <v>-0.60842835876756773</v>
      </c>
      <c r="AN16" s="11">
        <f>'OddsRatio_working_3-way'!AB16+'OddsRatio_working_3-way'!AH16</f>
        <v>-0.43478260869565288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1.04321096746322</v>
      </c>
      <c r="AS16" s="11">
        <f>IF(('OddsRatio_working_3-way'!X16=0),IF(Q16&gt;0,-Q16^(1/3),(-Q16)^(1/3)),'OddsRatio_working_3-way'!AM16-'OddsRatio_working_3-way'!R16/3)</f>
        <v>-0.60842835876756773</v>
      </c>
      <c r="AT16" s="11">
        <f>IF(('OddsRatio_working_3-way'!X16=0),IF(Q16&gt;0,-Q16^(1/3),(-Q16)^(1/3)),'OddsRatio_working_3-way'!AN16-'OddsRatio_working_3-way'!R16/3)</f>
        <v>-0.43478260869565288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2.67</v>
      </c>
      <c r="B17" s="4">
        <f>IF('True_Odds_Calculator_3-way'!B18="","",'True_Odds_Calculator_3-way'!B18)</f>
        <v>3.56</v>
      </c>
      <c r="C17" s="4">
        <f>IF('True_Odds_Calculator_3-way'!C18="","",'True_Odds_Calculator_3-way'!C18)</f>
        <v>2.68</v>
      </c>
      <c r="D17" s="9">
        <f t="shared" si="13"/>
        <v>0.36453454649096206</v>
      </c>
      <c r="E17" s="9">
        <f t="shared" si="14"/>
        <v>0.27231276920504766</v>
      </c>
      <c r="F17" s="9">
        <f t="shared" si="15"/>
        <v>0.36315268430399028</v>
      </c>
      <c r="G17" s="9">
        <f t="shared" si="16"/>
        <v>1.0438468433158195</v>
      </c>
      <c r="H17" s="9">
        <f t="shared" si="17"/>
        <v>2.743224228337418</v>
      </c>
      <c r="I17" s="9">
        <f t="shared" si="18"/>
        <v>3.6722479188884978</v>
      </c>
      <c r="J17" s="9">
        <f t="shared" si="19"/>
        <v>2.7536626967705775</v>
      </c>
      <c r="K17" s="11">
        <f t="shared" si="20"/>
        <v>0.37453183520599254</v>
      </c>
      <c r="L17" s="11">
        <f t="shared" si="21"/>
        <v>0.2808988764044944</v>
      </c>
      <c r="M17" s="11">
        <f t="shared" si="22"/>
        <v>0.37313432835820892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-0.28194841974950402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0.23200183905620242</v>
      </c>
      <c r="Q17" s="11">
        <f>2*'OddsRatio_working_3-way'!K17*'OddsRatio_working_3-way'!L17*'OddsRatio_working_3-way'!M17</f>
        <v>7.8511620661997419E-2</v>
      </c>
      <c r="R17" s="11">
        <f t="shared" si="23"/>
        <v>0</v>
      </c>
      <c r="S17" s="11">
        <f t="shared" si="24"/>
        <v>-0.82285206372968345</v>
      </c>
      <c r="T17" s="11">
        <f t="shared" si="25"/>
        <v>-0.27846093527231247</v>
      </c>
      <c r="U17" s="11">
        <f>'OddsRatio_working_3-way'!S17-'OddsRatio_working_3-way'!R17^2/3</f>
        <v>-0.82285206372968345</v>
      </c>
      <c r="V17" s="11">
        <f>'OddsRatio_working_3-way'!S17*'OddsRatio_working_3-way'!R17/3-2*'OddsRatio_working_3-way'!R17^3/27-'OddsRatio_working_3-way'!T17</f>
        <v>0.27846093527231247</v>
      </c>
      <c r="W17" s="11">
        <f>'OddsRatio_working_3-way'!V17^2+4*'OddsRatio_working_3-way'!U17^3/27</f>
        <v>-4.9989470017966359E-3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0.14364838971820015</v>
      </c>
      <c r="Y17" s="11">
        <f>IF('OddsRatio_working_3-way'!W17&gt;=0,IF('OddsRatio_working_3-way'!V17+SQRT('OddsRatio_working_3-way'!W17)&gt;0,0,PI()),ACOS('OddsRatio_working_3-way'!V17/(2*'OddsRatio_working_3-way'!X17)))</f>
        <v>0.24865261854227505</v>
      </c>
      <c r="Z17" s="11">
        <f>'OddsRatio_working_3-way'!X17^(1/3)*COS('OddsRatio_working_3-way'!Y17/3)</f>
        <v>0.52192342165790973</v>
      </c>
      <c r="AA17" s="11">
        <f>'OddsRatio_working_3-way'!X17^(1/3)*COS(('OddsRatio_working_3-way'!Y17+2*PI())/3)</f>
        <v>-0.29851130970957823</v>
      </c>
      <c r="AB17" s="11">
        <f>'OddsRatio_working_3-way'!X17^(1/3)*COS(('OddsRatio_working_3-way'!Y17+4*PI())/3)</f>
        <v>-0.2234121119483316</v>
      </c>
      <c r="AC17" s="11">
        <f>'OddsRatio_working_3-way'!X17^(1/3)*SIN('OddsRatio_working_3-way'!Y17/3)</f>
        <v>4.3358542043380702E-2</v>
      </c>
      <c r="AD17" s="11">
        <f>'OddsRatio_working_3-way'!X17^(1/3)*SIN(('OddsRatio_working_3-way'!Y17+2*PI())/3)</f>
        <v>0.43031967096415674</v>
      </c>
      <c r="AE17" s="11">
        <f>'OddsRatio_working_3-way'!X17^(1/3)*SIN(('OddsRatio_working_3-way'!Y17+4*PI())/3)</f>
        <v>-0.47367821300753737</v>
      </c>
      <c r="AF17" s="11">
        <f>-'OddsRatio_working_3-way'!U17/(3*'OddsRatio_working_3-way'!X17^(1/3))*COS(('OddsRatio_working_3-way'!Y17)/3)</f>
        <v>0.52192342165790973</v>
      </c>
      <c r="AG17" s="11">
        <f>-'OddsRatio_working_3-way'!U17/(3*'OddsRatio_working_3-way'!X17^(1/3))*COS(('OddsRatio_working_3-way'!Y17+2*PI())/3)</f>
        <v>-0.29851130970957823</v>
      </c>
      <c r="AH17" s="11">
        <f>-'OddsRatio_working_3-way'!U17/(3*'OddsRatio_working_3-way'!X17^(1/3))*COS(('OddsRatio_working_3-way'!Y17+4*PI())/3)</f>
        <v>-0.2234121119483316</v>
      </c>
      <c r="AI17" s="11">
        <f>'OddsRatio_working_3-way'!U17/(3*'OddsRatio_working_3-way'!X17^(1/3))*SIN(('OddsRatio_working_3-way'!Y17)/3)</f>
        <v>-4.3358542043380702E-2</v>
      </c>
      <c r="AJ17" s="11">
        <f>'OddsRatio_working_3-way'!U17/(3*'OddsRatio_working_3-way'!X17^(1/3))*SIN(('OddsRatio_working_3-way'!Y17+2*PI())/3)</f>
        <v>-0.43031967096415674</v>
      </c>
      <c r="AK17" s="11">
        <f>'OddsRatio_working_3-way'!U17/(3*'OddsRatio_working_3-way'!X17^(1/3))*SIN(('OddsRatio_working_3-way'!Y17+4*PI())/3)</f>
        <v>0.47367821300753737</v>
      </c>
      <c r="AL17" s="11">
        <f>'OddsRatio_working_3-way'!Z17+'OddsRatio_working_3-way'!AF17</f>
        <v>1.0438468433158195</v>
      </c>
      <c r="AM17" s="11">
        <f>'OddsRatio_working_3-way'!AA17+'OddsRatio_working_3-way'!AG17</f>
        <v>-0.59702261941915646</v>
      </c>
      <c r="AN17" s="11">
        <f>'OddsRatio_working_3-way'!AB17+'OddsRatio_working_3-way'!AH17</f>
        <v>-0.44682422389666321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1.0438468433158195</v>
      </c>
      <c r="AS17" s="11">
        <f>IF(('OddsRatio_working_3-way'!X17=0),IF(Q17&gt;0,-Q17^(1/3),(-Q17)^(1/3)),'OddsRatio_working_3-way'!AM17-'OddsRatio_working_3-way'!R17/3)</f>
        <v>-0.59702261941915646</v>
      </c>
      <c r="AT17" s="11">
        <f>IF(('OddsRatio_working_3-way'!X17=0),IF(Q17&gt;0,-Q17^(1/3),(-Q17)^(1/3)),'OddsRatio_working_3-way'!AN17-'OddsRatio_working_3-way'!R17/3)</f>
        <v>-0.44682422389666321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2.54</v>
      </c>
      <c r="B18" s="4">
        <f>IF('True_Odds_Calculator_3-way'!B19="","",'True_Odds_Calculator_3-way'!B19)</f>
        <v>3.22</v>
      </c>
      <c r="C18" s="4">
        <f>IF('True_Odds_Calculator_3-way'!C19="","",'True_Odds_Calculator_3-way'!C19)</f>
        <v>3.09</v>
      </c>
      <c r="D18" s="9">
        <f t="shared" si="13"/>
        <v>0.383771326124139</v>
      </c>
      <c r="E18" s="9">
        <f t="shared" si="14"/>
        <v>0.30168306943057854</v>
      </c>
      <c r="F18" s="9">
        <f t="shared" si="15"/>
        <v>0.31454560444528273</v>
      </c>
      <c r="G18" s="9">
        <f t="shared" si="16"/>
        <v>1.0426742757752132</v>
      </c>
      <c r="H18" s="9">
        <f t="shared" si="17"/>
        <v>2.6057183846938288</v>
      </c>
      <c r="I18" s="9">
        <f t="shared" si="18"/>
        <v>3.314736892220973</v>
      </c>
      <c r="J18" s="9">
        <f t="shared" si="19"/>
        <v>3.1791892363701955</v>
      </c>
      <c r="K18" s="11">
        <f t="shared" si="20"/>
        <v>0.39370078740157477</v>
      </c>
      <c r="L18" s="11">
        <f t="shared" si="21"/>
        <v>0.3105590062111801</v>
      </c>
      <c r="M18" s="11">
        <f t="shared" si="22"/>
        <v>0.3236245954692557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-0.2827300133283257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0.23147697504464532</v>
      </c>
      <c r="Q18" s="11">
        <f>2*'OddsRatio_working_3-way'!K18*'OddsRatio_working_3-way'!L18*'OddsRatio_working_3-way'!M18</f>
        <v>7.9137427365690724E-2</v>
      </c>
      <c r="R18" s="11">
        <f t="shared" si="23"/>
        <v>0</v>
      </c>
      <c r="S18" s="11">
        <f t="shared" si="24"/>
        <v>-0.81872091441469352</v>
      </c>
      <c r="T18" s="11">
        <f t="shared" si="25"/>
        <v>-0.27990458612468161</v>
      </c>
      <c r="U18" s="11">
        <f>'OddsRatio_working_3-way'!S18-'OddsRatio_working_3-way'!R18^2/3</f>
        <v>-0.81872091441469352</v>
      </c>
      <c r="V18" s="11">
        <f>'OddsRatio_working_3-way'!S18*'OddsRatio_working_3-way'!R18/3-2*'OddsRatio_working_3-way'!R18^3/27-'OddsRatio_working_3-way'!T18</f>
        <v>0.27990458612468161</v>
      </c>
      <c r="W18" s="11">
        <f>'OddsRatio_working_3-way'!V18^2+4*'OddsRatio_working_3-way'!U18^3/27</f>
        <v>-2.9559191363111442E-3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0.14256796315261402</v>
      </c>
      <c r="Y18" s="11">
        <f>IF('OddsRatio_working_3-way'!W18&gt;=0,IF('OddsRatio_working_3-way'!V18+SQRT('OddsRatio_working_3-way'!W18)&gt;0,0,PI()),ACOS('OddsRatio_working_3-way'!V18/(2*'OddsRatio_working_3-way'!X18)))</f>
        <v>0.19184997510601209</v>
      </c>
      <c r="Z18" s="11">
        <f>'OddsRatio_working_3-way'!X18^(1/3)*COS('OddsRatio_working_3-way'!Y18/3)</f>
        <v>0.52133713788760661</v>
      </c>
      <c r="AA18" s="11">
        <f>'OddsRatio_working_3-way'!X18^(1/3)*COS(('OddsRatio_working_3-way'!Y18+2*PI())/3)</f>
        <v>-0.28958085176689335</v>
      </c>
      <c r="AB18" s="11">
        <f>'OddsRatio_working_3-way'!X18^(1/3)*COS(('OddsRatio_working_3-way'!Y18+4*PI())/3)</f>
        <v>-0.23175628612071342</v>
      </c>
      <c r="AC18" s="11">
        <f>'OddsRatio_working_3-way'!X18^(1/3)*SIN('OddsRatio_working_3-way'!Y18/3)</f>
        <v>3.3385028541595307E-2</v>
      </c>
      <c r="AD18" s="11">
        <f>'OddsRatio_working_3-way'!X18^(1/3)*SIN(('OddsRatio_working_3-way'!Y18+2*PI())/3)</f>
        <v>0.4347986910761405</v>
      </c>
      <c r="AE18" s="11">
        <f>'OddsRatio_working_3-way'!X18^(1/3)*SIN(('OddsRatio_working_3-way'!Y18+4*PI())/3)</f>
        <v>-0.46818371961773564</v>
      </c>
      <c r="AF18" s="11">
        <f>-'OddsRatio_working_3-way'!U18/(3*'OddsRatio_working_3-way'!X18^(1/3))*COS(('OddsRatio_working_3-way'!Y18)/3)</f>
        <v>0.52133713788760661</v>
      </c>
      <c r="AG18" s="11">
        <f>-'OddsRatio_working_3-way'!U18/(3*'OddsRatio_working_3-way'!X18^(1/3))*COS(('OddsRatio_working_3-way'!Y18+2*PI())/3)</f>
        <v>-0.28958085176689335</v>
      </c>
      <c r="AH18" s="11">
        <f>-'OddsRatio_working_3-way'!U18/(3*'OddsRatio_working_3-way'!X18^(1/3))*COS(('OddsRatio_working_3-way'!Y18+4*PI())/3)</f>
        <v>-0.23175628612071342</v>
      </c>
      <c r="AI18" s="11">
        <f>'OddsRatio_working_3-way'!U18/(3*'OddsRatio_working_3-way'!X18^(1/3))*SIN(('OddsRatio_working_3-way'!Y18)/3)</f>
        <v>-3.3385028541595307E-2</v>
      </c>
      <c r="AJ18" s="11">
        <f>'OddsRatio_working_3-way'!U18/(3*'OddsRatio_working_3-way'!X18^(1/3))*SIN(('OddsRatio_working_3-way'!Y18+2*PI())/3)</f>
        <v>-0.4347986910761405</v>
      </c>
      <c r="AK18" s="11">
        <f>'OddsRatio_working_3-way'!U18/(3*'OddsRatio_working_3-way'!X18^(1/3))*SIN(('OddsRatio_working_3-way'!Y18+4*PI())/3)</f>
        <v>0.46818371961773564</v>
      </c>
      <c r="AL18" s="11">
        <f>'OddsRatio_working_3-way'!Z18+'OddsRatio_working_3-way'!AF18</f>
        <v>1.0426742757752132</v>
      </c>
      <c r="AM18" s="11">
        <f>'OddsRatio_working_3-way'!AA18+'OddsRatio_working_3-way'!AG18</f>
        <v>-0.57916170353378671</v>
      </c>
      <c r="AN18" s="11">
        <f>'OddsRatio_working_3-way'!AB18+'OddsRatio_working_3-way'!AH18</f>
        <v>-0.46351257224142683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1.0426742757752132</v>
      </c>
      <c r="AS18" s="11">
        <f>IF(('OddsRatio_working_3-way'!X18=0),IF(Q18&gt;0,-Q18^(1/3),(-Q18)^(1/3)),'OddsRatio_working_3-way'!AM18-'OddsRatio_working_3-way'!R18/3)</f>
        <v>-0.57916170353378671</v>
      </c>
      <c r="AT18" s="11">
        <f>IF(('OddsRatio_working_3-way'!X18=0),IF(Q18&gt;0,-Q18^(1/3),(-Q18)^(1/3)),'OddsRatio_working_3-way'!AN18-'OddsRatio_working_3-way'!R18/3)</f>
        <v>-0.46351257224142683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2.57</v>
      </c>
      <c r="B19" s="4">
        <f>IF('True_Odds_Calculator_3-way'!B20="","",'True_Odds_Calculator_3-way'!B20)</f>
        <v>3.55</v>
      </c>
      <c r="C19" s="4">
        <f>IF('True_Odds_Calculator_3-way'!C20="","",'True_Odds_Calculator_3-way'!C20)</f>
        <v>2.75</v>
      </c>
      <c r="D19" s="9">
        <f t="shared" si="13"/>
        <v>0.37689007890044268</v>
      </c>
      <c r="E19" s="9">
        <f t="shared" si="14"/>
        <v>0.27134938748709903</v>
      </c>
      <c r="F19" s="9">
        <f t="shared" si="15"/>
        <v>0.35176053361245829</v>
      </c>
      <c r="G19" s="9">
        <f t="shared" si="16"/>
        <v>1.0530531905252181</v>
      </c>
      <c r="H19" s="9">
        <f t="shared" si="17"/>
        <v>2.6532935091245924</v>
      </c>
      <c r="I19" s="9">
        <f t="shared" si="18"/>
        <v>3.685285635839306</v>
      </c>
      <c r="J19" s="9">
        <f t="shared" si="19"/>
        <v>2.8428430834191314</v>
      </c>
      <c r="K19" s="11">
        <f t="shared" si="20"/>
        <v>0.38910505836575876</v>
      </c>
      <c r="L19" s="11">
        <f t="shared" si="21"/>
        <v>0.28169014084507044</v>
      </c>
      <c r="M19" s="11">
        <f t="shared" si="22"/>
        <v>0.36363636363636365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-0.27924391058056874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0.23396124892261244</v>
      </c>
      <c r="Q19" s="11">
        <f>2*'OddsRatio_working_3-way'!K19*'OddsRatio_working_3-way'!L19*'OddsRatio_working_3-way'!M19</f>
        <v>7.9714224505149048E-2</v>
      </c>
      <c r="R19" s="11">
        <f t="shared" si="23"/>
        <v>0</v>
      </c>
      <c r="S19" s="11">
        <f t="shared" si="24"/>
        <v>-0.83783832004139214</v>
      </c>
      <c r="T19" s="11">
        <f t="shared" si="25"/>
        <v>-0.28546450427304676</v>
      </c>
      <c r="U19" s="11">
        <f>'OddsRatio_working_3-way'!S19-'OddsRatio_working_3-way'!R19^2/3</f>
        <v>-0.83783832004139214</v>
      </c>
      <c r="V19" s="11">
        <f>'OddsRatio_working_3-way'!S19*'OddsRatio_working_3-way'!R19/3-2*'OddsRatio_working_3-way'!R19^3/27-'OddsRatio_working_3-way'!T19</f>
        <v>0.28546450427304676</v>
      </c>
      <c r="W19" s="11">
        <f>'OddsRatio_working_3-way'!V19^2+4*'OddsRatio_working_3-way'!U19^3/27</f>
        <v>-5.641857003136852E-3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0.14759051477228574</v>
      </c>
      <c r="Y19" s="11">
        <f>IF('OddsRatio_working_3-way'!W19&gt;=0,IF('OddsRatio_working_3-way'!V19+SQRT('OddsRatio_working_3-way'!W19)&gt;0,0,PI()),ACOS('OddsRatio_working_3-way'!V19/(2*'OddsRatio_working_3-way'!X19)))</f>
        <v>0.25729114285945953</v>
      </c>
      <c r="Z19" s="11">
        <f>'OddsRatio_working_3-way'!X19^(1/3)*COS('OddsRatio_working_3-way'!Y19/3)</f>
        <v>0.52652659526260903</v>
      </c>
      <c r="AA19" s="11">
        <f>'OddsRatio_working_3-way'!X19^(1/3)*COS(('OddsRatio_working_3-way'!Y19+2*PI())/3)</f>
        <v>-0.30246646550357748</v>
      </c>
      <c r="AB19" s="11">
        <f>'OddsRatio_working_3-way'!X19^(1/3)*COS(('OddsRatio_working_3-way'!Y19+4*PI())/3)</f>
        <v>-0.22406012975903167</v>
      </c>
      <c r="AC19" s="11">
        <f>'OddsRatio_working_3-way'!X19^(1/3)*SIN('OddsRatio_working_3-way'!Y19/3)</f>
        <v>4.5267919048285685E-2</v>
      </c>
      <c r="AD19" s="11">
        <f>'OddsRatio_working_3-way'!X19^(1/3)*SIN(('OddsRatio_working_3-way'!Y19+2*PI())/3)</f>
        <v>0.43335144774140377</v>
      </c>
      <c r="AE19" s="11">
        <f>'OddsRatio_working_3-way'!X19^(1/3)*SIN(('OddsRatio_working_3-way'!Y19+4*PI())/3)</f>
        <v>-0.47861936678968947</v>
      </c>
      <c r="AF19" s="11">
        <f>-'OddsRatio_working_3-way'!U19/(3*'OddsRatio_working_3-way'!X19^(1/3))*COS(('OddsRatio_working_3-way'!Y19)/3)</f>
        <v>0.52652659526260903</v>
      </c>
      <c r="AG19" s="11">
        <f>-'OddsRatio_working_3-way'!U19/(3*'OddsRatio_working_3-way'!X19^(1/3))*COS(('OddsRatio_working_3-way'!Y19+2*PI())/3)</f>
        <v>-0.30246646550357748</v>
      </c>
      <c r="AH19" s="11">
        <f>-'OddsRatio_working_3-way'!U19/(3*'OddsRatio_working_3-way'!X19^(1/3))*COS(('OddsRatio_working_3-way'!Y19+4*PI())/3)</f>
        <v>-0.22406012975903167</v>
      </c>
      <c r="AI19" s="11">
        <f>'OddsRatio_working_3-way'!U19/(3*'OddsRatio_working_3-way'!X19^(1/3))*SIN(('OddsRatio_working_3-way'!Y19)/3)</f>
        <v>-4.5267919048285685E-2</v>
      </c>
      <c r="AJ19" s="11">
        <f>'OddsRatio_working_3-way'!U19/(3*'OddsRatio_working_3-way'!X19^(1/3))*SIN(('OddsRatio_working_3-way'!Y19+2*PI())/3)</f>
        <v>-0.43335144774140377</v>
      </c>
      <c r="AK19" s="11">
        <f>'OddsRatio_working_3-way'!U19/(3*'OddsRatio_working_3-way'!X19^(1/3))*SIN(('OddsRatio_working_3-way'!Y19+4*PI())/3)</f>
        <v>0.47861936678968947</v>
      </c>
      <c r="AL19" s="11">
        <f>'OddsRatio_working_3-way'!Z19+'OddsRatio_working_3-way'!AF19</f>
        <v>1.0530531905252181</v>
      </c>
      <c r="AM19" s="11">
        <f>'OddsRatio_working_3-way'!AA19+'OddsRatio_working_3-way'!AG19</f>
        <v>-0.60493293100715495</v>
      </c>
      <c r="AN19" s="11">
        <f>'OddsRatio_working_3-way'!AB19+'OddsRatio_working_3-way'!AH19</f>
        <v>-0.44812025951806334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1.0530531905252181</v>
      </c>
      <c r="AS19" s="11">
        <f>IF(('OddsRatio_working_3-way'!X19=0),IF(Q19&gt;0,-Q19^(1/3),(-Q19)^(1/3)),'OddsRatio_working_3-way'!AM19-'OddsRatio_working_3-way'!R19/3)</f>
        <v>-0.60493293100715495</v>
      </c>
      <c r="AT19" s="11">
        <f>IF(('OddsRatio_working_3-way'!X19=0),IF(Q19&gt;0,-Q19^(1/3),(-Q19)^(1/3)),'OddsRatio_working_3-way'!AN19-'OddsRatio_working_3-way'!R19/3)</f>
        <v>-0.44812025951806334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2.38</v>
      </c>
      <c r="B20" s="4">
        <f>IF('True_Odds_Calculator_3-way'!B21="","",'True_Odds_Calculator_3-way'!B21)</f>
        <v>3.49</v>
      </c>
      <c r="C20" s="4">
        <f>IF('True_Odds_Calculator_3-way'!C21="","",'True_Odds_Calculator_3-way'!C21)</f>
        <v>3.06</v>
      </c>
      <c r="D20" s="9">
        <f t="shared" si="13"/>
        <v>0.40790798053020633</v>
      </c>
      <c r="E20" s="9">
        <f t="shared" si="14"/>
        <v>0.27631400701663916</v>
      </c>
      <c r="F20" s="9">
        <f t="shared" si="15"/>
        <v>0.31577801245315462</v>
      </c>
      <c r="G20" s="9">
        <f t="shared" si="16"/>
        <v>1.0518357288913536</v>
      </c>
      <c r="H20" s="9">
        <f t="shared" si="17"/>
        <v>2.4515333058700679</v>
      </c>
      <c r="I20" s="9">
        <f t="shared" si="18"/>
        <v>3.6190709649394708</v>
      </c>
      <c r="J20" s="9">
        <f t="shared" si="19"/>
        <v>3.1667816015161887</v>
      </c>
      <c r="K20" s="11">
        <f t="shared" si="20"/>
        <v>0.42016806722689076</v>
      </c>
      <c r="L20" s="11">
        <f t="shared" si="21"/>
        <v>0.28653295128939826</v>
      </c>
      <c r="M20" s="11">
        <f t="shared" si="22"/>
        <v>0.32679738562091504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-0.27849784781601861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0.23330867264597843</v>
      </c>
      <c r="Q20" s="11">
        <f>2*'OddsRatio_working_3-way'!K20*'OddsRatio_working_3-way'!L20*'OddsRatio_working_3-way'!M20</f>
        <v>7.8687579307243988E-2</v>
      </c>
      <c r="R20" s="11">
        <f t="shared" si="23"/>
        <v>0</v>
      </c>
      <c r="S20" s="11">
        <f t="shared" si="24"/>
        <v>-0.83773958928439163</v>
      </c>
      <c r="T20" s="11">
        <f t="shared" si="25"/>
        <v>-0.28254286316505617</v>
      </c>
      <c r="U20" s="11">
        <f>'OddsRatio_working_3-way'!S20-'OddsRatio_working_3-way'!R20^2/3</f>
        <v>-0.83773958928439163</v>
      </c>
      <c r="V20" s="11">
        <f>'OddsRatio_working_3-way'!S20*'OddsRatio_working_3-way'!R20/3-2*'OddsRatio_working_3-way'!R20^3/27-'OddsRatio_working_3-way'!T20</f>
        <v>0.28254286316505617</v>
      </c>
      <c r="W20" s="11">
        <f>'OddsRatio_working_3-way'!V20^2+4*'OddsRatio_working_3-way'!U20^3/27</f>
        <v>-7.2705714935101112E-3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0.14756442747069648</v>
      </c>
      <c r="Y20" s="11">
        <f>IF('OddsRatio_working_3-way'!W20&gt;=0,IF('OddsRatio_working_3-way'!V20+SQRT('OddsRatio_working_3-way'!W20)&gt;0,0,PI()),ACOS('OddsRatio_working_3-way'!V20/(2*'OddsRatio_working_3-way'!X20)))</f>
        <v>0.29309505767492339</v>
      </c>
      <c r="Z20" s="11">
        <f>'OddsRatio_working_3-way'!X20^(1/3)*COS('OddsRatio_working_3-way'!Y20/3)</f>
        <v>0.52591786444567679</v>
      </c>
      <c r="AA20" s="11">
        <f>'OddsRatio_working_3-way'!X20^(1/3)*COS(('OddsRatio_working_3-way'!Y20+2*PI())/3)</f>
        <v>-0.30759856947239528</v>
      </c>
      <c r="AB20" s="11">
        <f>'OddsRatio_working_3-way'!X20^(1/3)*COS(('OddsRatio_working_3-way'!Y20+4*PI())/3)</f>
        <v>-0.21831929497328156</v>
      </c>
      <c r="AC20" s="11">
        <f>'OddsRatio_working_3-way'!X20^(1/3)*SIN('OddsRatio_working_3-way'!Y20/3)</f>
        <v>5.1545413165117786E-2</v>
      </c>
      <c r="AD20" s="11">
        <f>'OddsRatio_working_3-way'!X20^(1/3)*SIN(('OddsRatio_working_3-way'!Y20+2*PI())/3)</f>
        <v>0.42968552433145796</v>
      </c>
      <c r="AE20" s="11">
        <f>'OddsRatio_working_3-way'!X20^(1/3)*SIN(('OddsRatio_working_3-way'!Y20+4*PI())/3)</f>
        <v>-0.48123093749657575</v>
      </c>
      <c r="AF20" s="11">
        <f>-'OddsRatio_working_3-way'!U20/(3*'OddsRatio_working_3-way'!X20^(1/3))*COS(('OddsRatio_working_3-way'!Y20)/3)</f>
        <v>0.52591786444567667</v>
      </c>
      <c r="AG20" s="11">
        <f>-'OddsRatio_working_3-way'!U20/(3*'OddsRatio_working_3-way'!X20^(1/3))*COS(('OddsRatio_working_3-way'!Y20+2*PI())/3)</f>
        <v>-0.30759856947239522</v>
      </c>
      <c r="AH20" s="11">
        <f>-'OddsRatio_working_3-way'!U20/(3*'OddsRatio_working_3-way'!X20^(1/3))*COS(('OddsRatio_working_3-way'!Y20+4*PI())/3)</f>
        <v>-0.21831929497328154</v>
      </c>
      <c r="AI20" s="11">
        <f>'OddsRatio_working_3-way'!U20/(3*'OddsRatio_working_3-way'!X20^(1/3))*SIN(('OddsRatio_working_3-way'!Y20)/3)</f>
        <v>-5.1545413165117772E-2</v>
      </c>
      <c r="AJ20" s="11">
        <f>'OddsRatio_working_3-way'!U20/(3*'OddsRatio_working_3-way'!X20^(1/3))*SIN(('OddsRatio_working_3-way'!Y20+2*PI())/3)</f>
        <v>-0.42968552433145785</v>
      </c>
      <c r="AK20" s="11">
        <f>'OddsRatio_working_3-way'!U20/(3*'OddsRatio_working_3-way'!X20^(1/3))*SIN(('OddsRatio_working_3-way'!Y20+4*PI())/3)</f>
        <v>0.48123093749657564</v>
      </c>
      <c r="AL20" s="11">
        <f>'OddsRatio_working_3-way'!Z20+'OddsRatio_working_3-way'!AF20</f>
        <v>1.0518357288913536</v>
      </c>
      <c r="AM20" s="11">
        <f>'OddsRatio_working_3-way'!AA20+'OddsRatio_working_3-way'!AG20</f>
        <v>-0.61519713894479056</v>
      </c>
      <c r="AN20" s="11">
        <f>'OddsRatio_working_3-way'!AB20+'OddsRatio_working_3-way'!AH20</f>
        <v>-0.43663858994656313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1.0518357288913536</v>
      </c>
      <c r="AS20" s="11">
        <f>IF(('OddsRatio_working_3-way'!X20=0),IF(Q20&gt;0,-Q20^(1/3),(-Q20)^(1/3)),'OddsRatio_working_3-way'!AM20-'OddsRatio_working_3-way'!R20/3)</f>
        <v>-0.61519713894479056</v>
      </c>
      <c r="AT20" s="11">
        <f>IF(('OddsRatio_working_3-way'!X20=0),IF(Q20&gt;0,-Q20^(1/3),(-Q20)^(1/3)),'OddsRatio_working_3-way'!AN20-'OddsRatio_working_3-way'!R20/3)</f>
        <v>-0.43663858994656313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4.21</v>
      </c>
      <c r="B21" s="4">
        <f>IF('True_Odds_Calculator_3-way'!B22="","",'True_Odds_Calculator_3-way'!B22)</f>
        <v>3.52</v>
      </c>
      <c r="C21" s="4">
        <f>IF('True_Odds_Calculator_3-way'!C22="","",'True_Odds_Calculator_3-way'!C22)</f>
        <v>1.95</v>
      </c>
      <c r="D21" s="9">
        <f t="shared" si="13"/>
        <v>0.2277621464422265</v>
      </c>
      <c r="E21" s="9">
        <f t="shared" si="14"/>
        <v>0.27309447882957266</v>
      </c>
      <c r="F21" s="9">
        <f t="shared" si="15"/>
        <v>0.49914337472820097</v>
      </c>
      <c r="G21" s="9">
        <f t="shared" si="16"/>
        <v>1.0562446122282818</v>
      </c>
      <c r="H21" s="9">
        <f t="shared" si="17"/>
        <v>4.390545205252784</v>
      </c>
      <c r="I21" s="9">
        <f t="shared" si="18"/>
        <v>3.6617364228152702</v>
      </c>
      <c r="J21" s="9">
        <f t="shared" si="19"/>
        <v>2.0034323816168671</v>
      </c>
      <c r="K21" s="11">
        <f t="shared" si="20"/>
        <v>0.23752969121140144</v>
      </c>
      <c r="L21" s="11">
        <f t="shared" si="21"/>
        <v>0.28409090909090912</v>
      </c>
      <c r="M21" s="11">
        <f t="shared" si="22"/>
        <v>0.51282051282051289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-0.26593151504077872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0.23116234517659703</v>
      </c>
      <c r="Q21" s="11">
        <f>2*'OddsRatio_working_3-way'!K21*'OddsRatio_working_3-way'!L21*'OddsRatio_working_3-way'!M21</f>
        <v>6.9210282987005101E-2</v>
      </c>
      <c r="R21" s="11">
        <f t="shared" si="23"/>
        <v>0</v>
      </c>
      <c r="S21" s="11">
        <f t="shared" si="24"/>
        <v>-0.86925517323943313</v>
      </c>
      <c r="T21" s="11">
        <f t="shared" si="25"/>
        <v>-0.26025603989204588</v>
      </c>
      <c r="U21" s="11">
        <f>'OddsRatio_working_3-way'!S21-'OddsRatio_working_3-way'!R21^2/3</f>
        <v>-0.86925517323943313</v>
      </c>
      <c r="V21" s="11">
        <f>'OddsRatio_working_3-way'!S21*'OddsRatio_working_3-way'!R21/3-2*'OddsRatio_working_3-way'!R21^3/27-'OddsRatio_working_3-way'!T21</f>
        <v>0.26025603989204588</v>
      </c>
      <c r="W21" s="11">
        <f>'OddsRatio_working_3-way'!V21^2+4*'OddsRatio_working_3-way'!U21^3/27</f>
        <v>-2.9572448426108788E-2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0.155969271594118</v>
      </c>
      <c r="Y21" s="11">
        <f>IF('OddsRatio_working_3-way'!W21&gt;=0,IF('OddsRatio_working_3-way'!V21+SQRT('OddsRatio_working_3-way'!W21)&gt;0,0,PI()),ACOS('OddsRatio_working_3-way'!V21/(2*'OddsRatio_working_3-way'!X21)))</f>
        <v>0.58390124290229484</v>
      </c>
      <c r="Z21" s="11">
        <f>'OddsRatio_working_3-way'!X21^(1/3)*COS('OddsRatio_working_3-way'!Y21/3)</f>
        <v>0.5281223061141409</v>
      </c>
      <c r="AA21" s="11">
        <f>'OddsRatio_working_3-way'!X21^(1/3)*COS(('OddsRatio_working_3-way'!Y21+2*PI())/3)</f>
        <v>-0.35422165243661852</v>
      </c>
      <c r="AB21" s="11">
        <f>'OddsRatio_working_3-way'!X21^(1/3)*COS(('OddsRatio_working_3-way'!Y21+4*PI())/3)</f>
        <v>-0.17390065367752258</v>
      </c>
      <c r="AC21" s="11">
        <f>'OddsRatio_working_3-way'!X21^(1/3)*SIN('OddsRatio_working_3-way'!Y21/3)</f>
        <v>0.1041083771741064</v>
      </c>
      <c r="AD21" s="11">
        <f>'OddsRatio_working_3-way'!X21^(1/3)*SIN(('OddsRatio_working_3-way'!Y21+2*PI())/3)</f>
        <v>0.40531314481301473</v>
      </c>
      <c r="AE21" s="11">
        <f>'OddsRatio_working_3-way'!X21^(1/3)*SIN(('OddsRatio_working_3-way'!Y21+4*PI())/3)</f>
        <v>-0.50942152198712087</v>
      </c>
      <c r="AF21" s="11">
        <f>-'OddsRatio_working_3-way'!U21/(3*'OddsRatio_working_3-way'!X21^(1/3))*COS(('OddsRatio_working_3-way'!Y21)/3)</f>
        <v>0.5281223061141409</v>
      </c>
      <c r="AG21" s="11">
        <f>-'OddsRatio_working_3-way'!U21/(3*'OddsRatio_working_3-way'!X21^(1/3))*COS(('OddsRatio_working_3-way'!Y21+2*PI())/3)</f>
        <v>-0.35422165243661852</v>
      </c>
      <c r="AH21" s="11">
        <f>-'OddsRatio_working_3-way'!U21/(3*'OddsRatio_working_3-way'!X21^(1/3))*COS(('OddsRatio_working_3-way'!Y21+4*PI())/3)</f>
        <v>-0.17390065367752258</v>
      </c>
      <c r="AI21" s="11">
        <f>'OddsRatio_working_3-way'!U21/(3*'OddsRatio_working_3-way'!X21^(1/3))*SIN(('OddsRatio_working_3-way'!Y21)/3)</f>
        <v>-0.1041083771741064</v>
      </c>
      <c r="AJ21" s="11">
        <f>'OddsRatio_working_3-way'!U21/(3*'OddsRatio_working_3-way'!X21^(1/3))*SIN(('OddsRatio_working_3-way'!Y21+2*PI())/3)</f>
        <v>-0.40531314481301473</v>
      </c>
      <c r="AK21" s="11">
        <f>'OddsRatio_working_3-way'!U21/(3*'OddsRatio_working_3-way'!X21^(1/3))*SIN(('OddsRatio_working_3-way'!Y21+4*PI())/3)</f>
        <v>0.50942152198712087</v>
      </c>
      <c r="AL21" s="11">
        <f>'OddsRatio_working_3-way'!Z21+'OddsRatio_working_3-way'!AF21</f>
        <v>1.0562446122282818</v>
      </c>
      <c r="AM21" s="11">
        <f>'OddsRatio_working_3-way'!AA21+'OddsRatio_working_3-way'!AG21</f>
        <v>-0.70844330487323703</v>
      </c>
      <c r="AN21" s="11">
        <f>'OddsRatio_working_3-way'!AB21+'OddsRatio_working_3-way'!AH21</f>
        <v>-0.34780130735504516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1.0562446122282818</v>
      </c>
      <c r="AS21" s="11">
        <f>IF(('OddsRatio_working_3-way'!X21=0),IF(Q21&gt;0,-Q21^(1/3),(-Q21)^(1/3)),'OddsRatio_working_3-way'!AM21-'OddsRatio_working_3-way'!R21/3)</f>
        <v>-0.70844330487323703</v>
      </c>
      <c r="AT21" s="11">
        <f>IF(('OddsRatio_working_3-way'!X21=0),IF(Q21&gt;0,-Q21^(1/3),(-Q21)^(1/3)),'OddsRatio_working_3-way'!AN21-'OddsRatio_working_3-way'!R21/3)</f>
        <v>-0.34780130735504516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2.96</v>
      </c>
      <c r="B22" s="4">
        <f>IF('True_Odds_Calculator_3-way'!B23="","",'True_Odds_Calculator_3-way'!B23)</f>
        <v>3.75</v>
      </c>
      <c r="C22" s="4">
        <f>IF('True_Odds_Calculator_3-way'!C23="","",'True_Odds_Calculator_3-way'!C23)</f>
        <v>2.33</v>
      </c>
      <c r="D22" s="9">
        <f t="shared" si="13"/>
        <v>0.32649952772359048</v>
      </c>
      <c r="E22" s="9">
        <f t="shared" si="14"/>
        <v>0.25679064491900017</v>
      </c>
      <c r="F22" s="9">
        <f t="shared" si="15"/>
        <v>0.41670982735740936</v>
      </c>
      <c r="G22" s="9">
        <f t="shared" si="16"/>
        <v>1.0524446768200206</v>
      </c>
      <c r="H22" s="9">
        <f t="shared" si="17"/>
        <v>3.0627915665672409</v>
      </c>
      <c r="I22" s="9">
        <f t="shared" si="18"/>
        <v>3.8942228612550562</v>
      </c>
      <c r="J22" s="9">
        <f t="shared" si="19"/>
        <v>2.3997514201706274</v>
      </c>
      <c r="K22" s="11">
        <f t="shared" si="20"/>
        <v>0.33783783783783783</v>
      </c>
      <c r="L22" s="11">
        <f t="shared" si="21"/>
        <v>0.26666666666666666</v>
      </c>
      <c r="M22" s="11">
        <f t="shared" si="22"/>
        <v>0.42918454935622319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-0.27717975486215818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0.23353825928933225</v>
      </c>
      <c r="Q22" s="11">
        <f>2*'OddsRatio_working_3-way'!K22*'OddsRatio_working_3-way'!L22*'OddsRatio_working_3-way'!M22</f>
        <v>7.7330549433553719E-2</v>
      </c>
      <c r="R22" s="11">
        <f t="shared" si="23"/>
        <v>0</v>
      </c>
      <c r="S22" s="11">
        <f t="shared" si="24"/>
        <v>-0.84255164813704053</v>
      </c>
      <c r="T22" s="11">
        <f t="shared" si="25"/>
        <v>-0.27899061196590746</v>
      </c>
      <c r="U22" s="11">
        <f>'OddsRatio_working_3-way'!S22-'OddsRatio_working_3-way'!R22^2/3</f>
        <v>-0.84255164813704053</v>
      </c>
      <c r="V22" s="11">
        <f>'OddsRatio_working_3-way'!S22*'OddsRatio_working_3-way'!R22/3-2*'OddsRatio_working_3-way'!R22^3/27-'OddsRatio_working_3-way'!T22</f>
        <v>0.27899061196590746</v>
      </c>
      <c r="W22" s="11">
        <f>'OddsRatio_working_3-way'!V22^2+4*'OddsRatio_working_3-way'!U22^3/27</f>
        <v>-1.0774868490997597E-2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0.14883768848657683</v>
      </c>
      <c r="Y22" s="11">
        <f>IF('OddsRatio_working_3-way'!W22&gt;=0,IF('OddsRatio_working_3-way'!V22+SQRT('OddsRatio_working_3-way'!W22)&gt;0,0,PI()),ACOS('OddsRatio_working_3-way'!V22/(2*'OddsRatio_working_3-way'!X22)))</f>
        <v>0.35619322001247844</v>
      </c>
      <c r="Z22" s="11">
        <f>'OddsRatio_working_3-way'!X22^(1/3)*COS('OddsRatio_working_3-way'!Y22/3)</f>
        <v>0.52622233841001043</v>
      </c>
      <c r="AA22" s="11">
        <f>'OddsRatio_working_3-way'!X22^(1/3)*COS(('OddsRatio_working_3-way'!Y22+2*PI())/3)</f>
        <v>-0.31747521939431222</v>
      </c>
      <c r="AB22" s="11">
        <f>'OddsRatio_working_3-way'!X22^(1/3)*COS(('OddsRatio_working_3-way'!Y22+4*PI())/3)</f>
        <v>-0.20874711901569837</v>
      </c>
      <c r="AC22" s="11">
        <f>'OddsRatio_working_3-way'!X22^(1/3)*SIN('OddsRatio_working_3-way'!Y22/3)</f>
        <v>6.2774198022069516E-2</v>
      </c>
      <c r="AD22" s="11">
        <f>'OddsRatio_working_3-way'!X22^(1/3)*SIN(('OddsRatio_working_3-way'!Y22+2*PI())/3)</f>
        <v>0.42433481409088614</v>
      </c>
      <c r="AE22" s="11">
        <f>'OddsRatio_working_3-way'!X22^(1/3)*SIN(('OddsRatio_working_3-way'!Y22+4*PI())/3)</f>
        <v>-0.48710901211295554</v>
      </c>
      <c r="AF22" s="11">
        <f>-'OddsRatio_working_3-way'!U22/(3*'OddsRatio_working_3-way'!X22^(1/3))*COS(('OddsRatio_working_3-way'!Y22)/3)</f>
        <v>0.5262223384100102</v>
      </c>
      <c r="AG22" s="11">
        <f>-'OddsRatio_working_3-way'!U22/(3*'OddsRatio_working_3-way'!X22^(1/3))*COS(('OddsRatio_working_3-way'!Y22+2*PI())/3)</f>
        <v>-0.31747521939431211</v>
      </c>
      <c r="AH22" s="11">
        <f>-'OddsRatio_working_3-way'!U22/(3*'OddsRatio_working_3-way'!X22^(1/3))*COS(('OddsRatio_working_3-way'!Y22+4*PI())/3)</f>
        <v>-0.20874711901569828</v>
      </c>
      <c r="AI22" s="11">
        <f>'OddsRatio_working_3-way'!U22/(3*'OddsRatio_working_3-way'!X22^(1/3))*SIN(('OddsRatio_working_3-way'!Y22)/3)</f>
        <v>-6.2774198022069488E-2</v>
      </c>
      <c r="AJ22" s="11">
        <f>'OddsRatio_working_3-way'!U22/(3*'OddsRatio_working_3-way'!X22^(1/3))*SIN(('OddsRatio_working_3-way'!Y22+2*PI())/3)</f>
        <v>-0.42433481409088597</v>
      </c>
      <c r="AK22" s="11">
        <f>'OddsRatio_working_3-way'!U22/(3*'OddsRatio_working_3-way'!X22^(1/3))*SIN(('OddsRatio_working_3-way'!Y22+4*PI())/3)</f>
        <v>0.48710901211295538</v>
      </c>
      <c r="AL22" s="11">
        <f>'OddsRatio_working_3-way'!Z22+'OddsRatio_working_3-way'!AF22</f>
        <v>1.0524446768200206</v>
      </c>
      <c r="AM22" s="11">
        <f>'OddsRatio_working_3-way'!AA22+'OddsRatio_working_3-way'!AG22</f>
        <v>-0.63495043878862434</v>
      </c>
      <c r="AN22" s="11">
        <f>'OddsRatio_working_3-way'!AB22+'OddsRatio_working_3-way'!AH22</f>
        <v>-0.41749423803139663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1.0524446768200206</v>
      </c>
      <c r="AS22" s="11">
        <f>IF(('OddsRatio_working_3-way'!X22=0),IF(Q22&gt;0,-Q22^(1/3),(-Q22)^(1/3)),'OddsRatio_working_3-way'!AM22-'OddsRatio_working_3-way'!R22/3)</f>
        <v>-0.63495043878862434</v>
      </c>
      <c r="AT22" s="11">
        <f>IF(('OddsRatio_working_3-way'!X22=0),IF(Q22&gt;0,-Q22^(1/3),(-Q22)^(1/3)),'OddsRatio_working_3-way'!AN22-'OddsRatio_working_3-way'!R22/3)</f>
        <v>-0.41749423803139663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2.27</v>
      </c>
      <c r="B23" s="4">
        <f>IF('True_Odds_Calculator_3-way'!B24="","",'True_Odds_Calculator_3-way'!B24)</f>
        <v>3.54</v>
      </c>
      <c r="C23" s="4">
        <f>IF('True_Odds_Calculator_3-way'!C24="","",'True_Odds_Calculator_3-way'!C24)</f>
        <v>3.23</v>
      </c>
      <c r="D23" s="9">
        <f t="shared" si="13"/>
        <v>0.42834948567601966</v>
      </c>
      <c r="E23" s="9">
        <f t="shared" si="14"/>
        <v>0.27254754270879816</v>
      </c>
      <c r="F23" s="9">
        <f t="shared" si="15"/>
        <v>0.29910297161518207</v>
      </c>
      <c r="G23" s="9">
        <f t="shared" si="16"/>
        <v>1.0508207206210534</v>
      </c>
      <c r="H23" s="9">
        <f t="shared" si="17"/>
        <v>2.3345423151887377</v>
      </c>
      <c r="I23" s="9">
        <f t="shared" si="18"/>
        <v>3.6690846303774758</v>
      </c>
      <c r="J23" s="9">
        <f t="shared" si="19"/>
        <v>3.3433302069849491</v>
      </c>
      <c r="K23" s="11">
        <f t="shared" si="20"/>
        <v>0.44052863436123346</v>
      </c>
      <c r="L23" s="11">
        <f t="shared" si="21"/>
        <v>0.2824858757062147</v>
      </c>
      <c r="M23" s="11">
        <f t="shared" si="22"/>
        <v>0.30959752321981426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-0.2771473045119992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0.23270477615765425</v>
      </c>
      <c r="Q23" s="11">
        <f>2*'OddsRatio_working_3-way'!K23*'OddsRatio_working_3-way'!L23*'OddsRatio_working_3-way'!M23</f>
        <v>7.7054561641607372E-2</v>
      </c>
      <c r="R23" s="11">
        <f t="shared" si="23"/>
        <v>0</v>
      </c>
      <c r="S23" s="11">
        <f t="shared" si="24"/>
        <v>-0.83964293489125097</v>
      </c>
      <c r="T23" s="11">
        <f t="shared" si="25"/>
        <v>-0.27802746188452021</v>
      </c>
      <c r="U23" s="11">
        <f>'OddsRatio_working_3-way'!S23-'OddsRatio_working_3-way'!R23^2/3</f>
        <v>-0.83964293489125097</v>
      </c>
      <c r="V23" s="11">
        <f>'OddsRatio_working_3-way'!S23*'OddsRatio_working_3-way'!R23/3-2*'OddsRatio_working_3-way'!R23^3/27-'OddsRatio_working_3-way'!T23</f>
        <v>0.27802746188452021</v>
      </c>
      <c r="W23" s="11">
        <f>'OddsRatio_working_3-way'!V23^2+4*'OddsRatio_working_3-way'!U23^3/27</f>
        <v>-1.0396802411520606E-2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0.14806761291169396</v>
      </c>
      <c r="Y23" s="11">
        <f>IF('OddsRatio_working_3-way'!W23&gt;=0,IF('OddsRatio_working_3-way'!V23+SQRT('OddsRatio_working_3-way'!W23)&gt;0,0,PI()),ACOS('OddsRatio_working_3-way'!V23/(2*'OddsRatio_working_3-way'!X23)))</f>
        <v>0.35151235242809431</v>
      </c>
      <c r="Z23" s="11">
        <f>'OddsRatio_working_3-way'!X23^(1/3)*COS('OddsRatio_working_3-way'!Y23/3)</f>
        <v>0.52541036031052668</v>
      </c>
      <c r="AA23" s="11">
        <f>'OddsRatio_working_3-way'!X23^(1/3)*COS(('OddsRatio_working_3-way'!Y23+2*PI())/3)</f>
        <v>-0.31626541429949273</v>
      </c>
      <c r="AB23" s="11">
        <f>'OddsRatio_working_3-way'!X23^(1/3)*COS(('OddsRatio_working_3-way'!Y23+4*PI())/3)</f>
        <v>-0.20914494601103362</v>
      </c>
      <c r="AC23" s="11">
        <f>'OddsRatio_working_3-way'!X23^(1/3)*SIN('OddsRatio_working_3-way'!Y23/3)</f>
        <v>6.1846031202060572E-2</v>
      </c>
      <c r="AD23" s="11">
        <f>'OddsRatio_working_3-way'!X23^(1/3)*SIN(('OddsRatio_working_3-way'!Y23+2*PI())/3)</f>
        <v>0.42409570383942102</v>
      </c>
      <c r="AE23" s="11">
        <f>'OddsRatio_working_3-way'!X23^(1/3)*SIN(('OddsRatio_working_3-way'!Y23+4*PI())/3)</f>
        <v>-0.48594173504148158</v>
      </c>
      <c r="AF23" s="11">
        <f>-'OddsRatio_working_3-way'!U23/(3*'OddsRatio_working_3-way'!X23^(1/3))*COS(('OddsRatio_working_3-way'!Y23)/3)</f>
        <v>0.52541036031052657</v>
      </c>
      <c r="AG23" s="11">
        <f>-'OddsRatio_working_3-way'!U23/(3*'OddsRatio_working_3-way'!X23^(1/3))*COS(('OddsRatio_working_3-way'!Y23+2*PI())/3)</f>
        <v>-0.31626541429949262</v>
      </c>
      <c r="AH23" s="11">
        <f>-'OddsRatio_working_3-way'!U23/(3*'OddsRatio_working_3-way'!X23^(1/3))*COS(('OddsRatio_working_3-way'!Y23+4*PI())/3)</f>
        <v>-0.20914494601103359</v>
      </c>
      <c r="AI23" s="11">
        <f>'OddsRatio_working_3-way'!U23/(3*'OddsRatio_working_3-way'!X23^(1/3))*SIN(('OddsRatio_working_3-way'!Y23)/3)</f>
        <v>-6.1846031202060558E-2</v>
      </c>
      <c r="AJ23" s="11">
        <f>'OddsRatio_working_3-way'!U23/(3*'OddsRatio_working_3-way'!X23^(1/3))*SIN(('OddsRatio_working_3-way'!Y23+2*PI())/3)</f>
        <v>-0.42409570383942091</v>
      </c>
      <c r="AK23" s="11">
        <f>'OddsRatio_working_3-way'!U23/(3*'OddsRatio_working_3-way'!X23^(1/3))*SIN(('OddsRatio_working_3-way'!Y23+4*PI())/3)</f>
        <v>0.48594173504148153</v>
      </c>
      <c r="AL23" s="11">
        <f>'OddsRatio_working_3-way'!Z23+'OddsRatio_working_3-way'!AF23</f>
        <v>1.0508207206210534</v>
      </c>
      <c r="AM23" s="11">
        <f>'OddsRatio_working_3-way'!AA23+'OddsRatio_working_3-way'!AG23</f>
        <v>-0.63253082859898535</v>
      </c>
      <c r="AN23" s="11">
        <f>'OddsRatio_working_3-way'!AB23+'OddsRatio_working_3-way'!AH23</f>
        <v>-0.41828989202206723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1.0508207206210534</v>
      </c>
      <c r="AS23" s="11">
        <f>IF(('OddsRatio_working_3-way'!X23=0),IF(Q23&gt;0,-Q23^(1/3),(-Q23)^(1/3)),'OddsRatio_working_3-way'!AM23-'OddsRatio_working_3-way'!R23/3)</f>
        <v>-0.63253082859898535</v>
      </c>
      <c r="AT23" s="11">
        <f>IF(('OddsRatio_working_3-way'!X23=0),IF(Q23&gt;0,-Q23^(1/3),(-Q23)^(1/3)),'OddsRatio_working_3-way'!AN23-'OddsRatio_working_3-way'!R23/3)</f>
        <v>-0.41828989202206723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1.89</v>
      </c>
      <c r="B24" s="4">
        <f>IF('True_Odds_Calculator_3-way'!B25="","",'True_Odds_Calculator_3-way'!B25)</f>
        <v>3.64</v>
      </c>
      <c r="C24" s="4">
        <f>IF('True_Odds_Calculator_3-way'!C25="","",'True_Odds_Calculator_3-way'!C25)</f>
        <v>4.32</v>
      </c>
      <c r="D24" s="9">
        <f t="shared" si="13"/>
        <v>0.51492330683239218</v>
      </c>
      <c r="E24" s="9">
        <f t="shared" si="14"/>
        <v>0.2635493149246354</v>
      </c>
      <c r="F24" s="9">
        <f t="shared" si="15"/>
        <v>0.22152737824297225</v>
      </c>
      <c r="G24" s="9">
        <f t="shared" si="16"/>
        <v>1.0584682905032348</v>
      </c>
      <c r="H24" s="9">
        <f t="shared" si="17"/>
        <v>1.9420367785478792</v>
      </c>
      <c r="I24" s="9">
        <f t="shared" si="18"/>
        <v>3.7943562869285397</v>
      </c>
      <c r="J24" s="9">
        <f t="shared" si="19"/>
        <v>4.5141147244707396</v>
      </c>
      <c r="K24" s="11">
        <f t="shared" si="20"/>
        <v>0.52910052910052918</v>
      </c>
      <c r="L24" s="11">
        <f t="shared" si="21"/>
        <v>0.27472527472527469</v>
      </c>
      <c r="M24" s="11">
        <f t="shared" si="22"/>
        <v>0.23148148148148145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-0.2624732704097783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0.23048551487704924</v>
      </c>
      <c r="Q24" s="11">
        <f>2*'OddsRatio_working_3-way'!K24*'OddsRatio_working_3-way'!L24*'OddsRatio_working_3-way'!M24</f>
        <v>6.7295040840014378E-2</v>
      </c>
      <c r="R24" s="11">
        <f t="shared" si="23"/>
        <v>0</v>
      </c>
      <c r="S24" s="11">
        <f t="shared" si="24"/>
        <v>-0.87812947397352437</v>
      </c>
      <c r="T24" s="11">
        <f t="shared" si="25"/>
        <v>-0.2563881675835108</v>
      </c>
      <c r="U24" s="11">
        <f>'OddsRatio_working_3-way'!S24-'OddsRatio_working_3-way'!R24^2/3</f>
        <v>-0.87812947397352437</v>
      </c>
      <c r="V24" s="11">
        <f>'OddsRatio_working_3-way'!S24*'OddsRatio_working_3-way'!R24/3-2*'OddsRatio_working_3-way'!R24^3/27-'OddsRatio_working_3-way'!T24</f>
        <v>0.2563881675835108</v>
      </c>
      <c r="W24" s="11">
        <f>'OddsRatio_working_3-way'!V24^2+4*'OddsRatio_working_3-way'!U24^3/27</f>
        <v>-3.458149632332877E-2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0.15836381278574913</v>
      </c>
      <c r="Y24" s="11">
        <f>IF('OddsRatio_working_3-way'!W24&gt;=0,IF('OddsRatio_working_3-way'!V24+SQRT('OddsRatio_working_3-way'!W24)&gt;0,0,PI()),ACOS('OddsRatio_working_3-way'!V24/(2*'OddsRatio_working_3-way'!X24)))</f>
        <v>0.62751162791472714</v>
      </c>
      <c r="Z24" s="11">
        <f>'OddsRatio_working_3-way'!X24^(1/3)*COS('OddsRatio_working_3-way'!Y24/3)</f>
        <v>0.52923414525161738</v>
      </c>
      <c r="AA24" s="11">
        <f>'OddsRatio_working_3-way'!X24^(1/3)*COS(('OddsRatio_working_3-way'!Y24+2*PI())/3)</f>
        <v>-0.36190932883473637</v>
      </c>
      <c r="AB24" s="11">
        <f>'OddsRatio_working_3-way'!X24^(1/3)*COS(('OddsRatio_working_3-way'!Y24+4*PI())/3)</f>
        <v>-0.16732481641688129</v>
      </c>
      <c r="AC24" s="11">
        <f>'OddsRatio_working_3-way'!X24^(1/3)*SIN('OddsRatio_working_3-way'!Y24/3)</f>
        <v>0.11234342062458087</v>
      </c>
      <c r="AD24" s="11">
        <f>'OddsRatio_working_3-way'!X24^(1/3)*SIN(('OddsRatio_working_3-way'!Y24+2*PI())/3)</f>
        <v>0.4021585040257537</v>
      </c>
      <c r="AE24" s="11">
        <f>'OddsRatio_working_3-way'!X24^(1/3)*SIN(('OddsRatio_working_3-way'!Y24+4*PI())/3)</f>
        <v>-0.51450192465033451</v>
      </c>
      <c r="AF24" s="11">
        <f>-'OddsRatio_working_3-way'!U24/(3*'OddsRatio_working_3-way'!X24^(1/3))*COS(('OddsRatio_working_3-way'!Y24)/3)</f>
        <v>0.52923414525161738</v>
      </c>
      <c r="AG24" s="11">
        <f>-'OddsRatio_working_3-way'!U24/(3*'OddsRatio_working_3-way'!X24^(1/3))*COS(('OddsRatio_working_3-way'!Y24+2*PI())/3)</f>
        <v>-0.36190932883473637</v>
      </c>
      <c r="AH24" s="11">
        <f>-'OddsRatio_working_3-way'!U24/(3*'OddsRatio_working_3-way'!X24^(1/3))*COS(('OddsRatio_working_3-way'!Y24+4*PI())/3)</f>
        <v>-0.16732481641688129</v>
      </c>
      <c r="AI24" s="11">
        <f>'OddsRatio_working_3-way'!U24/(3*'OddsRatio_working_3-way'!X24^(1/3))*SIN(('OddsRatio_working_3-way'!Y24)/3)</f>
        <v>-0.11234342062458087</v>
      </c>
      <c r="AJ24" s="11">
        <f>'OddsRatio_working_3-way'!U24/(3*'OddsRatio_working_3-way'!X24^(1/3))*SIN(('OddsRatio_working_3-way'!Y24+2*PI())/3)</f>
        <v>-0.4021585040257537</v>
      </c>
      <c r="AK24" s="11">
        <f>'OddsRatio_working_3-way'!U24/(3*'OddsRatio_working_3-way'!X24^(1/3))*SIN(('OddsRatio_working_3-way'!Y24+4*PI())/3)</f>
        <v>0.51450192465033451</v>
      </c>
      <c r="AL24" s="11">
        <f>'OddsRatio_working_3-way'!Z24+'OddsRatio_working_3-way'!AF24</f>
        <v>1.0584682905032348</v>
      </c>
      <c r="AM24" s="11">
        <f>'OddsRatio_working_3-way'!AA24+'OddsRatio_working_3-way'!AG24</f>
        <v>-0.72381865766947273</v>
      </c>
      <c r="AN24" s="11">
        <f>'OddsRatio_working_3-way'!AB24+'OddsRatio_working_3-way'!AH24</f>
        <v>-0.33464963283376259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1.0584682905032348</v>
      </c>
      <c r="AS24" s="11">
        <f>IF(('OddsRatio_working_3-way'!X24=0),IF(Q24&gt;0,-Q24^(1/3),(-Q24)^(1/3)),'OddsRatio_working_3-way'!AM24-'OddsRatio_working_3-way'!R24/3)</f>
        <v>-0.72381865766947273</v>
      </c>
      <c r="AT24" s="11">
        <f>IF(('OddsRatio_working_3-way'!X24=0),IF(Q24&gt;0,-Q24^(1/3),(-Q24)^(1/3)),'OddsRatio_working_3-way'!AN24-'OddsRatio_working_3-way'!R24/3)</f>
        <v>-0.33464963283376259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2.37</v>
      </c>
      <c r="B25" s="4">
        <f>IF('True_Odds_Calculator_3-way'!B26="","",'True_Odds_Calculator_3-way'!B26)</f>
        <v>3.49</v>
      </c>
      <c r="C25" s="4">
        <f>IF('True_Odds_Calculator_3-way'!C26="","",'True_Odds_Calculator_3-way'!C26)</f>
        <v>3.08</v>
      </c>
      <c r="D25" s="9">
        <f t="shared" si="13"/>
        <v>0.4097857004654214</v>
      </c>
      <c r="E25" s="9">
        <f t="shared" si="14"/>
        <v>0.27641326874857297</v>
      </c>
      <c r="F25" s="9">
        <f t="shared" si="15"/>
        <v>0.31380103078600569</v>
      </c>
      <c r="G25" s="9">
        <f t="shared" si="16"/>
        <v>1.0513137887320272</v>
      </c>
      <c r="H25" s="9">
        <f t="shared" si="17"/>
        <v>2.4402998905628777</v>
      </c>
      <c r="I25" s="9">
        <f t="shared" si="18"/>
        <v>3.6177713339427475</v>
      </c>
      <c r="J25" s="9">
        <f t="shared" si="19"/>
        <v>3.1867326805626162</v>
      </c>
      <c r="K25" s="11">
        <f t="shared" si="20"/>
        <v>0.42194092827004215</v>
      </c>
      <c r="L25" s="11">
        <f t="shared" si="21"/>
        <v>0.28653295128939826</v>
      </c>
      <c r="M25" s="11">
        <f t="shared" si="22"/>
        <v>0.32467532467532467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-0.27852152200199076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0.23316424607636388</v>
      </c>
      <c r="Q25" s="11">
        <f>2*'OddsRatio_working_3-way'!K25*'OddsRatio_working_3-way'!L25*'OddsRatio_working_3-way'!M25</f>
        <v>7.8506480160391856E-2</v>
      </c>
      <c r="R25" s="11">
        <f t="shared" si="23"/>
        <v>0</v>
      </c>
      <c r="S25" s="11">
        <f t="shared" si="24"/>
        <v>-0.83714983459948678</v>
      </c>
      <c r="T25" s="11">
        <f t="shared" si="25"/>
        <v>-0.28186863117827832</v>
      </c>
      <c r="U25" s="11">
        <f>'OddsRatio_working_3-way'!S25-'OddsRatio_working_3-way'!R25^2/3</f>
        <v>-0.83714983459948678</v>
      </c>
      <c r="V25" s="11">
        <f>'OddsRatio_working_3-way'!S25*'OddsRatio_working_3-way'!R25/3-2*'OddsRatio_working_3-way'!R25^3/27-'OddsRatio_working_3-way'!T25</f>
        <v>0.28186863117827832</v>
      </c>
      <c r="W25" s="11">
        <f>'OddsRatio_working_3-way'!V25^2+4*'OddsRatio_working_3-way'!U25^3/27</f>
        <v>-7.4672922099681266E-3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0.14740863055829229</v>
      </c>
      <c r="Y25" s="11">
        <f>IF('OddsRatio_working_3-way'!W25&gt;=0,IF('OddsRatio_working_3-way'!V25+SQRT('OddsRatio_working_3-way'!W25)&gt;0,0,PI()),ACOS('OddsRatio_working_3-way'!V25/(2*'OddsRatio_working_3-way'!X25)))</f>
        <v>0.29747670306126706</v>
      </c>
      <c r="Z25" s="11">
        <f>'OddsRatio_working_3-way'!X25^(1/3)*COS('OddsRatio_working_3-way'!Y25/3)</f>
        <v>0.52565689436601348</v>
      </c>
      <c r="AA25" s="11">
        <f>'OddsRatio_working_3-way'!X25^(1/3)*COS(('OddsRatio_working_3-way'!Y25+2*PI())/3)</f>
        <v>-0.30811730568021295</v>
      </c>
      <c r="AB25" s="11">
        <f>'OddsRatio_working_3-way'!X25^(1/3)*COS(('OddsRatio_working_3-way'!Y25+4*PI())/3)</f>
        <v>-0.21753958868580064</v>
      </c>
      <c r="AC25" s="11">
        <f>'OddsRatio_working_3-way'!X25^(1/3)*SIN('OddsRatio_working_3-way'!Y25/3)</f>
        <v>5.2295069289305655E-2</v>
      </c>
      <c r="AD25" s="11">
        <f>'OddsRatio_working_3-way'!X25^(1/3)*SIN(('OddsRatio_working_3-way'!Y25+2*PI())/3)</f>
        <v>0.42908468955074797</v>
      </c>
      <c r="AE25" s="11">
        <f>'OddsRatio_working_3-way'!X25^(1/3)*SIN(('OddsRatio_working_3-way'!Y25+4*PI())/3)</f>
        <v>-0.48137975884005368</v>
      </c>
      <c r="AF25" s="11">
        <f>-'OddsRatio_working_3-way'!U25/(3*'OddsRatio_working_3-way'!X25^(1/3))*COS(('OddsRatio_working_3-way'!Y25)/3)</f>
        <v>0.52565689436601359</v>
      </c>
      <c r="AG25" s="11">
        <f>-'OddsRatio_working_3-way'!U25/(3*'OddsRatio_working_3-way'!X25^(1/3))*COS(('OddsRatio_working_3-way'!Y25+2*PI())/3)</f>
        <v>-0.30811730568021301</v>
      </c>
      <c r="AH25" s="11">
        <f>-'OddsRatio_working_3-way'!U25/(3*'OddsRatio_working_3-way'!X25^(1/3))*COS(('OddsRatio_working_3-way'!Y25+4*PI())/3)</f>
        <v>-0.21753958868580067</v>
      </c>
      <c r="AI25" s="11">
        <f>'OddsRatio_working_3-way'!U25/(3*'OddsRatio_working_3-way'!X25^(1/3))*SIN(('OddsRatio_working_3-way'!Y25)/3)</f>
        <v>-5.2295069289305662E-2</v>
      </c>
      <c r="AJ25" s="11">
        <f>'OddsRatio_working_3-way'!U25/(3*'OddsRatio_working_3-way'!X25^(1/3))*SIN(('OddsRatio_working_3-way'!Y25+2*PI())/3)</f>
        <v>-0.42908468955074802</v>
      </c>
      <c r="AK25" s="11">
        <f>'OddsRatio_working_3-way'!U25/(3*'OddsRatio_working_3-way'!X25^(1/3))*SIN(('OddsRatio_working_3-way'!Y25+4*PI())/3)</f>
        <v>0.4813797588400538</v>
      </c>
      <c r="AL25" s="11">
        <f>'OddsRatio_working_3-way'!Z25+'OddsRatio_working_3-way'!AF25</f>
        <v>1.0513137887320272</v>
      </c>
      <c r="AM25" s="11">
        <f>'OddsRatio_working_3-way'!AA25+'OddsRatio_working_3-way'!AG25</f>
        <v>-0.61623461136042601</v>
      </c>
      <c r="AN25" s="11">
        <f>'OddsRatio_working_3-way'!AB25+'OddsRatio_working_3-way'!AH25</f>
        <v>-0.43507917737160129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1.0513137887320272</v>
      </c>
      <c r="AS25" s="11">
        <f>IF(('OddsRatio_working_3-way'!X25=0),IF(Q25&gt;0,-Q25^(1/3),(-Q25)^(1/3)),'OddsRatio_working_3-way'!AM25-'OddsRatio_working_3-way'!R25/3)</f>
        <v>-0.61623461136042601</v>
      </c>
      <c r="AT25" s="11">
        <f>IF(('OddsRatio_working_3-way'!X25=0),IF(Q25&gt;0,-Q25^(1/3),(-Q25)^(1/3)),'OddsRatio_working_3-way'!AN25-'OddsRatio_working_3-way'!R25/3)</f>
        <v>-0.43507917737160129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3.05</v>
      </c>
      <c r="B26" s="4">
        <f>IF('True_Odds_Calculator_3-way'!B27="","",'True_Odds_Calculator_3-way'!B27)</f>
        <v>3.32</v>
      </c>
      <c r="C26" s="4">
        <f>IF('True_Odds_Calculator_3-way'!C27="","",'True_Odds_Calculator_3-way'!C27)</f>
        <v>2.48</v>
      </c>
      <c r="D26" s="9">
        <f t="shared" si="13"/>
        <v>0.31727823269209582</v>
      </c>
      <c r="E26" s="9">
        <f t="shared" si="14"/>
        <v>0.29110245901979742</v>
      </c>
      <c r="F26" s="9">
        <f t="shared" si="15"/>
        <v>0.39161930828810676</v>
      </c>
      <c r="G26" s="9">
        <f t="shared" si="16"/>
        <v>1.0496623282886084</v>
      </c>
      <c r="H26" s="9">
        <f t="shared" si="17"/>
        <v>3.1518077729916465</v>
      </c>
      <c r="I26" s="9">
        <f t="shared" si="18"/>
        <v>3.4352166016295711</v>
      </c>
      <c r="J26" s="9">
        <f t="shared" si="19"/>
        <v>2.5535002458671401</v>
      </c>
      <c r="K26" s="11">
        <f t="shared" si="20"/>
        <v>0.32786885245901642</v>
      </c>
      <c r="L26" s="11">
        <f t="shared" si="21"/>
        <v>0.30120481927710846</v>
      </c>
      <c r="M26" s="11">
        <f t="shared" si="22"/>
        <v>0.40322580645161293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-0.28029410078176265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0.23295190279892708</v>
      </c>
      <c r="Q26" s="11">
        <f>2*'OddsRatio_working_3-way'!K26*'OddsRatio_working_3-way'!L26*'OddsRatio_working_3-way'!M26</f>
        <v>7.9641676170573383E-2</v>
      </c>
      <c r="R26" s="11">
        <f t="shared" si="23"/>
        <v>0</v>
      </c>
      <c r="S26" s="11">
        <f t="shared" si="24"/>
        <v>-0.8310981292478351</v>
      </c>
      <c r="T26" s="11">
        <f t="shared" si="25"/>
        <v>-0.28413611256336252</v>
      </c>
      <c r="U26" s="11">
        <f>'OddsRatio_working_3-way'!S26-'OddsRatio_working_3-way'!R26^2/3</f>
        <v>-0.8310981292478351</v>
      </c>
      <c r="V26" s="11">
        <f>'OddsRatio_working_3-way'!S26*'OddsRatio_working_3-way'!R26/3-2*'OddsRatio_working_3-way'!R26^3/27-'OddsRatio_working_3-way'!T26</f>
        <v>0.28413611256336252</v>
      </c>
      <c r="W26" s="11">
        <f>'OddsRatio_working_3-way'!V26^2+4*'OddsRatio_working_3-way'!U26^3/27</f>
        <v>-4.3125225301884201E-3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0.14581311068694083</v>
      </c>
      <c r="Y26" s="11">
        <f>IF('OddsRatio_working_3-way'!W26&gt;=0,IF('OddsRatio_working_3-way'!V26+SQRT('OddsRatio_working_3-way'!W26)&gt;0,0,PI()),ACOS('OddsRatio_working_3-way'!V26/(2*'OddsRatio_working_3-way'!X26)))</f>
        <v>0.22713272777997062</v>
      </c>
      <c r="Z26" s="11">
        <f>'OddsRatio_working_3-way'!X26^(1/3)*COS('OddsRatio_working_3-way'!Y26/3)</f>
        <v>0.5248311641443042</v>
      </c>
      <c r="AA26" s="11">
        <f>'OddsRatio_working_3-way'!X26^(1/3)*COS(('OddsRatio_working_3-way'!Y26+2*PI())/3)</f>
        <v>-0.29689338897977896</v>
      </c>
      <c r="AB26" s="11">
        <f>'OddsRatio_working_3-way'!X26^(1/3)*COS(('OddsRatio_working_3-way'!Y26+4*PI())/3)</f>
        <v>-0.22793777516452521</v>
      </c>
      <c r="AC26" s="11">
        <f>'OddsRatio_working_3-way'!X26^(1/3)*SIN('OddsRatio_working_3-way'!Y26/3)</f>
        <v>3.9811542198372588E-2</v>
      </c>
      <c r="AD26" s="11">
        <f>'OddsRatio_working_3-way'!X26^(1/3)*SIN(('OddsRatio_working_3-way'!Y26+2*PI())/3)</f>
        <v>0.43461134974754184</v>
      </c>
      <c r="AE26" s="11">
        <f>'OddsRatio_working_3-way'!X26^(1/3)*SIN(('OddsRatio_working_3-way'!Y26+4*PI())/3)</f>
        <v>-0.47442289194591436</v>
      </c>
      <c r="AF26" s="11">
        <f>-'OddsRatio_working_3-way'!U26/(3*'OddsRatio_working_3-way'!X26^(1/3))*COS(('OddsRatio_working_3-way'!Y26)/3)</f>
        <v>0.52483116414430409</v>
      </c>
      <c r="AG26" s="11">
        <f>-'OddsRatio_working_3-way'!U26/(3*'OddsRatio_working_3-way'!X26^(1/3))*COS(('OddsRatio_working_3-way'!Y26+2*PI())/3)</f>
        <v>-0.2968933889797789</v>
      </c>
      <c r="AH26" s="11">
        <f>-'OddsRatio_working_3-way'!U26/(3*'OddsRatio_working_3-way'!X26^(1/3))*COS(('OddsRatio_working_3-way'!Y26+4*PI())/3)</f>
        <v>-0.22793777516452515</v>
      </c>
      <c r="AI26" s="11">
        <f>'OddsRatio_working_3-way'!U26/(3*'OddsRatio_working_3-way'!X26^(1/3))*SIN(('OddsRatio_working_3-way'!Y26)/3)</f>
        <v>-3.9811542198372581E-2</v>
      </c>
      <c r="AJ26" s="11">
        <f>'OddsRatio_working_3-way'!U26/(3*'OddsRatio_working_3-way'!X26^(1/3))*SIN(('OddsRatio_working_3-way'!Y26+2*PI())/3)</f>
        <v>-0.43461134974754173</v>
      </c>
      <c r="AK26" s="11">
        <f>'OddsRatio_working_3-way'!U26/(3*'OddsRatio_working_3-way'!X26^(1/3))*SIN(('OddsRatio_working_3-way'!Y26+4*PI())/3)</f>
        <v>0.4744228919459143</v>
      </c>
      <c r="AL26" s="11">
        <f>'OddsRatio_working_3-way'!Z26+'OddsRatio_working_3-way'!AF26</f>
        <v>1.0496623282886084</v>
      </c>
      <c r="AM26" s="11">
        <f>'OddsRatio_working_3-way'!AA26+'OddsRatio_working_3-way'!AG26</f>
        <v>-0.59378677795955781</v>
      </c>
      <c r="AN26" s="11">
        <f>'OddsRatio_working_3-way'!AB26+'OddsRatio_working_3-way'!AH26</f>
        <v>-0.45587555032905036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1.0496623282886084</v>
      </c>
      <c r="AS26" s="11">
        <f>IF(('OddsRatio_working_3-way'!X26=0),IF(Q26&gt;0,-Q26^(1/3),(-Q26)^(1/3)),'OddsRatio_working_3-way'!AM26-'OddsRatio_working_3-way'!R26/3)</f>
        <v>-0.59378677795955781</v>
      </c>
      <c r="AT26" s="11">
        <f>IF(('OddsRatio_working_3-way'!X26=0),IF(Q26&gt;0,-Q26^(1/3),(-Q26)^(1/3)),'OddsRatio_working_3-way'!AN26-'OddsRatio_working_3-way'!R26/3)</f>
        <v>-0.45587555032905036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2.1800000000000002</v>
      </c>
      <c r="B27" s="4">
        <f>IF('True_Odds_Calculator_3-way'!B28="","",'True_Odds_Calculator_3-way'!B28)</f>
        <v>3.42</v>
      </c>
      <c r="C27" s="4">
        <f>IF('True_Odds_Calculator_3-way'!C28="","",'True_Odds_Calculator_3-way'!C28)</f>
        <v>3.53</v>
      </c>
      <c r="D27" s="9">
        <f t="shared" si="13"/>
        <v>0.44566729951615158</v>
      </c>
      <c r="E27" s="9">
        <f t="shared" si="14"/>
        <v>0.28161890557046759</v>
      </c>
      <c r="F27" s="9">
        <f t="shared" si="15"/>
        <v>0.27271379491338094</v>
      </c>
      <c r="G27" s="9">
        <f t="shared" si="16"/>
        <v>1.0540900700956342</v>
      </c>
      <c r="H27" s="9">
        <f t="shared" si="17"/>
        <v>2.2438262827128486</v>
      </c>
      <c r="I27" s="9">
        <f t="shared" si="18"/>
        <v>3.5508979696314342</v>
      </c>
      <c r="J27" s="9">
        <f t="shared" si="19"/>
        <v>3.6668478773419544</v>
      </c>
      <c r="K27" s="11">
        <f t="shared" si="20"/>
        <v>0.4587155963302752</v>
      </c>
      <c r="L27" s="11">
        <f t="shared" si="21"/>
        <v>0.29239766081871343</v>
      </c>
      <c r="M27" s="11">
        <f t="shared" si="22"/>
        <v>0.28328611898016998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-0.27451152940611456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0.23291806284516903</v>
      </c>
      <c r="Q27" s="11">
        <f>2*'OddsRatio_working_3-way'!K27*'OddsRatio_working_3-way'!L27*'OddsRatio_working_3-way'!M27</f>
        <v>7.5992842690104076E-2</v>
      </c>
      <c r="R27" s="11">
        <f t="shared" si="23"/>
        <v>0</v>
      </c>
      <c r="S27" s="11">
        <f t="shared" si="24"/>
        <v>-0.84848189563866427</v>
      </c>
      <c r="T27" s="11">
        <f t="shared" si="25"/>
        <v>-0.27682932973529012</v>
      </c>
      <c r="U27" s="11">
        <f>'OddsRatio_working_3-way'!S27-'OddsRatio_working_3-way'!R27^2/3</f>
        <v>-0.84848189563866427</v>
      </c>
      <c r="V27" s="11">
        <f>'OddsRatio_working_3-way'!S27*'OddsRatio_working_3-way'!R27/3-2*'OddsRatio_working_3-way'!R27^3/27-'OddsRatio_working_3-way'!T27</f>
        <v>0.27682932973529012</v>
      </c>
      <c r="W27" s="11">
        <f>'OddsRatio_working_3-way'!V27^2+4*'OddsRatio_working_3-way'!U27^3/27</f>
        <v>-1.3860393625316214E-2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0.15041182751616161</v>
      </c>
      <c r="Y27" s="11">
        <f>IF('OddsRatio_working_3-way'!W27&gt;=0,IF('OddsRatio_working_3-way'!V27+SQRT('OddsRatio_working_3-way'!W27)&gt;0,0,PI()),ACOS('OddsRatio_working_3-way'!V27/(2*'OddsRatio_working_3-way'!X27)))</f>
        <v>0.40210838443892438</v>
      </c>
      <c r="Z27" s="11">
        <f>'OddsRatio_working_3-way'!X27^(1/3)*COS('OddsRatio_working_3-way'!Y27/3)</f>
        <v>0.52704503504781697</v>
      </c>
      <c r="AA27" s="11">
        <f>'OddsRatio_working_3-way'!X27^(1/3)*COS(('OddsRatio_working_3-way'!Y27+2*PI())/3)</f>
        <v>-0.32507024033515503</v>
      </c>
      <c r="AB27" s="11">
        <f>'OddsRatio_working_3-way'!X27^(1/3)*COS(('OddsRatio_working_3-way'!Y27+4*PI())/3)</f>
        <v>-0.20197479471266186</v>
      </c>
      <c r="AC27" s="11">
        <f>'OddsRatio_working_3-way'!X27^(1/3)*SIN('OddsRatio_working_3-way'!Y27/3)</f>
        <v>7.1069188666163352E-2</v>
      </c>
      <c r="AD27" s="11">
        <f>'OddsRatio_working_3-way'!X27^(1/3)*SIN(('OddsRatio_working_3-way'!Y27+2*PI())/3)</f>
        <v>0.4208997949567877</v>
      </c>
      <c r="AE27" s="11">
        <f>'OddsRatio_working_3-way'!X27^(1/3)*SIN(('OddsRatio_working_3-way'!Y27+4*PI())/3)</f>
        <v>-0.49196898362295105</v>
      </c>
      <c r="AF27" s="11">
        <f>-'OddsRatio_working_3-way'!U27/(3*'OddsRatio_working_3-way'!X27^(1/3))*COS(('OddsRatio_working_3-way'!Y27)/3)</f>
        <v>0.52704503504781708</v>
      </c>
      <c r="AG27" s="11">
        <f>-'OddsRatio_working_3-way'!U27/(3*'OddsRatio_working_3-way'!X27^(1/3))*COS(('OddsRatio_working_3-way'!Y27+2*PI())/3)</f>
        <v>-0.32507024033515508</v>
      </c>
      <c r="AH27" s="11">
        <f>-'OddsRatio_working_3-way'!U27/(3*'OddsRatio_working_3-way'!X27^(1/3))*COS(('OddsRatio_working_3-way'!Y27+4*PI())/3)</f>
        <v>-0.20197479471266191</v>
      </c>
      <c r="AI27" s="11">
        <f>'OddsRatio_working_3-way'!U27/(3*'OddsRatio_working_3-way'!X27^(1/3))*SIN(('OddsRatio_working_3-way'!Y27)/3)</f>
        <v>-7.1069188666163366E-2</v>
      </c>
      <c r="AJ27" s="11">
        <f>'OddsRatio_working_3-way'!U27/(3*'OddsRatio_working_3-way'!X27^(1/3))*SIN(('OddsRatio_working_3-way'!Y27+2*PI())/3)</f>
        <v>-0.42089979495678775</v>
      </c>
      <c r="AK27" s="11">
        <f>'OddsRatio_working_3-way'!U27/(3*'OddsRatio_working_3-way'!X27^(1/3))*SIN(('OddsRatio_working_3-way'!Y27+4*PI())/3)</f>
        <v>0.49196898362295111</v>
      </c>
      <c r="AL27" s="11">
        <f>'OddsRatio_working_3-way'!Z27+'OddsRatio_working_3-way'!AF27</f>
        <v>1.0540900700956342</v>
      </c>
      <c r="AM27" s="11">
        <f>'OddsRatio_working_3-way'!AA27+'OddsRatio_working_3-way'!AG27</f>
        <v>-0.65014048067031016</v>
      </c>
      <c r="AN27" s="11">
        <f>'OddsRatio_working_3-way'!AB27+'OddsRatio_working_3-way'!AH27</f>
        <v>-0.40394958942532377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1.0540900700956342</v>
      </c>
      <c r="AS27" s="11">
        <f>IF(('OddsRatio_working_3-way'!X27=0),IF(Q27&gt;0,-Q27^(1/3),(-Q27)^(1/3)),'OddsRatio_working_3-way'!AM27-'OddsRatio_working_3-way'!R27/3)</f>
        <v>-0.65014048067031016</v>
      </c>
      <c r="AT27" s="11">
        <f>IF(('OddsRatio_working_3-way'!X27=0),IF(Q27&gt;0,-Q27^(1/3),(-Q27)^(1/3)),'OddsRatio_working_3-way'!AN27-'OddsRatio_working_3-way'!R27/3)</f>
        <v>-0.40394958942532377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2.0299999999999998</v>
      </c>
      <c r="B28" s="4">
        <f>IF('True_Odds_Calculator_3-way'!B29="","",'True_Odds_Calculator_3-way'!B29)</f>
        <v>3.32</v>
      </c>
      <c r="C28" s="4">
        <f>IF('True_Odds_Calculator_3-way'!C29="","",'True_Odds_Calculator_3-way'!C29)</f>
        <v>4.1399999999999997</v>
      </c>
      <c r="D28" s="9">
        <f t="shared" si="13"/>
        <v>0.47877719147150044</v>
      </c>
      <c r="E28" s="9">
        <f t="shared" si="14"/>
        <v>0.28967754186148786</v>
      </c>
      <c r="F28" s="9">
        <f t="shared" si="15"/>
        <v>0.23154526666701186</v>
      </c>
      <c r="G28" s="9">
        <f t="shared" si="16"/>
        <v>1.0569458418076658</v>
      </c>
      <c r="H28" s="9">
        <f t="shared" si="17"/>
        <v>2.0886542170618956</v>
      </c>
      <c r="I28" s="9">
        <f t="shared" si="18"/>
        <v>3.4521143529937843</v>
      </c>
      <c r="J28" s="9">
        <f t="shared" si="19"/>
        <v>4.3188099432760696</v>
      </c>
      <c r="K28" s="11">
        <f t="shared" si="20"/>
        <v>0.49261083743842371</v>
      </c>
      <c r="L28" s="11">
        <f t="shared" si="21"/>
        <v>0.30120481927710846</v>
      </c>
      <c r="M28" s="11">
        <f t="shared" si="22"/>
        <v>0.24154589371980678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-0.26891832339710819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0.23260028046791298</v>
      </c>
      <c r="Q28" s="11">
        <f>2*'OddsRatio_working_3-way'!K28*'OddsRatio_working_3-way'!L28*'OddsRatio_working_3-way'!M28</f>
        <v>7.1679593364534042E-2</v>
      </c>
      <c r="R28" s="11">
        <f t="shared" si="23"/>
        <v>0</v>
      </c>
      <c r="S28" s="11">
        <f t="shared" si="24"/>
        <v>-0.86494768199352179</v>
      </c>
      <c r="T28" s="11">
        <f t="shared" si="25"/>
        <v>-0.26654782187781872</v>
      </c>
      <c r="U28" s="11">
        <f>'OddsRatio_working_3-way'!S28-'OddsRatio_working_3-way'!R28^2/3</f>
        <v>-0.86494768199352179</v>
      </c>
      <c r="V28" s="11">
        <f>'OddsRatio_working_3-way'!S28*'OddsRatio_working_3-way'!R28/3-2*'OddsRatio_working_3-way'!R28^3/27-'OddsRatio_working_3-way'!T28</f>
        <v>0.26654782187781872</v>
      </c>
      <c r="W28" s="11">
        <f>'OddsRatio_working_3-way'!V28^2+4*'OddsRatio_working_3-way'!U28^3/27</f>
        <v>-2.481850979021008E-2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0.15481137808476761</v>
      </c>
      <c r="Y28" s="11">
        <f>IF('OddsRatio_working_3-way'!W28&gt;=0,IF('OddsRatio_working_3-way'!V28+SQRT('OddsRatio_working_3-way'!W28)&gt;0,0,PI()),ACOS('OddsRatio_working_3-way'!V28/(2*'OddsRatio_working_3-way'!X28)))</f>
        <v>0.53380101820064496</v>
      </c>
      <c r="Z28" s="11">
        <f>'OddsRatio_working_3-way'!X28^(1/3)*COS('OddsRatio_working_3-way'!Y28/3)</f>
        <v>0.52847292090383291</v>
      </c>
      <c r="AA28" s="11">
        <f>'OddsRatio_working_3-way'!X28^(1/3)*COS(('OddsRatio_working_3-way'!Y28+2*PI())/3)</f>
        <v>-0.34654198518694745</v>
      </c>
      <c r="AB28" s="11">
        <f>'OddsRatio_working_3-way'!X28^(1/3)*COS(('OddsRatio_working_3-way'!Y28+4*PI())/3)</f>
        <v>-0.18193093571688559</v>
      </c>
      <c r="AC28" s="11">
        <f>'OddsRatio_working_3-way'!X28^(1/3)*SIN('OddsRatio_working_3-way'!Y28/3)</f>
        <v>9.5038233723127225E-2</v>
      </c>
      <c r="AD28" s="11">
        <f>'OddsRatio_working_3-way'!X28^(1/3)*SIN(('OddsRatio_working_3-way'!Y28+2*PI())/3)</f>
        <v>0.41015185785332009</v>
      </c>
      <c r="AE28" s="11">
        <f>'OddsRatio_working_3-way'!X28^(1/3)*SIN(('OddsRatio_working_3-way'!Y28+4*PI())/3)</f>
        <v>-0.50519009157644712</v>
      </c>
      <c r="AF28" s="11">
        <f>-'OddsRatio_working_3-way'!U28/(3*'OddsRatio_working_3-way'!X28^(1/3))*COS(('OddsRatio_working_3-way'!Y28)/3)</f>
        <v>0.52847292090383291</v>
      </c>
      <c r="AG28" s="11">
        <f>-'OddsRatio_working_3-way'!U28/(3*'OddsRatio_working_3-way'!X28^(1/3))*COS(('OddsRatio_working_3-way'!Y28+2*PI())/3)</f>
        <v>-0.34654198518694745</v>
      </c>
      <c r="AH28" s="11">
        <f>-'OddsRatio_working_3-way'!U28/(3*'OddsRatio_working_3-way'!X28^(1/3))*COS(('OddsRatio_working_3-way'!Y28+4*PI())/3)</f>
        <v>-0.18193093571688559</v>
      </c>
      <c r="AI28" s="11">
        <f>'OddsRatio_working_3-way'!U28/(3*'OddsRatio_working_3-way'!X28^(1/3))*SIN(('OddsRatio_working_3-way'!Y28)/3)</f>
        <v>-9.5038233723127225E-2</v>
      </c>
      <c r="AJ28" s="11">
        <f>'OddsRatio_working_3-way'!U28/(3*'OddsRatio_working_3-way'!X28^(1/3))*SIN(('OddsRatio_working_3-way'!Y28+2*PI())/3)</f>
        <v>-0.41015185785332009</v>
      </c>
      <c r="AK28" s="11">
        <f>'OddsRatio_working_3-way'!U28/(3*'OddsRatio_working_3-way'!X28^(1/3))*SIN(('OddsRatio_working_3-way'!Y28+4*PI())/3)</f>
        <v>0.50519009157644712</v>
      </c>
      <c r="AL28" s="11">
        <f>'OddsRatio_working_3-way'!Z28+'OddsRatio_working_3-way'!AF28</f>
        <v>1.0569458418076658</v>
      </c>
      <c r="AM28" s="11">
        <f>'OddsRatio_working_3-way'!AA28+'OddsRatio_working_3-way'!AG28</f>
        <v>-0.69308397037389491</v>
      </c>
      <c r="AN28" s="11">
        <f>'OddsRatio_working_3-way'!AB28+'OddsRatio_working_3-way'!AH28</f>
        <v>-0.36386187143377119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1.0569458418076658</v>
      </c>
      <c r="AS28" s="11">
        <f>IF(('OddsRatio_working_3-way'!X28=0),IF(Q28&gt;0,-Q28^(1/3),(-Q28)^(1/3)),'OddsRatio_working_3-way'!AM28-'OddsRatio_working_3-way'!R28/3)</f>
        <v>-0.69308397037389491</v>
      </c>
      <c r="AT28" s="11">
        <f>IF(('OddsRatio_working_3-way'!X28=0),IF(Q28&gt;0,-Q28^(1/3),(-Q28)^(1/3)),'OddsRatio_working_3-way'!AN28-'OddsRatio_working_3-way'!R28/3)</f>
        <v>-0.36386187143377119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1.73</v>
      </c>
      <c r="B29" s="4">
        <f>IF('True_Odds_Calculator_3-way'!B30="","",'True_Odds_Calculator_3-way'!B30)</f>
        <v>3.86</v>
      </c>
      <c r="C29" s="4">
        <f>IF('True_Odds_Calculator_3-way'!C30="","",'True_Odds_Calculator_3-way'!C30)</f>
        <v>5.0199999999999996</v>
      </c>
      <c r="D29" s="9">
        <f t="shared" si="13"/>
        <v>0.56297554689659812</v>
      </c>
      <c r="E29" s="9">
        <f t="shared" si="14"/>
        <v>0.24744507862447632</v>
      </c>
      <c r="F29" s="9">
        <f t="shared" si="15"/>
        <v>0.18957937447892581</v>
      </c>
      <c r="G29" s="9">
        <f t="shared" si="16"/>
        <v>1.0633918963058955</v>
      </c>
      <c r="H29" s="9">
        <f t="shared" si="17"/>
        <v>1.7762760843033032</v>
      </c>
      <c r="I29" s="9">
        <f t="shared" si="18"/>
        <v>4.0413008234348604</v>
      </c>
      <c r="J29" s="9">
        <f t="shared" si="19"/>
        <v>5.2748354231496997</v>
      </c>
      <c r="K29" s="11">
        <f t="shared" si="20"/>
        <v>0.5780346820809249</v>
      </c>
      <c r="L29" s="11">
        <f t="shared" si="21"/>
        <v>0.2590673575129534</v>
      </c>
      <c r="M29" s="11">
        <f t="shared" si="22"/>
        <v>0.19920318725099603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-0.25036742425010794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0.22701132932703577</v>
      </c>
      <c r="Q29" s="11">
        <f>2*'OddsRatio_working_3-way'!K29*'OddsRatio_working_3-way'!L29*'OddsRatio_working_3-way'!M29</f>
        <v>5.9661321767946356E-2</v>
      </c>
      <c r="R29" s="11">
        <f t="shared" si="23"/>
        <v>0</v>
      </c>
      <c r="S29" s="11">
        <f t="shared" si="24"/>
        <v>-0.90671272433693184</v>
      </c>
      <c r="T29" s="11">
        <f t="shared" si="25"/>
        <v>-0.23829506552876012</v>
      </c>
      <c r="U29" s="11">
        <f>'OddsRatio_working_3-way'!S29-'OddsRatio_working_3-way'!R29^2/3</f>
        <v>-0.90671272433693184</v>
      </c>
      <c r="V29" s="11">
        <f>'OddsRatio_working_3-way'!S29*'OddsRatio_working_3-way'!R29/3-2*'OddsRatio_working_3-way'!R29^3/27-'OddsRatio_working_3-way'!T29</f>
        <v>0.23829506552876012</v>
      </c>
      <c r="W29" s="11">
        <f>'OddsRatio_working_3-way'!V29^2+4*'OddsRatio_working_3-way'!U29^3/27</f>
        <v>-5.3650111584977414E-2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0.16615854615421793</v>
      </c>
      <c r="Y29" s="11">
        <f>IF('OddsRatio_working_3-way'!W29&gt;=0,IF('OddsRatio_working_3-way'!V29+SQRT('OddsRatio_working_3-way'!W29)&gt;0,0,PI()),ACOS('OddsRatio_working_3-way'!V29/(2*'OddsRatio_working_3-way'!X29)))</f>
        <v>0.77120493843115778</v>
      </c>
      <c r="Z29" s="11">
        <f>'OddsRatio_working_3-way'!X29^(1/3)*COS('OddsRatio_working_3-way'!Y29/3)</f>
        <v>0.53169594815294785</v>
      </c>
      <c r="AA29" s="11">
        <f>'OddsRatio_working_3-way'!X29^(1/3)*COS(('OddsRatio_working_3-way'!Y29+2*PI())/3)</f>
        <v>-0.38689649791107639</v>
      </c>
      <c r="AB29" s="11">
        <f>'OddsRatio_working_3-way'!X29^(1/3)*COS(('OddsRatio_working_3-way'!Y29+4*PI())/3)</f>
        <v>-0.1447994502418716</v>
      </c>
      <c r="AC29" s="11">
        <f>'OddsRatio_working_3-way'!X29^(1/3)*SIN('OddsRatio_working_3-way'!Y29/3)</f>
        <v>0.13977479564182926</v>
      </c>
      <c r="AD29" s="11">
        <f>'OddsRatio_working_3-way'!X29^(1/3)*SIN(('OddsRatio_working_3-way'!Y29+2*PI())/3)</f>
        <v>0.39057480036879211</v>
      </c>
      <c r="AE29" s="11">
        <f>'OddsRatio_working_3-way'!X29^(1/3)*SIN(('OddsRatio_working_3-way'!Y29+4*PI())/3)</f>
        <v>-0.53034959601062126</v>
      </c>
      <c r="AF29" s="11">
        <f>-'OddsRatio_working_3-way'!U29/(3*'OddsRatio_working_3-way'!X29^(1/3))*COS(('OddsRatio_working_3-way'!Y29)/3)</f>
        <v>0.53169594815294774</v>
      </c>
      <c r="AG29" s="11">
        <f>-'OddsRatio_working_3-way'!U29/(3*'OddsRatio_working_3-way'!X29^(1/3))*COS(('OddsRatio_working_3-way'!Y29+2*PI())/3)</f>
        <v>-0.38689649791107628</v>
      </c>
      <c r="AH29" s="11">
        <f>-'OddsRatio_working_3-way'!U29/(3*'OddsRatio_working_3-way'!X29^(1/3))*COS(('OddsRatio_working_3-way'!Y29+4*PI())/3)</f>
        <v>-0.14479945024187157</v>
      </c>
      <c r="AI29" s="11">
        <f>'OddsRatio_working_3-way'!U29/(3*'OddsRatio_working_3-way'!X29^(1/3))*SIN(('OddsRatio_working_3-way'!Y29)/3)</f>
        <v>-0.13977479564182924</v>
      </c>
      <c r="AJ29" s="11">
        <f>'OddsRatio_working_3-way'!U29/(3*'OddsRatio_working_3-way'!X29^(1/3))*SIN(('OddsRatio_working_3-way'!Y29+2*PI())/3)</f>
        <v>-0.390574800368792</v>
      </c>
      <c r="AK29" s="11">
        <f>'OddsRatio_working_3-way'!U29/(3*'OddsRatio_working_3-way'!X29^(1/3))*SIN(('OddsRatio_working_3-way'!Y29+4*PI())/3)</f>
        <v>0.53034959601062115</v>
      </c>
      <c r="AL29" s="11">
        <f>'OddsRatio_working_3-way'!Z29+'OddsRatio_working_3-way'!AF29</f>
        <v>1.0633918963058955</v>
      </c>
      <c r="AM29" s="11">
        <f>'OddsRatio_working_3-way'!AA29+'OddsRatio_working_3-way'!AG29</f>
        <v>-0.77379299582215266</v>
      </c>
      <c r="AN29" s="11">
        <f>'OddsRatio_working_3-way'!AB29+'OddsRatio_working_3-way'!AH29</f>
        <v>-0.28959890048374315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1.0633918963058955</v>
      </c>
      <c r="AS29" s="11">
        <f>IF(('OddsRatio_working_3-way'!X29=0),IF(Q29&gt;0,-Q29^(1/3),(-Q29)^(1/3)),'OddsRatio_working_3-way'!AM29-'OddsRatio_working_3-way'!R29/3)</f>
        <v>-0.77379299582215266</v>
      </c>
      <c r="AT29" s="11">
        <f>IF(('OddsRatio_working_3-way'!X29=0),IF(Q29&gt;0,-Q29^(1/3),(-Q29)^(1/3)),'OddsRatio_working_3-way'!AN29-'OddsRatio_working_3-way'!R29/3)</f>
        <v>-0.28959890048374315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1.75</v>
      </c>
      <c r="B30" s="4">
        <f>IF('True_Odds_Calculator_3-way'!B31="","",'True_Odds_Calculator_3-way'!B31)</f>
        <v>3.88</v>
      </c>
      <c r="C30" s="4">
        <f>IF('True_Odds_Calculator_3-way'!C31="","",'True_Odds_Calculator_3-way'!C31)</f>
        <v>4.8600000000000003</v>
      </c>
      <c r="D30" s="9">
        <f t="shared" si="13"/>
        <v>0.55699942783317258</v>
      </c>
      <c r="E30" s="9">
        <f t="shared" si="14"/>
        <v>0.24666493676777537</v>
      </c>
      <c r="F30" s="9">
        <f t="shared" si="15"/>
        <v>0.19633563539905227</v>
      </c>
      <c r="G30" s="9">
        <f t="shared" si="16"/>
        <v>1.0604453075536753</v>
      </c>
      <c r="H30" s="9">
        <f t="shared" si="17"/>
        <v>1.7953339806652566</v>
      </c>
      <c r="I30" s="9">
        <f t="shared" si="18"/>
        <v>4.0540824857545834</v>
      </c>
      <c r="J30" s="9">
        <f t="shared" si="19"/>
        <v>5.0933188871571859</v>
      </c>
      <c r="K30" s="11">
        <f t="shared" si="20"/>
        <v>0.5714285714285714</v>
      </c>
      <c r="L30" s="11">
        <f t="shared" si="21"/>
        <v>0.25773195876288663</v>
      </c>
      <c r="M30" s="11">
        <f t="shared" si="22"/>
        <v>0.20576131687242796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-0.2526591392570775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0.22697382376649269</v>
      </c>
      <c r="Q30" s="11">
        <f>2*'OddsRatio_working_3-way'!K30*'OddsRatio_working_3-way'!L30*'OddsRatio_working_3-way'!M30</f>
        <v>6.0607162554470684E-2</v>
      </c>
      <c r="R30" s="11">
        <f t="shared" si="23"/>
        <v>0</v>
      </c>
      <c r="S30" s="11">
        <f t="shared" si="24"/>
        <v>-0.8983400498944536</v>
      </c>
      <c r="T30" s="11">
        <f t="shared" si="25"/>
        <v>-0.23987718288236412</v>
      </c>
      <c r="U30" s="11">
        <f>'OddsRatio_working_3-way'!S30-'OddsRatio_working_3-way'!R30^2/3</f>
        <v>-0.8983400498944536</v>
      </c>
      <c r="V30" s="11">
        <f>'OddsRatio_working_3-way'!S30*'OddsRatio_working_3-way'!R30/3-2*'OddsRatio_working_3-way'!R30^3/27-'OddsRatio_working_3-way'!T30</f>
        <v>0.23987718288236412</v>
      </c>
      <c r="W30" s="11">
        <f>'OddsRatio_working_3-way'!V30^2+4*'OddsRatio_working_3-way'!U30^3/27</f>
        <v>-4.9862456590552925E-2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0.16386238087045185</v>
      </c>
      <c r="Y30" s="11">
        <f>IF('OddsRatio_working_3-way'!W30&gt;=0,IF('OddsRatio_working_3-way'!V30+SQRT('OddsRatio_working_3-way'!W30)&gt;0,0,PI()),ACOS('OddsRatio_working_3-way'!V30/(2*'OddsRatio_working_3-way'!X30)))</f>
        <v>0.7496211114465996</v>
      </c>
      <c r="Z30" s="11">
        <f>'OddsRatio_working_3-way'!X30^(1/3)*COS('OddsRatio_working_3-way'!Y30/3)</f>
        <v>0.53022265377683764</v>
      </c>
      <c r="AA30" s="11">
        <f>'OddsRatio_working_3-way'!X30^(1/3)*COS(('OddsRatio_working_3-way'!Y30+2*PI())/3)</f>
        <v>-0.38229906319217716</v>
      </c>
      <c r="AB30" s="11">
        <f>'OddsRatio_working_3-way'!X30^(1/3)*COS(('OddsRatio_working_3-way'!Y30+4*PI())/3)</f>
        <v>-0.14792359058466087</v>
      </c>
      <c r="AC30" s="11">
        <f>'OddsRatio_working_3-way'!X30^(1/3)*SIN('OddsRatio_working_3-way'!Y30/3)</f>
        <v>0.1353167422013955</v>
      </c>
      <c r="AD30" s="11">
        <f>'OddsRatio_working_3-way'!X30^(1/3)*SIN(('OddsRatio_working_3-way'!Y30+2*PI())/3)</f>
        <v>0.39152791673204468</v>
      </c>
      <c r="AE30" s="11">
        <f>'OddsRatio_working_3-way'!X30^(1/3)*SIN(('OddsRatio_working_3-way'!Y30+4*PI())/3)</f>
        <v>-0.52684465893344012</v>
      </c>
      <c r="AF30" s="11">
        <f>-'OddsRatio_working_3-way'!U30/(3*'OddsRatio_working_3-way'!X30^(1/3))*COS(('OddsRatio_working_3-way'!Y30)/3)</f>
        <v>0.53022265377683764</v>
      </c>
      <c r="AG30" s="11">
        <f>-'OddsRatio_working_3-way'!U30/(3*'OddsRatio_working_3-way'!X30^(1/3))*COS(('OddsRatio_working_3-way'!Y30+2*PI())/3)</f>
        <v>-0.38229906319217716</v>
      </c>
      <c r="AH30" s="11">
        <f>-'OddsRatio_working_3-way'!U30/(3*'OddsRatio_working_3-way'!X30^(1/3))*COS(('OddsRatio_working_3-way'!Y30+4*PI())/3)</f>
        <v>-0.14792359058466087</v>
      </c>
      <c r="AI30" s="11">
        <f>'OddsRatio_working_3-way'!U30/(3*'OddsRatio_working_3-way'!X30^(1/3))*SIN(('OddsRatio_working_3-way'!Y30)/3)</f>
        <v>-0.1353167422013955</v>
      </c>
      <c r="AJ30" s="11">
        <f>'OddsRatio_working_3-way'!U30/(3*'OddsRatio_working_3-way'!X30^(1/3))*SIN(('OddsRatio_working_3-way'!Y30+2*PI())/3)</f>
        <v>-0.39152791673204468</v>
      </c>
      <c r="AK30" s="11">
        <f>'OddsRatio_working_3-way'!U30/(3*'OddsRatio_working_3-way'!X30^(1/3))*SIN(('OddsRatio_working_3-way'!Y30+4*PI())/3)</f>
        <v>0.52684465893344012</v>
      </c>
      <c r="AL30" s="11">
        <f>'OddsRatio_working_3-way'!Z30+'OddsRatio_working_3-way'!AF30</f>
        <v>1.0604453075536753</v>
      </c>
      <c r="AM30" s="11">
        <f>'OddsRatio_working_3-way'!AA30+'OddsRatio_working_3-way'!AG30</f>
        <v>-0.76459812638435432</v>
      </c>
      <c r="AN30" s="11">
        <f>'OddsRatio_working_3-way'!AB30+'OddsRatio_working_3-way'!AH30</f>
        <v>-0.29584718116932174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1.0604453075536753</v>
      </c>
      <c r="AS30" s="11">
        <f>IF(('OddsRatio_working_3-way'!X30=0),IF(Q30&gt;0,-Q30^(1/3),(-Q30)^(1/3)),'OddsRatio_working_3-way'!AM30-'OddsRatio_working_3-way'!R30/3)</f>
        <v>-0.76459812638435432</v>
      </c>
      <c r="AT30" s="11">
        <f>IF(('OddsRatio_working_3-way'!X30=0),IF(Q30&gt;0,-Q30^(1/3),(-Q30)^(1/3)),'OddsRatio_working_3-way'!AN30-'OddsRatio_working_3-way'!R30/3)</f>
        <v>-0.29584718116932174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2.4900000000000002</v>
      </c>
      <c r="B31" s="4">
        <f>IF('True_Odds_Calculator_3-way'!B32="","",'True_Odds_Calculator_3-way'!B32)</f>
        <v>3.23</v>
      </c>
      <c r="C31" s="4">
        <f>IF('True_Odds_Calculator_3-way'!C32="","",'True_Odds_Calculator_3-way'!C32)</f>
        <v>3.11</v>
      </c>
      <c r="D31" s="9">
        <f t="shared" si="13"/>
        <v>0.38986768198558064</v>
      </c>
      <c r="E31" s="9">
        <f t="shared" si="14"/>
        <v>0.29920343543586936</v>
      </c>
      <c r="F31" s="9">
        <f t="shared" si="15"/>
        <v>0.31092888257854984</v>
      </c>
      <c r="G31" s="9">
        <f t="shared" si="16"/>
        <v>1.0503173156220482</v>
      </c>
      <c r="H31" s="9">
        <f t="shared" si="17"/>
        <v>2.5649728002768519</v>
      </c>
      <c r="I31" s="9">
        <f t="shared" si="18"/>
        <v>3.3422076138371679</v>
      </c>
      <c r="J31" s="9">
        <f t="shared" si="19"/>
        <v>3.2161695359625218</v>
      </c>
      <c r="K31" s="11">
        <f t="shared" si="20"/>
        <v>0.40160642570281119</v>
      </c>
      <c r="L31" s="11">
        <f t="shared" si="21"/>
        <v>0.30959752321981426</v>
      </c>
      <c r="M31" s="11">
        <f t="shared" si="22"/>
        <v>0.32154340836012862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-0.28029240392427912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0.23308069065606696</v>
      </c>
      <c r="Q31" s="11">
        <f>2*'OddsRatio_working_3-way'!K31*'OddsRatio_working_3-way'!L31*'OddsRatio_working_3-way'!M31</f>
        <v>7.9959070550966363E-2</v>
      </c>
      <c r="R31" s="11">
        <f t="shared" si="23"/>
        <v>0</v>
      </c>
      <c r="S31" s="11">
        <f t="shared" si="24"/>
        <v>-0.83156263742000514</v>
      </c>
      <c r="T31" s="11">
        <f t="shared" si="25"/>
        <v>-0.28527020151629678</v>
      </c>
      <c r="U31" s="11">
        <f>'OddsRatio_working_3-way'!S31-'OddsRatio_working_3-way'!R31^2/3</f>
        <v>-0.83156263742000514</v>
      </c>
      <c r="V31" s="11">
        <f>'OddsRatio_working_3-way'!S31*'OddsRatio_working_3-way'!R31/3-2*'OddsRatio_working_3-way'!R31^3/27-'OddsRatio_working_3-way'!T31</f>
        <v>0.28527020151629678</v>
      </c>
      <c r="W31" s="11">
        <f>'OddsRatio_working_3-way'!V31^2+4*'OddsRatio_working_3-way'!U31^3/27</f>
        <v>-3.8094434961162271E-3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0.14593537214231578</v>
      </c>
      <c r="Y31" s="11">
        <f>IF('OddsRatio_working_3-way'!W31&gt;=0,IF('OddsRatio_working_3-way'!V31+SQRT('OddsRatio_working_3-way'!W31)&gt;0,0,PI()),ACOS('OddsRatio_working_3-way'!V31/(2*'OddsRatio_working_3-way'!X31)))</f>
        <v>0.21307446386628892</v>
      </c>
      <c r="Z31" s="11">
        <f>'OddsRatio_working_3-way'!X31^(1/3)*COS('OddsRatio_working_3-way'!Y31/3)</f>
        <v>0.525158657811024</v>
      </c>
      <c r="AA31" s="11">
        <f>'OddsRatio_working_3-way'!X31^(1/3)*COS(('OddsRatio_working_3-way'!Y31+2*PI())/3)</f>
        <v>-0.29493589623880728</v>
      </c>
      <c r="AB31" s="11">
        <f>'OddsRatio_working_3-way'!X31^(1/3)*COS(('OddsRatio_working_3-way'!Y31+4*PI())/3)</f>
        <v>-0.23022276157221711</v>
      </c>
      <c r="AC31" s="11">
        <f>'OddsRatio_working_3-way'!X31^(1/3)*SIN('OddsRatio_working_3-way'!Y31/3)</f>
        <v>3.7362145719860532E-2</v>
      </c>
      <c r="AD31" s="11">
        <f>'OddsRatio_working_3-way'!X31^(1/3)*SIN(('OddsRatio_working_3-way'!Y31+2*PI())/3)</f>
        <v>0.43611966582175571</v>
      </c>
      <c r="AE31" s="11">
        <f>'OddsRatio_working_3-way'!X31^(1/3)*SIN(('OddsRatio_working_3-way'!Y31+4*PI())/3)</f>
        <v>-0.47348181154161606</v>
      </c>
      <c r="AF31" s="11">
        <f>-'OddsRatio_working_3-way'!U31/(3*'OddsRatio_working_3-way'!X31^(1/3))*COS(('OddsRatio_working_3-way'!Y31)/3)</f>
        <v>0.52515865781102411</v>
      </c>
      <c r="AG31" s="11">
        <f>-'OddsRatio_working_3-way'!U31/(3*'OddsRatio_working_3-way'!X31^(1/3))*COS(('OddsRatio_working_3-way'!Y31+2*PI())/3)</f>
        <v>-0.29493589623880739</v>
      </c>
      <c r="AH31" s="11">
        <f>-'OddsRatio_working_3-way'!U31/(3*'OddsRatio_working_3-way'!X31^(1/3))*COS(('OddsRatio_working_3-way'!Y31+4*PI())/3)</f>
        <v>-0.23022276157221713</v>
      </c>
      <c r="AI31" s="11">
        <f>'OddsRatio_working_3-way'!U31/(3*'OddsRatio_working_3-way'!X31^(1/3))*SIN(('OddsRatio_working_3-way'!Y31)/3)</f>
        <v>-3.7362145719860539E-2</v>
      </c>
      <c r="AJ31" s="11">
        <f>'OddsRatio_working_3-way'!U31/(3*'OddsRatio_working_3-way'!X31^(1/3))*SIN(('OddsRatio_working_3-way'!Y31+2*PI())/3)</f>
        <v>-0.43611966582175576</v>
      </c>
      <c r="AK31" s="11">
        <f>'OddsRatio_working_3-way'!U31/(3*'OddsRatio_working_3-way'!X31^(1/3))*SIN(('OddsRatio_working_3-way'!Y31+4*PI())/3)</f>
        <v>0.47348181154161617</v>
      </c>
      <c r="AL31" s="11">
        <f>'OddsRatio_working_3-way'!Z31+'OddsRatio_working_3-way'!AF31</f>
        <v>1.0503173156220482</v>
      </c>
      <c r="AM31" s="11">
        <f>'OddsRatio_working_3-way'!AA31+'OddsRatio_working_3-way'!AG31</f>
        <v>-0.58987179247761468</v>
      </c>
      <c r="AN31" s="11">
        <f>'OddsRatio_working_3-way'!AB31+'OddsRatio_working_3-way'!AH31</f>
        <v>-0.46044552314443421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1.0503173156220482</v>
      </c>
      <c r="AS31" s="11">
        <f>IF(('OddsRatio_working_3-way'!X31=0),IF(Q31&gt;0,-Q31^(1/3),(-Q31)^(1/3)),'OddsRatio_working_3-way'!AM31-'OddsRatio_working_3-way'!R31/3)</f>
        <v>-0.58987179247761468</v>
      </c>
      <c r="AT31" s="11">
        <f>IF(('OddsRatio_working_3-way'!X31=0),IF(Q31&gt;0,-Q31^(1/3),(-Q31)^(1/3)),'OddsRatio_working_3-way'!AN31-'OddsRatio_working_3-way'!R31/3)</f>
        <v>-0.46044552314443421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1.89</v>
      </c>
      <c r="B32" s="4">
        <f>IF('True_Odds_Calculator_3-way'!B33="","",'True_Odds_Calculator_3-way'!B33)</f>
        <v>3.8</v>
      </c>
      <c r="C32" s="4">
        <f>IF('True_Odds_Calculator_3-way'!C33="","",'True_Odds_Calculator_3-way'!C33)</f>
        <v>4.0999999999999996</v>
      </c>
      <c r="D32" s="9">
        <f t="shared" si="13"/>
        <v>0.51460419209924246</v>
      </c>
      <c r="E32" s="9">
        <f t="shared" si="14"/>
        <v>0.25204788972677655</v>
      </c>
      <c r="F32" s="9">
        <f t="shared" si="15"/>
        <v>0.23334791817398096</v>
      </c>
      <c r="G32" s="9">
        <f t="shared" si="16"/>
        <v>1.0598214250417906</v>
      </c>
      <c r="H32" s="9">
        <f t="shared" si="17"/>
        <v>1.9432410682871935</v>
      </c>
      <c r="I32" s="9">
        <f t="shared" si="18"/>
        <v>3.9674999901170134</v>
      </c>
      <c r="J32" s="9">
        <f t="shared" si="19"/>
        <v>4.2854464176295499</v>
      </c>
      <c r="K32" s="11">
        <f t="shared" si="20"/>
        <v>0.52910052910052918</v>
      </c>
      <c r="L32" s="11">
        <f t="shared" si="21"/>
        <v>0.26315789473684209</v>
      </c>
      <c r="M32" s="11">
        <f t="shared" si="22"/>
        <v>0.24390243902439027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-0.26234964104026992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0.23059002519849758</v>
      </c>
      <c r="Q32" s="11">
        <f>2*'OddsRatio_working_3-way'!K32*'OddsRatio_working_3-way'!L32*'OddsRatio_working_3-way'!M32</f>
        <v>6.7920478703533918E-2</v>
      </c>
      <c r="R32" s="11">
        <f t="shared" si="23"/>
        <v>0</v>
      </c>
      <c r="S32" s="11">
        <f t="shared" si="24"/>
        <v>-0.87894164552374088</v>
      </c>
      <c r="T32" s="11">
        <f t="shared" si="25"/>
        <v>-0.25889297364469549</v>
      </c>
      <c r="U32" s="11">
        <f>'OddsRatio_working_3-way'!S32-'OddsRatio_working_3-way'!R32^2/3</f>
        <v>-0.87894164552374088</v>
      </c>
      <c r="V32" s="11">
        <f>'OddsRatio_working_3-way'!S32*'OddsRatio_working_3-way'!R32/3-2*'OddsRatio_working_3-way'!R32^3/27-'OddsRatio_working_3-way'!T32</f>
        <v>0.25889297364469549</v>
      </c>
      <c r="W32" s="11">
        <f>'OddsRatio_working_3-way'!V32^2+4*'OddsRatio_working_3-way'!U32^3/27</f>
        <v>-3.3569418833963763E-2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0.15858356680040714</v>
      </c>
      <c r="Y32" s="11">
        <f>IF('OddsRatio_working_3-way'!W32&gt;=0,IF('OddsRatio_working_3-way'!V32+SQRT('OddsRatio_working_3-way'!W32)&gt;0,0,PI()),ACOS('OddsRatio_working_3-way'!V32/(2*'OddsRatio_working_3-way'!X32)))</f>
        <v>0.61587773942801727</v>
      </c>
      <c r="Z32" s="11">
        <f>'OddsRatio_working_3-way'!X32^(1/3)*COS('OddsRatio_working_3-way'!Y32/3)</f>
        <v>0.52991071252089528</v>
      </c>
      <c r="AA32" s="11">
        <f>'OddsRatio_working_3-way'!X32^(1/3)*COS(('OddsRatio_working_3-way'!Y32+2*PI())/3)</f>
        <v>-0.36051365756197262</v>
      </c>
      <c r="AB32" s="11">
        <f>'OddsRatio_working_3-way'!X32^(1/3)*COS(('OddsRatio_working_3-way'!Y32+4*PI())/3)</f>
        <v>-0.16939705495892274</v>
      </c>
      <c r="AC32" s="11">
        <f>'OddsRatio_working_3-way'!X32^(1/3)*SIN('OddsRatio_working_3-way'!Y32/3)</f>
        <v>0.11034122195947769</v>
      </c>
      <c r="AD32" s="11">
        <f>'OddsRatio_working_3-way'!X32^(1/3)*SIN(('OddsRatio_working_3-way'!Y32+2*PI())/3)</f>
        <v>0.40374552780086909</v>
      </c>
      <c r="AE32" s="11">
        <f>'OddsRatio_working_3-way'!X32^(1/3)*SIN(('OddsRatio_working_3-way'!Y32+4*PI())/3)</f>
        <v>-0.51408674976034663</v>
      </c>
      <c r="AF32" s="11">
        <f>-'OddsRatio_working_3-way'!U32/(3*'OddsRatio_working_3-way'!X32^(1/3))*COS(('OddsRatio_working_3-way'!Y32)/3)</f>
        <v>0.52991071252089528</v>
      </c>
      <c r="AG32" s="11">
        <f>-'OddsRatio_working_3-way'!U32/(3*'OddsRatio_working_3-way'!X32^(1/3))*COS(('OddsRatio_working_3-way'!Y32+2*PI())/3)</f>
        <v>-0.36051365756197262</v>
      </c>
      <c r="AH32" s="11">
        <f>-'OddsRatio_working_3-way'!U32/(3*'OddsRatio_working_3-way'!X32^(1/3))*COS(('OddsRatio_working_3-way'!Y32+4*PI())/3)</f>
        <v>-0.16939705495892274</v>
      </c>
      <c r="AI32" s="11">
        <f>'OddsRatio_working_3-way'!U32/(3*'OddsRatio_working_3-way'!X32^(1/3))*SIN(('OddsRatio_working_3-way'!Y32)/3)</f>
        <v>-0.11034122195947769</v>
      </c>
      <c r="AJ32" s="11">
        <f>'OddsRatio_working_3-way'!U32/(3*'OddsRatio_working_3-way'!X32^(1/3))*SIN(('OddsRatio_working_3-way'!Y32+2*PI())/3)</f>
        <v>-0.40374552780086909</v>
      </c>
      <c r="AK32" s="11">
        <f>'OddsRatio_working_3-way'!U32/(3*'OddsRatio_working_3-way'!X32^(1/3))*SIN(('OddsRatio_working_3-way'!Y32+4*PI())/3)</f>
        <v>0.51408674976034663</v>
      </c>
      <c r="AL32" s="11">
        <f>'OddsRatio_working_3-way'!Z32+'OddsRatio_working_3-way'!AF32</f>
        <v>1.0598214250417906</v>
      </c>
      <c r="AM32" s="11">
        <f>'OddsRatio_working_3-way'!AA32+'OddsRatio_working_3-way'!AG32</f>
        <v>-0.72102731512394524</v>
      </c>
      <c r="AN32" s="11">
        <f>'OddsRatio_working_3-way'!AB32+'OddsRatio_working_3-way'!AH32</f>
        <v>-0.33879410991784548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1.0598214250417906</v>
      </c>
      <c r="AS32" s="11">
        <f>IF(('OddsRatio_working_3-way'!X32=0),IF(Q32&gt;0,-Q32^(1/3),(-Q32)^(1/3)),'OddsRatio_working_3-way'!AM32-'OddsRatio_working_3-way'!R32/3)</f>
        <v>-0.72102731512394524</v>
      </c>
      <c r="AT32" s="11">
        <f>IF(('OddsRatio_working_3-way'!X32=0),IF(Q32&gt;0,-Q32^(1/3),(-Q32)^(1/3)),'OddsRatio_working_3-way'!AN32-'OddsRatio_working_3-way'!R32/3)</f>
        <v>-0.33879410991784548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2.46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3.12</v>
      </c>
      <c r="D33" s="9">
        <f t="shared" si="13"/>
        <v>0.39434000413074238</v>
      </c>
      <c r="E33" s="9">
        <f t="shared" si="14"/>
        <v>0.29608028632619793</v>
      </c>
      <c r="F33" s="9">
        <f t="shared" si="15"/>
        <v>0.30957970954305974</v>
      </c>
      <c r="G33" s="9">
        <f t="shared" si="16"/>
        <v>1.0519744617934905</v>
      </c>
      <c r="H33" s="9">
        <f t="shared" si="17"/>
        <v>2.5358827142184963</v>
      </c>
      <c r="I33" s="9">
        <f t="shared" si="18"/>
        <v>3.3774622836532884</v>
      </c>
      <c r="J33" s="9">
        <f t="shared" si="19"/>
        <v>3.2301858590022001</v>
      </c>
      <c r="K33" s="11">
        <f t="shared" si="20"/>
        <v>0.4065040650406504</v>
      </c>
      <c r="L33" s="11">
        <f t="shared" si="21"/>
        <v>0.30674846625766872</v>
      </c>
      <c r="M33" s="11">
        <f t="shared" si="22"/>
        <v>0.32051282051282048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-0.27956954180207216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0.23340252279351487</v>
      </c>
      <c r="Q33" s="11">
        <f>2*'OddsRatio_working_3-way'!K33*'OddsRatio_working_3-way'!L33*'OddsRatio_working_3-way'!M33</f>
        <v>7.9932370819696855E-2</v>
      </c>
      <c r="R33" s="11">
        <f t="shared" si="23"/>
        <v>0</v>
      </c>
      <c r="S33" s="11">
        <f t="shared" si="24"/>
        <v>-0.83486391718149922</v>
      </c>
      <c r="T33" s="11">
        <f t="shared" si="25"/>
        <v>-0.28591230040462295</v>
      </c>
      <c r="U33" s="11">
        <f>'OddsRatio_working_3-way'!S33-'OddsRatio_working_3-way'!R33^2/3</f>
        <v>-0.83486391718149922</v>
      </c>
      <c r="V33" s="11">
        <f>'OddsRatio_working_3-way'!S33*'OddsRatio_working_3-way'!R33/3-2*'OddsRatio_working_3-way'!R33^3/27-'OddsRatio_working_3-way'!T33</f>
        <v>0.28591230040462295</v>
      </c>
      <c r="W33" s="11">
        <f>'OddsRatio_working_3-way'!V33^2+4*'OddsRatio_working_3-way'!U33^3/27</f>
        <v>-4.4613091228209029E-3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0.14680527293449327</v>
      </c>
      <c r="Y33" s="11">
        <f>IF('OddsRatio_working_3-way'!W33&gt;=0,IF('OddsRatio_working_3-way'!V33+SQRT('OddsRatio_working_3-way'!W33)&gt;0,0,PI()),ACOS('OddsRatio_working_3-way'!V33/(2*'OddsRatio_working_3-way'!X33)))</f>
        <v>0.22949781255938451</v>
      </c>
      <c r="Z33" s="11">
        <f>'OddsRatio_working_3-way'!X33^(1/3)*COS('OddsRatio_working_3-way'!Y33/3)</f>
        <v>0.52598723089674537</v>
      </c>
      <c r="AA33" s="11">
        <f>'OddsRatio_working_3-way'!X33^(1/3)*COS(('OddsRatio_working_3-way'!Y33+2*PI())/3)</f>
        <v>-0.29790856920110315</v>
      </c>
      <c r="AB33" s="11">
        <f>'OddsRatio_working_3-way'!X33^(1/3)*COS(('OddsRatio_working_3-way'!Y33+4*PI())/3)</f>
        <v>-0.22807866169564225</v>
      </c>
      <c r="AC33" s="11">
        <f>'OddsRatio_working_3-way'!X33^(1/3)*SIN('OddsRatio_working_3-way'!Y33/3)</f>
        <v>4.0316315895764558E-2</v>
      </c>
      <c r="AD33" s="11">
        <f>'OddsRatio_working_3-way'!X33^(1/3)*SIN(('OddsRatio_working_3-way'!Y33+2*PI())/3)</f>
        <v>0.43536014607493029</v>
      </c>
      <c r="AE33" s="11">
        <f>'OddsRatio_working_3-way'!X33^(1/3)*SIN(('OddsRatio_working_3-way'!Y33+4*PI())/3)</f>
        <v>-0.4756764619706948</v>
      </c>
      <c r="AF33" s="11">
        <f>-'OddsRatio_working_3-way'!U33/(3*'OddsRatio_working_3-way'!X33^(1/3))*COS(('OddsRatio_working_3-way'!Y33)/3)</f>
        <v>0.52598723089674526</v>
      </c>
      <c r="AG33" s="11">
        <f>-'OddsRatio_working_3-way'!U33/(3*'OddsRatio_working_3-way'!X33^(1/3))*COS(('OddsRatio_working_3-way'!Y33+2*PI())/3)</f>
        <v>-0.29790856920110309</v>
      </c>
      <c r="AH33" s="11">
        <f>-'OddsRatio_working_3-way'!U33/(3*'OddsRatio_working_3-way'!X33^(1/3))*COS(('OddsRatio_working_3-way'!Y33+4*PI())/3)</f>
        <v>-0.2280786616956422</v>
      </c>
      <c r="AI33" s="11">
        <f>'OddsRatio_working_3-way'!U33/(3*'OddsRatio_working_3-way'!X33^(1/3))*SIN(('OddsRatio_working_3-way'!Y33)/3)</f>
        <v>-4.0316315895764544E-2</v>
      </c>
      <c r="AJ33" s="11">
        <f>'OddsRatio_working_3-way'!U33/(3*'OddsRatio_working_3-way'!X33^(1/3))*SIN(('OddsRatio_working_3-way'!Y33+2*PI())/3)</f>
        <v>-0.43536014607493023</v>
      </c>
      <c r="AK33" s="11">
        <f>'OddsRatio_working_3-way'!U33/(3*'OddsRatio_working_3-way'!X33^(1/3))*SIN(('OddsRatio_working_3-way'!Y33+4*PI())/3)</f>
        <v>0.47567646197069474</v>
      </c>
      <c r="AL33" s="11">
        <f>'OddsRatio_working_3-way'!Z33+'OddsRatio_working_3-way'!AF33</f>
        <v>1.0519744617934905</v>
      </c>
      <c r="AM33" s="11">
        <f>'OddsRatio_working_3-way'!AA33+'OddsRatio_working_3-way'!AG33</f>
        <v>-0.59581713840220618</v>
      </c>
      <c r="AN33" s="11">
        <f>'OddsRatio_working_3-way'!AB33+'OddsRatio_working_3-way'!AH33</f>
        <v>-0.45615732339128445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1.0519744617934905</v>
      </c>
      <c r="AS33" s="11">
        <f>IF(('OddsRatio_working_3-way'!X33=0),IF(Q33&gt;0,-Q33^(1/3),(-Q33)^(1/3)),'OddsRatio_working_3-way'!AM33-'OddsRatio_working_3-way'!R33/3)</f>
        <v>-0.59581713840220618</v>
      </c>
      <c r="AT33" s="11">
        <f>IF(('OddsRatio_working_3-way'!X33=0),IF(Q33&gt;0,-Q33^(1/3),(-Q33)^(1/3)),'OddsRatio_working_3-way'!AN33-'OddsRatio_working_3-way'!R33/3)</f>
        <v>-0.45615732339128445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3.3</v>
      </c>
      <c r="B34" s="4">
        <f>IF('True_Odds_Calculator_3-way'!B35="","",'True_Odds_Calculator_3-way'!B35)</f>
        <v>3.89</v>
      </c>
      <c r="C34" s="4">
        <f>IF('True_Odds_Calculator_3-way'!C35="","",'True_Odds_Calculator_3-way'!C35)</f>
        <v>2.11</v>
      </c>
      <c r="D34" s="9">
        <f t="shared" si="13"/>
        <v>0.29202764433273337</v>
      </c>
      <c r="E34" s="9">
        <f t="shared" si="14"/>
        <v>0.24714378704174272</v>
      </c>
      <c r="F34" s="9">
        <f t="shared" si="15"/>
        <v>0.46082856862552385</v>
      </c>
      <c r="G34" s="9">
        <f t="shared" si="16"/>
        <v>1.0540579758630662</v>
      </c>
      <c r="H34" s="9">
        <f t="shared" si="17"/>
        <v>3.4243333444850514</v>
      </c>
      <c r="I34" s="9">
        <f t="shared" si="18"/>
        <v>4.0462275502442608</v>
      </c>
      <c r="J34" s="9">
        <f t="shared" si="19"/>
        <v>2.1700043532080038</v>
      </c>
      <c r="K34" s="11">
        <f t="shared" si="20"/>
        <v>0.30303030303030304</v>
      </c>
      <c r="L34" s="11">
        <f t="shared" si="21"/>
        <v>0.25706940874035988</v>
      </c>
      <c r="M34" s="11">
        <f t="shared" si="22"/>
        <v>0.47393364928909953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-0.27239721377076853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0.23259188210028259</v>
      </c>
      <c r="Q34" s="11">
        <f>2*'OddsRatio_working_3-way'!K34*'OddsRatio_working_3-way'!L34*'OddsRatio_working_3-way'!M34</f>
        <v>7.3838692730248429E-2</v>
      </c>
      <c r="R34" s="11">
        <f t="shared" si="23"/>
        <v>0</v>
      </c>
      <c r="S34" s="11">
        <f t="shared" si="24"/>
        <v>-0.85387026864385085</v>
      </c>
      <c r="T34" s="11">
        <f t="shared" si="25"/>
        <v>-0.2710699265536034</v>
      </c>
      <c r="U34" s="11">
        <f>'OddsRatio_working_3-way'!S34-'OddsRatio_working_3-way'!R34^2/3</f>
        <v>-0.85387026864385085</v>
      </c>
      <c r="V34" s="11">
        <f>'OddsRatio_working_3-way'!S34*'OddsRatio_working_3-way'!R34/3-2*'OddsRatio_working_3-way'!R34^3/27-'OddsRatio_working_3-way'!T34</f>
        <v>0.2710699265536034</v>
      </c>
      <c r="W34" s="11">
        <f>'OddsRatio_working_3-way'!V34^2+4*'OddsRatio_working_3-way'!U34^3/27</f>
        <v>-1.8751029978317194E-2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0.15184690897421418</v>
      </c>
      <c r="Y34" s="11">
        <f>IF('OddsRatio_working_3-way'!W34&gt;=0,IF('OddsRatio_working_3-way'!V34+SQRT('OddsRatio_working_3-way'!W34)&gt;0,0,PI()),ACOS('OddsRatio_working_3-way'!V34/(2*'OddsRatio_working_3-way'!X34)))</f>
        <v>0.46776918794640165</v>
      </c>
      <c r="Z34" s="11">
        <f>'OddsRatio_working_3-way'!X34^(1/3)*COS('OddsRatio_working_3-way'!Y34/3)</f>
        <v>0.52702898793153308</v>
      </c>
      <c r="AA34" s="11">
        <f>'OddsRatio_working_3-way'!X34^(1/3)*COS(('OddsRatio_working_3-way'!Y34+2*PI())/3)</f>
        <v>-0.33526337249958554</v>
      </c>
      <c r="AB34" s="11">
        <f>'OddsRatio_working_3-way'!X34^(1/3)*COS(('OddsRatio_working_3-way'!Y34+4*PI())/3)</f>
        <v>-0.19176561543194742</v>
      </c>
      <c r="AC34" s="11">
        <f>'OddsRatio_working_3-way'!X34^(1/3)*SIN('OddsRatio_working_3-way'!Y34/3)</f>
        <v>8.2848468671108261E-2</v>
      </c>
      <c r="AD34" s="11">
        <f>'OddsRatio_working_3-way'!X34^(1/3)*SIN(('OddsRatio_working_3-way'!Y34+2*PI())/3)</f>
        <v>0.41499625774395582</v>
      </c>
      <c r="AE34" s="11">
        <f>'OddsRatio_working_3-way'!X34^(1/3)*SIN(('OddsRatio_working_3-way'!Y34+4*PI())/3)</f>
        <v>-0.49784472641506416</v>
      </c>
      <c r="AF34" s="11">
        <f>-'OddsRatio_working_3-way'!U34/(3*'OddsRatio_working_3-way'!X34^(1/3))*COS(('OddsRatio_working_3-way'!Y34)/3)</f>
        <v>0.52702898793153308</v>
      </c>
      <c r="AG34" s="11">
        <f>-'OddsRatio_working_3-way'!U34/(3*'OddsRatio_working_3-way'!X34^(1/3))*COS(('OddsRatio_working_3-way'!Y34+2*PI())/3)</f>
        <v>-0.33526337249958554</v>
      </c>
      <c r="AH34" s="11">
        <f>-'OddsRatio_working_3-way'!U34/(3*'OddsRatio_working_3-way'!X34^(1/3))*COS(('OddsRatio_working_3-way'!Y34+4*PI())/3)</f>
        <v>-0.19176561543194742</v>
      </c>
      <c r="AI34" s="11">
        <f>'OddsRatio_working_3-way'!U34/(3*'OddsRatio_working_3-way'!X34^(1/3))*SIN(('OddsRatio_working_3-way'!Y34)/3)</f>
        <v>-8.2848468671108261E-2</v>
      </c>
      <c r="AJ34" s="11">
        <f>'OddsRatio_working_3-way'!U34/(3*'OddsRatio_working_3-way'!X34^(1/3))*SIN(('OddsRatio_working_3-way'!Y34+2*PI())/3)</f>
        <v>-0.41499625774395582</v>
      </c>
      <c r="AK34" s="11">
        <f>'OddsRatio_working_3-way'!U34/(3*'OddsRatio_working_3-way'!X34^(1/3))*SIN(('OddsRatio_working_3-way'!Y34+4*PI())/3)</f>
        <v>0.49784472641506416</v>
      </c>
      <c r="AL34" s="11">
        <f>'OddsRatio_working_3-way'!Z34+'OddsRatio_working_3-way'!AF34</f>
        <v>1.0540579758630662</v>
      </c>
      <c r="AM34" s="11">
        <f>'OddsRatio_working_3-way'!AA34+'OddsRatio_working_3-way'!AG34</f>
        <v>-0.67052674499917109</v>
      </c>
      <c r="AN34" s="11">
        <f>'OddsRatio_working_3-way'!AB34+'OddsRatio_working_3-way'!AH34</f>
        <v>-0.38353123086389485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1.0540579758630662</v>
      </c>
      <c r="AS34" s="11">
        <f>IF(('OddsRatio_working_3-way'!X34=0),IF(Q34&gt;0,-Q34^(1/3),(-Q34)^(1/3)),'OddsRatio_working_3-way'!AM34-'OddsRatio_working_3-way'!R34/3)</f>
        <v>-0.67052674499917109</v>
      </c>
      <c r="AT34" s="11">
        <f>IF(('OddsRatio_working_3-way'!X34=0),IF(Q34&gt;0,-Q34^(1/3),(-Q34)^(1/3)),'OddsRatio_working_3-way'!AN34-'OddsRatio_working_3-way'!R34/3)</f>
        <v>-0.38353123086389485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2.21</v>
      </c>
      <c r="B35" s="4">
        <f>IF('True_Odds_Calculator_3-way'!B36="","",'True_Odds_Calculator_3-way'!B36)</f>
        <v>3.31</v>
      </c>
      <c r="C35" s="4">
        <f>IF('True_Odds_Calculator_3-way'!C36="","",'True_Odds_Calculator_3-way'!C36)</f>
        <v>3.59</v>
      </c>
      <c r="D35" s="9">
        <f t="shared" si="13"/>
        <v>0.43997137272980952</v>
      </c>
      <c r="E35" s="9">
        <f t="shared" si="14"/>
        <v>0.29154226743586059</v>
      </c>
      <c r="F35" s="9">
        <f t="shared" si="15"/>
        <v>0.26848635983432984</v>
      </c>
      <c r="G35" s="9">
        <f t="shared" si="16"/>
        <v>1.0519629342806951</v>
      </c>
      <c r="H35" s="9">
        <f t="shared" si="17"/>
        <v>2.2728751504796407</v>
      </c>
      <c r="I35" s="9">
        <f t="shared" si="18"/>
        <v>3.430034378188406</v>
      </c>
      <c r="J35" s="9">
        <f t="shared" si="19"/>
        <v>3.7245839997870003</v>
      </c>
      <c r="K35" s="11">
        <f t="shared" si="20"/>
        <v>0.45248868778280543</v>
      </c>
      <c r="L35" s="11">
        <f t="shared" si="21"/>
        <v>0.30211480362537763</v>
      </c>
      <c r="M35" s="11">
        <f t="shared" si="22"/>
        <v>0.2785515320334262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-0.27566548821114811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0.23266255563481486</v>
      </c>
      <c r="Q35" s="11">
        <f>2*'OddsRatio_working_3-way'!K35*'OddsRatio_working_3-way'!L35*'OddsRatio_working_3-way'!M35</f>
        <v>7.615795601794266E-2</v>
      </c>
      <c r="R35" s="11">
        <f t="shared" si="23"/>
        <v>0</v>
      </c>
      <c r="S35" s="11">
        <f t="shared" si="24"/>
        <v>-0.84400320527829431</v>
      </c>
      <c r="T35" s="11">
        <f t="shared" si="25"/>
        <v>-0.27626946162955618</v>
      </c>
      <c r="U35" s="11">
        <f>'OddsRatio_working_3-way'!S35-'OddsRatio_working_3-way'!R35^2/3</f>
        <v>-0.84400320527829431</v>
      </c>
      <c r="V35" s="11">
        <f>'OddsRatio_working_3-way'!S35*'OddsRatio_working_3-way'!R35/3-2*'OddsRatio_working_3-way'!R35^3/27-'OddsRatio_working_3-way'!T35</f>
        <v>0.27626946162955618</v>
      </c>
      <c r="W35" s="11">
        <f>'OddsRatio_working_3-way'!V35^2+4*'OddsRatio_working_3-way'!U35^3/27</f>
        <v>-1.274458216074785E-2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0.14922248288196444</v>
      </c>
      <c r="Y35" s="11">
        <f>IF('OddsRatio_working_3-way'!W35&gt;=0,IF('OddsRatio_working_3-way'!V35+SQRT('OddsRatio_working_3-way'!W35)&gt;0,0,PI()),ACOS('OddsRatio_working_3-way'!V35/(2*'OddsRatio_working_3-way'!X35)))</f>
        <v>0.38792355783632004</v>
      </c>
      <c r="Z35" s="11">
        <f>'OddsRatio_working_3-way'!X35^(1/3)*COS('OddsRatio_working_3-way'!Y35/3)</f>
        <v>0.52598146714034766</v>
      </c>
      <c r="AA35" s="11">
        <f>'OddsRatio_working_3-way'!X35^(1/3)*COS(('OddsRatio_working_3-way'!Y35+2*PI())/3)</f>
        <v>-0.3222226800875656</v>
      </c>
      <c r="AB35" s="11">
        <f>'OddsRatio_working_3-way'!X35^(1/3)*COS(('OddsRatio_working_3-way'!Y35+4*PI())/3)</f>
        <v>-0.20375878705278214</v>
      </c>
      <c r="AC35" s="11">
        <f>'OddsRatio_working_3-way'!X35^(1/3)*SIN('OddsRatio_working_3-way'!Y35/3)</f>
        <v>6.8395160532883276E-2</v>
      </c>
      <c r="AD35" s="11">
        <f>'OddsRatio_working_3-way'!X35^(1/3)*SIN(('OddsRatio_working_3-way'!Y35+2*PI())/3)</f>
        <v>0.42131573219690932</v>
      </c>
      <c r="AE35" s="11">
        <f>'OddsRatio_working_3-way'!X35^(1/3)*SIN(('OddsRatio_working_3-way'!Y35+4*PI())/3)</f>
        <v>-0.48971089272979262</v>
      </c>
      <c r="AF35" s="11">
        <f>-'OddsRatio_working_3-way'!U35/(3*'OddsRatio_working_3-way'!X35^(1/3))*COS(('OddsRatio_working_3-way'!Y35)/3)</f>
        <v>0.52598146714034755</v>
      </c>
      <c r="AG35" s="11">
        <f>-'OddsRatio_working_3-way'!U35/(3*'OddsRatio_working_3-way'!X35^(1/3))*COS(('OddsRatio_working_3-way'!Y35+2*PI())/3)</f>
        <v>-0.32222268008756555</v>
      </c>
      <c r="AH35" s="11">
        <f>-'OddsRatio_working_3-way'!U35/(3*'OddsRatio_working_3-way'!X35^(1/3))*COS(('OddsRatio_working_3-way'!Y35+4*PI())/3)</f>
        <v>-0.20375878705278211</v>
      </c>
      <c r="AI35" s="11">
        <f>'OddsRatio_working_3-way'!U35/(3*'OddsRatio_working_3-way'!X35^(1/3))*SIN(('OddsRatio_working_3-way'!Y35)/3)</f>
        <v>-6.8395160532883262E-2</v>
      </c>
      <c r="AJ35" s="11">
        <f>'OddsRatio_working_3-way'!U35/(3*'OddsRatio_working_3-way'!X35^(1/3))*SIN(('OddsRatio_working_3-way'!Y35+2*PI())/3)</f>
        <v>-0.42131573219690927</v>
      </c>
      <c r="AK35" s="11">
        <f>'OddsRatio_working_3-way'!U35/(3*'OddsRatio_working_3-way'!X35^(1/3))*SIN(('OddsRatio_working_3-way'!Y35+4*PI())/3)</f>
        <v>0.48971089272979251</v>
      </c>
      <c r="AL35" s="11">
        <f>'OddsRatio_working_3-way'!Z35+'OddsRatio_working_3-way'!AF35</f>
        <v>1.0519629342806951</v>
      </c>
      <c r="AM35" s="11">
        <f>'OddsRatio_working_3-way'!AA35+'OddsRatio_working_3-way'!AG35</f>
        <v>-0.64444536017513121</v>
      </c>
      <c r="AN35" s="11">
        <f>'OddsRatio_working_3-way'!AB35+'OddsRatio_working_3-way'!AH35</f>
        <v>-0.40751757410556422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1.0519629342806951</v>
      </c>
      <c r="AS35" s="11">
        <f>IF(('OddsRatio_working_3-way'!X35=0),IF(Q35&gt;0,-Q35^(1/3),(-Q35)^(1/3)),'OddsRatio_working_3-way'!AM35-'OddsRatio_working_3-way'!R35/3)</f>
        <v>-0.64444536017513121</v>
      </c>
      <c r="AT35" s="11">
        <f>IF(('OddsRatio_working_3-way'!X35=0),IF(Q35&gt;0,-Q35^(1/3),(-Q35)^(1/3)),'OddsRatio_working_3-way'!AN35-'OddsRatio_working_3-way'!R35/3)</f>
        <v>-0.40751757410556422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1.68</v>
      </c>
      <c r="B36" s="4">
        <f>IF('True_Odds_Calculator_3-way'!B37="","",'True_Odds_Calculator_3-way'!B37)</f>
        <v>3.76</v>
      </c>
      <c r="C36" s="4">
        <f>IF('True_Odds_Calculator_3-way'!C37="","",'True_Odds_Calculator_3-way'!C37)</f>
        <v>5.63</v>
      </c>
      <c r="D36" s="9">
        <f t="shared" si="13"/>
        <v>0.57894464410315016</v>
      </c>
      <c r="E36" s="9">
        <f t="shared" si="14"/>
        <v>0.25304254255670994</v>
      </c>
      <c r="F36" s="9">
        <f t="shared" si="15"/>
        <v>0.1680128133401402</v>
      </c>
      <c r="G36" s="9">
        <f t="shared" si="16"/>
        <v>1.0695306694626971</v>
      </c>
      <c r="H36" s="9">
        <f t="shared" si="17"/>
        <v>1.7272808552346339</v>
      </c>
      <c r="I36" s="9">
        <f t="shared" si="18"/>
        <v>3.9519046477170443</v>
      </c>
      <c r="J36" s="9">
        <f t="shared" si="19"/>
        <v>5.9519269996122874</v>
      </c>
      <c r="K36" s="11">
        <f t="shared" si="20"/>
        <v>0.59523809523809523</v>
      </c>
      <c r="L36" s="11">
        <f t="shared" si="21"/>
        <v>0.26595744680851063</v>
      </c>
      <c r="M36" s="11">
        <f t="shared" si="22"/>
        <v>0.17761989342806395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-0.24433937816840967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0.22691751202578453</v>
      </c>
      <c r="Q36" s="11">
        <f>2*'OddsRatio_working_3-way'!K36*'OddsRatio_working_3-way'!L36*'OddsRatio_working_3-way'!M36</f>
        <v>5.6237301617294809E-2</v>
      </c>
      <c r="R36" s="11">
        <f t="shared" si="23"/>
        <v>0</v>
      </c>
      <c r="S36" s="11">
        <f t="shared" si="24"/>
        <v>-0.92869808267000986</v>
      </c>
      <c r="T36" s="11">
        <f t="shared" si="25"/>
        <v>-0.23016061528376952</v>
      </c>
      <c r="U36" s="11">
        <f>'OddsRatio_working_3-way'!S36-'OddsRatio_working_3-way'!R36^2/3</f>
        <v>-0.92869808267000986</v>
      </c>
      <c r="V36" s="11">
        <f>'OddsRatio_working_3-way'!S36*'OddsRatio_working_3-way'!R36/3-2*'OddsRatio_working_3-way'!R36^3/27-'OddsRatio_working_3-way'!T36</f>
        <v>0.23016061528376952</v>
      </c>
      <c r="W36" s="11">
        <f>'OddsRatio_working_3-way'!V36^2+4*'OddsRatio_working_3-way'!U36^3/27</f>
        <v>-6.5690334418968127E-2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0.17223838367707958</v>
      </c>
      <c r="Y36" s="11">
        <f>IF('OddsRatio_working_3-way'!W36&gt;=0,IF('OddsRatio_working_3-way'!V36+SQRT('OddsRatio_working_3-way'!W36)&gt;0,0,PI()),ACOS('OddsRatio_working_3-way'!V36/(2*'OddsRatio_working_3-way'!X36)))</f>
        <v>0.83908279057819768</v>
      </c>
      <c r="Z36" s="11">
        <f>'OddsRatio_working_3-way'!X36^(1/3)*COS('OddsRatio_working_3-way'!Y36/3)</f>
        <v>0.53476533473134868</v>
      </c>
      <c r="AA36" s="11">
        <f>'OddsRatio_working_3-way'!X36^(1/3)*COS(('OddsRatio_working_3-way'!Y36+2*PI())/3)</f>
        <v>-0.40040164437555026</v>
      </c>
      <c r="AB36" s="11">
        <f>'OddsRatio_working_3-way'!X36^(1/3)*COS(('OddsRatio_working_3-way'!Y36+4*PI())/3)</f>
        <v>-0.13436369035579862</v>
      </c>
      <c r="AC36" s="11">
        <f>'OddsRatio_working_3-way'!X36^(1/3)*SIN('OddsRatio_working_3-way'!Y36/3)</f>
        <v>0.15359708436796105</v>
      </c>
      <c r="AD36" s="11">
        <f>'OddsRatio_working_3-way'!X36^(1/3)*SIN(('OddsRatio_working_3-way'!Y36+2*PI())/3)</f>
        <v>0.38632182275665627</v>
      </c>
      <c r="AE36" s="11">
        <f>'OddsRatio_working_3-way'!X36^(1/3)*SIN(('OddsRatio_working_3-way'!Y36+4*PI())/3)</f>
        <v>-0.53991890712461721</v>
      </c>
      <c r="AF36" s="11">
        <f>-'OddsRatio_working_3-way'!U36/(3*'OddsRatio_working_3-way'!X36^(1/3))*COS(('OddsRatio_working_3-way'!Y36)/3)</f>
        <v>0.53476533473134857</v>
      </c>
      <c r="AG36" s="11">
        <f>-'OddsRatio_working_3-way'!U36/(3*'OddsRatio_working_3-way'!X36^(1/3))*COS(('OddsRatio_working_3-way'!Y36+2*PI())/3)</f>
        <v>-0.4004016443755502</v>
      </c>
      <c r="AH36" s="11">
        <f>-'OddsRatio_working_3-way'!U36/(3*'OddsRatio_working_3-way'!X36^(1/3))*COS(('OddsRatio_working_3-way'!Y36+4*PI())/3)</f>
        <v>-0.13436369035579859</v>
      </c>
      <c r="AI36" s="11">
        <f>'OddsRatio_working_3-way'!U36/(3*'OddsRatio_working_3-way'!X36^(1/3))*SIN(('OddsRatio_working_3-way'!Y36)/3)</f>
        <v>-0.15359708436796102</v>
      </c>
      <c r="AJ36" s="11">
        <f>'OddsRatio_working_3-way'!U36/(3*'OddsRatio_working_3-way'!X36^(1/3))*SIN(('OddsRatio_working_3-way'!Y36+2*PI())/3)</f>
        <v>-0.38632182275665622</v>
      </c>
      <c r="AK36" s="11">
        <f>'OddsRatio_working_3-way'!U36/(3*'OddsRatio_working_3-way'!X36^(1/3))*SIN(('OddsRatio_working_3-way'!Y36+4*PI())/3)</f>
        <v>0.5399189071246171</v>
      </c>
      <c r="AL36" s="11">
        <f>'OddsRatio_working_3-way'!Z36+'OddsRatio_working_3-way'!AF36</f>
        <v>1.0695306694626971</v>
      </c>
      <c r="AM36" s="11">
        <f>'OddsRatio_working_3-way'!AA36+'OddsRatio_working_3-way'!AG36</f>
        <v>-0.80080328875110052</v>
      </c>
      <c r="AN36" s="11">
        <f>'OddsRatio_working_3-way'!AB36+'OddsRatio_working_3-way'!AH36</f>
        <v>-0.26872738071159719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1.0695306694626971</v>
      </c>
      <c r="AS36" s="11">
        <f>IF(('OddsRatio_working_3-way'!X36=0),IF(Q36&gt;0,-Q36^(1/3),(-Q36)^(1/3)),'OddsRatio_working_3-way'!AM36-'OddsRatio_working_3-way'!R36/3)</f>
        <v>-0.80080328875110052</v>
      </c>
      <c r="AT36" s="11">
        <f>IF(('OddsRatio_working_3-way'!X36=0),IF(Q36&gt;0,-Q36^(1/3),(-Q36)^(1/3)),'OddsRatio_working_3-way'!AN36-'OddsRatio_working_3-way'!R36/3)</f>
        <v>-0.26872738071159719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2.17</v>
      </c>
      <c r="B37" s="4">
        <f>IF('True_Odds_Calculator_3-way'!B38="","",'True_Odds_Calculator_3-way'!B38)</f>
        <v>3.43</v>
      </c>
      <c r="C37" s="4">
        <f>IF('True_Odds_Calculator_3-way'!C38="","",'True_Odds_Calculator_3-way'!C38)</f>
        <v>3.56</v>
      </c>
      <c r="D37" s="9">
        <f t="shared" si="13"/>
        <v>0.4481768447870822</v>
      </c>
      <c r="E37" s="9">
        <f t="shared" si="14"/>
        <v>0.28111708700847299</v>
      </c>
      <c r="F37" s="9">
        <f t="shared" si="15"/>
        <v>0.27070606820444498</v>
      </c>
      <c r="G37" s="9">
        <f t="shared" si="16"/>
        <v>1.0523607542202891</v>
      </c>
      <c r="H37" s="9">
        <f t="shared" si="17"/>
        <v>2.231262082437738</v>
      </c>
      <c r="I37" s="9">
        <f t="shared" si="18"/>
        <v>3.5572366327553029</v>
      </c>
      <c r="J37" s="9">
        <f t="shared" si="19"/>
        <v>3.6940435308039397</v>
      </c>
      <c r="K37" s="11">
        <f t="shared" si="20"/>
        <v>0.46082949308755761</v>
      </c>
      <c r="L37" s="11">
        <f t="shared" si="21"/>
        <v>0.29154518950437314</v>
      </c>
      <c r="M37" s="11">
        <f t="shared" si="22"/>
        <v>0.2808988764044944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-0.27468076533895591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0.23247532327278767</v>
      </c>
      <c r="Q37" s="11">
        <f>2*'OddsRatio_working_3-way'!K37*'OddsRatio_working_3-way'!L37*'OddsRatio_working_3-way'!M37</f>
        <v>7.5479001062593379E-2</v>
      </c>
      <c r="R37" s="11">
        <f t="shared" si="23"/>
        <v>0</v>
      </c>
      <c r="S37" s="11">
        <f t="shared" si="24"/>
        <v>-0.84634729696458089</v>
      </c>
      <c r="T37" s="11">
        <f t="shared" si="25"/>
        <v>-0.27478808343005867</v>
      </c>
      <c r="U37" s="11">
        <f>'OddsRatio_working_3-way'!S37-'OddsRatio_working_3-way'!R37^2/3</f>
        <v>-0.84634729696458089</v>
      </c>
      <c r="V37" s="11">
        <f>'OddsRatio_working_3-way'!S37*'OddsRatio_working_3-way'!R37/3-2*'OddsRatio_working_3-way'!R37^3/27-'OddsRatio_working_3-way'!T37</f>
        <v>0.27478808343005867</v>
      </c>
      <c r="W37" s="11">
        <f>'OddsRatio_working_3-way'!V37^2+4*'OddsRatio_working_3-way'!U37^3/27</f>
        <v>-1.4305100337594551E-2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0.1498445787580914</v>
      </c>
      <c r="Y37" s="11">
        <f>IF('OddsRatio_working_3-way'!W37&gt;=0,IF('OddsRatio_working_3-way'!V37+SQRT('OddsRatio_working_3-way'!W37)&gt;0,0,PI()),ACOS('OddsRatio_working_3-way'!V37/(2*'OddsRatio_working_3-way'!X37)))</f>
        <v>0.41052775498648209</v>
      </c>
      <c r="Z37" s="11">
        <f>'OddsRatio_working_3-way'!X37^(1/3)*COS('OddsRatio_working_3-way'!Y37/3)</f>
        <v>0.52618037711014465</v>
      </c>
      <c r="AA37" s="11">
        <f>'OddsRatio_working_3-way'!X37^(1/3)*COS(('OddsRatio_working_3-way'!Y37+2*PI())/3)</f>
        <v>-0.32583954950253297</v>
      </c>
      <c r="AB37" s="11">
        <f>'OddsRatio_working_3-way'!X37^(1/3)*COS(('OddsRatio_working_3-way'!Y37+4*PI())/3)</f>
        <v>-0.20034082760761185</v>
      </c>
      <c r="AC37" s="11">
        <f>'OddsRatio_working_3-way'!X37^(1/3)*SIN('OddsRatio_working_3-way'!Y37/3)</f>
        <v>7.2456720868986663E-2</v>
      </c>
      <c r="AD37" s="11">
        <f>'OddsRatio_working_3-way'!X37^(1/3)*SIN(('OddsRatio_working_3-way'!Y37+2*PI())/3)</f>
        <v>0.41945721311576784</v>
      </c>
      <c r="AE37" s="11">
        <f>'OddsRatio_working_3-way'!X37^(1/3)*SIN(('OddsRatio_working_3-way'!Y37+4*PI())/3)</f>
        <v>-0.49191393398475458</v>
      </c>
      <c r="AF37" s="11">
        <f>-'OddsRatio_working_3-way'!U37/(3*'OddsRatio_working_3-way'!X37^(1/3))*COS(('OddsRatio_working_3-way'!Y37)/3)</f>
        <v>0.52618037711014454</v>
      </c>
      <c r="AG37" s="11">
        <f>-'OddsRatio_working_3-way'!U37/(3*'OddsRatio_working_3-way'!X37^(1/3))*COS(('OddsRatio_working_3-way'!Y37+2*PI())/3)</f>
        <v>-0.32583954950253285</v>
      </c>
      <c r="AH37" s="11">
        <f>-'OddsRatio_working_3-way'!U37/(3*'OddsRatio_working_3-way'!X37^(1/3))*COS(('OddsRatio_working_3-way'!Y37+4*PI())/3)</f>
        <v>-0.20034082760761182</v>
      </c>
      <c r="AI37" s="11">
        <f>'OddsRatio_working_3-way'!U37/(3*'OddsRatio_working_3-way'!X37^(1/3))*SIN(('OddsRatio_working_3-way'!Y37)/3)</f>
        <v>-7.2456720868986649E-2</v>
      </c>
      <c r="AJ37" s="11">
        <f>'OddsRatio_working_3-way'!U37/(3*'OddsRatio_working_3-way'!X37^(1/3))*SIN(('OddsRatio_working_3-way'!Y37+2*PI())/3)</f>
        <v>-0.41945721311576778</v>
      </c>
      <c r="AK37" s="11">
        <f>'OddsRatio_working_3-way'!U37/(3*'OddsRatio_working_3-way'!X37^(1/3))*SIN(('OddsRatio_working_3-way'!Y37+4*PI())/3)</f>
        <v>0.49191393398475447</v>
      </c>
      <c r="AL37" s="11">
        <f>'OddsRatio_working_3-way'!Z37+'OddsRatio_working_3-way'!AF37</f>
        <v>1.0523607542202891</v>
      </c>
      <c r="AM37" s="11">
        <f>'OddsRatio_working_3-way'!AA37+'OddsRatio_working_3-way'!AG37</f>
        <v>-0.65167909900506582</v>
      </c>
      <c r="AN37" s="11">
        <f>'OddsRatio_working_3-way'!AB37+'OddsRatio_working_3-way'!AH37</f>
        <v>-0.4006816552152237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1.0523607542202891</v>
      </c>
      <c r="AS37" s="11">
        <f>IF(('OddsRatio_working_3-way'!X37=0),IF(Q37&gt;0,-Q37^(1/3),(-Q37)^(1/3)),'OddsRatio_working_3-way'!AM37-'OddsRatio_working_3-way'!R37/3)</f>
        <v>-0.65167909900506582</v>
      </c>
      <c r="AT37" s="11">
        <f>IF(('OddsRatio_working_3-way'!X37=0),IF(Q37&gt;0,-Q37^(1/3),(-Q37)^(1/3)),'OddsRatio_working_3-way'!AN37-'OddsRatio_working_3-way'!R37/3)</f>
        <v>-0.4006816552152237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2.67</v>
      </c>
      <c r="B38" s="4">
        <f>IF('True_Odds_Calculator_3-way'!B39="","",'True_Odds_Calculator_3-way'!B39)</f>
        <v>3.26</v>
      </c>
      <c r="C38" s="4">
        <f>IF('True_Odds_Calculator_3-way'!C39="","",'True_Odds_Calculator_3-way'!C39)</f>
        <v>2.85</v>
      </c>
      <c r="D38" s="9">
        <f t="shared" si="13"/>
        <v>0.36335060951920972</v>
      </c>
      <c r="E38" s="9">
        <f t="shared" si="14"/>
        <v>0.2966311369469905</v>
      </c>
      <c r="F38" s="9">
        <f t="shared" si="15"/>
        <v>0.34001825353379977</v>
      </c>
      <c r="G38" s="9">
        <f t="shared" si="16"/>
        <v>1.0491992305532714</v>
      </c>
      <c r="H38" s="9">
        <f t="shared" si="17"/>
        <v>2.7521627150239629</v>
      </c>
      <c r="I38" s="9">
        <f t="shared" si="18"/>
        <v>3.3711902610503937</v>
      </c>
      <c r="J38" s="9">
        <f t="shared" si="19"/>
        <v>2.9410185765235521</v>
      </c>
      <c r="K38" s="11">
        <f t="shared" si="20"/>
        <v>0.37453183520599254</v>
      </c>
      <c r="L38" s="11">
        <f t="shared" si="21"/>
        <v>0.30674846625766872</v>
      </c>
      <c r="M38" s="11">
        <f t="shared" si="22"/>
        <v>0.35087719298245612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-0.28146404014678128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0.23299903212685791</v>
      </c>
      <c r="Q38" s="11">
        <f>2*'OddsRatio_working_3-way'!K38*'OddsRatio_working_3-way'!L38*'OddsRatio_working_3-way'!M38</f>
        <v>8.0622502466040802E-2</v>
      </c>
      <c r="R38" s="11">
        <f t="shared" si="23"/>
        <v>0</v>
      </c>
      <c r="S38" s="11">
        <f t="shared" si="24"/>
        <v>-0.82781101275086777</v>
      </c>
      <c r="T38" s="11">
        <f t="shared" si="25"/>
        <v>-0.28643979679960824</v>
      </c>
      <c r="U38" s="11">
        <f>'OddsRatio_working_3-way'!S38-'OddsRatio_working_3-way'!R38^2/3</f>
        <v>-0.82781101275086777</v>
      </c>
      <c r="V38" s="11">
        <f>'OddsRatio_working_3-way'!S38*'OddsRatio_working_3-way'!R38/3-2*'OddsRatio_working_3-way'!R38^3/27-'OddsRatio_working_3-way'!T38</f>
        <v>0.28643979679960824</v>
      </c>
      <c r="W38" s="11">
        <f>'OddsRatio_working_3-way'!V38^2+4*'OddsRatio_working_3-way'!U38^3/27</f>
        <v>-1.9929747811939375E-3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0.14494889786731288</v>
      </c>
      <c r="Y38" s="11">
        <f>IF('OddsRatio_working_3-way'!W38&gt;=0,IF('OddsRatio_working_3-way'!V38+SQRT('OddsRatio_working_3-way'!W38)&gt;0,0,PI()),ACOS('OddsRatio_working_3-way'!V38/(2*'OddsRatio_working_3-way'!X38)))</f>
        <v>0.1546100131054946</v>
      </c>
      <c r="Z38" s="11">
        <f>'OddsRatio_working_3-way'!X38^(1/3)*COS('OddsRatio_working_3-way'!Y38/3)</f>
        <v>0.52459961527663579</v>
      </c>
      <c r="AA38" s="11">
        <f>'OddsRatio_working_3-way'!X38^(1/3)*COS(('OddsRatio_working_3-way'!Y38+2*PI())/3)</f>
        <v>-0.28573452390332249</v>
      </c>
      <c r="AB38" s="11">
        <f>'OddsRatio_working_3-way'!X38^(1/3)*COS(('OddsRatio_working_3-way'!Y38+4*PI())/3)</f>
        <v>-0.23886509137331302</v>
      </c>
      <c r="AC38" s="11">
        <f>'OddsRatio_working_3-way'!X38^(1/3)*SIN('OddsRatio_working_3-way'!Y38/3)</f>
        <v>2.7060079487965943E-2</v>
      </c>
      <c r="AD38" s="11">
        <f>'OddsRatio_working_3-way'!X38^(1/3)*SIN(('OddsRatio_working_3-way'!Y38+2*PI())/3)</f>
        <v>0.44078655390112681</v>
      </c>
      <c r="AE38" s="11">
        <f>'OddsRatio_working_3-way'!X38^(1/3)*SIN(('OddsRatio_working_3-way'!Y38+4*PI())/3)</f>
        <v>-0.46784663338909271</v>
      </c>
      <c r="AF38" s="11">
        <f>-'OddsRatio_working_3-way'!U38/(3*'OddsRatio_working_3-way'!X38^(1/3))*COS(('OddsRatio_working_3-way'!Y38)/3)</f>
        <v>0.52459961527663568</v>
      </c>
      <c r="AG38" s="11">
        <f>-'OddsRatio_working_3-way'!U38/(3*'OddsRatio_working_3-way'!X38^(1/3))*COS(('OddsRatio_working_3-way'!Y38+2*PI())/3)</f>
        <v>-0.28573452390332243</v>
      </c>
      <c r="AH38" s="11">
        <f>-'OddsRatio_working_3-way'!U38/(3*'OddsRatio_working_3-way'!X38^(1/3))*COS(('OddsRatio_working_3-way'!Y38+4*PI())/3)</f>
        <v>-0.23886509137331297</v>
      </c>
      <c r="AI38" s="11">
        <f>'OddsRatio_working_3-way'!U38/(3*'OddsRatio_working_3-way'!X38^(1/3))*SIN(('OddsRatio_working_3-way'!Y38)/3)</f>
        <v>-2.7060079487965939E-2</v>
      </c>
      <c r="AJ38" s="11">
        <f>'OddsRatio_working_3-way'!U38/(3*'OddsRatio_working_3-way'!X38^(1/3))*SIN(('OddsRatio_working_3-way'!Y38+2*PI())/3)</f>
        <v>-0.4407865539011267</v>
      </c>
      <c r="AK38" s="11">
        <f>'OddsRatio_working_3-way'!U38/(3*'OddsRatio_working_3-way'!X38^(1/3))*SIN(('OddsRatio_working_3-way'!Y38+4*PI())/3)</f>
        <v>0.46784663338909266</v>
      </c>
      <c r="AL38" s="11">
        <f>'OddsRatio_working_3-way'!Z38+'OddsRatio_working_3-way'!AF38</f>
        <v>1.0491992305532714</v>
      </c>
      <c r="AM38" s="11">
        <f>'OddsRatio_working_3-way'!AA38+'OddsRatio_working_3-way'!AG38</f>
        <v>-0.57146904780664487</v>
      </c>
      <c r="AN38" s="11">
        <f>'OddsRatio_working_3-way'!AB38+'OddsRatio_working_3-way'!AH38</f>
        <v>-0.47773018274662599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1.0491992305532714</v>
      </c>
      <c r="AS38" s="11">
        <f>IF(('OddsRatio_working_3-way'!X38=0),IF(Q38&gt;0,-Q38^(1/3),(-Q38)^(1/3)),'OddsRatio_working_3-way'!AM38-'OddsRatio_working_3-way'!R38/3)</f>
        <v>-0.57146904780664487</v>
      </c>
      <c r="AT38" s="11">
        <f>IF(('OddsRatio_working_3-way'!X38=0),IF(Q38&gt;0,-Q38^(1/3),(-Q38)^(1/3)),'OddsRatio_working_3-way'!AN38-'OddsRatio_working_3-way'!R38/3)</f>
        <v>-0.47773018274662599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1.55</v>
      </c>
      <c r="B39" s="4">
        <f>IF('True_Odds_Calculator_3-way'!B40="","",'True_Odds_Calculator_3-way'!B40)</f>
        <v>4.3600000000000003</v>
      </c>
      <c r="C39" s="4">
        <f>IF('True_Odds_Calculator_3-way'!C40="","",'True_Odds_Calculator_3-way'!C40)</f>
        <v>6.13</v>
      </c>
      <c r="D39" s="9">
        <f t="shared" si="13"/>
        <v>0.62897931399109552</v>
      </c>
      <c r="E39" s="9">
        <f t="shared" si="14"/>
        <v>0.21722061159038974</v>
      </c>
      <c r="F39" s="9">
        <f t="shared" si="15"/>
        <v>0.15380007441851493</v>
      </c>
      <c r="G39" s="9">
        <f t="shared" si="16"/>
        <v>1.0725043740950215</v>
      </c>
      <c r="H39" s="9">
        <f t="shared" si="17"/>
        <v>1.5898774057522613</v>
      </c>
      <c r="I39" s="9">
        <f t="shared" si="18"/>
        <v>4.6036146969592728</v>
      </c>
      <c r="J39" s="9">
        <f t="shared" si="19"/>
        <v>6.501947439107461</v>
      </c>
      <c r="K39" s="11">
        <f t="shared" si="20"/>
        <v>0.64516129032258063</v>
      </c>
      <c r="L39" s="11">
        <f t="shared" si="21"/>
        <v>0.2293577981651376</v>
      </c>
      <c r="M39" s="11">
        <f t="shared" si="22"/>
        <v>0.16313213703099511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-0.22884460058696676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0.21821759673870905</v>
      </c>
      <c r="Q39" s="11">
        <f>2*'OddsRatio_working_3-way'!K39*'OddsRatio_working_3-way'!L39*'OddsRatio_working_3-way'!M39</f>
        <v>4.8278229366971022E-2</v>
      </c>
      <c r="R39" s="11">
        <f t="shared" si="23"/>
        <v>0</v>
      </c>
      <c r="S39" s="11">
        <f t="shared" si="24"/>
        <v>-0.9535623570711288</v>
      </c>
      <c r="T39" s="11">
        <f t="shared" si="25"/>
        <v>-0.21096512324582492</v>
      </c>
      <c r="U39" s="11">
        <f>'OddsRatio_working_3-way'!S39-'OddsRatio_working_3-way'!R39^2/3</f>
        <v>-0.9535623570711288</v>
      </c>
      <c r="V39" s="11">
        <f>'OddsRatio_working_3-way'!S39*'OddsRatio_working_3-way'!R39/3-2*'OddsRatio_working_3-way'!R39^3/27-'OddsRatio_working_3-way'!T39</f>
        <v>0.21096512324582492</v>
      </c>
      <c r="W39" s="11">
        <f>'OddsRatio_working_3-way'!V39^2+4*'OddsRatio_working_3-way'!U39^3/27</f>
        <v>-8.3946501156584363E-2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0.17920155159952611</v>
      </c>
      <c r="Y39" s="11">
        <f>IF('OddsRatio_working_3-way'!W39&gt;=0,IF('OddsRatio_working_3-way'!V39+SQRT('OddsRatio_working_3-way'!W39)&gt;0,0,PI()),ACOS('OddsRatio_working_3-way'!V39/(2*'OddsRatio_working_3-way'!X39)))</f>
        <v>0.94143908545593824</v>
      </c>
      <c r="Z39" s="11">
        <f>'OddsRatio_working_3-way'!X39^(1/3)*COS('OddsRatio_working_3-way'!Y39/3)</f>
        <v>0.53625218704751076</v>
      </c>
      <c r="AA39" s="11">
        <f>'OddsRatio_working_3-way'!X39^(1/3)*COS(('OddsRatio_working_3-way'!Y39+2*PI())/3)</f>
        <v>-0.41884365448747768</v>
      </c>
      <c r="AB39" s="11">
        <f>'OddsRatio_working_3-way'!X39^(1/3)*COS(('OddsRatio_working_3-way'!Y39+4*PI())/3)</f>
        <v>-0.117408532560033</v>
      </c>
      <c r="AC39" s="11">
        <f>'OddsRatio_working_3-way'!X39^(1/3)*SIN('OddsRatio_working_3-way'!Y39/3)</f>
        <v>0.17403364878801783</v>
      </c>
      <c r="AD39" s="11">
        <f>'OddsRatio_working_3-way'!X39^(1/3)*SIN(('OddsRatio_working_3-way'!Y39+2*PI())/3)</f>
        <v>0.37739119242409996</v>
      </c>
      <c r="AE39" s="11">
        <f>'OddsRatio_working_3-way'!X39^(1/3)*SIN(('OddsRatio_working_3-way'!Y39+4*PI())/3)</f>
        <v>-0.55142484121211777</v>
      </c>
      <c r="AF39" s="11">
        <f>-'OddsRatio_working_3-way'!U39/(3*'OddsRatio_working_3-way'!X39^(1/3))*COS(('OddsRatio_working_3-way'!Y39)/3)</f>
        <v>0.53625218704751076</v>
      </c>
      <c r="AG39" s="11">
        <f>-'OddsRatio_working_3-way'!U39/(3*'OddsRatio_working_3-way'!X39^(1/3))*COS(('OddsRatio_working_3-way'!Y39+2*PI())/3)</f>
        <v>-0.41884365448747768</v>
      </c>
      <c r="AH39" s="11">
        <f>-'OddsRatio_working_3-way'!U39/(3*'OddsRatio_working_3-way'!X39^(1/3))*COS(('OddsRatio_working_3-way'!Y39+4*PI())/3)</f>
        <v>-0.117408532560033</v>
      </c>
      <c r="AI39" s="11">
        <f>'OddsRatio_working_3-way'!U39/(3*'OddsRatio_working_3-way'!X39^(1/3))*SIN(('OddsRatio_working_3-way'!Y39)/3)</f>
        <v>-0.17403364878801783</v>
      </c>
      <c r="AJ39" s="11">
        <f>'OddsRatio_working_3-way'!U39/(3*'OddsRatio_working_3-way'!X39^(1/3))*SIN(('OddsRatio_working_3-way'!Y39+2*PI())/3)</f>
        <v>-0.37739119242409996</v>
      </c>
      <c r="AK39" s="11">
        <f>'OddsRatio_working_3-way'!U39/(3*'OddsRatio_working_3-way'!X39^(1/3))*SIN(('OddsRatio_working_3-way'!Y39+4*PI())/3)</f>
        <v>0.55142484121211777</v>
      </c>
      <c r="AL39" s="11">
        <f>'OddsRatio_working_3-way'!Z39+'OddsRatio_working_3-way'!AF39</f>
        <v>1.0725043740950215</v>
      </c>
      <c r="AM39" s="11">
        <f>'OddsRatio_working_3-way'!AA39+'OddsRatio_working_3-way'!AG39</f>
        <v>-0.83768730897495536</v>
      </c>
      <c r="AN39" s="11">
        <f>'OddsRatio_working_3-way'!AB39+'OddsRatio_working_3-way'!AH39</f>
        <v>-0.234817065120066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1.0725043740950215</v>
      </c>
      <c r="AS39" s="11">
        <f>IF(('OddsRatio_working_3-way'!X39=0),IF(Q39&gt;0,-Q39^(1/3),(-Q39)^(1/3)),'OddsRatio_working_3-way'!AM39-'OddsRatio_working_3-way'!R39/3)</f>
        <v>-0.83768730897495536</v>
      </c>
      <c r="AT39" s="11">
        <f>IF(('OddsRatio_working_3-way'!X39=0),IF(Q39&gt;0,-Q39^(1/3),(-Q39)^(1/3)),'OddsRatio_working_3-way'!AN39-'OddsRatio_working_3-way'!R39/3)</f>
        <v>-0.234817065120066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2.29</v>
      </c>
      <c r="B40" s="4">
        <f>IF('True_Odds_Calculator_3-way'!B41="","",'True_Odds_Calculator_3-way'!B41)</f>
        <v>3.24</v>
      </c>
      <c r="C40" s="4">
        <f>IF('True_Odds_Calculator_3-way'!C41="","",'True_Odds_Calculator_3-way'!C41)</f>
        <v>3.33</v>
      </c>
      <c r="D40" s="9">
        <f t="shared" si="13"/>
        <v>0.41982210983656165</v>
      </c>
      <c r="E40" s="9">
        <f t="shared" si="14"/>
        <v>0.29414492801429193</v>
      </c>
      <c r="F40" s="9">
        <f t="shared" si="15"/>
        <v>0.28603296214914631</v>
      </c>
      <c r="G40" s="9">
        <f t="shared" si="16"/>
        <v>1.0712877952696851</v>
      </c>
      <c r="H40" s="9">
        <f t="shared" si="17"/>
        <v>2.381961255897894</v>
      </c>
      <c r="I40" s="9">
        <f t="shared" si="18"/>
        <v>3.3996846614040952</v>
      </c>
      <c r="J40" s="9">
        <f t="shared" si="19"/>
        <v>3.4961005629783659</v>
      </c>
      <c r="K40" s="11">
        <f t="shared" si="20"/>
        <v>0.4366812227074236</v>
      </c>
      <c r="L40" s="11">
        <f t="shared" si="21"/>
        <v>0.30864197530864196</v>
      </c>
      <c r="M40" s="11">
        <f t="shared" si="22"/>
        <v>0.3003003003003003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-0.27250151655779975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0.23717717393926352</v>
      </c>
      <c r="Q40" s="11">
        <f>2*'OddsRatio_working_3-way'!K40*'OddsRatio_working_3-way'!L40*'OddsRatio_working_3-way'!M40</f>
        <v>8.0947840934902232E-2</v>
      </c>
      <c r="R40" s="11">
        <f t="shared" si="23"/>
        <v>0</v>
      </c>
      <c r="S40" s="11">
        <f t="shared" si="24"/>
        <v>-0.87037010632179856</v>
      </c>
      <c r="T40" s="11">
        <f t="shared" si="25"/>
        <v>-0.29705464379583574</v>
      </c>
      <c r="U40" s="11">
        <f>'OddsRatio_working_3-way'!S40-'OddsRatio_working_3-way'!R40^2/3</f>
        <v>-0.87037010632179856</v>
      </c>
      <c r="V40" s="11">
        <f>'OddsRatio_working_3-way'!S40*'OddsRatio_working_3-way'!R40/3-2*'OddsRatio_working_3-way'!R40^3/27-'OddsRatio_working_3-way'!T40</f>
        <v>0.29705464379583574</v>
      </c>
      <c r="W40" s="11">
        <f>'OddsRatio_working_3-way'!V40^2+4*'OddsRatio_working_3-way'!U40^3/27</f>
        <v>-9.4390953385860565E-3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0.15626944418156169</v>
      </c>
      <c r="Y40" s="11">
        <f>IF('OddsRatio_working_3-way'!W40&gt;=0,IF('OddsRatio_working_3-way'!V40+SQRT('OddsRatio_working_3-way'!W40)&gt;0,0,PI()),ACOS('OddsRatio_working_3-way'!V40/(2*'OddsRatio_working_3-way'!X40)))</f>
        <v>0.31609492674206252</v>
      </c>
      <c r="Z40" s="11">
        <f>'OddsRatio_working_3-way'!X40^(1/3)*COS('OddsRatio_working_3-way'!Y40/3)</f>
        <v>0.53564389763484266</v>
      </c>
      <c r="AA40" s="11">
        <f>'OddsRatio_working_3-way'!X40^(1/3)*COS(('OddsRatio_working_3-way'!Y40+2*PI())/3)</f>
        <v>-0.31688046260825387</v>
      </c>
      <c r="AB40" s="11">
        <f>'OddsRatio_working_3-way'!X40^(1/3)*COS(('OddsRatio_working_3-way'!Y40+4*PI())/3)</f>
        <v>-0.21876343502658877</v>
      </c>
      <c r="AC40" s="11">
        <f>'OddsRatio_working_3-way'!X40^(1/3)*SIN('OddsRatio_working_3-way'!Y40/3)</f>
        <v>5.6647892286360288E-2</v>
      </c>
      <c r="AD40" s="11">
        <f>'OddsRatio_working_3-way'!X40^(1/3)*SIN(('OddsRatio_working_3-way'!Y40+2*PI())/3)</f>
        <v>0.43555727659070509</v>
      </c>
      <c r="AE40" s="11">
        <f>'OddsRatio_working_3-way'!X40^(1/3)*SIN(('OddsRatio_working_3-way'!Y40+4*PI())/3)</f>
        <v>-0.49220516887706534</v>
      </c>
      <c r="AF40" s="11">
        <f>-'OddsRatio_working_3-way'!U40/(3*'OddsRatio_working_3-way'!X40^(1/3))*COS(('OddsRatio_working_3-way'!Y40)/3)</f>
        <v>0.53564389763484255</v>
      </c>
      <c r="AG40" s="11">
        <f>-'OddsRatio_working_3-way'!U40/(3*'OddsRatio_working_3-way'!X40^(1/3))*COS(('OddsRatio_working_3-way'!Y40+2*PI())/3)</f>
        <v>-0.31688046260825381</v>
      </c>
      <c r="AH40" s="11">
        <f>-'OddsRatio_working_3-way'!U40/(3*'OddsRatio_working_3-way'!X40^(1/3))*COS(('OddsRatio_working_3-way'!Y40+4*PI())/3)</f>
        <v>-0.21876343502658871</v>
      </c>
      <c r="AI40" s="11">
        <f>'OddsRatio_working_3-way'!U40/(3*'OddsRatio_working_3-way'!X40^(1/3))*SIN(('OddsRatio_working_3-way'!Y40)/3)</f>
        <v>-5.6647892286360274E-2</v>
      </c>
      <c r="AJ40" s="11">
        <f>'OddsRatio_working_3-way'!U40/(3*'OddsRatio_working_3-way'!X40^(1/3))*SIN(('OddsRatio_working_3-way'!Y40+2*PI())/3)</f>
        <v>-0.43555727659070498</v>
      </c>
      <c r="AK40" s="11">
        <f>'OddsRatio_working_3-way'!U40/(3*'OddsRatio_working_3-way'!X40^(1/3))*SIN(('OddsRatio_working_3-way'!Y40+4*PI())/3)</f>
        <v>0.49220516887706522</v>
      </c>
      <c r="AL40" s="11">
        <f>'OddsRatio_working_3-way'!Z40+'OddsRatio_working_3-way'!AF40</f>
        <v>1.0712877952696851</v>
      </c>
      <c r="AM40" s="11">
        <f>'OddsRatio_working_3-way'!AA40+'OddsRatio_working_3-way'!AG40</f>
        <v>-0.63376092521650773</v>
      </c>
      <c r="AN40" s="11">
        <f>'OddsRatio_working_3-way'!AB40+'OddsRatio_working_3-way'!AH40</f>
        <v>-0.43752687005317747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1.0712877952696851</v>
      </c>
      <c r="AS40" s="11">
        <f>IF(('OddsRatio_working_3-way'!X40=0),IF(Q40&gt;0,-Q40^(1/3),(-Q40)^(1/3)),'OddsRatio_working_3-way'!AM40-'OddsRatio_working_3-way'!R40/3)</f>
        <v>-0.63376092521650773</v>
      </c>
      <c r="AT40" s="11">
        <f>IF(('OddsRatio_working_3-way'!X40=0),IF(Q40&gt;0,-Q40^(1/3),(-Q40)^(1/3)),'OddsRatio_working_3-way'!AN40-'OddsRatio_working_3-way'!R40/3)</f>
        <v>-0.43752687005317747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2.11</v>
      </c>
      <c r="B41" s="4">
        <f>IF('True_Odds_Calculator_3-way'!B42="","",'True_Odds_Calculator_3-way'!B42)</f>
        <v>3.34</v>
      </c>
      <c r="C41" s="4">
        <f>IF('True_Odds_Calculator_3-way'!C42="","",'True_Odds_Calculator_3-way'!C42)</f>
        <v>3.84</v>
      </c>
      <c r="D41" s="9">
        <f t="shared" si="13"/>
        <v>0.46094101367883583</v>
      </c>
      <c r="E41" s="9">
        <f t="shared" si="14"/>
        <v>0.28856866648084289</v>
      </c>
      <c r="F41" s="9">
        <f t="shared" si="15"/>
        <v>0.25049031984032144</v>
      </c>
      <c r="G41" s="9">
        <f t="shared" si="16"/>
        <v>1.0535810700365138</v>
      </c>
      <c r="H41" s="9">
        <f t="shared" si="17"/>
        <v>2.1694749877405304</v>
      </c>
      <c r="I41" s="9">
        <f t="shared" si="18"/>
        <v>3.465379703885441</v>
      </c>
      <c r="J41" s="9">
        <f t="shared" si="19"/>
        <v>3.9921702389036988</v>
      </c>
      <c r="K41" s="11">
        <f t="shared" si="20"/>
        <v>0.47393364928909953</v>
      </c>
      <c r="L41" s="11">
        <f t="shared" si="21"/>
        <v>0.29940119760479045</v>
      </c>
      <c r="M41" s="11">
        <f t="shared" si="22"/>
        <v>0.26041666666666669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-0.27258190964043483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0.23242909914767623</v>
      </c>
      <c r="Q41" s="11">
        <f>2*'OddsRatio_working_3-way'!K41*'OddsRatio_working_3-way'!L41*'OddsRatio_working_3-way'!M41</f>
        <v>7.3904324053315193E-2</v>
      </c>
      <c r="R41" s="11">
        <f t="shared" si="23"/>
        <v>0</v>
      </c>
      <c r="S41" s="11">
        <f t="shared" si="24"/>
        <v>-0.8526945146663456</v>
      </c>
      <c r="T41" s="11">
        <f t="shared" si="25"/>
        <v>-0.27112703169041202</v>
      </c>
      <c r="U41" s="11">
        <f>'OddsRatio_working_3-way'!S41-'OddsRatio_working_3-way'!R41^2/3</f>
        <v>-0.8526945146663456</v>
      </c>
      <c r="V41" s="11">
        <f>'OddsRatio_working_3-way'!S41*'OddsRatio_working_3-way'!R41/3-2*'OddsRatio_working_3-way'!R41^3/27-'OddsRatio_working_3-way'!T41</f>
        <v>0.27112703169041202</v>
      </c>
      <c r="W41" s="11">
        <f>'OddsRatio_working_3-way'!V41^2+4*'OddsRatio_working_3-way'!U41^3/27</f>
        <v>-1.8339598486193084E-2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0.15153338394512839</v>
      </c>
      <c r="Y41" s="11">
        <f>IF('OddsRatio_working_3-way'!W41&gt;=0,IF('OddsRatio_working_3-way'!V41+SQRT('OddsRatio_working_3-way'!W41)&gt;0,0,PI()),ACOS('OddsRatio_working_3-way'!V41/(2*'OddsRatio_working_3-way'!X41)))</f>
        <v>0.46323519437428362</v>
      </c>
      <c r="Z41" s="11">
        <f>'OddsRatio_working_3-way'!X41^(1/3)*COS('OddsRatio_working_3-way'!Y41/3)</f>
        <v>0.52679053501825701</v>
      </c>
      <c r="AA41" s="11">
        <f>'OddsRatio_working_3-way'!X41^(1/3)*COS(('OddsRatio_working_3-way'!Y41+2*PI())/3)</f>
        <v>-0.33440532192376998</v>
      </c>
      <c r="AB41" s="11">
        <f>'OddsRatio_working_3-way'!X41^(1/3)*COS(('OddsRatio_working_3-way'!Y41+4*PI())/3)</f>
        <v>-0.19238521309448717</v>
      </c>
      <c r="AC41" s="11">
        <f>'OddsRatio_working_3-way'!X41^(1/3)*SIN('OddsRatio_working_3-way'!Y41/3)</f>
        <v>8.1995348062926521E-2</v>
      </c>
      <c r="AD41" s="11">
        <f>'OddsRatio_working_3-way'!X41^(1/3)*SIN(('OddsRatio_working_3-way'!Y41+2*PI())/3)</f>
        <v>0.41521631176754331</v>
      </c>
      <c r="AE41" s="11">
        <f>'OddsRatio_working_3-way'!X41^(1/3)*SIN(('OddsRatio_working_3-way'!Y41+4*PI())/3)</f>
        <v>-0.49721165983046967</v>
      </c>
      <c r="AF41" s="11">
        <f>-'OddsRatio_working_3-way'!U41/(3*'OddsRatio_working_3-way'!X41^(1/3))*COS(('OddsRatio_working_3-way'!Y41)/3)</f>
        <v>0.5267905350182569</v>
      </c>
      <c r="AG41" s="11">
        <f>-'OddsRatio_working_3-way'!U41/(3*'OddsRatio_working_3-way'!X41^(1/3))*COS(('OddsRatio_working_3-way'!Y41+2*PI())/3)</f>
        <v>-0.33440532192376987</v>
      </c>
      <c r="AH41" s="11">
        <f>-'OddsRatio_working_3-way'!U41/(3*'OddsRatio_working_3-way'!X41^(1/3))*COS(('OddsRatio_working_3-way'!Y41+4*PI())/3)</f>
        <v>-0.19238521309448714</v>
      </c>
      <c r="AI41" s="11">
        <f>'OddsRatio_working_3-way'!U41/(3*'OddsRatio_working_3-way'!X41^(1/3))*SIN(('OddsRatio_working_3-way'!Y41)/3)</f>
        <v>-8.1995348062926493E-2</v>
      </c>
      <c r="AJ41" s="11">
        <f>'OddsRatio_working_3-way'!U41/(3*'OddsRatio_working_3-way'!X41^(1/3))*SIN(('OddsRatio_working_3-way'!Y41+2*PI())/3)</f>
        <v>-0.41521631176754326</v>
      </c>
      <c r="AK41" s="11">
        <f>'OddsRatio_working_3-way'!U41/(3*'OddsRatio_working_3-way'!X41^(1/3))*SIN(('OddsRatio_working_3-way'!Y41+4*PI())/3)</f>
        <v>0.49721165983046955</v>
      </c>
      <c r="AL41" s="11">
        <f>'OddsRatio_working_3-way'!Z41+'OddsRatio_working_3-way'!AF41</f>
        <v>1.0535810700365138</v>
      </c>
      <c r="AM41" s="11">
        <f>'OddsRatio_working_3-way'!AA41+'OddsRatio_working_3-way'!AG41</f>
        <v>-0.66881064384753985</v>
      </c>
      <c r="AN41" s="11">
        <f>'OddsRatio_working_3-way'!AB41+'OddsRatio_working_3-way'!AH41</f>
        <v>-0.38477042618897428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1.0535810700365138</v>
      </c>
      <c r="AS41" s="11">
        <f>IF(('OddsRatio_working_3-way'!X41=0),IF(Q41&gt;0,-Q41^(1/3),(-Q41)^(1/3)),'OddsRatio_working_3-way'!AM41-'OddsRatio_working_3-way'!R41/3)</f>
        <v>-0.66881064384753985</v>
      </c>
      <c r="AT41" s="11">
        <f>IF(('OddsRatio_working_3-way'!X41=0),IF(Q41&gt;0,-Q41^(1/3),(-Q41)^(1/3)),'OddsRatio_working_3-way'!AN41-'OddsRatio_working_3-way'!R41/3)</f>
        <v>-0.38477042618897428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2.2799999999999998</v>
      </c>
      <c r="B42" s="4">
        <f>IF('True_Odds_Calculator_3-way'!B43="","",'True_Odds_Calculator_3-way'!B43)</f>
        <v>3.33</v>
      </c>
      <c r="C42" s="4">
        <f>IF('True_Odds_Calculator_3-way'!C43="","",'True_Odds_Calculator_3-way'!C43)</f>
        <v>3.4</v>
      </c>
      <c r="D42" s="9">
        <f t="shared" si="13"/>
        <v>0.42629887897635826</v>
      </c>
      <c r="E42" s="9">
        <f t="shared" si="14"/>
        <v>0.28987811945032615</v>
      </c>
      <c r="F42" s="9">
        <f t="shared" si="15"/>
        <v>0.28382300157331558</v>
      </c>
      <c r="G42" s="9">
        <f t="shared" si="16"/>
        <v>1.0513844227692108</v>
      </c>
      <c r="H42" s="9">
        <f t="shared" si="17"/>
        <v>2.34577206114459</v>
      </c>
      <c r="I42" s="9">
        <f t="shared" si="18"/>
        <v>3.4497257050522614</v>
      </c>
      <c r="J42" s="9">
        <f t="shared" si="19"/>
        <v>3.5233226146461054</v>
      </c>
      <c r="K42" s="11">
        <f t="shared" si="20"/>
        <v>0.43859649122807021</v>
      </c>
      <c r="L42" s="11">
        <f t="shared" si="21"/>
        <v>0.3003003003003003</v>
      </c>
      <c r="M42" s="11">
        <f t="shared" si="22"/>
        <v>0.29411764705882354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-0.27728037635158387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0.23281795727616167</v>
      </c>
      <c r="Q42" s="11">
        <f>2*'OddsRatio_working_3-way'!K42*'OddsRatio_working_3-way'!L42*'OddsRatio_working_3-way'!M42</f>
        <v>7.7476857662616194E-2</v>
      </c>
      <c r="R42" s="11">
        <f t="shared" si="23"/>
        <v>0</v>
      </c>
      <c r="S42" s="11">
        <f t="shared" si="24"/>
        <v>-0.83964815808297566</v>
      </c>
      <c r="T42" s="11">
        <f t="shared" si="25"/>
        <v>-0.27941702432045779</v>
      </c>
      <c r="U42" s="11">
        <f>'OddsRatio_working_3-way'!S42-'OddsRatio_working_3-way'!R42^2/3</f>
        <v>-0.83964815808297566</v>
      </c>
      <c r="V42" s="11">
        <f>'OddsRatio_working_3-way'!S42*'OddsRatio_working_3-way'!R42/3-2*'OddsRatio_working_3-way'!R42^3/27-'OddsRatio_working_3-way'!T42</f>
        <v>0.27941702432045779</v>
      </c>
      <c r="W42" s="11">
        <f>'OddsRatio_working_3-way'!V42^2+4*'OddsRatio_working_3-way'!U42^3/27</f>
        <v>-9.6238351042234604E-3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0.14806899454673381</v>
      </c>
      <c r="Y42" s="11">
        <f>IF('OddsRatio_working_3-way'!W42&gt;=0,IF('OddsRatio_working_3-way'!V42+SQRT('OddsRatio_working_3-way'!W42)&gt;0,0,PI()),ACOS('OddsRatio_working_3-way'!V42/(2*'OddsRatio_working_3-way'!X42)))</f>
        <v>0.33764752487011407</v>
      </c>
      <c r="Z42" s="11">
        <f>'OddsRatio_working_3-way'!X42^(1/3)*COS('OddsRatio_working_3-way'!Y42/3)</f>
        <v>0.52569221138460542</v>
      </c>
      <c r="AA42" s="11">
        <f>'OddsRatio_working_3-way'!X42^(1/3)*COS(('OddsRatio_working_3-way'!Y42+2*PI())/3)</f>
        <v>-0.31430301667534194</v>
      </c>
      <c r="AB42" s="11">
        <f>'OddsRatio_working_3-way'!X42^(1/3)*COS(('OddsRatio_working_3-way'!Y42+4*PI())/3)</f>
        <v>-0.21138919470926357</v>
      </c>
      <c r="AC42" s="11">
        <f>'OddsRatio_working_3-way'!X42^(1/3)*SIN('OddsRatio_working_3-way'!Y42/3)</f>
        <v>5.9417322815448766E-2</v>
      </c>
      <c r="AD42" s="11">
        <f>'OddsRatio_working_3-way'!X42^(1/3)*SIN(('OddsRatio_working_3-way'!Y42+2*PI())/3)</f>
        <v>0.42555414822296306</v>
      </c>
      <c r="AE42" s="11">
        <f>'OddsRatio_working_3-way'!X42^(1/3)*SIN(('OddsRatio_working_3-way'!Y42+4*PI())/3)</f>
        <v>-0.48497147103841165</v>
      </c>
      <c r="AF42" s="11">
        <f>-'OddsRatio_working_3-way'!U42/(3*'OddsRatio_working_3-way'!X42^(1/3))*COS(('OddsRatio_working_3-way'!Y42)/3)</f>
        <v>0.52569221138460542</v>
      </c>
      <c r="AG42" s="11">
        <f>-'OddsRatio_working_3-way'!U42/(3*'OddsRatio_working_3-way'!X42^(1/3))*COS(('OddsRatio_working_3-way'!Y42+2*PI())/3)</f>
        <v>-0.31430301667534194</v>
      </c>
      <c r="AH42" s="11">
        <f>-'OddsRatio_working_3-way'!U42/(3*'OddsRatio_working_3-way'!X42^(1/3))*COS(('OddsRatio_working_3-way'!Y42+4*PI())/3)</f>
        <v>-0.21138919470926357</v>
      </c>
      <c r="AI42" s="11">
        <f>'OddsRatio_working_3-way'!U42/(3*'OddsRatio_working_3-way'!X42^(1/3))*SIN(('OddsRatio_working_3-way'!Y42)/3)</f>
        <v>-5.9417322815448766E-2</v>
      </c>
      <c r="AJ42" s="11">
        <f>'OddsRatio_working_3-way'!U42/(3*'OddsRatio_working_3-way'!X42^(1/3))*SIN(('OddsRatio_working_3-way'!Y42+2*PI())/3)</f>
        <v>-0.42555414822296306</v>
      </c>
      <c r="AK42" s="11">
        <f>'OddsRatio_working_3-way'!U42/(3*'OddsRatio_working_3-way'!X42^(1/3))*SIN(('OddsRatio_working_3-way'!Y42+4*PI())/3)</f>
        <v>0.48497147103841165</v>
      </c>
      <c r="AL42" s="11">
        <f>'OddsRatio_working_3-way'!Z42+'OddsRatio_working_3-way'!AF42</f>
        <v>1.0513844227692108</v>
      </c>
      <c r="AM42" s="11">
        <f>'OddsRatio_working_3-way'!AA42+'OddsRatio_working_3-way'!AG42</f>
        <v>-0.62860603335068388</v>
      </c>
      <c r="AN42" s="11">
        <f>'OddsRatio_working_3-way'!AB42+'OddsRatio_working_3-way'!AH42</f>
        <v>-0.42277838941852713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1.0513844227692108</v>
      </c>
      <c r="AS42" s="11">
        <f>IF(('OddsRatio_working_3-way'!X42=0),IF(Q42&gt;0,-Q42^(1/3),(-Q42)^(1/3)),'OddsRatio_working_3-way'!AM42-'OddsRatio_working_3-way'!R42/3)</f>
        <v>-0.62860603335068388</v>
      </c>
      <c r="AT42" s="11">
        <f>IF(('OddsRatio_working_3-way'!X42=0),IF(Q42&gt;0,-Q42^(1/3),(-Q42)^(1/3)),'OddsRatio_working_3-way'!AN42-'OddsRatio_working_3-way'!R42/3)</f>
        <v>-0.42277838941852713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2.4900000000000002</v>
      </c>
      <c r="B43" s="4">
        <f>IF('True_Odds_Calculator_3-way'!B44="","",'True_Odds_Calculator_3-way'!B44)</f>
        <v>3.01</v>
      </c>
      <c r="C43" s="4">
        <f>IF('True_Odds_Calculator_3-way'!C44="","",'True_Odds_Calculator_3-way'!C44)</f>
        <v>3.34</v>
      </c>
      <c r="D43" s="9">
        <f t="shared" si="13"/>
        <v>0.38968806034598896</v>
      </c>
      <c r="E43" s="9">
        <f t="shared" si="14"/>
        <v>0.32126112139903401</v>
      </c>
      <c r="F43" s="9">
        <f t="shared" si="15"/>
        <v>0.28905081825497703</v>
      </c>
      <c r="G43" s="9">
        <f t="shared" si="16"/>
        <v>1.0511107993998592</v>
      </c>
      <c r="H43" s="9">
        <f t="shared" si="17"/>
        <v>2.5661550911057902</v>
      </c>
      <c r="I43" s="9">
        <f t="shared" si="18"/>
        <v>3.1127327067937167</v>
      </c>
      <c r="J43" s="9">
        <f t="shared" si="19"/>
        <v>3.4595992705956697</v>
      </c>
      <c r="K43" s="11">
        <f t="shared" si="20"/>
        <v>0.40160642570281119</v>
      </c>
      <c r="L43" s="11">
        <f t="shared" si="21"/>
        <v>0.33222591362126247</v>
      </c>
      <c r="M43" s="11">
        <f t="shared" si="22"/>
        <v>0.29940119760479045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-0.27995348214031046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0.2332923713474464</v>
      </c>
      <c r="Q43" s="11">
        <f>2*'OddsRatio_working_3-way'!K43*'OddsRatio_working_3-way'!L43*'OddsRatio_working_3-way'!M43</f>
        <v>7.9894647721728218E-2</v>
      </c>
      <c r="R43" s="11">
        <f t="shared" si="23"/>
        <v>0</v>
      </c>
      <c r="S43" s="11">
        <f t="shared" si="24"/>
        <v>-0.8333254852337294</v>
      </c>
      <c r="T43" s="11">
        <f t="shared" si="25"/>
        <v>-0.28538544014853745</v>
      </c>
      <c r="U43" s="11">
        <f>'OddsRatio_working_3-way'!S43-'OddsRatio_working_3-way'!R43^2/3</f>
        <v>-0.8333254852337294</v>
      </c>
      <c r="V43" s="11">
        <f>'OddsRatio_working_3-way'!S43*'OddsRatio_working_3-way'!R43/3-2*'OddsRatio_working_3-way'!R43^3/27-'OddsRatio_working_3-way'!T43</f>
        <v>0.28538544014853745</v>
      </c>
      <c r="W43" s="11">
        <f>'OddsRatio_working_3-way'!V43^2+4*'OddsRatio_working_3-way'!U43^3/27</f>
        <v>-4.2866103512517323E-3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0.14639967537534551</v>
      </c>
      <c r="Y43" s="11">
        <f>IF('OddsRatio_working_3-way'!W43&gt;=0,IF('OddsRatio_working_3-way'!V43+SQRT('OddsRatio_working_3-way'!W43)&gt;0,0,PI()),ACOS('OddsRatio_working_3-way'!V43/(2*'OddsRatio_working_3-way'!X43)))</f>
        <v>0.22551440567592684</v>
      </c>
      <c r="Z43" s="11">
        <f>'OddsRatio_working_3-way'!X43^(1/3)*COS('OddsRatio_working_3-way'!Y43/3)</f>
        <v>0.52555539969992959</v>
      </c>
      <c r="AA43" s="11">
        <f>'OddsRatio_working_3-way'!X43^(1/3)*COS(('OddsRatio_working_3-way'!Y43+2*PI())/3)</f>
        <v>-0.29705615799962204</v>
      </c>
      <c r="AB43" s="11">
        <f>'OddsRatio_working_3-way'!X43^(1/3)*COS(('OddsRatio_working_3-way'!Y43+4*PI())/3)</f>
        <v>-0.22849924170030766</v>
      </c>
      <c r="AC43" s="11">
        <f>'OddsRatio_working_3-way'!X43^(1/3)*SIN('OddsRatio_working_3-way'!Y43/3)</f>
        <v>3.9581354080219781E-2</v>
      </c>
      <c r="AD43" s="11">
        <f>'OddsRatio_working_3-way'!X43^(1/3)*SIN(('OddsRatio_working_3-way'!Y43+2*PI())/3)</f>
        <v>0.43535365019611366</v>
      </c>
      <c r="AE43" s="11">
        <f>'OddsRatio_working_3-way'!X43^(1/3)*SIN(('OddsRatio_working_3-way'!Y43+4*PI())/3)</f>
        <v>-0.47493500427633345</v>
      </c>
      <c r="AF43" s="11">
        <f>-'OddsRatio_working_3-way'!U43/(3*'OddsRatio_working_3-way'!X43^(1/3))*COS(('OddsRatio_working_3-way'!Y43)/3)</f>
        <v>0.52555539969992959</v>
      </c>
      <c r="AG43" s="11">
        <f>-'OddsRatio_working_3-way'!U43/(3*'OddsRatio_working_3-way'!X43^(1/3))*COS(('OddsRatio_working_3-way'!Y43+2*PI())/3)</f>
        <v>-0.29705615799962204</v>
      </c>
      <c r="AH43" s="11">
        <f>-'OddsRatio_working_3-way'!U43/(3*'OddsRatio_working_3-way'!X43^(1/3))*COS(('OddsRatio_working_3-way'!Y43+4*PI())/3)</f>
        <v>-0.22849924170030766</v>
      </c>
      <c r="AI43" s="11">
        <f>'OddsRatio_working_3-way'!U43/(3*'OddsRatio_working_3-way'!X43^(1/3))*SIN(('OddsRatio_working_3-way'!Y43)/3)</f>
        <v>-3.9581354080219781E-2</v>
      </c>
      <c r="AJ43" s="11">
        <f>'OddsRatio_working_3-way'!U43/(3*'OddsRatio_working_3-way'!X43^(1/3))*SIN(('OddsRatio_working_3-way'!Y43+2*PI())/3)</f>
        <v>-0.43535365019611366</v>
      </c>
      <c r="AK43" s="11">
        <f>'OddsRatio_working_3-way'!U43/(3*'OddsRatio_working_3-way'!X43^(1/3))*SIN(('OddsRatio_working_3-way'!Y43+4*PI())/3)</f>
        <v>0.47493500427633345</v>
      </c>
      <c r="AL43" s="11">
        <f>'OddsRatio_working_3-way'!Z43+'OddsRatio_working_3-way'!AF43</f>
        <v>1.0511107993998592</v>
      </c>
      <c r="AM43" s="11">
        <f>'OddsRatio_working_3-way'!AA43+'OddsRatio_working_3-way'!AG43</f>
        <v>-0.59411231599924408</v>
      </c>
      <c r="AN43" s="11">
        <f>'OddsRatio_working_3-way'!AB43+'OddsRatio_working_3-way'!AH43</f>
        <v>-0.45699848340061533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1.0511107993998592</v>
      </c>
      <c r="AS43" s="11">
        <f>IF(('OddsRatio_working_3-way'!X43=0),IF(Q43&gt;0,-Q43^(1/3),(-Q43)^(1/3)),'OddsRatio_working_3-way'!AM43-'OddsRatio_working_3-way'!R43/3)</f>
        <v>-0.59411231599924408</v>
      </c>
      <c r="AT43" s="11">
        <f>IF(('OddsRatio_working_3-way'!X43=0),IF(Q43&gt;0,-Q43^(1/3),(-Q43)^(1/3)),'OddsRatio_working_3-way'!AN43-'OddsRatio_working_3-way'!R43/3)</f>
        <v>-0.45699848340061533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2.1</v>
      </c>
      <c r="B44" s="4">
        <f>IF('True_Odds_Calculator_3-way'!B45="","",'True_Odds_Calculator_3-way'!B45)</f>
        <v>3.12</v>
      </c>
      <c r="C44" s="4">
        <f>IF('True_Odds_Calculator_3-way'!C45="","",'True_Odds_Calculator_3-way'!C45)</f>
        <v>4.22</v>
      </c>
      <c r="D44" s="9">
        <f t="shared" si="13"/>
        <v>0.46315021361006137</v>
      </c>
      <c r="E44" s="9">
        <f t="shared" si="14"/>
        <v>0.30921905935432581</v>
      </c>
      <c r="F44" s="9">
        <f t="shared" si="15"/>
        <v>0.22763072703561299</v>
      </c>
      <c r="G44" s="9">
        <f t="shared" si="16"/>
        <v>1.0537515605366605</v>
      </c>
      <c r="H44" s="9">
        <f t="shared" si="17"/>
        <v>2.1591267165903263</v>
      </c>
      <c r="I44" s="9">
        <f t="shared" si="18"/>
        <v>3.2339533083377208</v>
      </c>
      <c r="J44" s="9">
        <f t="shared" si="19"/>
        <v>4.3930800249280466</v>
      </c>
      <c r="K44" s="11">
        <f t="shared" si="20"/>
        <v>0.47619047619047616</v>
      </c>
      <c r="L44" s="11">
        <f t="shared" si="21"/>
        <v>0.32051282051282048</v>
      </c>
      <c r="M44" s="11">
        <f t="shared" si="22"/>
        <v>0.23696682464454977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-0.27158018390245897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0.23291610969336091</v>
      </c>
      <c r="Q44" s="11">
        <f>2*'OddsRatio_working_3-way'!K44*'OddsRatio_working_3-way'!L44*'OddsRatio_working_3-way'!M44</f>
        <v>7.233419555694437E-2</v>
      </c>
      <c r="R44" s="11">
        <f t="shared" si="23"/>
        <v>0</v>
      </c>
      <c r="S44" s="11">
        <f t="shared" si="24"/>
        <v>-0.85763293310463073</v>
      </c>
      <c r="T44" s="11">
        <f t="shared" si="25"/>
        <v>-0.26634563139895362</v>
      </c>
      <c r="U44" s="11">
        <f>'OddsRatio_working_3-way'!S44-'OddsRatio_working_3-way'!R44^2/3</f>
        <v>-0.85763293310463073</v>
      </c>
      <c r="V44" s="11">
        <f>'OddsRatio_working_3-way'!S44*'OddsRatio_working_3-way'!R44/3-2*'OddsRatio_working_3-way'!R44^3/27-'OddsRatio_working_3-way'!T44</f>
        <v>0.26634563139895362</v>
      </c>
      <c r="W44" s="11">
        <f>'OddsRatio_working_3-way'!V44^2+4*'OddsRatio_working_3-way'!U44^3/27</f>
        <v>-2.2514581592402105E-2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0.15285170669451925</v>
      </c>
      <c r="Y44" s="11">
        <f>IF('OddsRatio_working_3-way'!W44&gt;=0,IF('OddsRatio_working_3-way'!V44+SQRT('OddsRatio_working_3-way'!W44)&gt;0,0,PI()),ACOS('OddsRatio_working_3-way'!V44/(2*'OddsRatio_working_3-way'!X44)))</f>
        <v>0.51304286321645742</v>
      </c>
      <c r="Z44" s="11">
        <f>'OddsRatio_working_3-way'!X44^(1/3)*COS('OddsRatio_working_3-way'!Y44/3)</f>
        <v>0.52687578026833026</v>
      </c>
      <c r="AA44" s="11">
        <f>'OddsRatio_working_3-way'!X44^(1/3)*COS(('OddsRatio_working_3-way'!Y44+2*PI())/3)</f>
        <v>-0.34223933302156612</v>
      </c>
      <c r="AB44" s="11">
        <f>'OddsRatio_working_3-way'!X44^(1/3)*COS(('OddsRatio_working_3-way'!Y44+4*PI())/3)</f>
        <v>-0.1846364472467642</v>
      </c>
      <c r="AC44" s="11">
        <f>'OddsRatio_working_3-way'!X44^(1/3)*SIN('OddsRatio_working_3-way'!Y44/3)</f>
        <v>9.0992068527143991E-2</v>
      </c>
      <c r="AD44" s="11">
        <f>'OddsRatio_working_3-way'!X44^(1/3)*SIN(('OddsRatio_working_3-way'!Y44+2*PI())/3)</f>
        <v>0.41079177608754996</v>
      </c>
      <c r="AE44" s="11">
        <f>'OddsRatio_working_3-way'!X44^(1/3)*SIN(('OddsRatio_working_3-way'!Y44+4*PI())/3)</f>
        <v>-0.50178384461469372</v>
      </c>
      <c r="AF44" s="11">
        <f>-'OddsRatio_working_3-way'!U44/(3*'OddsRatio_working_3-way'!X44^(1/3))*COS(('OddsRatio_working_3-way'!Y44)/3)</f>
        <v>0.52687578026833026</v>
      </c>
      <c r="AG44" s="11">
        <f>-'OddsRatio_working_3-way'!U44/(3*'OddsRatio_working_3-way'!X44^(1/3))*COS(('OddsRatio_working_3-way'!Y44+2*PI())/3)</f>
        <v>-0.34223933302156612</v>
      </c>
      <c r="AH44" s="11">
        <f>-'OddsRatio_working_3-way'!U44/(3*'OddsRatio_working_3-way'!X44^(1/3))*COS(('OddsRatio_working_3-way'!Y44+4*PI())/3)</f>
        <v>-0.1846364472467642</v>
      </c>
      <c r="AI44" s="11">
        <f>'OddsRatio_working_3-way'!U44/(3*'OddsRatio_working_3-way'!X44^(1/3))*SIN(('OddsRatio_working_3-way'!Y44)/3)</f>
        <v>-9.0992068527143991E-2</v>
      </c>
      <c r="AJ44" s="11">
        <f>'OddsRatio_working_3-way'!U44/(3*'OddsRatio_working_3-way'!X44^(1/3))*SIN(('OddsRatio_working_3-way'!Y44+2*PI())/3)</f>
        <v>-0.41079177608754996</v>
      </c>
      <c r="AK44" s="11">
        <f>'OddsRatio_working_3-way'!U44/(3*'OddsRatio_working_3-way'!X44^(1/3))*SIN(('OddsRatio_working_3-way'!Y44+4*PI())/3)</f>
        <v>0.50178384461469372</v>
      </c>
      <c r="AL44" s="11">
        <f>'OddsRatio_working_3-way'!Z44+'OddsRatio_working_3-way'!AF44</f>
        <v>1.0537515605366605</v>
      </c>
      <c r="AM44" s="11">
        <f>'OddsRatio_working_3-way'!AA44+'OddsRatio_working_3-way'!AG44</f>
        <v>-0.68447866604313223</v>
      </c>
      <c r="AN44" s="11">
        <f>'OddsRatio_working_3-way'!AB44+'OddsRatio_working_3-way'!AH44</f>
        <v>-0.3692728944935284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1.0537515605366605</v>
      </c>
      <c r="AS44" s="11">
        <f>IF(('OddsRatio_working_3-way'!X44=0),IF(Q44&gt;0,-Q44^(1/3),(-Q44)^(1/3)),'OddsRatio_working_3-way'!AM44-'OddsRatio_working_3-way'!R44/3)</f>
        <v>-0.68447866604313223</v>
      </c>
      <c r="AT44" s="11">
        <f>IF(('OddsRatio_working_3-way'!X44=0),IF(Q44&gt;0,-Q44^(1/3),(-Q44)^(1/3)),'OddsRatio_working_3-way'!AN44-'OddsRatio_working_3-way'!R44/3)</f>
        <v>-0.3692728944935284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2.65</v>
      </c>
      <c r="B45" s="4">
        <f>IF('True_Odds_Calculator_3-way'!B46="","",'True_Odds_Calculator_3-way'!B46)</f>
        <v>3.26</v>
      </c>
      <c r="C45" s="4">
        <f>IF('True_Odds_Calculator_3-way'!C46="","",'True_Odds_Calculator_3-way'!C46)</f>
        <v>3</v>
      </c>
      <c r="D45" s="9">
        <f t="shared" si="13"/>
        <v>0.37123503505507816</v>
      </c>
      <c r="E45" s="9">
        <f t="shared" si="14"/>
        <v>0.30121650481043627</v>
      </c>
      <c r="F45" s="9">
        <f t="shared" si="15"/>
        <v>0.32754846013448546</v>
      </c>
      <c r="G45" s="9">
        <f t="shared" si="16"/>
        <v>1.0264916824664938</v>
      </c>
      <c r="H45" s="9">
        <f t="shared" si="17"/>
        <v>2.6937112760697151</v>
      </c>
      <c r="I45" s="9">
        <f t="shared" si="18"/>
        <v>3.319871202374276</v>
      </c>
      <c r="J45" s="9">
        <f t="shared" si="19"/>
        <v>3.0529833649329876</v>
      </c>
      <c r="K45" s="11">
        <f t="shared" si="20"/>
        <v>0.37735849056603776</v>
      </c>
      <c r="L45" s="11">
        <f t="shared" si="21"/>
        <v>0.30674846625766872</v>
      </c>
      <c r="M45" s="11">
        <f t="shared" si="22"/>
        <v>0.33333333333333331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-0.28776478759115631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0.22803565227456882</v>
      </c>
      <c r="Q45" s="11">
        <f>2*'OddsRatio_working_3-way'!K45*'OddsRatio_working_3-way'!L45*'OddsRatio_working_3-way'!M45</f>
        <v>7.7169425473627346E-2</v>
      </c>
      <c r="R45" s="11">
        <f t="shared" si="23"/>
        <v>0</v>
      </c>
      <c r="S45" s="11">
        <f t="shared" si="24"/>
        <v>-0.79243765084473072</v>
      </c>
      <c r="T45" s="11">
        <f t="shared" si="25"/>
        <v>-0.26816840976133016</v>
      </c>
      <c r="U45" s="11">
        <f>'OddsRatio_working_3-way'!S45-'OddsRatio_working_3-way'!R45^2/3</f>
        <v>-0.79243765084473072</v>
      </c>
      <c r="V45" s="11">
        <f>'OddsRatio_working_3-way'!S45*'OddsRatio_working_3-way'!R45/3-2*'OddsRatio_working_3-way'!R45^3/27-'OddsRatio_working_3-way'!T45</f>
        <v>0.26816840976133016</v>
      </c>
      <c r="W45" s="11">
        <f>'OddsRatio_working_3-way'!V45^2+4*'OddsRatio_working_3-way'!U45^3/27</f>
        <v>-1.806757493063707E-3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0.13575810609958472</v>
      </c>
      <c r="Y45" s="11">
        <f>IF('OddsRatio_working_3-way'!W45&gt;=0,IF('OddsRatio_working_3-way'!V45+SQRT('OddsRatio_working_3-way'!W45)&gt;0,0,PI()),ACOS('OddsRatio_working_3-way'!V45/(2*'OddsRatio_working_3-way'!X45)))</f>
        <v>0.15719700813577919</v>
      </c>
      <c r="Z45" s="11">
        <f>'OddsRatio_working_3-way'!X45^(1/3)*COS('OddsRatio_working_3-way'!Y45/3)</f>
        <v>0.5132458412332469</v>
      </c>
      <c r="AA45" s="11">
        <f>'OddsRatio_working_3-way'!X45^(1/3)*COS(('OddsRatio_working_3-way'!Y45+2*PI())/3)</f>
        <v>-0.27993477497798208</v>
      </c>
      <c r="AB45" s="11">
        <f>'OddsRatio_working_3-way'!X45^(1/3)*COS(('OddsRatio_working_3-way'!Y45+4*PI())/3)</f>
        <v>-0.2333110662552651</v>
      </c>
      <c r="AC45" s="11">
        <f>'OddsRatio_working_3-way'!X45^(1/3)*SIN('OddsRatio_working_3-way'!Y45/3)</f>
        <v>2.6918210781679584E-2</v>
      </c>
      <c r="AD45" s="11">
        <f>'OddsRatio_working_3-way'!X45^(1/3)*SIN(('OddsRatio_working_3-way'!Y45+2*PI())/3)</f>
        <v>0.43102483150386678</v>
      </c>
      <c r="AE45" s="11">
        <f>'OddsRatio_working_3-way'!X45^(1/3)*SIN(('OddsRatio_working_3-way'!Y45+4*PI())/3)</f>
        <v>-0.45794304228554616</v>
      </c>
      <c r="AF45" s="11">
        <f>-'OddsRatio_working_3-way'!U45/(3*'OddsRatio_working_3-way'!X45^(1/3))*COS(('OddsRatio_working_3-way'!Y45)/3)</f>
        <v>0.5132458412332469</v>
      </c>
      <c r="AG45" s="11">
        <f>-'OddsRatio_working_3-way'!U45/(3*'OddsRatio_working_3-way'!X45^(1/3))*COS(('OddsRatio_working_3-way'!Y45+2*PI())/3)</f>
        <v>-0.27993477497798208</v>
      </c>
      <c r="AH45" s="11">
        <f>-'OddsRatio_working_3-way'!U45/(3*'OddsRatio_working_3-way'!X45^(1/3))*COS(('OddsRatio_working_3-way'!Y45+4*PI())/3)</f>
        <v>-0.2333110662552651</v>
      </c>
      <c r="AI45" s="11">
        <f>'OddsRatio_working_3-way'!U45/(3*'OddsRatio_working_3-way'!X45^(1/3))*SIN(('OddsRatio_working_3-way'!Y45)/3)</f>
        <v>-2.6918210781679584E-2</v>
      </c>
      <c r="AJ45" s="11">
        <f>'OddsRatio_working_3-way'!U45/(3*'OddsRatio_working_3-way'!X45^(1/3))*SIN(('OddsRatio_working_3-way'!Y45+2*PI())/3)</f>
        <v>-0.43102483150386678</v>
      </c>
      <c r="AK45" s="11">
        <f>'OddsRatio_working_3-way'!U45/(3*'OddsRatio_working_3-way'!X45^(1/3))*SIN(('OddsRatio_working_3-way'!Y45+4*PI())/3)</f>
        <v>0.45794304228554616</v>
      </c>
      <c r="AL45" s="11">
        <f>'OddsRatio_working_3-way'!Z45+'OddsRatio_working_3-way'!AF45</f>
        <v>1.0264916824664938</v>
      </c>
      <c r="AM45" s="11">
        <f>'OddsRatio_working_3-way'!AA45+'OddsRatio_working_3-way'!AG45</f>
        <v>-0.55986954995596416</v>
      </c>
      <c r="AN45" s="11">
        <f>'OddsRatio_working_3-way'!AB45+'OddsRatio_working_3-way'!AH45</f>
        <v>-0.4666221325105302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1.0264916824664938</v>
      </c>
      <c r="AS45" s="11">
        <f>IF(('OddsRatio_working_3-way'!X45=0),IF(Q45&gt;0,-Q45^(1/3),(-Q45)^(1/3)),'OddsRatio_working_3-way'!AM45-'OddsRatio_working_3-way'!R45/3)</f>
        <v>-0.55986954995596416</v>
      </c>
      <c r="AT45" s="11">
        <f>IF(('OddsRatio_working_3-way'!X45=0),IF(Q45&gt;0,-Q45^(1/3),(-Q45)^(1/3)),'OddsRatio_working_3-way'!AN45-'OddsRatio_working_3-way'!R45/3)</f>
        <v>-0.4666221325105302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3.08</v>
      </c>
      <c r="B46" s="4">
        <f>IF('True_Odds_Calculator_3-way'!B47="","",'True_Odds_Calculator_3-way'!B47)</f>
        <v>3.24</v>
      </c>
      <c r="C46" s="4">
        <f>IF('True_Odds_Calculator_3-way'!C47="","",'True_Odds_Calculator_3-way'!C47)</f>
        <v>2.5099999999999998</v>
      </c>
      <c r="D46" s="9">
        <f t="shared" si="13"/>
        <v>0.31433980437963732</v>
      </c>
      <c r="E46" s="9">
        <f t="shared" si="14"/>
        <v>0.29859118219543446</v>
      </c>
      <c r="F46" s="9">
        <f t="shared" si="15"/>
        <v>0.38706901342492805</v>
      </c>
      <c r="G46" s="9">
        <f t="shared" si="16"/>
        <v>1.0486878219831204</v>
      </c>
      <c r="H46" s="9">
        <f t="shared" si="17"/>
        <v>3.1812706697248907</v>
      </c>
      <c r="I46" s="9">
        <f t="shared" si="18"/>
        <v>3.3490607212421906</v>
      </c>
      <c r="J46" s="9">
        <f t="shared" si="19"/>
        <v>2.5835186111945121</v>
      </c>
      <c r="K46" s="11">
        <f t="shared" si="20"/>
        <v>0.32467532467532467</v>
      </c>
      <c r="L46" s="11">
        <f t="shared" si="21"/>
        <v>0.30864197530864196</v>
      </c>
      <c r="M46" s="11">
        <f t="shared" si="22"/>
        <v>0.39840637450199207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-0.28087872974991157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0.23275504683207207</v>
      </c>
      <c r="Q46" s="11">
        <f>2*'OddsRatio_working_3-way'!K46*'OddsRatio_working_3-way'!L46*'OddsRatio_working_3-way'!M46</f>
        <v>7.9847357403798308E-2</v>
      </c>
      <c r="R46" s="11">
        <f t="shared" si="23"/>
        <v>0</v>
      </c>
      <c r="S46" s="11">
        <f t="shared" si="24"/>
        <v>-0.82866740048031473</v>
      </c>
      <c r="T46" s="11">
        <f t="shared" si="25"/>
        <v>-0.28427698129684897</v>
      </c>
      <c r="U46" s="11">
        <f>'OddsRatio_working_3-way'!S46-'OddsRatio_working_3-way'!R46^2/3</f>
        <v>-0.82866740048031473</v>
      </c>
      <c r="V46" s="11">
        <f>'OddsRatio_working_3-way'!S46*'OddsRatio_working_3-way'!R46/3-2*'OddsRatio_working_3-way'!R46^3/27-'OddsRatio_working_3-way'!T46</f>
        <v>0.28427698129684897</v>
      </c>
      <c r="W46" s="11">
        <f>'OddsRatio_working_3-way'!V46^2+4*'OddsRatio_working_3-way'!U46^3/27</f>
        <v>-3.4884254605572762E-3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0.14517388501018899</v>
      </c>
      <c r="Y46" s="11">
        <f>IF('OddsRatio_working_3-way'!W46&gt;=0,IF('OddsRatio_working_3-way'!V46+SQRT('OddsRatio_working_3-way'!W46)&gt;0,0,PI()),ACOS('OddsRatio_working_3-way'!V46/(2*'OddsRatio_working_3-way'!X46)))</f>
        <v>0.20485092892597923</v>
      </c>
      <c r="Z46" s="11">
        <f>'OddsRatio_working_3-way'!X46^(1/3)*COS('OddsRatio_working_3-way'!Y46/3)</f>
        <v>0.5243439109915603</v>
      </c>
      <c r="AA46" s="11">
        <f>'OddsRatio_working_3-way'!X46^(1/3)*COS(('OddsRatio_working_3-way'!Y46+2*PI())/3)</f>
        <v>-0.29322750853601326</v>
      </c>
      <c r="AB46" s="11">
        <f>'OddsRatio_working_3-way'!X46^(1/3)*COS(('OddsRatio_working_3-way'!Y46+4*PI())/3)</f>
        <v>-0.23111640245554718</v>
      </c>
      <c r="AC46" s="11">
        <f>'OddsRatio_working_3-way'!X46^(1/3)*SIN('OddsRatio_working_3-way'!Y46/3)</f>
        <v>3.5859863815222659E-2</v>
      </c>
      <c r="AD46" s="11">
        <f>'OddsRatio_working_3-way'!X46^(1/3)*SIN(('OddsRatio_working_3-way'!Y46+2*PI())/3)</f>
        <v>0.43616521533076652</v>
      </c>
      <c r="AE46" s="11">
        <f>'OddsRatio_working_3-way'!X46^(1/3)*SIN(('OddsRatio_working_3-way'!Y46+4*PI())/3)</f>
        <v>-0.47202507914598901</v>
      </c>
      <c r="AF46" s="11">
        <f>-'OddsRatio_working_3-way'!U46/(3*'OddsRatio_working_3-way'!X46^(1/3))*COS(('OddsRatio_working_3-way'!Y46)/3)</f>
        <v>0.52434391099156019</v>
      </c>
      <c r="AG46" s="11">
        <f>-'OddsRatio_working_3-way'!U46/(3*'OddsRatio_working_3-way'!X46^(1/3))*COS(('OddsRatio_working_3-way'!Y46+2*PI())/3)</f>
        <v>-0.2932275085360132</v>
      </c>
      <c r="AH46" s="11">
        <f>-'OddsRatio_working_3-way'!U46/(3*'OddsRatio_working_3-way'!X46^(1/3))*COS(('OddsRatio_working_3-way'!Y46+4*PI())/3)</f>
        <v>-0.23111640245554713</v>
      </c>
      <c r="AI46" s="11">
        <f>'OddsRatio_working_3-way'!U46/(3*'OddsRatio_working_3-way'!X46^(1/3))*SIN(('OddsRatio_working_3-way'!Y46)/3)</f>
        <v>-3.5859863815222652E-2</v>
      </c>
      <c r="AJ46" s="11">
        <f>'OddsRatio_working_3-way'!U46/(3*'OddsRatio_working_3-way'!X46^(1/3))*SIN(('OddsRatio_working_3-way'!Y46+2*PI())/3)</f>
        <v>-0.43616521533076641</v>
      </c>
      <c r="AK46" s="11">
        <f>'OddsRatio_working_3-way'!U46/(3*'OddsRatio_working_3-way'!X46^(1/3))*SIN(('OddsRatio_working_3-way'!Y46+4*PI())/3)</f>
        <v>0.4720250791459889</v>
      </c>
      <c r="AL46" s="11">
        <f>'OddsRatio_working_3-way'!Z46+'OddsRatio_working_3-way'!AF46</f>
        <v>1.0486878219831204</v>
      </c>
      <c r="AM46" s="11">
        <f>'OddsRatio_working_3-way'!AA46+'OddsRatio_working_3-way'!AG46</f>
        <v>-0.58645501707202641</v>
      </c>
      <c r="AN46" s="11">
        <f>'OddsRatio_working_3-way'!AB46+'OddsRatio_working_3-way'!AH46</f>
        <v>-0.46223280491109431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1.0486878219831204</v>
      </c>
      <c r="AS46" s="11">
        <f>IF(('OddsRatio_working_3-way'!X46=0),IF(Q46&gt;0,-Q46^(1/3),(-Q46)^(1/3)),'OddsRatio_working_3-way'!AM46-'OddsRatio_working_3-way'!R46/3)</f>
        <v>-0.58645501707202641</v>
      </c>
      <c r="AT46" s="11">
        <f>IF(('OddsRatio_working_3-way'!X46=0),IF(Q46&gt;0,-Q46^(1/3),(-Q46)^(1/3)),'OddsRatio_working_3-way'!AN46-'OddsRatio_working_3-way'!R46/3)</f>
        <v>-0.46223280491109431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1.68</v>
      </c>
      <c r="B47" s="4">
        <f>IF('True_Odds_Calculator_3-way'!B48="","",'True_Odds_Calculator_3-way'!B48)</f>
        <v>3.81</v>
      </c>
      <c r="C47" s="4">
        <f>IF('True_Odds_Calculator_3-way'!C48="","",'True_Odds_Calculator_3-way'!C48)</f>
        <v>5.53</v>
      </c>
      <c r="D47" s="9">
        <f t="shared" si="13"/>
        <v>0.57907400569838952</v>
      </c>
      <c r="E47" s="9">
        <f t="shared" si="14"/>
        <v>0.24976355789413698</v>
      </c>
      <c r="F47" s="9">
        <f t="shared" si="15"/>
        <v>0.17116243640747364</v>
      </c>
      <c r="G47" s="9">
        <f t="shared" si="16"/>
        <v>1.0689632224172705</v>
      </c>
      <c r="H47" s="9">
        <f t="shared" si="17"/>
        <v>1.7268949912437437</v>
      </c>
      <c r="I47" s="9">
        <f t="shared" si="18"/>
        <v>4.0037866549925303</v>
      </c>
      <c r="J47" s="9">
        <f t="shared" si="19"/>
        <v>5.8424033975502345</v>
      </c>
      <c r="K47" s="11">
        <f t="shared" si="20"/>
        <v>0.59523809523809523</v>
      </c>
      <c r="L47" s="11">
        <f t="shared" si="21"/>
        <v>0.26246719160104987</v>
      </c>
      <c r="M47" s="11">
        <f t="shared" si="22"/>
        <v>0.18083182640144665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-0.24454233003876336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0.22657656038926419</v>
      </c>
      <c r="Q47" s="11">
        <f>2*'OddsRatio_working_3-way'!K47*'OddsRatio_working_3-way'!L47*'OddsRatio_working_3-way'!M47</f>
        <v>5.6502882890090818E-2</v>
      </c>
      <c r="R47" s="11">
        <f t="shared" si="23"/>
        <v>0</v>
      </c>
      <c r="S47" s="11">
        <f t="shared" si="24"/>
        <v>-0.92653308878405083</v>
      </c>
      <c r="T47" s="11">
        <f t="shared" si="25"/>
        <v>-0.23105563311322963</v>
      </c>
      <c r="U47" s="11">
        <f>'OddsRatio_working_3-way'!S47-'OddsRatio_working_3-way'!R47^2/3</f>
        <v>-0.92653308878405083</v>
      </c>
      <c r="V47" s="11">
        <f>'OddsRatio_working_3-way'!S47*'OddsRatio_working_3-way'!R47/3-2*'OddsRatio_working_3-way'!R47^3/27-'OddsRatio_working_3-way'!T47</f>
        <v>0.23105563311322963</v>
      </c>
      <c r="W47" s="11">
        <f>'OddsRatio_working_3-way'!V47^2+4*'OddsRatio_working_3-way'!U47^3/27</f>
        <v>-6.444957561083095E-2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0.17163644805532008</v>
      </c>
      <c r="Y47" s="11">
        <f>IF('OddsRatio_working_3-way'!W47&gt;=0,IF('OddsRatio_working_3-way'!V47+SQRT('OddsRatio_working_3-way'!W47)&gt;0,0,PI()),ACOS('OddsRatio_working_3-way'!V47/(2*'OddsRatio_working_3-way'!X47)))</f>
        <v>0.83240909342959291</v>
      </c>
      <c r="Z47" s="11">
        <f>'OddsRatio_working_3-way'!X47^(1/3)*COS('OddsRatio_working_3-way'!Y47/3)</f>
        <v>0.53448161120863524</v>
      </c>
      <c r="AA47" s="11">
        <f>'OddsRatio_working_3-way'!X47^(1/3)*COS(('OddsRatio_working_3-way'!Y47+2*PI())/3)</f>
        <v>-0.39907527627067507</v>
      </c>
      <c r="AB47" s="11">
        <f>'OddsRatio_working_3-way'!X47^(1/3)*COS(('OddsRatio_working_3-way'!Y47+4*PI())/3)</f>
        <v>-0.13540633493796003</v>
      </c>
      <c r="AC47" s="11">
        <f>'OddsRatio_working_3-way'!X47^(1/3)*SIN('OddsRatio_working_3-way'!Y47/3)</f>
        <v>0.15222933425538662</v>
      </c>
      <c r="AD47" s="11">
        <f>'OddsRatio_working_3-way'!X47^(1/3)*SIN(('OddsRatio_working_3-way'!Y47+2*PI())/3)</f>
        <v>0.38675998603462242</v>
      </c>
      <c r="AE47" s="11">
        <f>'OddsRatio_working_3-way'!X47^(1/3)*SIN(('OddsRatio_working_3-way'!Y47+4*PI())/3)</f>
        <v>-0.53898932029000901</v>
      </c>
      <c r="AF47" s="11">
        <f>-'OddsRatio_working_3-way'!U47/(3*'OddsRatio_working_3-way'!X47^(1/3))*COS(('OddsRatio_working_3-way'!Y47)/3)</f>
        <v>0.53448161120863524</v>
      </c>
      <c r="AG47" s="11">
        <f>-'OddsRatio_working_3-way'!U47/(3*'OddsRatio_working_3-way'!X47^(1/3))*COS(('OddsRatio_working_3-way'!Y47+2*PI())/3)</f>
        <v>-0.39907527627067507</v>
      </c>
      <c r="AH47" s="11">
        <f>-'OddsRatio_working_3-way'!U47/(3*'OddsRatio_working_3-way'!X47^(1/3))*COS(('OddsRatio_working_3-way'!Y47+4*PI())/3)</f>
        <v>-0.13540633493796003</v>
      </c>
      <c r="AI47" s="11">
        <f>'OddsRatio_working_3-way'!U47/(3*'OddsRatio_working_3-way'!X47^(1/3))*SIN(('OddsRatio_working_3-way'!Y47)/3)</f>
        <v>-0.15222933425538662</v>
      </c>
      <c r="AJ47" s="11">
        <f>'OddsRatio_working_3-way'!U47/(3*'OddsRatio_working_3-way'!X47^(1/3))*SIN(('OddsRatio_working_3-way'!Y47+2*PI())/3)</f>
        <v>-0.38675998603462242</v>
      </c>
      <c r="AK47" s="11">
        <f>'OddsRatio_working_3-way'!U47/(3*'OddsRatio_working_3-way'!X47^(1/3))*SIN(('OddsRatio_working_3-way'!Y47+4*PI())/3)</f>
        <v>0.53898932029000901</v>
      </c>
      <c r="AL47" s="11">
        <f>'OddsRatio_working_3-way'!Z47+'OddsRatio_working_3-way'!AF47</f>
        <v>1.0689632224172705</v>
      </c>
      <c r="AM47" s="11">
        <f>'OddsRatio_working_3-way'!AA47+'OddsRatio_working_3-way'!AG47</f>
        <v>-0.79815055254135014</v>
      </c>
      <c r="AN47" s="11">
        <f>'OddsRatio_working_3-way'!AB47+'OddsRatio_working_3-way'!AH47</f>
        <v>-0.27081266987592006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1.0689632224172705</v>
      </c>
      <c r="AS47" s="11">
        <f>IF(('OddsRatio_working_3-way'!X47=0),IF(Q47&gt;0,-Q47^(1/3),(-Q47)^(1/3)),'OddsRatio_working_3-way'!AM47-'OddsRatio_working_3-way'!R47/3)</f>
        <v>-0.79815055254135014</v>
      </c>
      <c r="AT47" s="11">
        <f>IF(('OddsRatio_working_3-way'!X47=0),IF(Q47&gt;0,-Q47^(1/3),(-Q47)^(1/3)),'OddsRatio_working_3-way'!AN47-'OddsRatio_working_3-way'!R47/3)</f>
        <v>-0.27081266987592006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2.29</v>
      </c>
      <c r="B48" s="4">
        <f>IF('True_Odds_Calculator_3-way'!B49="","",'True_Odds_Calculator_3-way'!B49)</f>
        <v>3.18</v>
      </c>
      <c r="C48" s="4">
        <f>IF('True_Odds_Calculator_3-way'!C49="","",'True_Odds_Calculator_3-way'!C49)</f>
        <v>3.54</v>
      </c>
      <c r="D48" s="9">
        <f t="shared" si="13"/>
        <v>0.42417146695575764</v>
      </c>
      <c r="E48" s="9">
        <f t="shared" si="14"/>
        <v>0.30357005217904631</v>
      </c>
      <c r="F48" s="9">
        <f t="shared" si="15"/>
        <v>0.27225848086519588</v>
      </c>
      <c r="G48" s="9">
        <f t="shared" si="16"/>
        <v>1.0523543957113763</v>
      </c>
      <c r="H48" s="9">
        <f t="shared" si="17"/>
        <v>2.3575371704676757</v>
      </c>
      <c r="I48" s="9">
        <f t="shared" si="18"/>
        <v>3.2941325826508003</v>
      </c>
      <c r="J48" s="9">
        <f t="shared" si="19"/>
        <v>3.6729801651068965</v>
      </c>
      <c r="K48" s="11">
        <f t="shared" si="20"/>
        <v>0.4366812227074236</v>
      </c>
      <c r="L48" s="11">
        <f t="shared" si="21"/>
        <v>0.31446540880503143</v>
      </c>
      <c r="M48" s="11">
        <f t="shared" si="22"/>
        <v>0.2824858757062147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-0.27708566371961529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0.23313560640937497</v>
      </c>
      <c r="Q48" s="11">
        <f>2*'OddsRatio_working_3-way'!K48*'OddsRatio_working_3-way'!L48*'OddsRatio_working_3-way'!M48</f>
        <v>7.7582564528910131E-2</v>
      </c>
      <c r="R48" s="11">
        <f t="shared" si="23"/>
        <v>0</v>
      </c>
      <c r="S48" s="11">
        <f t="shared" si="24"/>
        <v>-0.8413845858343878</v>
      </c>
      <c r="T48" s="11">
        <f t="shared" si="25"/>
        <v>-0.27999487049397259</v>
      </c>
      <c r="U48" s="11">
        <f>'OddsRatio_working_3-way'!S48-'OddsRatio_working_3-way'!R48^2/3</f>
        <v>-0.8413845858343878</v>
      </c>
      <c r="V48" s="11">
        <f>'OddsRatio_working_3-way'!S48*'OddsRatio_working_3-way'!R48/3-2*'OddsRatio_working_3-way'!R48^3/27-'OddsRatio_working_3-way'!T48</f>
        <v>0.27999487049397259</v>
      </c>
      <c r="W48" s="11">
        <f>'OddsRatio_working_3-way'!V48^2+4*'OddsRatio_working_3-way'!U48^3/27</f>
        <v>-9.8457947170608184E-3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0.14852855131253156</v>
      </c>
      <c r="Y48" s="11">
        <f>IF('OddsRatio_working_3-way'!W48&gt;=0,IF('OddsRatio_working_3-way'!V48+SQRT('OddsRatio_working_3-way'!W48)&gt;0,0,PI()),ACOS('OddsRatio_working_3-way'!V48/(2*'OddsRatio_working_3-way'!X48)))</f>
        <v>0.34057591138859755</v>
      </c>
      <c r="Z48" s="11">
        <f>'OddsRatio_working_3-way'!X48^(1/3)*COS('OddsRatio_working_3-way'!Y48/3)</f>
        <v>0.52617719785568817</v>
      </c>
      <c r="AA48" s="11">
        <f>'OddsRatio_working_3-way'!X48^(1/3)*COS(('OddsRatio_working_3-way'!Y48+2*PI())/3)</f>
        <v>-0.31504351978380313</v>
      </c>
      <c r="AB48" s="11">
        <f>'OddsRatio_working_3-way'!X48^(1/3)*COS(('OddsRatio_working_3-way'!Y48+4*PI())/3)</f>
        <v>-0.21113367807188493</v>
      </c>
      <c r="AC48" s="11">
        <f>'OddsRatio_working_3-way'!X48^(1/3)*SIN('OddsRatio_working_3-way'!Y48/3)</f>
        <v>5.99923750838273E-2</v>
      </c>
      <c r="AD48" s="11">
        <f>'OddsRatio_working_3-way'!X48^(1/3)*SIN(('OddsRatio_working_3-way'!Y48+2*PI())/3)</f>
        <v>0.42568663269322315</v>
      </c>
      <c r="AE48" s="11">
        <f>'OddsRatio_working_3-way'!X48^(1/3)*SIN(('OddsRatio_working_3-way'!Y48+4*PI())/3)</f>
        <v>-0.48567900777705053</v>
      </c>
      <c r="AF48" s="11">
        <f>-'OddsRatio_working_3-way'!U48/(3*'OddsRatio_working_3-way'!X48^(1/3))*COS(('OddsRatio_working_3-way'!Y48)/3)</f>
        <v>0.52617719785568806</v>
      </c>
      <c r="AG48" s="11">
        <f>-'OddsRatio_working_3-way'!U48/(3*'OddsRatio_working_3-way'!X48^(1/3))*COS(('OddsRatio_working_3-way'!Y48+2*PI())/3)</f>
        <v>-0.31504351978380307</v>
      </c>
      <c r="AH48" s="11">
        <f>-'OddsRatio_working_3-way'!U48/(3*'OddsRatio_working_3-way'!X48^(1/3))*COS(('OddsRatio_working_3-way'!Y48+4*PI())/3)</f>
        <v>-0.21113367807188491</v>
      </c>
      <c r="AI48" s="11">
        <f>'OddsRatio_working_3-way'!U48/(3*'OddsRatio_working_3-way'!X48^(1/3))*SIN(('OddsRatio_working_3-way'!Y48)/3)</f>
        <v>-5.9992375083827293E-2</v>
      </c>
      <c r="AJ48" s="11">
        <f>'OddsRatio_working_3-way'!U48/(3*'OddsRatio_working_3-way'!X48^(1/3))*SIN(('OddsRatio_working_3-way'!Y48+2*PI())/3)</f>
        <v>-0.42568663269322304</v>
      </c>
      <c r="AK48" s="11">
        <f>'OddsRatio_working_3-way'!U48/(3*'OddsRatio_working_3-way'!X48^(1/3))*SIN(('OddsRatio_working_3-way'!Y48+4*PI())/3)</f>
        <v>0.48567900777705042</v>
      </c>
      <c r="AL48" s="11">
        <f>'OddsRatio_working_3-way'!Z48+'OddsRatio_working_3-way'!AF48</f>
        <v>1.0523543957113763</v>
      </c>
      <c r="AM48" s="11">
        <f>'OddsRatio_working_3-way'!AA48+'OddsRatio_working_3-way'!AG48</f>
        <v>-0.63008703956760614</v>
      </c>
      <c r="AN48" s="11">
        <f>'OddsRatio_working_3-way'!AB48+'OddsRatio_working_3-way'!AH48</f>
        <v>-0.42226735614376987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1.0523543957113763</v>
      </c>
      <c r="AS48" s="11">
        <f>IF(('OddsRatio_working_3-way'!X48=0),IF(Q48&gt;0,-Q48^(1/3),(-Q48)^(1/3)),'OddsRatio_working_3-way'!AM48-'OddsRatio_working_3-way'!R48/3)</f>
        <v>-0.63008703956760614</v>
      </c>
      <c r="AT48" s="11">
        <f>IF(('OddsRatio_working_3-way'!X48=0),IF(Q48&gt;0,-Q48^(1/3),(-Q48)^(1/3)),'OddsRatio_working_3-way'!AN48-'OddsRatio_working_3-way'!R48/3)</f>
        <v>-0.42226735614376987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1.89</v>
      </c>
      <c r="B49" s="4">
        <f>IF('True_Odds_Calculator_3-way'!B50="","",'True_Odds_Calculator_3-way'!B50)</f>
        <v>3.36</v>
      </c>
      <c r="C49" s="4">
        <f>IF('True_Odds_Calculator_3-way'!C50="","",'True_Odds_Calculator_3-way'!C50)</f>
        <v>4.76</v>
      </c>
      <c r="D49" s="9">
        <f t="shared" si="13"/>
        <v>0.51426779284202462</v>
      </c>
      <c r="E49" s="9">
        <f t="shared" si="14"/>
        <v>0.28534340298864114</v>
      </c>
      <c r="F49" s="9">
        <f t="shared" si="15"/>
        <v>0.20038880416933413</v>
      </c>
      <c r="G49" s="9">
        <f t="shared" si="16"/>
        <v>1.0612496689331912</v>
      </c>
      <c r="H49" s="9">
        <f t="shared" si="17"/>
        <v>1.9445122053505401</v>
      </c>
      <c r="I49" s="9">
        <f t="shared" si="18"/>
        <v>3.5045492186823317</v>
      </c>
      <c r="J49" s="9">
        <f t="shared" si="19"/>
        <v>4.9902987551887987</v>
      </c>
      <c r="K49" s="11">
        <f t="shared" si="20"/>
        <v>0.52910052910052918</v>
      </c>
      <c r="L49" s="11">
        <f t="shared" si="21"/>
        <v>0.29761904761904762</v>
      </c>
      <c r="M49" s="11">
        <f t="shared" si="22"/>
        <v>0.21008403361344538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-0.26126535270192741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0.23190493128468323</v>
      </c>
      <c r="Q49" s="11">
        <f>2*'OddsRatio_working_3-way'!K49*'OddsRatio_working_3-way'!L49*'OddsRatio_working_3-way'!M49</f>
        <v>6.6164031750266264E-2</v>
      </c>
      <c r="R49" s="11">
        <f t="shared" si="23"/>
        <v>0</v>
      </c>
      <c r="S49" s="11">
        <f t="shared" si="24"/>
        <v>-0.88762221582920364</v>
      </c>
      <c r="T49" s="11">
        <f t="shared" si="25"/>
        <v>-0.2532445694234533</v>
      </c>
      <c r="U49" s="11">
        <f>'OddsRatio_working_3-way'!S49-'OddsRatio_working_3-way'!R49^2/3</f>
        <v>-0.88762221582920364</v>
      </c>
      <c r="V49" s="11">
        <f>'OddsRatio_working_3-way'!S49*'OddsRatio_working_3-way'!R49/3-2*'OddsRatio_working_3-way'!R49^3/27-'OddsRatio_working_3-way'!T49</f>
        <v>0.2532445694234533</v>
      </c>
      <c r="W49" s="11">
        <f>'OddsRatio_working_3-way'!V49^2+4*'OddsRatio_working_3-way'!U49^3/27</f>
        <v>-3.9472188625081811E-2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0.16093865334930579</v>
      </c>
      <c r="Y49" s="11">
        <f>IF('OddsRatio_working_3-way'!W49&gt;=0,IF('OddsRatio_working_3-way'!V49+SQRT('OddsRatio_working_3-way'!W49)&gt;0,0,PI()),ACOS('OddsRatio_working_3-way'!V49/(2*'OddsRatio_working_3-way'!X49)))</f>
        <v>0.66523199966031377</v>
      </c>
      <c r="Z49" s="11">
        <f>'OddsRatio_working_3-way'!X49^(1/3)*COS('OddsRatio_working_3-way'!Y49/3)</f>
        <v>0.53062483446659559</v>
      </c>
      <c r="AA49" s="11">
        <f>'OddsRatio_working_3-way'!X49^(1/3)*COS(('OddsRatio_working_3-way'!Y49+2*PI())/3)</f>
        <v>-0.36891510900708585</v>
      </c>
      <c r="AB49" s="11">
        <f>'OddsRatio_working_3-way'!X49^(1/3)*COS(('OddsRatio_working_3-way'!Y49+4*PI())/3)</f>
        <v>-0.16170972545950979</v>
      </c>
      <c r="AC49" s="11">
        <f>'OddsRatio_working_3-way'!X49^(1/3)*SIN('OddsRatio_working_3-way'!Y49/3)</f>
        <v>0.11963008396873268</v>
      </c>
      <c r="AD49" s="11">
        <f>'OddsRatio_working_3-way'!X49^(1/3)*SIN(('OddsRatio_working_3-way'!Y49+2*PI())/3)</f>
        <v>0.39971954454261793</v>
      </c>
      <c r="AE49" s="11">
        <f>'OddsRatio_working_3-way'!X49^(1/3)*SIN(('OddsRatio_working_3-way'!Y49+4*PI())/3)</f>
        <v>-0.51934962851135069</v>
      </c>
      <c r="AF49" s="11">
        <f>-'OddsRatio_working_3-way'!U49/(3*'OddsRatio_working_3-way'!X49^(1/3))*COS(('OddsRatio_working_3-way'!Y49)/3)</f>
        <v>0.53062483446659547</v>
      </c>
      <c r="AG49" s="11">
        <f>-'OddsRatio_working_3-way'!U49/(3*'OddsRatio_working_3-way'!X49^(1/3))*COS(('OddsRatio_working_3-way'!Y49+2*PI())/3)</f>
        <v>-0.36891510900708574</v>
      </c>
      <c r="AH49" s="11">
        <f>-'OddsRatio_working_3-way'!U49/(3*'OddsRatio_working_3-way'!X49^(1/3))*COS(('OddsRatio_working_3-way'!Y49+4*PI())/3)</f>
        <v>-0.16170972545950976</v>
      </c>
      <c r="AI49" s="11">
        <f>'OddsRatio_working_3-way'!U49/(3*'OddsRatio_working_3-way'!X49^(1/3))*SIN(('OddsRatio_working_3-way'!Y49)/3)</f>
        <v>-0.11963008396873265</v>
      </c>
      <c r="AJ49" s="11">
        <f>'OddsRatio_working_3-way'!U49/(3*'OddsRatio_working_3-way'!X49^(1/3))*SIN(('OddsRatio_working_3-way'!Y49+2*PI())/3)</f>
        <v>-0.39971954454261788</v>
      </c>
      <c r="AK49" s="11">
        <f>'OddsRatio_working_3-way'!U49/(3*'OddsRatio_working_3-way'!X49^(1/3))*SIN(('OddsRatio_working_3-way'!Y49+4*PI())/3)</f>
        <v>0.51934962851135058</v>
      </c>
      <c r="AL49" s="11">
        <f>'OddsRatio_working_3-way'!Z49+'OddsRatio_working_3-way'!AF49</f>
        <v>1.0612496689331912</v>
      </c>
      <c r="AM49" s="11">
        <f>'OddsRatio_working_3-way'!AA49+'OddsRatio_working_3-way'!AG49</f>
        <v>-0.73783021801417159</v>
      </c>
      <c r="AN49" s="11">
        <f>'OddsRatio_working_3-way'!AB49+'OddsRatio_working_3-way'!AH49</f>
        <v>-0.32341945091901958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1.0612496689331912</v>
      </c>
      <c r="AS49" s="11">
        <f>IF(('OddsRatio_working_3-way'!X49=0),IF(Q49&gt;0,-Q49^(1/3),(-Q49)^(1/3)),'OddsRatio_working_3-way'!AM49-'OddsRatio_working_3-way'!R49/3)</f>
        <v>-0.73783021801417159</v>
      </c>
      <c r="AT49" s="11">
        <f>IF(('OddsRatio_working_3-way'!X49=0),IF(Q49&gt;0,-Q49^(1/3),(-Q49)^(1/3)),'OddsRatio_working_3-way'!AN49-'OddsRatio_working_3-way'!R49/3)</f>
        <v>-0.32341945091901958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2.86</v>
      </c>
      <c r="B50" s="4">
        <f>IF('True_Odds_Calculator_3-way'!B51="","",'True_Odds_Calculator_3-way'!B51)</f>
        <v>3.34</v>
      </c>
      <c r="C50" s="4">
        <f>IF('True_Odds_Calculator_3-way'!C51="","",'True_Odds_Calculator_3-way'!C51)</f>
        <v>2.6</v>
      </c>
      <c r="D50" s="9">
        <f t="shared" si="13"/>
        <v>0.33828721143551782</v>
      </c>
      <c r="E50" s="9">
        <f t="shared" si="14"/>
        <v>0.28894554392265548</v>
      </c>
      <c r="F50" s="9">
        <f t="shared" si="15"/>
        <v>0.3727672446418267</v>
      </c>
      <c r="G50" s="9">
        <f t="shared" si="16"/>
        <v>1.0516494615172824</v>
      </c>
      <c r="H50" s="9">
        <f t="shared" si="17"/>
        <v>2.9560679984221445</v>
      </c>
      <c r="I50" s="9">
        <f t="shared" si="18"/>
        <v>3.4608597399504406</v>
      </c>
      <c r="J50" s="9">
        <f t="shared" si="19"/>
        <v>2.6826391384276524</v>
      </c>
      <c r="K50" s="11">
        <f t="shared" si="20"/>
        <v>0.34965034965034969</v>
      </c>
      <c r="L50" s="11">
        <f t="shared" si="21"/>
        <v>0.29940119760479045</v>
      </c>
      <c r="M50" s="11">
        <f t="shared" si="22"/>
        <v>0.38461538461538458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-0.28039026841422054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0.23352971303224643</v>
      </c>
      <c r="Q50" s="11">
        <f>2*'OddsRatio_working_3-way'!K50*'OddsRatio_working_3-way'!L50*'OddsRatio_working_3-way'!M50</f>
        <v>8.0527487252498781E-2</v>
      </c>
      <c r="R50" s="11">
        <f t="shared" si="23"/>
        <v>0</v>
      </c>
      <c r="S50" s="11">
        <f t="shared" si="24"/>
        <v>-0.83287381674478433</v>
      </c>
      <c r="T50" s="11">
        <f t="shared" si="25"/>
        <v>-0.28719786784302914</v>
      </c>
      <c r="U50" s="11">
        <f>'OddsRatio_working_3-way'!S50-'OddsRatio_working_3-way'!R50^2/3</f>
        <v>-0.83287381674478433</v>
      </c>
      <c r="V50" s="11">
        <f>'OddsRatio_working_3-way'!S50*'OddsRatio_working_3-way'!R50/3-2*'OddsRatio_working_3-way'!R50^3/27-'OddsRatio_working_3-way'!T50</f>
        <v>0.28719786784302914</v>
      </c>
      <c r="W50" s="11">
        <f>'OddsRatio_working_3-way'!V50^2+4*'OddsRatio_working_3-way'!U50^3/27</f>
        <v>-3.1095188203836693E-3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0.14628066696761888</v>
      </c>
      <c r="Y50" s="11">
        <f>IF('OddsRatio_working_3-way'!W50&gt;=0,IF('OddsRatio_working_3-way'!V50+SQRT('OddsRatio_working_3-way'!W50)&gt;0,0,PI()),ACOS('OddsRatio_working_3-way'!V50/(2*'OddsRatio_working_3-way'!X50)))</f>
        <v>0.1917763421952583</v>
      </c>
      <c r="Z50" s="11">
        <f>'OddsRatio_working_3-way'!X50^(1/3)*COS('OddsRatio_working_3-way'!Y50/3)</f>
        <v>0.52582473075864122</v>
      </c>
      <c r="AA50" s="11">
        <f>'OddsRatio_working_3-way'!X50^(1/3)*COS(('OddsRatio_working_3-way'!Y50+2*PI())/3)</f>
        <v>-0.29206229810905371</v>
      </c>
      <c r="AB50" s="11">
        <f>'OddsRatio_working_3-way'!X50^(1/3)*COS(('OddsRatio_working_3-way'!Y50+4*PI())/3)</f>
        <v>-0.23376243264958738</v>
      </c>
      <c r="AC50" s="11">
        <f>'OddsRatio_working_3-way'!X50^(1/3)*SIN('OddsRatio_working_3-way'!Y50/3)</f>
        <v>3.3659443016741945E-2</v>
      </c>
      <c r="AD50" s="11">
        <f>'OddsRatio_working_3-way'!X50^(1/3)*SIN(('OddsRatio_working_3-way'!Y50+2*PI())/3)</f>
        <v>0.43854785326672507</v>
      </c>
      <c r="AE50" s="11">
        <f>'OddsRatio_working_3-way'!X50^(1/3)*SIN(('OddsRatio_working_3-way'!Y50+4*PI())/3)</f>
        <v>-0.47220729628346692</v>
      </c>
      <c r="AF50" s="11">
        <f>-'OddsRatio_working_3-way'!U50/(3*'OddsRatio_working_3-way'!X50^(1/3))*COS(('OddsRatio_working_3-way'!Y50)/3)</f>
        <v>0.52582473075864111</v>
      </c>
      <c r="AG50" s="11">
        <f>-'OddsRatio_working_3-way'!U50/(3*'OddsRatio_working_3-way'!X50^(1/3))*COS(('OddsRatio_working_3-way'!Y50+2*PI())/3)</f>
        <v>-0.29206229810905365</v>
      </c>
      <c r="AH50" s="11">
        <f>-'OddsRatio_working_3-way'!U50/(3*'OddsRatio_working_3-way'!X50^(1/3))*COS(('OddsRatio_working_3-way'!Y50+4*PI())/3)</f>
        <v>-0.23376243264958732</v>
      </c>
      <c r="AI50" s="11">
        <f>'OddsRatio_working_3-way'!U50/(3*'OddsRatio_working_3-way'!X50^(1/3))*SIN(('OddsRatio_working_3-way'!Y50)/3)</f>
        <v>-3.3659443016741938E-2</v>
      </c>
      <c r="AJ50" s="11">
        <f>'OddsRatio_working_3-way'!U50/(3*'OddsRatio_working_3-way'!X50^(1/3))*SIN(('OddsRatio_working_3-way'!Y50+2*PI())/3)</f>
        <v>-0.43854785326672496</v>
      </c>
      <c r="AK50" s="11">
        <f>'OddsRatio_working_3-way'!U50/(3*'OddsRatio_working_3-way'!X50^(1/3))*SIN(('OddsRatio_working_3-way'!Y50+4*PI())/3)</f>
        <v>0.4722072962834668</v>
      </c>
      <c r="AL50" s="11">
        <f>'OddsRatio_working_3-way'!Z50+'OddsRatio_working_3-way'!AF50</f>
        <v>1.0516494615172824</v>
      </c>
      <c r="AM50" s="11">
        <f>'OddsRatio_working_3-way'!AA50+'OddsRatio_working_3-way'!AG50</f>
        <v>-0.58412459621810742</v>
      </c>
      <c r="AN50" s="11">
        <f>'OddsRatio_working_3-way'!AB50+'OddsRatio_working_3-way'!AH50</f>
        <v>-0.4675248652991747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1.0516494615172824</v>
      </c>
      <c r="AS50" s="11">
        <f>IF(('OddsRatio_working_3-way'!X50=0),IF(Q50&gt;0,-Q50^(1/3),(-Q50)^(1/3)),'OddsRatio_working_3-way'!AM50-'OddsRatio_working_3-way'!R50/3)</f>
        <v>-0.58412459621810742</v>
      </c>
      <c r="AT50" s="11">
        <f>IF(('OddsRatio_working_3-way'!X50=0),IF(Q50&gt;0,-Q50^(1/3),(-Q50)^(1/3)),'OddsRatio_working_3-way'!AN50-'OddsRatio_working_3-way'!R50/3)</f>
        <v>-0.4675248652991747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2.78</v>
      </c>
      <c r="B51" s="4">
        <f>IF('True_Odds_Calculator_3-way'!B52="","",'True_Odds_Calculator_3-way'!B52)</f>
        <v>2.96</v>
      </c>
      <c r="C51" s="4">
        <f>IF('True_Odds_Calculator_3-way'!C52="","",'True_Odds_Calculator_3-way'!C52)</f>
        <v>2.99</v>
      </c>
      <c r="D51" s="9">
        <f t="shared" si="13"/>
        <v>0.34881204878697353</v>
      </c>
      <c r="E51" s="9">
        <f t="shared" si="14"/>
        <v>0.32726171221411299</v>
      </c>
      <c r="F51" s="9">
        <f t="shared" si="15"/>
        <v>0.32392623899891326</v>
      </c>
      <c r="G51" s="9">
        <f t="shared" si="16"/>
        <v>1.0488053062386931</v>
      </c>
      <c r="H51" s="9">
        <f t="shared" si="17"/>
        <v>2.8668734451048734</v>
      </c>
      <c r="I51" s="9">
        <f t="shared" si="18"/>
        <v>3.0556584002278391</v>
      </c>
      <c r="J51" s="9">
        <f t="shared" si="19"/>
        <v>3.0871225594149996</v>
      </c>
      <c r="K51" s="11">
        <f t="shared" si="20"/>
        <v>0.35971223021582738</v>
      </c>
      <c r="L51" s="11">
        <f t="shared" si="21"/>
        <v>0.33783783783783783</v>
      </c>
      <c r="M51" s="11">
        <f t="shared" si="22"/>
        <v>0.33444816053511706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-0.28217689791039802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0.23288790101426954</v>
      </c>
      <c r="Q51" s="11">
        <f>2*'OddsRatio_working_3-way'!K51*'OddsRatio_working_3-way'!L51*'OddsRatio_working_3-way'!M51</f>
        <v>8.1287225484910824E-2</v>
      </c>
      <c r="R51" s="11">
        <f t="shared" si="23"/>
        <v>0</v>
      </c>
      <c r="S51" s="11">
        <f t="shared" si="24"/>
        <v>-0.82532589570185289</v>
      </c>
      <c r="T51" s="11">
        <f t="shared" si="25"/>
        <v>-0.28807186586452105</v>
      </c>
      <c r="U51" s="11">
        <f>'OddsRatio_working_3-way'!S51-'OddsRatio_working_3-way'!R51^2/3</f>
        <v>-0.82532589570185289</v>
      </c>
      <c r="V51" s="11">
        <f>'OddsRatio_working_3-way'!S51*'OddsRatio_working_3-way'!R51/3-2*'OddsRatio_working_3-way'!R51^3/27-'OddsRatio_working_3-way'!T51</f>
        <v>0.28807186586452105</v>
      </c>
      <c r="W51" s="11">
        <f>'OddsRatio_working_3-way'!V51^2+4*'OddsRatio_working_3-way'!U51^3/27</f>
        <v>-3.0072249520814165E-4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0.14429667563554155</v>
      </c>
      <c r="Y51" s="11">
        <f>IF('OddsRatio_working_3-way'!W51&gt;=0,IF('OddsRatio_working_3-way'!V51+SQRT('OddsRatio_working_3-way'!W51)&gt;0,0,PI()),ACOS('OddsRatio_working_3-way'!V51/(2*'OddsRatio_working_3-way'!X51)))</f>
        <v>6.0125449431057243E-2</v>
      </c>
      <c r="Z51" s="11">
        <f>'OddsRatio_working_3-way'!X51^(1/3)*COS('OddsRatio_working_3-way'!Y51/3)</f>
        <v>0.52440265311934653</v>
      </c>
      <c r="AA51" s="11">
        <f>'OddsRatio_working_3-way'!X51^(1/3)*COS(('OddsRatio_working_3-way'!Y51+2*PI())/3)</f>
        <v>-0.27130445659861863</v>
      </c>
      <c r="AB51" s="11">
        <f>'OddsRatio_working_3-way'!X51^(1/3)*COS(('OddsRatio_working_3-way'!Y51+4*PI())/3)</f>
        <v>-0.25309819652072801</v>
      </c>
      <c r="AC51" s="11">
        <f>'OddsRatio_working_3-way'!X51^(1/3)*SIN('OddsRatio_working_3-way'!Y51/3)</f>
        <v>1.0511389156906557E-2</v>
      </c>
      <c r="AD51" s="11">
        <f>'OddsRatio_working_3-way'!X51^(1/3)*SIN(('OddsRatio_working_3-way'!Y51+2*PI())/3)</f>
        <v>0.44889032483485969</v>
      </c>
      <c r="AE51" s="11">
        <f>'OddsRatio_working_3-way'!X51^(1/3)*SIN(('OddsRatio_working_3-way'!Y51+4*PI())/3)</f>
        <v>-0.45940171399176621</v>
      </c>
      <c r="AF51" s="11">
        <f>-'OddsRatio_working_3-way'!U51/(3*'OddsRatio_working_3-way'!X51^(1/3))*COS(('OddsRatio_working_3-way'!Y51)/3)</f>
        <v>0.52440265311934653</v>
      </c>
      <c r="AG51" s="11">
        <f>-'OddsRatio_working_3-way'!U51/(3*'OddsRatio_working_3-way'!X51^(1/3))*COS(('OddsRatio_working_3-way'!Y51+2*PI())/3)</f>
        <v>-0.27130445659861863</v>
      </c>
      <c r="AH51" s="11">
        <f>-'OddsRatio_working_3-way'!U51/(3*'OddsRatio_working_3-way'!X51^(1/3))*COS(('OddsRatio_working_3-way'!Y51+4*PI())/3)</f>
        <v>-0.25309819652072801</v>
      </c>
      <c r="AI51" s="11">
        <f>'OddsRatio_working_3-way'!U51/(3*'OddsRatio_working_3-way'!X51^(1/3))*SIN(('OddsRatio_working_3-way'!Y51)/3)</f>
        <v>-1.0511389156906557E-2</v>
      </c>
      <c r="AJ51" s="11">
        <f>'OddsRatio_working_3-way'!U51/(3*'OddsRatio_working_3-way'!X51^(1/3))*SIN(('OddsRatio_working_3-way'!Y51+2*PI())/3)</f>
        <v>-0.44889032483485969</v>
      </c>
      <c r="AK51" s="11">
        <f>'OddsRatio_working_3-way'!U51/(3*'OddsRatio_working_3-way'!X51^(1/3))*SIN(('OddsRatio_working_3-way'!Y51+4*PI())/3)</f>
        <v>0.45940171399176621</v>
      </c>
      <c r="AL51" s="11">
        <f>'OddsRatio_working_3-way'!Z51+'OddsRatio_working_3-way'!AF51</f>
        <v>1.0488053062386931</v>
      </c>
      <c r="AM51" s="11">
        <f>'OddsRatio_working_3-way'!AA51+'OddsRatio_working_3-way'!AG51</f>
        <v>-0.54260891319723725</v>
      </c>
      <c r="AN51" s="11">
        <f>'OddsRatio_working_3-way'!AB51+'OddsRatio_working_3-way'!AH51</f>
        <v>-0.50619639304145603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1.0488053062386931</v>
      </c>
      <c r="AS51" s="11">
        <f>IF(('OddsRatio_working_3-way'!X51=0),IF(Q51&gt;0,-Q51^(1/3),(-Q51)^(1/3)),'OddsRatio_working_3-way'!AM51-'OddsRatio_working_3-way'!R51/3)</f>
        <v>-0.54260891319723725</v>
      </c>
      <c r="AT51" s="11">
        <f>IF(('OddsRatio_working_3-way'!X51=0),IF(Q51&gt;0,-Q51^(1/3),(-Q51)^(1/3)),'OddsRatio_working_3-way'!AN51-'OddsRatio_working_3-way'!R51/3)</f>
        <v>-0.50619639304145603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2.74</v>
      </c>
      <c r="B52" s="4">
        <f>IF('True_Odds_Calculator_3-way'!B53="","",'True_Odds_Calculator_3-way'!B53)</f>
        <v>3.18</v>
      </c>
      <c r="C52" s="4">
        <f>IF('True_Odds_Calculator_3-way'!C53="","",'True_Odds_Calculator_3-way'!C53)</f>
        <v>2.75</v>
      </c>
      <c r="D52" s="9">
        <f t="shared" si="13"/>
        <v>0.35024305192891048</v>
      </c>
      <c r="E52" s="9">
        <f t="shared" si="14"/>
        <v>0.30081692032315249</v>
      </c>
      <c r="F52" s="9">
        <f t="shared" si="15"/>
        <v>0.34894002774793731</v>
      </c>
      <c r="G52" s="9">
        <f t="shared" si="16"/>
        <v>1.0661839865705141</v>
      </c>
      <c r="H52" s="9">
        <f t="shared" si="17"/>
        <v>2.8551601366326946</v>
      </c>
      <c r="I52" s="9">
        <f t="shared" si="18"/>
        <v>3.324281090723721</v>
      </c>
      <c r="J52" s="9">
        <f t="shared" si="19"/>
        <v>2.8658219764983994</v>
      </c>
      <c r="K52" s="11">
        <f t="shared" si="20"/>
        <v>0.36496350364963503</v>
      </c>
      <c r="L52" s="11">
        <f t="shared" si="21"/>
        <v>0.31446540880503143</v>
      </c>
      <c r="M52" s="11">
        <f t="shared" si="22"/>
        <v>0.36363636363636365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-0.27703421767600278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0.2366315684040515</v>
      </c>
      <c r="Q52" s="11">
        <f>2*'OddsRatio_working_3-way'!K52*'OddsRatio_working_3-way'!L52*'OddsRatio_working_3-way'!M52</f>
        <v>8.3467925362981144E-2</v>
      </c>
      <c r="R52" s="11">
        <f t="shared" si="23"/>
        <v>0</v>
      </c>
      <c r="S52" s="11">
        <f t="shared" si="24"/>
        <v>-0.85416007592533927</v>
      </c>
      <c r="T52" s="11">
        <f t="shared" si="25"/>
        <v>-0.30129103207243013</v>
      </c>
      <c r="U52" s="11">
        <f>'OddsRatio_working_3-way'!S52-'OddsRatio_working_3-way'!R52^2/3</f>
        <v>-0.85416007592533927</v>
      </c>
      <c r="V52" s="11">
        <f>'OddsRatio_working_3-way'!S52*'OddsRatio_working_3-way'!R52/3-2*'OddsRatio_working_3-way'!R52^3/27-'OddsRatio_working_3-way'!T52</f>
        <v>0.30129103207243013</v>
      </c>
      <c r="W52" s="11">
        <f>'OddsRatio_working_3-way'!V52^2+4*'OddsRatio_working_3-way'!U52^3/27</f>
        <v>-1.5475906526198763E-3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0.15192422178498233</v>
      </c>
      <c r="Y52" s="11">
        <f>IF('OddsRatio_working_3-way'!W52&gt;=0,IF('OddsRatio_working_3-way'!V52+SQRT('OddsRatio_working_3-way'!W52)&gt;0,0,PI()),ACOS('OddsRatio_working_3-way'!V52/(2*'OddsRatio_working_3-way'!X52)))</f>
        <v>0.12983502902144584</v>
      </c>
      <c r="Z52" s="11">
        <f>'OddsRatio_working_3-way'!X52^(1/3)*COS('OddsRatio_working_3-way'!Y52/3)</f>
        <v>0.53309199328525714</v>
      </c>
      <c r="AA52" s="11">
        <f>'OddsRatio_working_3-way'!X52^(1/3)*COS(('OddsRatio_working_3-way'!Y52+2*PI())/3)</f>
        <v>-0.28653884543159341</v>
      </c>
      <c r="AB52" s="11">
        <f>'OddsRatio_working_3-way'!X52^(1/3)*COS(('OddsRatio_working_3-way'!Y52+4*PI())/3)</f>
        <v>-0.24655314785366383</v>
      </c>
      <c r="AC52" s="11">
        <f>'OddsRatio_working_3-way'!X52^(1/3)*SIN('OddsRatio_working_3-way'!Y52/3)</f>
        <v>2.3085753260352664E-2</v>
      </c>
      <c r="AD52" s="11">
        <f>'OddsRatio_working_3-way'!X52^(1/3)*SIN(('OddsRatio_working_3-way'!Y52+2*PI())/3)</f>
        <v>0.45012833210893971</v>
      </c>
      <c r="AE52" s="11">
        <f>'OddsRatio_working_3-way'!X52^(1/3)*SIN(('OddsRatio_working_3-way'!Y52+4*PI())/3)</f>
        <v>-0.47321408536929238</v>
      </c>
      <c r="AF52" s="11">
        <f>-'OddsRatio_working_3-way'!U52/(3*'OddsRatio_working_3-way'!X52^(1/3))*COS(('OddsRatio_working_3-way'!Y52)/3)</f>
        <v>0.53309199328525692</v>
      </c>
      <c r="AG52" s="11">
        <f>-'OddsRatio_working_3-way'!U52/(3*'OddsRatio_working_3-way'!X52^(1/3))*COS(('OddsRatio_working_3-way'!Y52+2*PI())/3)</f>
        <v>-0.2865388454315933</v>
      </c>
      <c r="AH52" s="11">
        <f>-'OddsRatio_working_3-way'!U52/(3*'OddsRatio_working_3-way'!X52^(1/3))*COS(('OddsRatio_working_3-way'!Y52+4*PI())/3)</f>
        <v>-0.24655314785366375</v>
      </c>
      <c r="AI52" s="11">
        <f>'OddsRatio_working_3-way'!U52/(3*'OddsRatio_working_3-way'!X52^(1/3))*SIN(('OddsRatio_working_3-way'!Y52)/3)</f>
        <v>-2.3085753260352653E-2</v>
      </c>
      <c r="AJ52" s="11">
        <f>'OddsRatio_working_3-way'!U52/(3*'OddsRatio_working_3-way'!X52^(1/3))*SIN(('OddsRatio_working_3-way'!Y52+2*PI())/3)</f>
        <v>-0.45012833210893954</v>
      </c>
      <c r="AK52" s="11">
        <f>'OddsRatio_working_3-way'!U52/(3*'OddsRatio_working_3-way'!X52^(1/3))*SIN(('OddsRatio_working_3-way'!Y52+4*PI())/3)</f>
        <v>0.47321408536929216</v>
      </c>
      <c r="AL52" s="11">
        <f>'OddsRatio_working_3-way'!Z52+'OddsRatio_working_3-way'!AF52</f>
        <v>1.0661839865705141</v>
      </c>
      <c r="AM52" s="11">
        <f>'OddsRatio_working_3-way'!AA52+'OddsRatio_working_3-way'!AG52</f>
        <v>-0.57307769086318672</v>
      </c>
      <c r="AN52" s="11">
        <f>'OddsRatio_working_3-way'!AB52+'OddsRatio_working_3-way'!AH52</f>
        <v>-0.49310629570732756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1.0661839865705141</v>
      </c>
      <c r="AS52" s="11">
        <f>IF(('OddsRatio_working_3-way'!X52=0),IF(Q52&gt;0,-Q52^(1/3),(-Q52)^(1/3)),'OddsRatio_working_3-way'!AM52-'OddsRatio_working_3-way'!R52/3)</f>
        <v>-0.57307769086318672</v>
      </c>
      <c r="AT52" s="11">
        <f>IF(('OddsRatio_working_3-way'!X52=0),IF(Q52&gt;0,-Q52^(1/3),(-Q52)^(1/3)),'OddsRatio_working_3-way'!AN52-'OddsRatio_working_3-way'!R52/3)</f>
        <v>-0.49310629570732756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2.2999999999999998</v>
      </c>
      <c r="B53" s="4">
        <f>IF('True_Odds_Calculator_3-way'!B54="","",'True_Odds_Calculator_3-way'!B54)</f>
        <v>3.17</v>
      </c>
      <c r="C53" s="4">
        <f>IF('True_Odds_Calculator_3-way'!C54="","",'True_Odds_Calculator_3-way'!C54)</f>
        <v>3.41</v>
      </c>
      <c r="D53" s="9">
        <f t="shared" si="13"/>
        <v>0.41871832410404991</v>
      </c>
      <c r="E53" s="9">
        <f t="shared" si="14"/>
        <v>0.30145056326288827</v>
      </c>
      <c r="F53" s="9">
        <f t="shared" si="15"/>
        <v>0.27983111263306204</v>
      </c>
      <c r="G53" s="9">
        <f t="shared" si="16"/>
        <v>1.0678771979849635</v>
      </c>
      <c r="H53" s="9">
        <f t="shared" si="17"/>
        <v>2.3882403573804516</v>
      </c>
      <c r="I53" s="9">
        <f t="shared" si="18"/>
        <v>3.3172935196273707</v>
      </c>
      <c r="J53" s="9">
        <f t="shared" si="19"/>
        <v>3.573584047143763</v>
      </c>
      <c r="K53" s="11">
        <f t="shared" si="20"/>
        <v>0.43478260869565222</v>
      </c>
      <c r="L53" s="11">
        <f t="shared" si="21"/>
        <v>0.31545741324921134</v>
      </c>
      <c r="M53" s="11">
        <f t="shared" si="22"/>
        <v>0.29325513196480935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-0.2734504557299785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0.23650256150776011</v>
      </c>
      <c r="Q53" s="11">
        <f>2*'OddsRatio_working_3-way'!K53*'OddsRatio_working_3-way'!L53*'OddsRatio_working_3-way'!M53</f>
        <v>8.0443048131891196E-2</v>
      </c>
      <c r="R53" s="11">
        <f t="shared" si="23"/>
        <v>0</v>
      </c>
      <c r="S53" s="11">
        <f t="shared" si="24"/>
        <v>-0.86488267454670853</v>
      </c>
      <c r="T53" s="11">
        <f t="shared" si="25"/>
        <v>-0.29417778045806409</v>
      </c>
      <c r="U53" s="11">
        <f>'OddsRatio_working_3-way'!S53-'OddsRatio_working_3-way'!R53^2/3</f>
        <v>-0.86488267454670853</v>
      </c>
      <c r="V53" s="11">
        <f>'OddsRatio_working_3-way'!S53*'OddsRatio_working_3-way'!R53/3-2*'OddsRatio_working_3-way'!R53^3/27-'OddsRatio_working_3-way'!T53</f>
        <v>0.29417778045806409</v>
      </c>
      <c r="W53" s="11">
        <f>'OddsRatio_working_3-way'!V53^2+4*'OddsRatio_working_3-way'!U53^3/27</f>
        <v>-9.3040709969704344E-3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0.15479392552051532</v>
      </c>
      <c r="Y53" s="11">
        <f>IF('OddsRatio_working_3-way'!W53&gt;=0,IF('OddsRatio_working_3-way'!V53+SQRT('OddsRatio_working_3-way'!W53)&gt;0,0,PI()),ACOS('OddsRatio_working_3-way'!V53/(2*'OddsRatio_working_3-way'!X53)))</f>
        <v>0.31684253706719101</v>
      </c>
      <c r="Z53" s="11">
        <f>'OddsRatio_working_3-way'!X53^(1/3)*COS('OddsRatio_working_3-way'!Y53/3)</f>
        <v>0.53393859899248186</v>
      </c>
      <c r="AA53" s="11">
        <f>'OddsRatio_working_3-way'!X53^(1/3)*COS(('OddsRatio_working_3-way'!Y53+2*PI())/3)</f>
        <v>-0.31598815317659973</v>
      </c>
      <c r="AB53" s="11">
        <f>'OddsRatio_working_3-way'!X53^(1/3)*COS(('OddsRatio_working_3-way'!Y53+4*PI())/3)</f>
        <v>-0.21795044581588185</v>
      </c>
      <c r="AC53" s="11">
        <f>'OddsRatio_working_3-way'!X53^(1/3)*SIN('OddsRatio_working_3-way'!Y53/3)</f>
        <v>5.6602096735444127E-2</v>
      </c>
      <c r="AD53" s="11">
        <f>'OddsRatio_working_3-way'!X53^(1/3)*SIN(('OddsRatio_working_3-way'!Y53+2*PI())/3)</f>
        <v>0.43410334242083959</v>
      </c>
      <c r="AE53" s="11">
        <f>'OddsRatio_working_3-way'!X53^(1/3)*SIN(('OddsRatio_working_3-way'!Y53+4*PI())/3)</f>
        <v>-0.49070543915628373</v>
      </c>
      <c r="AF53" s="11">
        <f>-'OddsRatio_working_3-way'!U53/(3*'OddsRatio_working_3-way'!X53^(1/3))*COS(('OddsRatio_working_3-way'!Y53)/3)</f>
        <v>0.53393859899248164</v>
      </c>
      <c r="AG53" s="11">
        <f>-'OddsRatio_working_3-way'!U53/(3*'OddsRatio_working_3-way'!X53^(1/3))*COS(('OddsRatio_working_3-way'!Y53+2*PI())/3)</f>
        <v>-0.31598815317659962</v>
      </c>
      <c r="AH53" s="11">
        <f>-'OddsRatio_working_3-way'!U53/(3*'OddsRatio_working_3-way'!X53^(1/3))*COS(('OddsRatio_working_3-way'!Y53+4*PI())/3)</f>
        <v>-0.21795044581588177</v>
      </c>
      <c r="AI53" s="11">
        <f>'OddsRatio_working_3-way'!U53/(3*'OddsRatio_working_3-way'!X53^(1/3))*SIN(('OddsRatio_working_3-way'!Y53)/3)</f>
        <v>-5.6602096735444106E-2</v>
      </c>
      <c r="AJ53" s="11">
        <f>'OddsRatio_working_3-way'!U53/(3*'OddsRatio_working_3-way'!X53^(1/3))*SIN(('OddsRatio_working_3-way'!Y53+2*PI())/3)</f>
        <v>-0.43410334242083937</v>
      </c>
      <c r="AK53" s="11">
        <f>'OddsRatio_working_3-way'!U53/(3*'OddsRatio_working_3-way'!X53^(1/3))*SIN(('OddsRatio_working_3-way'!Y53+4*PI())/3)</f>
        <v>0.49070543915628351</v>
      </c>
      <c r="AL53" s="11">
        <f>'OddsRatio_working_3-way'!Z53+'OddsRatio_working_3-way'!AF53</f>
        <v>1.0678771979849635</v>
      </c>
      <c r="AM53" s="11">
        <f>'OddsRatio_working_3-way'!AA53+'OddsRatio_working_3-way'!AG53</f>
        <v>-0.63197630635319935</v>
      </c>
      <c r="AN53" s="11">
        <f>'OddsRatio_working_3-way'!AB53+'OddsRatio_working_3-way'!AH53</f>
        <v>-0.4359008916317636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1.0678771979849635</v>
      </c>
      <c r="AS53" s="11">
        <f>IF(('OddsRatio_working_3-way'!X53=0),IF(Q53&gt;0,-Q53^(1/3),(-Q53)^(1/3)),'OddsRatio_working_3-way'!AM53-'OddsRatio_working_3-way'!R53/3)</f>
        <v>-0.63197630635319935</v>
      </c>
      <c r="AT53" s="11">
        <f>IF(('OddsRatio_working_3-way'!X53=0),IF(Q53&gt;0,-Q53^(1/3),(-Q53)^(1/3)),'OddsRatio_working_3-way'!AN53-'OddsRatio_working_3-way'!R53/3)</f>
        <v>-0.4359008916317636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1.97</v>
      </c>
      <c r="B54" s="4">
        <f>IF('True_Odds_Calculator_3-way'!B55="","",'True_Odds_Calculator_3-way'!B55)</f>
        <v>3.37</v>
      </c>
      <c r="C54" s="4">
        <f>IF('True_Odds_Calculator_3-way'!C55="","",'True_Odds_Calculator_3-way'!C55)</f>
        <v>4.13</v>
      </c>
      <c r="D54" s="9">
        <f t="shared" si="13"/>
        <v>0.48933225178218931</v>
      </c>
      <c r="E54" s="9">
        <f t="shared" si="14"/>
        <v>0.28170364268481513</v>
      </c>
      <c r="F54" s="9">
        <f t="shared" si="15"/>
        <v>0.22896410553299537</v>
      </c>
      <c r="G54" s="9">
        <f t="shared" si="16"/>
        <v>1.0758775743544762</v>
      </c>
      <c r="H54" s="9">
        <f t="shared" si="17"/>
        <v>2.0436012471238421</v>
      </c>
      <c r="I54" s="9">
        <f t="shared" si="18"/>
        <v>3.549829851220109</v>
      </c>
      <c r="J54" s="9">
        <f t="shared" si="19"/>
        <v>4.36749680772951</v>
      </c>
      <c r="K54" s="11">
        <f t="shared" si="20"/>
        <v>0.50761421319796951</v>
      </c>
      <c r="L54" s="11">
        <f t="shared" si="21"/>
        <v>0.29673590504451036</v>
      </c>
      <c r="M54" s="11">
        <f t="shared" si="22"/>
        <v>0.24213075060532688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-0.26243287554164296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0.23597071147576631</v>
      </c>
      <c r="Q54" s="11">
        <f>2*'OddsRatio_working_3-way'!K54*'OddsRatio_working_3-way'!L54*'OddsRatio_working_3-way'!M54</f>
        <v>7.294303291368355E-2</v>
      </c>
      <c r="R54" s="11">
        <f t="shared" si="23"/>
        <v>0</v>
      </c>
      <c r="S54" s="11">
        <f t="shared" si="24"/>
        <v>-0.89916597144599131</v>
      </c>
      <c r="T54" s="11">
        <f t="shared" si="25"/>
        <v>-0.2779492956556387</v>
      </c>
      <c r="U54" s="11">
        <f>'OddsRatio_working_3-way'!S54-'OddsRatio_working_3-way'!R54^2/3</f>
        <v>-0.89916597144599131</v>
      </c>
      <c r="V54" s="11">
        <f>'OddsRatio_working_3-way'!S54*'OddsRatio_working_3-way'!R54/3-2*'OddsRatio_working_3-way'!R54^3/27-'OddsRatio_working_3-way'!T54</f>
        <v>0.2779492956556387</v>
      </c>
      <c r="W54" s="11">
        <f>'OddsRatio_working_3-way'!V54^2+4*'OddsRatio_working_3-way'!U54^3/27</f>
        <v>-3.0444216920594153E-2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0.16408841204976954</v>
      </c>
      <c r="Y54" s="11">
        <f>IF('OddsRatio_working_3-way'!W54&gt;=0,IF('OddsRatio_working_3-way'!V54+SQRT('OddsRatio_working_3-way'!W54)&gt;0,0,PI()),ACOS('OddsRatio_working_3-way'!V54/(2*'OddsRatio_working_3-way'!X54)))</f>
        <v>0.5605745082301965</v>
      </c>
      <c r="Z54" s="11">
        <f>'OddsRatio_working_3-way'!X54^(1/3)*COS('OddsRatio_working_3-way'!Y54/3)</f>
        <v>0.5379387871772382</v>
      </c>
      <c r="AA54" s="11">
        <f>'OddsRatio_working_3-way'!X54^(1/3)*COS(('OddsRatio_working_3-way'!Y54+2*PI())/3)</f>
        <v>-0.35704827186944998</v>
      </c>
      <c r="AB54" s="11">
        <f>'OddsRatio_working_3-way'!X54^(1/3)*COS(('OddsRatio_working_3-way'!Y54+4*PI())/3)</f>
        <v>-0.18089051530778832</v>
      </c>
      <c r="AC54" s="11">
        <f>'OddsRatio_working_3-way'!X54^(1/3)*SIN('OddsRatio_working_3-way'!Y54/3)</f>
        <v>0.10170472817071609</v>
      </c>
      <c r="AD54" s="11">
        <f>'OddsRatio_working_3-way'!X54^(1/3)*SIN(('OddsRatio_working_3-way'!Y54+2*PI())/3)</f>
        <v>0.41501629129112089</v>
      </c>
      <c r="AE54" s="11">
        <f>'OddsRatio_working_3-way'!X54^(1/3)*SIN(('OddsRatio_working_3-way'!Y54+4*PI())/3)</f>
        <v>-0.51672101946183679</v>
      </c>
      <c r="AF54" s="11">
        <f>-'OddsRatio_working_3-way'!U54/(3*'OddsRatio_working_3-way'!X54^(1/3))*COS(('OddsRatio_working_3-way'!Y54)/3)</f>
        <v>0.53793878717723809</v>
      </c>
      <c r="AG54" s="11">
        <f>-'OddsRatio_working_3-way'!U54/(3*'OddsRatio_working_3-way'!X54^(1/3))*COS(('OddsRatio_working_3-way'!Y54+2*PI())/3)</f>
        <v>-0.35704827186944987</v>
      </c>
      <c r="AH54" s="11">
        <f>-'OddsRatio_working_3-way'!U54/(3*'OddsRatio_working_3-way'!X54^(1/3))*COS(('OddsRatio_working_3-way'!Y54+4*PI())/3)</f>
        <v>-0.1808905153077883</v>
      </c>
      <c r="AI54" s="11">
        <f>'OddsRatio_working_3-way'!U54/(3*'OddsRatio_working_3-way'!X54^(1/3))*SIN(('OddsRatio_working_3-way'!Y54)/3)</f>
        <v>-0.10170472817071606</v>
      </c>
      <c r="AJ54" s="11">
        <f>'OddsRatio_working_3-way'!U54/(3*'OddsRatio_working_3-way'!X54^(1/3))*SIN(('OddsRatio_working_3-way'!Y54+2*PI())/3)</f>
        <v>-0.41501629129112083</v>
      </c>
      <c r="AK54" s="11">
        <f>'OddsRatio_working_3-way'!U54/(3*'OddsRatio_working_3-way'!X54^(1/3))*SIN(('OddsRatio_working_3-way'!Y54+4*PI())/3)</f>
        <v>0.51672101946183668</v>
      </c>
      <c r="AL54" s="11">
        <f>'OddsRatio_working_3-way'!Z54+'OddsRatio_working_3-way'!AF54</f>
        <v>1.0758775743544762</v>
      </c>
      <c r="AM54" s="11">
        <f>'OddsRatio_working_3-way'!AA54+'OddsRatio_working_3-way'!AG54</f>
        <v>-0.71409654373889986</v>
      </c>
      <c r="AN54" s="11">
        <f>'OddsRatio_working_3-way'!AB54+'OddsRatio_working_3-way'!AH54</f>
        <v>-0.36178103061557665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1.0758775743544762</v>
      </c>
      <c r="AS54" s="11">
        <f>IF(('OddsRatio_working_3-way'!X54=0),IF(Q54&gt;0,-Q54^(1/3),(-Q54)^(1/3)),'OddsRatio_working_3-way'!AM54-'OddsRatio_working_3-way'!R54/3)</f>
        <v>-0.71409654373889986</v>
      </c>
      <c r="AT54" s="11">
        <f>IF(('OddsRatio_working_3-way'!X54=0),IF(Q54&gt;0,-Q54^(1/3),(-Q54)^(1/3)),'OddsRatio_working_3-way'!AN54-'OddsRatio_working_3-way'!R54/3)</f>
        <v>-0.36178103061557665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2.11</v>
      </c>
      <c r="B55" s="4">
        <f>IF('True_Odds_Calculator_3-way'!B56="","",'True_Odds_Calculator_3-way'!B56)</f>
        <v>3.17</v>
      </c>
      <c r="C55" s="4">
        <f>IF('True_Odds_Calculator_3-way'!C56="","",'True_Odds_Calculator_3-way'!C56)</f>
        <v>3.9</v>
      </c>
      <c r="D55" s="9">
        <f t="shared" si="13"/>
        <v>0.45638374880447652</v>
      </c>
      <c r="E55" s="9">
        <f t="shared" si="14"/>
        <v>0.3004246110690022</v>
      </c>
      <c r="F55" s="9">
        <f t="shared" si="15"/>
        <v>0.24319164012652145</v>
      </c>
      <c r="G55" s="9">
        <f t="shared" si="16"/>
        <v>1.0730977422603922</v>
      </c>
      <c r="H55" s="9">
        <f t="shared" si="17"/>
        <v>2.191138493909035</v>
      </c>
      <c r="I55" s="9">
        <f t="shared" si="18"/>
        <v>3.3286221007050507</v>
      </c>
      <c r="J55" s="9">
        <f t="shared" si="19"/>
        <v>4.1119834525551369</v>
      </c>
      <c r="K55" s="11">
        <f t="shared" si="20"/>
        <v>0.47393364928909953</v>
      </c>
      <c r="L55" s="11">
        <f t="shared" si="21"/>
        <v>0.31545741324921134</v>
      </c>
      <c r="M55" s="11">
        <f t="shared" si="22"/>
        <v>0.25641025641025644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-0.26777768705198546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0.23690932238183571</v>
      </c>
      <c r="Q55" s="11">
        <f>2*'OddsRatio_working_3-way'!K55*'OddsRatio_working_3-way'!L55*'OddsRatio_working_3-way'!M55</f>
        <v>7.6669683618717066E-2</v>
      </c>
      <c r="R55" s="11">
        <f t="shared" si="23"/>
        <v>0</v>
      </c>
      <c r="S55" s="11">
        <f t="shared" si="24"/>
        <v>-0.88472391030789255</v>
      </c>
      <c r="T55" s="11">
        <f t="shared" si="25"/>
        <v>-0.2863184175753698</v>
      </c>
      <c r="U55" s="11">
        <f>'OddsRatio_working_3-way'!S55-'OddsRatio_working_3-way'!R55^2/3</f>
        <v>-0.88472391030789255</v>
      </c>
      <c r="V55" s="11">
        <f>'OddsRatio_working_3-way'!S55*'OddsRatio_working_3-way'!R55/3-2*'OddsRatio_working_3-way'!R55^3/27-'OddsRatio_working_3-way'!T55</f>
        <v>0.2863184175753698</v>
      </c>
      <c r="W55" s="11">
        <f>'OddsRatio_working_3-way'!V55^2+4*'OddsRatio_working_3-way'!U55^3/27</f>
        <v>-2.0615186914232878E-2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0.16015104055008253</v>
      </c>
      <c r="Y55" s="11">
        <f>IF('OddsRatio_working_3-way'!W55&gt;=0,IF('OddsRatio_working_3-way'!V55+SQRT('OddsRatio_working_3-way'!W55)&gt;0,0,PI()),ACOS('OddsRatio_working_3-way'!V55/(2*'OddsRatio_working_3-way'!X55)))</f>
        <v>0.464822360494489</v>
      </c>
      <c r="Z55" s="11">
        <f>'OddsRatio_working_3-way'!X55^(1/3)*COS('OddsRatio_working_3-way'!Y55/3)</f>
        <v>0.53654887113019611</v>
      </c>
      <c r="AA55" s="11">
        <f>'OddsRatio_working_3-way'!X55^(1/3)*COS(('OddsRatio_working_3-way'!Y55+2*PI())/3)</f>
        <v>-0.34085169952329142</v>
      </c>
      <c r="AB55" s="11">
        <f>'OddsRatio_working_3-way'!X55^(1/3)*COS(('OddsRatio_working_3-way'!Y55+4*PI())/3)</f>
        <v>-0.19569717160690484</v>
      </c>
      <c r="AC55" s="11">
        <f>'OddsRatio_working_3-way'!X55^(1/3)*SIN('OddsRatio_working_3-way'!Y55/3)</f>
        <v>8.3805005766618854E-2</v>
      </c>
      <c r="AD55" s="11">
        <f>'OddsRatio_working_3-way'!X55^(1/3)*SIN(('OddsRatio_working_3-way'!Y55+2*PI())/3)</f>
        <v>0.42276244988730338</v>
      </c>
      <c r="AE55" s="11">
        <f>'OddsRatio_working_3-way'!X55^(1/3)*SIN(('OddsRatio_working_3-way'!Y55+4*PI())/3)</f>
        <v>-0.50656745565392225</v>
      </c>
      <c r="AF55" s="11">
        <f>-'OddsRatio_working_3-way'!U55/(3*'OddsRatio_working_3-way'!X55^(1/3))*COS(('OddsRatio_working_3-way'!Y55)/3)</f>
        <v>0.53654887113019611</v>
      </c>
      <c r="AG55" s="11">
        <f>-'OddsRatio_working_3-way'!U55/(3*'OddsRatio_working_3-way'!X55^(1/3))*COS(('OddsRatio_working_3-way'!Y55+2*PI())/3)</f>
        <v>-0.34085169952329142</v>
      </c>
      <c r="AH55" s="11">
        <f>-'OddsRatio_working_3-way'!U55/(3*'OddsRatio_working_3-way'!X55^(1/3))*COS(('OddsRatio_working_3-way'!Y55+4*PI())/3)</f>
        <v>-0.19569717160690484</v>
      </c>
      <c r="AI55" s="11">
        <f>'OddsRatio_working_3-way'!U55/(3*'OddsRatio_working_3-way'!X55^(1/3))*SIN(('OddsRatio_working_3-way'!Y55)/3)</f>
        <v>-8.3805005766618854E-2</v>
      </c>
      <c r="AJ55" s="11">
        <f>'OddsRatio_working_3-way'!U55/(3*'OddsRatio_working_3-way'!X55^(1/3))*SIN(('OddsRatio_working_3-way'!Y55+2*PI())/3)</f>
        <v>-0.42276244988730338</v>
      </c>
      <c r="AK55" s="11">
        <f>'OddsRatio_working_3-way'!U55/(3*'OddsRatio_working_3-way'!X55^(1/3))*SIN(('OddsRatio_working_3-way'!Y55+4*PI())/3)</f>
        <v>0.50656745565392225</v>
      </c>
      <c r="AL55" s="11">
        <f>'OddsRatio_working_3-way'!Z55+'OddsRatio_working_3-way'!AF55</f>
        <v>1.0730977422603922</v>
      </c>
      <c r="AM55" s="11">
        <f>'OddsRatio_working_3-way'!AA55+'OddsRatio_working_3-way'!AG55</f>
        <v>-0.68170339904658284</v>
      </c>
      <c r="AN55" s="11">
        <f>'OddsRatio_working_3-way'!AB55+'OddsRatio_working_3-way'!AH55</f>
        <v>-0.39139434321380967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1.0730977422603922</v>
      </c>
      <c r="AS55" s="11">
        <f>IF(('OddsRatio_working_3-way'!X55=0),IF(Q55&gt;0,-Q55^(1/3),(-Q55)^(1/3)),'OddsRatio_working_3-way'!AM55-'OddsRatio_working_3-way'!R55/3)</f>
        <v>-0.68170339904658284</v>
      </c>
      <c r="AT55" s="11">
        <f>IF(('OddsRatio_working_3-way'!X55=0),IF(Q55&gt;0,-Q55^(1/3),(-Q55)^(1/3)),'OddsRatio_working_3-way'!AN55-'OddsRatio_working_3-way'!R55/3)</f>
        <v>-0.39139434321380967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1.68</v>
      </c>
      <c r="B56" s="4">
        <f>IF('True_Odds_Calculator_3-way'!B57="","",'True_Odds_Calculator_3-way'!B57)</f>
        <v>3.55</v>
      </c>
      <c r="C56" s="4">
        <f>IF('True_Odds_Calculator_3-way'!C57="","",'True_Odds_Calculator_3-way'!C57)</f>
        <v>5.4</v>
      </c>
      <c r="D56" s="9">
        <f t="shared" si="13"/>
        <v>0.56949272318412292</v>
      </c>
      <c r="E56" s="9">
        <f t="shared" si="14"/>
        <v>0.26076927702665254</v>
      </c>
      <c r="F56" s="9">
        <f t="shared" si="15"/>
        <v>0.16973799978922466</v>
      </c>
      <c r="G56" s="9">
        <f t="shared" si="16"/>
        <v>1.1116892467987678</v>
      </c>
      <c r="H56" s="9">
        <f t="shared" si="17"/>
        <v>1.7559486878231623</v>
      </c>
      <c r="I56" s="9">
        <f t="shared" si="18"/>
        <v>3.8348075793368581</v>
      </c>
      <c r="J56" s="9">
        <f t="shared" si="19"/>
        <v>5.8914326859145785</v>
      </c>
      <c r="K56" s="11">
        <f t="shared" si="20"/>
        <v>0.59523809523809523</v>
      </c>
      <c r="L56" s="11">
        <f t="shared" si="21"/>
        <v>0.28169014084507044</v>
      </c>
      <c r="M56" s="11">
        <f t="shared" si="22"/>
        <v>0.18518518518518517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-0.23690289887472993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0.23691531907494351</v>
      </c>
      <c r="Q56" s="11">
        <f>2*'OddsRatio_working_3-way'!K56*'OddsRatio_working_3-way'!L56*'OddsRatio_working_3-way'!M56</f>
        <v>6.2101001068137214E-2</v>
      </c>
      <c r="R56" s="11">
        <f t="shared" si="23"/>
        <v>0</v>
      </c>
      <c r="S56" s="11">
        <f t="shared" si="24"/>
        <v>-1.0000524273880673</v>
      </c>
      <c r="T56" s="11">
        <f t="shared" si="25"/>
        <v>-0.2621369403376323</v>
      </c>
      <c r="U56" s="11">
        <f>'OddsRatio_working_3-way'!S56-'OddsRatio_working_3-way'!R56^2/3</f>
        <v>-1.0000524273880673</v>
      </c>
      <c r="V56" s="11">
        <f>'OddsRatio_working_3-way'!S56*'OddsRatio_working_3-way'!R56/3-2*'OddsRatio_working_3-way'!R56^3/27-'OddsRatio_working_3-way'!T56</f>
        <v>0.2621369403376323</v>
      </c>
      <c r="W56" s="11">
        <f>'OddsRatio_working_3-way'!V56^2+4*'OddsRatio_working_3-way'!U56^3/27</f>
        <v>-7.9455674941571144E-2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0.19246522441154568</v>
      </c>
      <c r="Y56" s="11">
        <f>IF('OddsRatio_working_3-way'!W56&gt;=0,IF('OddsRatio_working_3-way'!V56+SQRT('OddsRatio_working_3-way'!W56)&gt;0,0,PI()),ACOS('OddsRatio_working_3-way'!V56/(2*'OddsRatio_working_3-way'!X56)))</f>
        <v>0.82167143294697498</v>
      </c>
      <c r="Z56" s="11">
        <f>'OddsRatio_working_3-way'!X56^(1/3)*COS('OddsRatio_working_3-way'!Y56/3)</f>
        <v>0.55584462339938401</v>
      </c>
      <c r="AA56" s="11">
        <f>'OddsRatio_working_3-way'!X56^(1/3)*COS(('OddsRatio_working_3-way'!Y56+2*PI())/3)</f>
        <v>-0.4131653256616506</v>
      </c>
      <c r="AB56" s="11">
        <f>'OddsRatio_working_3-way'!X56^(1/3)*COS(('OddsRatio_working_3-way'!Y56+4*PI())/3)</f>
        <v>-0.14267929773773338</v>
      </c>
      <c r="AC56" s="11">
        <f>'OddsRatio_working_3-way'!X56^(1/3)*SIN('OddsRatio_working_3-way'!Y56/3)</f>
        <v>0.15616518103390628</v>
      </c>
      <c r="AD56" s="11">
        <f>'OddsRatio_working_3-way'!X56^(1/3)*SIN(('OddsRatio_working_3-way'!Y56+2*PI())/3)</f>
        <v>0.40329297390390778</v>
      </c>
      <c r="AE56" s="11">
        <f>'OddsRatio_working_3-way'!X56^(1/3)*SIN(('OddsRatio_working_3-way'!Y56+4*PI())/3)</f>
        <v>-0.55945815493781392</v>
      </c>
      <c r="AF56" s="11">
        <f>-'OddsRatio_working_3-way'!U56/(3*'OddsRatio_working_3-way'!X56^(1/3))*COS(('OddsRatio_working_3-way'!Y56)/3)</f>
        <v>0.5558446233993839</v>
      </c>
      <c r="AG56" s="11">
        <f>-'OddsRatio_working_3-way'!U56/(3*'OddsRatio_working_3-way'!X56^(1/3))*COS(('OddsRatio_working_3-way'!Y56+2*PI())/3)</f>
        <v>-0.41316532566165048</v>
      </c>
      <c r="AH56" s="11">
        <f>-'OddsRatio_working_3-way'!U56/(3*'OddsRatio_working_3-way'!X56^(1/3))*COS(('OddsRatio_working_3-way'!Y56+4*PI())/3)</f>
        <v>-0.14267929773773336</v>
      </c>
      <c r="AI56" s="11">
        <f>'OddsRatio_working_3-way'!U56/(3*'OddsRatio_working_3-way'!X56^(1/3))*SIN(('OddsRatio_working_3-way'!Y56)/3)</f>
        <v>-0.15616518103390625</v>
      </c>
      <c r="AJ56" s="11">
        <f>'OddsRatio_working_3-way'!U56/(3*'OddsRatio_working_3-way'!X56^(1/3))*SIN(('OddsRatio_working_3-way'!Y56+2*PI())/3)</f>
        <v>-0.40329297390390767</v>
      </c>
      <c r="AK56" s="11">
        <f>'OddsRatio_working_3-way'!U56/(3*'OddsRatio_working_3-way'!X56^(1/3))*SIN(('OddsRatio_working_3-way'!Y56+4*PI())/3)</f>
        <v>0.55945815493781381</v>
      </c>
      <c r="AL56" s="11">
        <f>'OddsRatio_working_3-way'!Z56+'OddsRatio_working_3-way'!AF56</f>
        <v>1.1116892467987678</v>
      </c>
      <c r="AM56" s="11">
        <f>'OddsRatio_working_3-way'!AA56+'OddsRatio_working_3-way'!AG56</f>
        <v>-0.82633065132330108</v>
      </c>
      <c r="AN56" s="11">
        <f>'OddsRatio_working_3-way'!AB56+'OddsRatio_working_3-way'!AH56</f>
        <v>-0.28535859547546671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1.1116892467987678</v>
      </c>
      <c r="AS56" s="11">
        <f>IF(('OddsRatio_working_3-way'!X56=0),IF(Q56&gt;0,-Q56^(1/3),(-Q56)^(1/3)),'OddsRatio_working_3-way'!AM56-'OddsRatio_working_3-way'!R56/3)</f>
        <v>-0.82633065132330108</v>
      </c>
      <c r="AT56" s="11">
        <f>IF(('OddsRatio_working_3-way'!X56=0),IF(Q56&gt;0,-Q56^(1/3),(-Q56)^(1/3)),'OddsRatio_working_3-way'!AN56-'OddsRatio_working_3-way'!R56/3)</f>
        <v>-0.28535859547546671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1.81</v>
      </c>
      <c r="B57" s="4">
        <f>IF('True_Odds_Calculator_3-way'!B58="","",'True_Odds_Calculator_3-way'!B58)</f>
        <v>3.69</v>
      </c>
      <c r="C57" s="4">
        <f>IF('True_Odds_Calculator_3-way'!C58="","",'True_Odds_Calculator_3-way'!C58)</f>
        <v>4.12</v>
      </c>
      <c r="D57" s="9">
        <f t="shared" si="13"/>
        <v>0.52595137011234494</v>
      </c>
      <c r="E57" s="9">
        <f t="shared" si="14"/>
        <v>0.25042190743231324</v>
      </c>
      <c r="F57" s="9">
        <f t="shared" si="15"/>
        <v>0.22362672245534199</v>
      </c>
      <c r="G57" s="9">
        <f t="shared" si="16"/>
        <v>1.1127363770504384</v>
      </c>
      <c r="H57" s="9">
        <f t="shared" si="17"/>
        <v>1.9013164654108548</v>
      </c>
      <c r="I57" s="9">
        <f t="shared" si="18"/>
        <v>3.9932608542656793</v>
      </c>
      <c r="J57" s="9">
        <f t="shared" si="19"/>
        <v>4.4717374963973677</v>
      </c>
      <c r="K57" s="11">
        <f t="shared" si="20"/>
        <v>0.5524861878453039</v>
      </c>
      <c r="L57" s="11">
        <f t="shared" si="21"/>
        <v>0.2710027100271003</v>
      </c>
      <c r="M57" s="11">
        <f t="shared" si="22"/>
        <v>0.24271844660194175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-0.24705277466334719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0.24057795692477124</v>
      </c>
      <c r="Q57" s="11">
        <f>2*'OddsRatio_working_3-way'!K57*'OddsRatio_working_3-way'!L57*'OddsRatio_working_3-way'!M57</f>
        <v>7.2682162212921828E-2</v>
      </c>
      <c r="R57" s="11">
        <f t="shared" si="23"/>
        <v>0</v>
      </c>
      <c r="S57" s="11">
        <f t="shared" si="24"/>
        <v>-0.97379176272195678</v>
      </c>
      <c r="T57" s="11">
        <f t="shared" si="25"/>
        <v>-0.29419690716675434</v>
      </c>
      <c r="U57" s="11">
        <f>'OddsRatio_working_3-way'!S57-'OddsRatio_working_3-way'!R57^2/3</f>
        <v>-0.97379176272195678</v>
      </c>
      <c r="V57" s="11">
        <f>'OddsRatio_working_3-way'!S57*'OddsRatio_working_3-way'!R57/3-2*'OddsRatio_working_3-way'!R57^3/27-'OddsRatio_working_3-way'!T57</f>
        <v>0.29419690716675434</v>
      </c>
      <c r="W57" s="11">
        <f>'OddsRatio_working_3-way'!V57^2+4*'OddsRatio_working_3-way'!U57^3/27</f>
        <v>-5.0250831898406748E-2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0.18493421268446425</v>
      </c>
      <c r="Y57" s="11">
        <f>IF('OddsRatio_working_3-way'!W57&gt;=0,IF('OddsRatio_working_3-way'!V57+SQRT('OddsRatio_working_3-way'!W57)&gt;0,0,PI()),ACOS('OddsRatio_working_3-way'!V57/(2*'OddsRatio_working_3-way'!X57)))</f>
        <v>0.65111317108502675</v>
      </c>
      <c r="Z57" s="11">
        <f>'OddsRatio_working_3-way'!X57^(1/3)*COS('OddsRatio_working_3-way'!Y57/3)</f>
        <v>0.5563681885252193</v>
      </c>
      <c r="AA57" s="11">
        <f>'OddsRatio_working_3-way'!X57^(1/3)*COS(('OddsRatio_working_3-way'!Y57+2*PI())/3)</f>
        <v>-0.38443271674009766</v>
      </c>
      <c r="AB57" s="11">
        <f>'OddsRatio_working_3-way'!X57^(1/3)*COS(('OddsRatio_working_3-way'!Y57+4*PI())/3)</f>
        <v>-0.17193547178512184</v>
      </c>
      <c r="AC57" s="11">
        <f>'OddsRatio_working_3-way'!X57^(1/3)*SIN('OddsRatio_working_3-way'!Y57/3)</f>
        <v>0.12268534157680916</v>
      </c>
      <c r="AD57" s="11">
        <f>'OddsRatio_working_3-way'!X57^(1/3)*SIN(('OddsRatio_working_3-way'!Y57+2*PI())/3)</f>
        <v>0.42048631433196515</v>
      </c>
      <c r="AE57" s="11">
        <f>'OddsRatio_working_3-way'!X57^(1/3)*SIN(('OddsRatio_working_3-way'!Y57+4*PI())/3)</f>
        <v>-0.54317165590877436</v>
      </c>
      <c r="AF57" s="11">
        <f>-'OddsRatio_working_3-way'!U57/(3*'OddsRatio_working_3-way'!X57^(1/3))*COS(('OddsRatio_working_3-way'!Y57)/3)</f>
        <v>0.55636818852521919</v>
      </c>
      <c r="AG57" s="11">
        <f>-'OddsRatio_working_3-way'!U57/(3*'OddsRatio_working_3-way'!X57^(1/3))*COS(('OddsRatio_working_3-way'!Y57+2*PI())/3)</f>
        <v>-0.38443271674009755</v>
      </c>
      <c r="AH57" s="11">
        <f>-'OddsRatio_working_3-way'!U57/(3*'OddsRatio_working_3-way'!X57^(1/3))*COS(('OddsRatio_working_3-way'!Y57+4*PI())/3)</f>
        <v>-0.17193547178512178</v>
      </c>
      <c r="AI57" s="11">
        <f>'OddsRatio_working_3-way'!U57/(3*'OddsRatio_working_3-way'!X57^(1/3))*SIN(('OddsRatio_working_3-way'!Y57)/3)</f>
        <v>-0.12268534157680915</v>
      </c>
      <c r="AJ57" s="11">
        <f>'OddsRatio_working_3-way'!U57/(3*'OddsRatio_working_3-way'!X57^(1/3))*SIN(('OddsRatio_working_3-way'!Y57+2*PI())/3)</f>
        <v>-0.42048631433196504</v>
      </c>
      <c r="AK57" s="11">
        <f>'OddsRatio_working_3-way'!U57/(3*'OddsRatio_working_3-way'!X57^(1/3))*SIN(('OddsRatio_working_3-way'!Y57+4*PI())/3)</f>
        <v>0.54317165590877425</v>
      </c>
      <c r="AL57" s="11">
        <f>'OddsRatio_working_3-way'!Z57+'OddsRatio_working_3-way'!AF57</f>
        <v>1.1127363770504384</v>
      </c>
      <c r="AM57" s="11">
        <f>'OddsRatio_working_3-way'!AA57+'OddsRatio_working_3-way'!AG57</f>
        <v>-0.7688654334801952</v>
      </c>
      <c r="AN57" s="11">
        <f>'OddsRatio_working_3-way'!AB57+'OddsRatio_working_3-way'!AH57</f>
        <v>-0.34387094357024361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1.1127363770504384</v>
      </c>
      <c r="AS57" s="11">
        <f>IF(('OddsRatio_working_3-way'!X57=0),IF(Q57&gt;0,-Q57^(1/3),(-Q57)^(1/3)),'OddsRatio_working_3-way'!AM57-'OddsRatio_working_3-way'!R57/3)</f>
        <v>-0.7688654334801952</v>
      </c>
      <c r="AT57" s="11">
        <f>IF(('OddsRatio_working_3-way'!X57=0),IF(Q57&gt;0,-Q57^(1/3),(-Q57)^(1/3)),'OddsRatio_working_3-way'!AN57-'OddsRatio_working_3-way'!R57/3)</f>
        <v>-0.34387094357024361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2.21</v>
      </c>
      <c r="B58" s="4">
        <f>IF('True_Odds_Calculator_3-way'!B59="","",'True_Odds_Calculator_3-way'!B59)</f>
        <v>3.58</v>
      </c>
      <c r="C58" s="4">
        <f>IF('True_Odds_Calculator_3-way'!C59="","",'True_Odds_Calculator_3-way'!C59)</f>
        <v>3.01</v>
      </c>
      <c r="D58" s="9">
        <f t="shared" si="13"/>
        <v>0.42863137709115051</v>
      </c>
      <c r="E58" s="9">
        <f t="shared" si="14"/>
        <v>0.26026217851822231</v>
      </c>
      <c r="F58" s="9">
        <f t="shared" si="15"/>
        <v>0.31110644439062729</v>
      </c>
      <c r="G58" s="9">
        <f t="shared" si="16"/>
        <v>1.1016586715675072</v>
      </c>
      <c r="H58" s="9">
        <f t="shared" si="17"/>
        <v>2.3330069925966832</v>
      </c>
      <c r="I58" s="9">
        <f t="shared" si="18"/>
        <v>3.8422793726441693</v>
      </c>
      <c r="J58" s="9">
        <f t="shared" si="19"/>
        <v>3.2143339298506897</v>
      </c>
      <c r="K58" s="11">
        <f t="shared" si="20"/>
        <v>0.45248868778280543</v>
      </c>
      <c r="L58" s="11">
        <f t="shared" si="21"/>
        <v>0.27932960893854747</v>
      </c>
      <c r="M58" s="11">
        <f t="shared" si="22"/>
        <v>0.33222591362126247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-0.26348708800236909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0.24354891415396274</v>
      </c>
      <c r="Q58" s="11">
        <f>2*'OddsRatio_working_3-way'!K58*'OddsRatio_working_3-way'!L58*'OddsRatio_working_3-way'!M58</f>
        <v>8.3982384191021636E-2</v>
      </c>
      <c r="R58" s="11">
        <f t="shared" si="23"/>
        <v>0</v>
      </c>
      <c r="S58" s="11">
        <f t="shared" si="24"/>
        <v>-0.92432959808555371</v>
      </c>
      <c r="T58" s="11">
        <f t="shared" si="25"/>
        <v>-0.31873434416743235</v>
      </c>
      <c r="U58" s="11">
        <f>'OddsRatio_working_3-way'!S58-'OddsRatio_working_3-way'!R58^2/3</f>
        <v>-0.92432959808555371</v>
      </c>
      <c r="V58" s="11">
        <f>'OddsRatio_working_3-way'!S58*'OddsRatio_working_3-way'!R58/3-2*'OddsRatio_working_3-way'!R58^3/27-'OddsRatio_working_3-way'!T58</f>
        <v>0.31873434416743235</v>
      </c>
      <c r="W58" s="11">
        <f>'OddsRatio_working_3-way'!V58^2+4*'OddsRatio_working_3-way'!U58^3/27</f>
        <v>-1.5405978437344675E-2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0.17102453083489799</v>
      </c>
      <c r="Y58" s="11">
        <f>IF('OddsRatio_working_3-way'!W58&gt;=0,IF('OddsRatio_working_3-way'!V58+SQRT('OddsRatio_working_3-way'!W58)&gt;0,0,PI()),ACOS('OddsRatio_working_3-way'!V58/(2*'OddsRatio_working_3-way'!X58)))</f>
        <v>0.3713506221515066</v>
      </c>
      <c r="Z58" s="11">
        <f>'OddsRatio_working_3-way'!X58^(1/3)*COS('OddsRatio_working_3-way'!Y58/3)</f>
        <v>0.55082933578375359</v>
      </c>
      <c r="AA58" s="11">
        <f>'OddsRatio_working_3-way'!X58^(1/3)*COS(('OddsRatio_working_3-way'!Y58+2*PI())/3)</f>
        <v>-0.33476685109864734</v>
      </c>
      <c r="AB58" s="11">
        <f>'OddsRatio_working_3-way'!X58^(1/3)*COS(('OddsRatio_working_3-way'!Y58+4*PI())/3)</f>
        <v>-0.21606248468510642</v>
      </c>
      <c r="AC58" s="11">
        <f>'OddsRatio_working_3-way'!X58^(1/3)*SIN('OddsRatio_working_3-way'!Y58/3)</f>
        <v>6.8533997902841801E-2</v>
      </c>
      <c r="AD58" s="11">
        <f>'OddsRatio_working_3-way'!X58^(1/3)*SIN(('OddsRatio_working_3-way'!Y58+2*PI())/3)</f>
        <v>0.44276519898701838</v>
      </c>
      <c r="AE58" s="11">
        <f>'OddsRatio_working_3-way'!X58^(1/3)*SIN(('OddsRatio_working_3-way'!Y58+4*PI())/3)</f>
        <v>-0.51129919688986025</v>
      </c>
      <c r="AF58" s="11">
        <f>-'OddsRatio_working_3-way'!U58/(3*'OddsRatio_working_3-way'!X58^(1/3))*COS(('OddsRatio_working_3-way'!Y58)/3)</f>
        <v>0.55082933578375359</v>
      </c>
      <c r="AG58" s="11">
        <f>-'OddsRatio_working_3-way'!U58/(3*'OddsRatio_working_3-way'!X58^(1/3))*COS(('OddsRatio_working_3-way'!Y58+2*PI())/3)</f>
        <v>-0.33476685109864734</v>
      </c>
      <c r="AH58" s="11">
        <f>-'OddsRatio_working_3-way'!U58/(3*'OddsRatio_working_3-way'!X58^(1/3))*COS(('OddsRatio_working_3-way'!Y58+4*PI())/3)</f>
        <v>-0.21606248468510642</v>
      </c>
      <c r="AI58" s="11">
        <f>'OddsRatio_working_3-way'!U58/(3*'OddsRatio_working_3-way'!X58^(1/3))*SIN(('OddsRatio_working_3-way'!Y58)/3)</f>
        <v>-6.8533997902841801E-2</v>
      </c>
      <c r="AJ58" s="11">
        <f>'OddsRatio_working_3-way'!U58/(3*'OddsRatio_working_3-way'!X58^(1/3))*SIN(('OddsRatio_working_3-way'!Y58+2*PI())/3)</f>
        <v>-0.44276519898701838</v>
      </c>
      <c r="AK58" s="11">
        <f>'OddsRatio_working_3-way'!U58/(3*'OddsRatio_working_3-way'!X58^(1/3))*SIN(('OddsRatio_working_3-way'!Y58+4*PI())/3)</f>
        <v>0.51129919688986025</v>
      </c>
      <c r="AL58" s="11">
        <f>'OddsRatio_working_3-way'!Z58+'OddsRatio_working_3-way'!AF58</f>
        <v>1.1016586715675072</v>
      </c>
      <c r="AM58" s="11">
        <f>'OddsRatio_working_3-way'!AA58+'OddsRatio_working_3-way'!AG58</f>
        <v>-0.66953370219729469</v>
      </c>
      <c r="AN58" s="11">
        <f>'OddsRatio_working_3-way'!AB58+'OddsRatio_working_3-way'!AH58</f>
        <v>-0.43212496937021283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1.1016586715675072</v>
      </c>
      <c r="AS58" s="11">
        <f>IF(('OddsRatio_working_3-way'!X58=0),IF(Q58&gt;0,-Q58^(1/3),(-Q58)^(1/3)),'OddsRatio_working_3-way'!AM58-'OddsRatio_working_3-way'!R58/3)</f>
        <v>-0.66953370219729469</v>
      </c>
      <c r="AT58" s="11">
        <f>IF(('OddsRatio_working_3-way'!X58=0),IF(Q58&gt;0,-Q58^(1/3),(-Q58)^(1/3)),'OddsRatio_working_3-way'!AN58-'OddsRatio_working_3-way'!R58/3)</f>
        <v>-0.43212496937021283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1.73</v>
      </c>
      <c r="B59" s="4">
        <f>IF('True_Odds_Calculator_3-way'!B60="","",'True_Odds_Calculator_3-way'!B60)</f>
        <v>3.77</v>
      </c>
      <c r="C59" s="4">
        <f>IF('True_Odds_Calculator_3-way'!C60="","",'True_Odds_Calculator_3-way'!C60)</f>
        <v>4.53</v>
      </c>
      <c r="D59" s="9">
        <f t="shared" si="13"/>
        <v>0.55192286528047774</v>
      </c>
      <c r="E59" s="9">
        <f t="shared" si="14"/>
        <v>0.24506370729553803</v>
      </c>
      <c r="F59" s="9">
        <f t="shared" si="15"/>
        <v>0.20301342742398432</v>
      </c>
      <c r="G59" s="9">
        <f t="shared" si="16"/>
        <v>1.1121197050323461</v>
      </c>
      <c r="H59" s="9">
        <f t="shared" si="17"/>
        <v>1.8118473846736123</v>
      </c>
      <c r="I59" s="9">
        <f t="shared" si="18"/>
        <v>4.0805715829395979</v>
      </c>
      <c r="J59" s="9">
        <f t="shared" si="19"/>
        <v>4.9257825587641815</v>
      </c>
      <c r="K59" s="11">
        <f t="shared" si="20"/>
        <v>0.5780346820809249</v>
      </c>
      <c r="L59" s="11">
        <f t="shared" si="21"/>
        <v>0.26525198938992045</v>
      </c>
      <c r="M59" s="11">
        <f t="shared" si="22"/>
        <v>0.22075055187637968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-0.24159707901607963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0.23794121213887387</v>
      </c>
      <c r="Q59" s="11">
        <f>2*'OddsRatio_working_3-way'!K59*'OddsRatio_working_3-way'!L59*'OddsRatio_working_3-way'!M59</f>
        <v>6.7693090224430694E-2</v>
      </c>
      <c r="R59" s="11">
        <f t="shared" si="23"/>
        <v>0</v>
      </c>
      <c r="S59" s="11">
        <f t="shared" si="24"/>
        <v>-0.98486791772444215</v>
      </c>
      <c r="T59" s="11">
        <f t="shared" si="25"/>
        <v>-0.28019001926726667</v>
      </c>
      <c r="U59" s="11">
        <f>'OddsRatio_working_3-way'!S59-'OddsRatio_working_3-way'!R59^2/3</f>
        <v>-0.98486791772444215</v>
      </c>
      <c r="V59" s="11">
        <f>'OddsRatio_working_3-way'!S59*'OddsRatio_working_3-way'!R59/3-2*'OddsRatio_working_3-way'!R59^3/27-'OddsRatio_working_3-way'!T59</f>
        <v>0.28019001926726667</v>
      </c>
      <c r="W59" s="11">
        <f>'OddsRatio_working_3-way'!V59^2+4*'OddsRatio_working_3-way'!U59^3/27</f>
        <v>-6.3017586876699283E-2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0.18809840095923899</v>
      </c>
      <c r="Y59" s="11">
        <f>IF('OddsRatio_working_3-way'!W59&gt;=0,IF('OddsRatio_working_3-way'!V59+SQRT('OddsRatio_working_3-way'!W59)&gt;0,0,PI()),ACOS('OddsRatio_working_3-way'!V59/(2*'OddsRatio_working_3-way'!X59)))</f>
        <v>0.73056666947443116</v>
      </c>
      <c r="Z59" s="11">
        <f>'OddsRatio_working_3-way'!X59^(1/3)*COS('OddsRatio_working_3-way'!Y59/3)</f>
        <v>0.55605985251617296</v>
      </c>
      <c r="AA59" s="11">
        <f>'OddsRatio_working_3-way'!X59^(1/3)*COS(('OddsRatio_working_3-way'!Y59+2*PI())/3)</f>
        <v>-0.39767548508029904</v>
      </c>
      <c r="AB59" s="11">
        <f>'OddsRatio_working_3-way'!X59^(1/3)*COS(('OddsRatio_working_3-way'!Y59+4*PI())/3)</f>
        <v>-0.15838436743587397</v>
      </c>
      <c r="AC59" s="11">
        <f>'OddsRatio_working_3-way'!X59^(1/3)*SIN('OddsRatio_working_3-way'!Y59/3)</f>
        <v>0.13815479118669527</v>
      </c>
      <c r="AD59" s="11">
        <f>'OddsRatio_working_3-way'!X59^(1/3)*SIN(('OddsRatio_working_3-way'!Y59+2*PI())/3)</f>
        <v>0.41248456271028638</v>
      </c>
      <c r="AE59" s="11">
        <f>'OddsRatio_working_3-way'!X59^(1/3)*SIN(('OddsRatio_working_3-way'!Y59+4*PI())/3)</f>
        <v>-0.55063935389698171</v>
      </c>
      <c r="AF59" s="11">
        <f>-'OddsRatio_working_3-way'!U59/(3*'OddsRatio_working_3-way'!X59^(1/3))*COS(('OddsRatio_working_3-way'!Y59)/3)</f>
        <v>0.55605985251617307</v>
      </c>
      <c r="AG59" s="11">
        <f>-'OddsRatio_working_3-way'!U59/(3*'OddsRatio_working_3-way'!X59^(1/3))*COS(('OddsRatio_working_3-way'!Y59+2*PI())/3)</f>
        <v>-0.39767548508029915</v>
      </c>
      <c r="AH59" s="11">
        <f>-'OddsRatio_working_3-way'!U59/(3*'OddsRatio_working_3-way'!X59^(1/3))*COS(('OddsRatio_working_3-way'!Y59+4*PI())/3)</f>
        <v>-0.158384367435874</v>
      </c>
      <c r="AI59" s="11">
        <f>'OddsRatio_working_3-way'!U59/(3*'OddsRatio_working_3-way'!X59^(1/3))*SIN(('OddsRatio_working_3-way'!Y59)/3)</f>
        <v>-0.1381547911866953</v>
      </c>
      <c r="AJ59" s="11">
        <f>'OddsRatio_working_3-way'!U59/(3*'OddsRatio_working_3-way'!X59^(1/3))*SIN(('OddsRatio_working_3-way'!Y59+2*PI())/3)</f>
        <v>-0.41248456271028644</v>
      </c>
      <c r="AK59" s="11">
        <f>'OddsRatio_working_3-way'!U59/(3*'OddsRatio_working_3-way'!X59^(1/3))*SIN(('OddsRatio_working_3-way'!Y59+4*PI())/3)</f>
        <v>0.55063935389698182</v>
      </c>
      <c r="AL59" s="11">
        <f>'OddsRatio_working_3-way'!Z59+'OddsRatio_working_3-way'!AF59</f>
        <v>1.1121197050323461</v>
      </c>
      <c r="AM59" s="11">
        <f>'OddsRatio_working_3-way'!AA59+'OddsRatio_working_3-way'!AG59</f>
        <v>-0.79535097016059819</v>
      </c>
      <c r="AN59" s="11">
        <f>'OddsRatio_working_3-way'!AB59+'OddsRatio_working_3-way'!AH59</f>
        <v>-0.31676873487174795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1.1121197050323461</v>
      </c>
      <c r="AS59" s="11">
        <f>IF(('OddsRatio_working_3-way'!X59=0),IF(Q59&gt;0,-Q59^(1/3),(-Q59)^(1/3)),'OddsRatio_working_3-way'!AM59-'OddsRatio_working_3-way'!R59/3)</f>
        <v>-0.79535097016059819</v>
      </c>
      <c r="AT59" s="11">
        <f>IF(('OddsRatio_working_3-way'!X59=0),IF(Q59&gt;0,-Q59^(1/3),(-Q59)^(1/3)),'OddsRatio_working_3-way'!AN59-'OddsRatio_working_3-way'!R59/3)</f>
        <v>-0.31676873487174795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3.91</v>
      </c>
      <c r="B60" s="4">
        <f>IF('True_Odds_Calculator_3-way'!B61="","",'True_Odds_Calculator_3-way'!B61)</f>
        <v>3.41</v>
      </c>
      <c r="C60" s="4">
        <f>IF('True_Odds_Calculator_3-way'!C61="","",'True_Odds_Calculator_3-way'!C61)</f>
        <v>1.93</v>
      </c>
      <c r="D60" s="9">
        <f t="shared" si="13"/>
        <v>0.23624141293381673</v>
      </c>
      <c r="E60" s="9">
        <f t="shared" si="14"/>
        <v>0.2719263007810046</v>
      </c>
      <c r="F60" s="9">
        <f t="shared" si="15"/>
        <v>0.49183228628517861</v>
      </c>
      <c r="G60" s="9">
        <f t="shared" si="16"/>
        <v>1.1109821614084145</v>
      </c>
      <c r="H60" s="9">
        <f t="shared" si="17"/>
        <v>4.232958089698486</v>
      </c>
      <c r="I60" s="9">
        <f t="shared" si="18"/>
        <v>3.67746700899428</v>
      </c>
      <c r="J60" s="9">
        <f t="shared" si="19"/>
        <v>2.0332134101098256</v>
      </c>
      <c r="K60" s="11">
        <f t="shared" si="20"/>
        <v>0.25575447570332482</v>
      </c>
      <c r="L60" s="11">
        <f t="shared" si="21"/>
        <v>0.29325513196480935</v>
      </c>
      <c r="M60" s="11">
        <f t="shared" si="22"/>
        <v>0.5181347150259068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-0.2534571427538842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0.24287989806660992</v>
      </c>
      <c r="Q60" s="11">
        <f>2*'OddsRatio_working_3-way'!K60*'OddsRatio_working_3-way'!L60*'OddsRatio_working_3-way'!M60</f>
        <v>7.7721567381315179E-2</v>
      </c>
      <c r="R60" s="11">
        <f t="shared" si="23"/>
        <v>0</v>
      </c>
      <c r="S60" s="11">
        <f t="shared" si="24"/>
        <v>-0.95826811360552122</v>
      </c>
      <c r="T60" s="11">
        <f t="shared" si="25"/>
        <v>-0.30664579635376682</v>
      </c>
      <c r="U60" s="11">
        <f>'OddsRatio_working_3-way'!S60-'OddsRatio_working_3-way'!R60^2/3</f>
        <v>-0.95826811360552122</v>
      </c>
      <c r="V60" s="11">
        <f>'OddsRatio_working_3-way'!S60*'OddsRatio_working_3-way'!R60/3-2*'OddsRatio_working_3-way'!R60^3/27-'OddsRatio_working_3-way'!T60</f>
        <v>0.30664579635376682</v>
      </c>
      <c r="W60" s="11">
        <f>'OddsRatio_working_3-way'!V60^2+4*'OddsRatio_working_3-way'!U60^3/27</f>
        <v>-3.6332253898810757E-2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0.1805297055336369</v>
      </c>
      <c r="Y60" s="11">
        <f>IF('OddsRatio_working_3-way'!W60&gt;=0,IF('OddsRatio_working_3-way'!V60+SQRT('OddsRatio_working_3-way'!W60)&gt;0,0,PI()),ACOS('OddsRatio_working_3-way'!V60/(2*'OddsRatio_working_3-way'!X60)))</f>
        <v>0.55614872355689382</v>
      </c>
      <c r="Z60" s="11">
        <f>'OddsRatio_working_3-way'!X60^(1/3)*COS('OddsRatio_working_3-way'!Y60/3)</f>
        <v>0.55549108070420727</v>
      </c>
      <c r="AA60" s="11">
        <f>'OddsRatio_working_3-way'!X60^(1/3)*COS(('OddsRatio_working_3-way'!Y60+2*PI())/3)</f>
        <v>-0.36796345899875726</v>
      </c>
      <c r="AB60" s="11">
        <f>'OddsRatio_working_3-way'!X60^(1/3)*COS(('OddsRatio_working_3-way'!Y60+4*PI())/3)</f>
        <v>-0.18752762170544968</v>
      </c>
      <c r="AC60" s="11">
        <f>'OddsRatio_working_3-way'!X60^(1/3)*SIN('OddsRatio_working_3-way'!Y60/3)</f>
        <v>0.10417467923274658</v>
      </c>
      <c r="AD60" s="11">
        <f>'OddsRatio_working_3-way'!X60^(1/3)*SIN(('OddsRatio_working_3-way'!Y60+2*PI())/3)</f>
        <v>0.42898204784914207</v>
      </c>
      <c r="AE60" s="11">
        <f>'OddsRatio_working_3-way'!X60^(1/3)*SIN(('OddsRatio_working_3-way'!Y60+4*PI())/3)</f>
        <v>-0.53315672708188866</v>
      </c>
      <c r="AF60" s="11">
        <f>-'OddsRatio_working_3-way'!U60/(3*'OddsRatio_working_3-way'!X60^(1/3))*COS(('OddsRatio_working_3-way'!Y60)/3)</f>
        <v>0.55549108070420727</v>
      </c>
      <c r="AG60" s="11">
        <f>-'OddsRatio_working_3-way'!U60/(3*'OddsRatio_working_3-way'!X60^(1/3))*COS(('OddsRatio_working_3-way'!Y60+2*PI())/3)</f>
        <v>-0.36796345899875726</v>
      </c>
      <c r="AH60" s="11">
        <f>-'OddsRatio_working_3-way'!U60/(3*'OddsRatio_working_3-way'!X60^(1/3))*COS(('OddsRatio_working_3-way'!Y60+4*PI())/3)</f>
        <v>-0.18752762170544968</v>
      </c>
      <c r="AI60" s="11">
        <f>'OddsRatio_working_3-way'!U60/(3*'OddsRatio_working_3-way'!X60^(1/3))*SIN(('OddsRatio_working_3-way'!Y60)/3)</f>
        <v>-0.10417467923274658</v>
      </c>
      <c r="AJ60" s="11">
        <f>'OddsRatio_working_3-way'!U60/(3*'OddsRatio_working_3-way'!X60^(1/3))*SIN(('OddsRatio_working_3-way'!Y60+2*PI())/3)</f>
        <v>-0.42898204784914207</v>
      </c>
      <c r="AK60" s="11">
        <f>'OddsRatio_working_3-way'!U60/(3*'OddsRatio_working_3-way'!X60^(1/3))*SIN(('OddsRatio_working_3-way'!Y60+4*PI())/3)</f>
        <v>0.53315672708188866</v>
      </c>
      <c r="AL60" s="11">
        <f>'OddsRatio_working_3-way'!Z60+'OddsRatio_working_3-way'!AF60</f>
        <v>1.1109821614084145</v>
      </c>
      <c r="AM60" s="11">
        <f>'OddsRatio_working_3-way'!AA60+'OddsRatio_working_3-way'!AG60</f>
        <v>-0.73592691799751453</v>
      </c>
      <c r="AN60" s="11">
        <f>'OddsRatio_working_3-way'!AB60+'OddsRatio_working_3-way'!AH60</f>
        <v>-0.37505524341089935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1.1109821614084145</v>
      </c>
      <c r="AS60" s="11">
        <f>IF(('OddsRatio_working_3-way'!X60=0),IF(Q60&gt;0,-Q60^(1/3),(-Q60)^(1/3)),'OddsRatio_working_3-way'!AM60-'OddsRatio_working_3-way'!R60/3)</f>
        <v>-0.73592691799751453</v>
      </c>
      <c r="AT60" s="11">
        <f>IF(('OddsRatio_working_3-way'!X60=0),IF(Q60&gt;0,-Q60^(1/3),(-Q60)^(1/3)),'OddsRatio_working_3-way'!AN60-'OddsRatio_working_3-way'!R60/3)</f>
        <v>-0.37505524341089935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1.62</v>
      </c>
      <c r="B61" s="4">
        <f>IF('True_Odds_Calculator_3-way'!B62="","",'True_Odds_Calculator_3-way'!B62)</f>
        <v>4.28</v>
      </c>
      <c r="C61" s="4">
        <f>IF('True_Odds_Calculator_3-way'!C62="","",'True_Odds_Calculator_3-way'!C62)</f>
        <v>4.6900000000000004</v>
      </c>
      <c r="D61" s="9">
        <f t="shared" si="13"/>
        <v>0.59061753209293011</v>
      </c>
      <c r="E61" s="9">
        <f t="shared" si="14"/>
        <v>0.21427267729192084</v>
      </c>
      <c r="F61" s="9">
        <f t="shared" si="15"/>
        <v>0.19510979061514896</v>
      </c>
      <c r="G61" s="9">
        <f t="shared" si="16"/>
        <v>1.1179727441142497</v>
      </c>
      <c r="H61" s="9">
        <f t="shared" si="17"/>
        <v>1.6931431013508349</v>
      </c>
      <c r="I61" s="9">
        <f t="shared" si="18"/>
        <v>4.6669506006947392</v>
      </c>
      <c r="J61" s="9">
        <f t="shared" si="19"/>
        <v>5.1253194257815817</v>
      </c>
      <c r="K61" s="11">
        <f t="shared" si="20"/>
        <v>0.61728395061728392</v>
      </c>
      <c r="L61" s="11">
        <f t="shared" si="21"/>
        <v>0.23364485981308411</v>
      </c>
      <c r="M61" s="11">
        <f t="shared" si="22"/>
        <v>0.21321961620469082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-0.23075986334460319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0.23340499697034778</v>
      </c>
      <c r="Q61" s="11">
        <f>2*'OddsRatio_working_3-way'!K61*'OddsRatio_working_3-way'!L61*'OddsRatio_working_3-way'!M61</f>
        <v>6.1503293009314307E-2</v>
      </c>
      <c r="R61" s="11">
        <f t="shared" si="23"/>
        <v>0</v>
      </c>
      <c r="S61" s="11">
        <f t="shared" si="24"/>
        <v>-1.0114627110079126</v>
      </c>
      <c r="T61" s="11">
        <f t="shared" si="25"/>
        <v>-0.26652508853963441</v>
      </c>
      <c r="U61" s="11">
        <f>'OddsRatio_working_3-way'!S61-'OddsRatio_working_3-way'!R61^2/3</f>
        <v>-1.0114627110079126</v>
      </c>
      <c r="V61" s="11">
        <f>'OddsRatio_working_3-way'!S61*'OddsRatio_working_3-way'!R61/3-2*'OddsRatio_working_3-way'!R61^3/27-'OddsRatio_working_3-way'!T61</f>
        <v>0.26652508853963441</v>
      </c>
      <c r="W61" s="11">
        <f>'OddsRatio_working_3-way'!V61^2+4*'OddsRatio_working_3-way'!U61^3/27</f>
        <v>-8.2265683902377401E-2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0.19576855386108194</v>
      </c>
      <c r="Y61" s="11">
        <f>IF('OddsRatio_working_3-way'!W61&gt;=0,IF('OddsRatio_working_3-way'!V61+SQRT('OddsRatio_working_3-way'!W61)&gt;0,0,PI()),ACOS('OddsRatio_working_3-way'!V61/(2*'OddsRatio_working_3-way'!X61)))</f>
        <v>0.82205841625825271</v>
      </c>
      <c r="Z61" s="11">
        <f>'OddsRatio_working_3-way'!X61^(1/3)*COS('OddsRatio_working_3-way'!Y61/3)</f>
        <v>0.55898637205712487</v>
      </c>
      <c r="AA61" s="11">
        <f>'OddsRatio_working_3-way'!X61^(1/3)*COS(('OddsRatio_working_3-way'!Y61+2*PI())/3)</f>
        <v>-0.4155679986971394</v>
      </c>
      <c r="AB61" s="11">
        <f>'OddsRatio_working_3-way'!X61^(1/3)*COS(('OddsRatio_working_3-way'!Y61+4*PI())/3)</f>
        <v>-0.14341837335998531</v>
      </c>
      <c r="AC61" s="11">
        <f>'OddsRatio_working_3-way'!X61^(1/3)*SIN('OddsRatio_working_3-way'!Y61/3)</f>
        <v>0.15712565944826168</v>
      </c>
      <c r="AD61" s="11">
        <f>'OddsRatio_working_3-way'!X61^(1/3)*SIN(('OddsRatio_working_3-way'!Y61+2*PI())/3)</f>
        <v>0.40553356884663921</v>
      </c>
      <c r="AE61" s="11">
        <f>'OddsRatio_working_3-way'!X61^(1/3)*SIN(('OddsRatio_working_3-way'!Y61+4*PI())/3)</f>
        <v>-0.56265922829490089</v>
      </c>
      <c r="AF61" s="11">
        <f>-'OddsRatio_working_3-way'!U61/(3*'OddsRatio_working_3-way'!X61^(1/3))*COS(('OddsRatio_working_3-way'!Y61)/3)</f>
        <v>0.55898637205712487</v>
      </c>
      <c r="AG61" s="11">
        <f>-'OddsRatio_working_3-way'!U61/(3*'OddsRatio_working_3-way'!X61^(1/3))*COS(('OddsRatio_working_3-way'!Y61+2*PI())/3)</f>
        <v>-0.4155679986971394</v>
      </c>
      <c r="AH61" s="11">
        <f>-'OddsRatio_working_3-way'!U61/(3*'OddsRatio_working_3-way'!X61^(1/3))*COS(('OddsRatio_working_3-way'!Y61+4*PI())/3)</f>
        <v>-0.14341837335998531</v>
      </c>
      <c r="AI61" s="11">
        <f>'OddsRatio_working_3-way'!U61/(3*'OddsRatio_working_3-way'!X61^(1/3))*SIN(('OddsRatio_working_3-way'!Y61)/3)</f>
        <v>-0.15712565944826168</v>
      </c>
      <c r="AJ61" s="11">
        <f>'OddsRatio_working_3-way'!U61/(3*'OddsRatio_working_3-way'!X61^(1/3))*SIN(('OddsRatio_working_3-way'!Y61+2*PI())/3)</f>
        <v>-0.40553356884663921</v>
      </c>
      <c r="AK61" s="11">
        <f>'OddsRatio_working_3-way'!U61/(3*'OddsRatio_working_3-way'!X61^(1/3))*SIN(('OddsRatio_working_3-way'!Y61+4*PI())/3)</f>
        <v>0.56265922829490089</v>
      </c>
      <c r="AL61" s="11">
        <f>'OddsRatio_working_3-way'!Z61+'OddsRatio_working_3-way'!AF61</f>
        <v>1.1179727441142497</v>
      </c>
      <c r="AM61" s="11">
        <f>'OddsRatio_working_3-way'!AA61+'OddsRatio_working_3-way'!AG61</f>
        <v>-0.83113599739427879</v>
      </c>
      <c r="AN61" s="11">
        <f>'OddsRatio_working_3-way'!AB61+'OddsRatio_working_3-way'!AH61</f>
        <v>-0.28683674671997061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1.1179727441142497</v>
      </c>
      <c r="AS61" s="11">
        <f>IF(('OddsRatio_working_3-way'!X61=0),IF(Q61&gt;0,-Q61^(1/3),(-Q61)^(1/3)),'OddsRatio_working_3-way'!AM61-'OddsRatio_working_3-way'!R61/3)</f>
        <v>-0.83113599739427879</v>
      </c>
      <c r="AT61" s="11">
        <f>IF(('OddsRatio_working_3-way'!X61=0),IF(Q61&gt;0,-Q61^(1/3),(-Q61)^(1/3)),'OddsRatio_working_3-way'!AN61-'OddsRatio_working_3-way'!R61/3)</f>
        <v>-0.28683674671997061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2.36</v>
      </c>
      <c r="B62" s="4">
        <f>IF('True_Odds_Calculator_3-way'!B63="","",'True_Odds_Calculator_3-way'!B63)</f>
        <v>3.51</v>
      </c>
      <c r="C62" s="4">
        <f>IF('True_Odds_Calculator_3-way'!C63="","",'True_Odds_Calculator_3-way'!C63)</f>
        <v>2.81</v>
      </c>
      <c r="D62" s="9">
        <f t="shared" si="13"/>
        <v>0.40032559837763515</v>
      </c>
      <c r="E62" s="9">
        <f t="shared" si="14"/>
        <v>0.26563037850581445</v>
      </c>
      <c r="F62" s="9">
        <f t="shared" si="15"/>
        <v>0.3340440231165504</v>
      </c>
      <c r="G62" s="9">
        <f t="shared" si="16"/>
        <v>1.101446077401476</v>
      </c>
      <c r="H62" s="9">
        <f t="shared" si="17"/>
        <v>2.4979666652660066</v>
      </c>
      <c r="I62" s="9">
        <f t="shared" si="18"/>
        <v>3.7646296542777042</v>
      </c>
      <c r="J62" s="9">
        <f t="shared" si="19"/>
        <v>2.9936174000966713</v>
      </c>
      <c r="K62" s="11">
        <f t="shared" si="20"/>
        <v>0.42372881355932207</v>
      </c>
      <c r="L62" s="11">
        <f t="shared" si="21"/>
        <v>0.28490028490028491</v>
      </c>
      <c r="M62" s="11">
        <f t="shared" si="22"/>
        <v>0.35587188612099646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-0.26543963126386672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0.24401858046830607</v>
      </c>
      <c r="Q62" s="11">
        <f>2*'OddsRatio_working_3-way'!K62*'OddsRatio_working_3-way'!L62*'OddsRatio_working_3-way'!M62</f>
        <v>8.5922035376164108E-2</v>
      </c>
      <c r="R62" s="11">
        <f t="shared" si="23"/>
        <v>0</v>
      </c>
      <c r="S62" s="11">
        <f t="shared" si="24"/>
        <v>-0.91929972667018012</v>
      </c>
      <c r="T62" s="11">
        <f t="shared" si="25"/>
        <v>-0.3236970868556972</v>
      </c>
      <c r="U62" s="11">
        <f>'OddsRatio_working_3-way'!S62-'OddsRatio_working_3-way'!R62^2/3</f>
        <v>-0.91929972667018012</v>
      </c>
      <c r="V62" s="11">
        <f>'OddsRatio_working_3-way'!S62*'OddsRatio_working_3-way'!R62/3-2*'OddsRatio_working_3-way'!R62^3/27-'OddsRatio_working_3-way'!T62</f>
        <v>0.3236970868556972</v>
      </c>
      <c r="W62" s="11">
        <f>'OddsRatio_working_3-way'!V62^2+4*'OddsRatio_working_3-way'!U62^3/27</f>
        <v>-1.0318154342449606E-2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0.16963045008290403</v>
      </c>
      <c r="Y62" s="11">
        <f>IF('OddsRatio_working_3-way'!W62&gt;=0,IF('OddsRatio_working_3-way'!V62+SQRT('OddsRatio_working_3-way'!W62)&gt;0,0,PI()),ACOS('OddsRatio_working_3-way'!V62/(2*'OddsRatio_working_3-way'!X62)))</f>
        <v>0.30407487537678302</v>
      </c>
      <c r="Z62" s="11">
        <f>'OddsRatio_working_3-way'!X62^(1/3)*COS('OddsRatio_working_3-way'!Y62/3)</f>
        <v>0.55072303870073802</v>
      </c>
      <c r="AA62" s="11">
        <f>'OddsRatio_working_3-way'!X62^(1/3)*COS(('OddsRatio_working_3-way'!Y62+2*PI())/3)</f>
        <v>-0.3238695872433921</v>
      </c>
      <c r="AB62" s="11">
        <f>'OddsRatio_working_3-way'!X62^(1/3)*COS(('OddsRatio_working_3-way'!Y62+4*PI())/3)</f>
        <v>-0.22685345145734606</v>
      </c>
      <c r="AC62" s="11">
        <f>'OddsRatio_working_3-way'!X62^(1/3)*SIN('OddsRatio_working_3-way'!Y62/3)</f>
        <v>5.6012292111811253E-2</v>
      </c>
      <c r="AD62" s="11">
        <f>'OddsRatio_working_3-way'!X62^(1/3)*SIN(('OddsRatio_working_3-way'!Y62+2*PI())/3)</f>
        <v>0.44893399590829419</v>
      </c>
      <c r="AE62" s="11">
        <f>'OddsRatio_working_3-way'!X62^(1/3)*SIN(('OddsRatio_working_3-way'!Y62+4*PI())/3)</f>
        <v>-0.50494628802010522</v>
      </c>
      <c r="AF62" s="11">
        <f>-'OddsRatio_working_3-way'!U62/(3*'OddsRatio_working_3-way'!X62^(1/3))*COS(('OddsRatio_working_3-way'!Y62)/3)</f>
        <v>0.55072303870073791</v>
      </c>
      <c r="AG62" s="11">
        <f>-'OddsRatio_working_3-way'!U62/(3*'OddsRatio_working_3-way'!X62^(1/3))*COS(('OddsRatio_working_3-way'!Y62+2*PI())/3)</f>
        <v>-0.32386958724339204</v>
      </c>
      <c r="AH62" s="11">
        <f>-'OddsRatio_working_3-way'!U62/(3*'OddsRatio_working_3-way'!X62^(1/3))*COS(('OddsRatio_working_3-way'!Y62+4*PI())/3)</f>
        <v>-0.22685345145734601</v>
      </c>
      <c r="AI62" s="11">
        <f>'OddsRatio_working_3-way'!U62/(3*'OddsRatio_working_3-way'!X62^(1/3))*SIN(('OddsRatio_working_3-way'!Y62)/3)</f>
        <v>-5.6012292111811239E-2</v>
      </c>
      <c r="AJ62" s="11">
        <f>'OddsRatio_working_3-way'!U62/(3*'OddsRatio_working_3-way'!X62^(1/3))*SIN(('OddsRatio_working_3-way'!Y62+2*PI())/3)</f>
        <v>-0.44893399590829408</v>
      </c>
      <c r="AK62" s="11">
        <f>'OddsRatio_working_3-way'!U62/(3*'OddsRatio_working_3-way'!X62^(1/3))*SIN(('OddsRatio_working_3-way'!Y62+4*PI())/3)</f>
        <v>0.50494628802010511</v>
      </c>
      <c r="AL62" s="11">
        <f>'OddsRatio_working_3-way'!Z62+'OddsRatio_working_3-way'!AF62</f>
        <v>1.101446077401476</v>
      </c>
      <c r="AM62" s="11">
        <f>'OddsRatio_working_3-way'!AA62+'OddsRatio_working_3-way'!AG62</f>
        <v>-0.6477391744867842</v>
      </c>
      <c r="AN62" s="11">
        <f>'OddsRatio_working_3-way'!AB62+'OddsRatio_working_3-way'!AH62</f>
        <v>-0.45370690291469207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1.101446077401476</v>
      </c>
      <c r="AS62" s="11">
        <f>IF(('OddsRatio_working_3-way'!X62=0),IF(Q62&gt;0,-Q62^(1/3),(-Q62)^(1/3)),'OddsRatio_working_3-way'!AM62-'OddsRatio_working_3-way'!R62/3)</f>
        <v>-0.6477391744867842</v>
      </c>
      <c r="AT62" s="11">
        <f>IF(('OddsRatio_working_3-way'!X62=0),IF(Q62&gt;0,-Q62^(1/3),(-Q62)^(1/3)),'OddsRatio_working_3-way'!AN62-'OddsRatio_working_3-way'!R62/3)</f>
        <v>-0.45370690291469207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2.15</v>
      </c>
      <c r="B63" s="4">
        <f>IF('True_Odds_Calculator_3-way'!B64="","",'True_Odds_Calculator_3-way'!B64)</f>
        <v>3.37</v>
      </c>
      <c r="C63" s="4">
        <f>IF('True_Odds_Calculator_3-way'!C64="","",'True_Odds_Calculator_3-way'!C64)</f>
        <v>3.31</v>
      </c>
      <c r="D63" s="9">
        <f t="shared" si="13"/>
        <v>0.44106606439038587</v>
      </c>
      <c r="E63" s="9">
        <f t="shared" si="14"/>
        <v>0.27688527746075803</v>
      </c>
      <c r="F63" s="9">
        <f t="shared" si="15"/>
        <v>0.28204865814885621</v>
      </c>
      <c r="G63" s="9">
        <f t="shared" si="16"/>
        <v>1.1019426531884999</v>
      </c>
      <c r="H63" s="9">
        <f t="shared" si="17"/>
        <v>2.2672340511667746</v>
      </c>
      <c r="I63" s="9">
        <f t="shared" si="18"/>
        <v>3.6116040880567457</v>
      </c>
      <c r="J63" s="9">
        <f t="shared" si="19"/>
        <v>3.5454875288654346</v>
      </c>
      <c r="K63" s="11">
        <f t="shared" si="20"/>
        <v>0.46511627906976744</v>
      </c>
      <c r="L63" s="11">
        <f t="shared" si="21"/>
        <v>0.29673590504451036</v>
      </c>
      <c r="M63" s="11">
        <f t="shared" si="22"/>
        <v>0.30211480362537763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-0.26251964705251996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0.24309285834462102</v>
      </c>
      <c r="Q63" s="11">
        <f>2*'OddsRatio_working_3-way'!K63*'OddsRatio_working_3-way'!L63*'OddsRatio_working_3-way'!M63</f>
        <v>8.3393776447554371E-2</v>
      </c>
      <c r="R63" s="11">
        <f t="shared" si="23"/>
        <v>0</v>
      </c>
      <c r="S63" s="11">
        <f t="shared" si="24"/>
        <v>-0.92599872456779442</v>
      </c>
      <c r="T63" s="11">
        <f t="shared" si="25"/>
        <v>-0.31766680088089</v>
      </c>
      <c r="U63" s="11">
        <f>'OddsRatio_working_3-way'!S63-'OddsRatio_working_3-way'!R63^2/3</f>
        <v>-0.92599872456779442</v>
      </c>
      <c r="V63" s="11">
        <f>'OddsRatio_working_3-way'!S63*'OddsRatio_working_3-way'!R63/3-2*'OddsRatio_working_3-way'!R63^3/27-'OddsRatio_working_3-way'!T63</f>
        <v>0.31766680088089</v>
      </c>
      <c r="W63" s="11">
        <f>'OddsRatio_working_3-way'!V63^2+4*'OddsRatio_working_3-way'!U63^3/27</f>
        <v>-1.6720321402841909E-2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0.17148798630278808</v>
      </c>
      <c r="Y63" s="11">
        <f>IF('OddsRatio_working_3-way'!W63&gt;=0,IF('OddsRatio_working_3-way'!V63+SQRT('OddsRatio_working_3-way'!W63)&gt;0,0,PI()),ACOS('OddsRatio_working_3-way'!V63/(2*'OddsRatio_working_3-way'!X63)))</f>
        <v>0.38657133879808048</v>
      </c>
      <c r="Z63" s="11">
        <f>'OddsRatio_working_3-way'!X63^(1/3)*COS('OddsRatio_working_3-way'!Y63/3)</f>
        <v>0.55097132659425008</v>
      </c>
      <c r="AA63" s="11">
        <f>'OddsRatio_working_3-way'!X63^(1/3)*COS(('OddsRatio_working_3-way'!Y63+2*PI())/3)</f>
        <v>-0.33731307708080016</v>
      </c>
      <c r="AB63" s="11">
        <f>'OddsRatio_working_3-way'!X63^(1/3)*COS(('OddsRatio_working_3-way'!Y63+4*PI())/3)</f>
        <v>-0.21365824951344961</v>
      </c>
      <c r="AC63" s="11">
        <f>'OddsRatio_working_3-way'!X63^(1/3)*SIN('OddsRatio_working_3-way'!Y63/3)</f>
        <v>7.1392147982606582E-2</v>
      </c>
      <c r="AD63" s="11">
        <f>'OddsRatio_working_3-way'!X63^(1/3)*SIN(('OddsRatio_working_3-way'!Y63+2*PI())/3)</f>
        <v>0.44145909159613006</v>
      </c>
      <c r="AE63" s="11">
        <f>'OddsRatio_working_3-way'!X63^(1/3)*SIN(('OddsRatio_working_3-way'!Y63+4*PI())/3)</f>
        <v>-0.51285123957873668</v>
      </c>
      <c r="AF63" s="11">
        <f>-'OddsRatio_working_3-way'!U63/(3*'OddsRatio_working_3-way'!X63^(1/3))*COS(('OddsRatio_working_3-way'!Y63)/3)</f>
        <v>0.55097132659424997</v>
      </c>
      <c r="AG63" s="11">
        <f>-'OddsRatio_working_3-way'!U63/(3*'OddsRatio_working_3-way'!X63^(1/3))*COS(('OddsRatio_working_3-way'!Y63+2*PI())/3)</f>
        <v>-0.33731307708080011</v>
      </c>
      <c r="AH63" s="11">
        <f>-'OddsRatio_working_3-way'!U63/(3*'OddsRatio_working_3-way'!X63^(1/3))*COS(('OddsRatio_working_3-way'!Y63+4*PI())/3)</f>
        <v>-0.21365824951344956</v>
      </c>
      <c r="AI63" s="11">
        <f>'OddsRatio_working_3-way'!U63/(3*'OddsRatio_working_3-way'!X63^(1/3))*SIN(('OddsRatio_working_3-way'!Y63)/3)</f>
        <v>-7.1392147982606569E-2</v>
      </c>
      <c r="AJ63" s="11">
        <f>'OddsRatio_working_3-way'!U63/(3*'OddsRatio_working_3-way'!X63^(1/3))*SIN(('OddsRatio_working_3-way'!Y63+2*PI())/3)</f>
        <v>-0.44145909159613</v>
      </c>
      <c r="AK63" s="11">
        <f>'OddsRatio_working_3-way'!U63/(3*'OddsRatio_working_3-way'!X63^(1/3))*SIN(('OddsRatio_working_3-way'!Y63+4*PI())/3)</f>
        <v>0.51285123957873657</v>
      </c>
      <c r="AL63" s="11">
        <f>'OddsRatio_working_3-way'!Z63+'OddsRatio_working_3-way'!AF63</f>
        <v>1.1019426531884999</v>
      </c>
      <c r="AM63" s="11">
        <f>'OddsRatio_working_3-way'!AA63+'OddsRatio_working_3-way'!AG63</f>
        <v>-0.67462615416160032</v>
      </c>
      <c r="AN63" s="11">
        <f>'OddsRatio_working_3-way'!AB63+'OddsRatio_working_3-way'!AH63</f>
        <v>-0.42731649902689917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1.1019426531884999</v>
      </c>
      <c r="AS63" s="11">
        <f>IF(('OddsRatio_working_3-way'!X63=0),IF(Q63&gt;0,-Q63^(1/3),(-Q63)^(1/3)),'OddsRatio_working_3-way'!AM63-'OddsRatio_working_3-way'!R63/3)</f>
        <v>-0.67462615416160032</v>
      </c>
      <c r="AT63" s="11">
        <f>IF(('OddsRatio_working_3-way'!X63=0),IF(Q63&gt;0,-Q63^(1/3),(-Q63)^(1/3)),'OddsRatio_working_3-way'!AN63-'OddsRatio_working_3-way'!R63/3)</f>
        <v>-0.42731649902689917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2.78</v>
      </c>
      <c r="B64" s="4">
        <f>IF('True_Odds_Calculator_3-way'!B65="","",'True_Odds_Calculator_3-way'!B65)</f>
        <v>3.48</v>
      </c>
      <c r="C64" s="4">
        <f>IF('True_Odds_Calculator_3-way'!C65="","",'True_Odds_Calculator_3-way'!C65)</f>
        <v>2.39</v>
      </c>
      <c r="D64" s="9">
        <f t="shared" si="13"/>
        <v>0.3374823746679213</v>
      </c>
      <c r="E64" s="9">
        <f t="shared" si="14"/>
        <v>0.26772827799399895</v>
      </c>
      <c r="F64" s="9">
        <f t="shared" si="15"/>
        <v>0.39478934733807969</v>
      </c>
      <c r="G64" s="9">
        <f t="shared" si="16"/>
        <v>1.1028751159942822</v>
      </c>
      <c r="H64" s="9">
        <f t="shared" si="17"/>
        <v>2.9631177064698218</v>
      </c>
      <c r="I64" s="9">
        <f t="shared" si="18"/>
        <v>3.7351302876658203</v>
      </c>
      <c r="J64" s="9">
        <f t="shared" si="19"/>
        <v>2.5329964112320522</v>
      </c>
      <c r="K64" s="11">
        <f t="shared" si="20"/>
        <v>0.35971223021582738</v>
      </c>
      <c r="L64" s="11">
        <f t="shared" si="21"/>
        <v>0.28735632183908044</v>
      </c>
      <c r="M64" s="11">
        <f t="shared" si="22"/>
        <v>0.41841004184100417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-0.26537777136536334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0.24435796911453669</v>
      </c>
      <c r="Q64" s="11">
        <f>2*'OddsRatio_working_3-way'!K64*'OddsRatio_working_3-way'!L64*'OddsRatio_working_3-way'!M64</f>
        <v>8.6498396146738654E-2</v>
      </c>
      <c r="R64" s="11">
        <f t="shared" si="23"/>
        <v>0</v>
      </c>
      <c r="S64" s="11">
        <f t="shared" si="24"/>
        <v>-0.92079290536400171</v>
      </c>
      <c r="T64" s="11">
        <f t="shared" si="25"/>
        <v>-0.32594439127929264</v>
      </c>
      <c r="U64" s="11">
        <f>'OddsRatio_working_3-way'!S64-'OddsRatio_working_3-way'!R64^2/3</f>
        <v>-0.92079290536400171</v>
      </c>
      <c r="V64" s="11">
        <f>'OddsRatio_working_3-way'!S64*'OddsRatio_working_3-way'!R64/3-2*'OddsRatio_working_3-way'!R64^3/27-'OddsRatio_working_3-way'!T64</f>
        <v>0.32594439127929264</v>
      </c>
      <c r="W64" s="11">
        <f>'OddsRatio_working_3-way'!V64^2+4*'OddsRatio_working_3-way'!U64^3/27</f>
        <v>-9.4199694984277993E-3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0.17004390293748878</v>
      </c>
      <c r="Y64" s="11">
        <f>IF('OddsRatio_working_3-way'!W64&gt;=0,IF('OddsRatio_working_3-way'!V64+SQRT('OddsRatio_working_3-way'!W64)&gt;0,0,PI()),ACOS('OddsRatio_working_3-way'!V64/(2*'OddsRatio_working_3-way'!X64)))</f>
        <v>0.28940985516928763</v>
      </c>
      <c r="Z64" s="11">
        <f>'OddsRatio_working_3-way'!X64^(1/3)*COS('OddsRatio_working_3-way'!Y64/3)</f>
        <v>0.55143755799714111</v>
      </c>
      <c r="AA64" s="11">
        <f>'OddsRatio_working_3-way'!X64^(1/3)*COS(('OddsRatio_working_3-way'!Y64+2*PI())/3)</f>
        <v>-0.32193231666463457</v>
      </c>
      <c r="AB64" s="11">
        <f>'OddsRatio_working_3-way'!X64^(1/3)*COS(('OddsRatio_working_3-way'!Y64+4*PI())/3)</f>
        <v>-0.22950524133250666</v>
      </c>
      <c r="AC64" s="11">
        <f>'OddsRatio_working_3-way'!X64^(1/3)*SIN('OddsRatio_working_3-way'!Y64/3)</f>
        <v>5.3362796823414098E-2</v>
      </c>
      <c r="AD64" s="11">
        <f>'OddsRatio_working_3-way'!X64^(1/3)*SIN(('OddsRatio_working_3-way'!Y64+2*PI())/3)</f>
        <v>0.45087753541467196</v>
      </c>
      <c r="AE64" s="11">
        <f>'OddsRatio_working_3-way'!X64^(1/3)*SIN(('OddsRatio_working_3-way'!Y64+4*PI())/3)</f>
        <v>-0.50424033223808584</v>
      </c>
      <c r="AF64" s="11">
        <f>-'OddsRatio_working_3-way'!U64/(3*'OddsRatio_working_3-way'!X64^(1/3))*COS(('OddsRatio_working_3-way'!Y64)/3)</f>
        <v>0.551437557997141</v>
      </c>
      <c r="AG64" s="11">
        <f>-'OddsRatio_working_3-way'!U64/(3*'OddsRatio_working_3-way'!X64^(1/3))*COS(('OddsRatio_working_3-way'!Y64+2*PI())/3)</f>
        <v>-0.32193231666463451</v>
      </c>
      <c r="AH64" s="11">
        <f>-'OddsRatio_working_3-way'!U64/(3*'OddsRatio_working_3-way'!X64^(1/3))*COS(('OddsRatio_working_3-way'!Y64+4*PI())/3)</f>
        <v>-0.2295052413325066</v>
      </c>
      <c r="AI64" s="11">
        <f>'OddsRatio_working_3-way'!U64/(3*'OddsRatio_working_3-way'!X64^(1/3))*SIN(('OddsRatio_working_3-way'!Y64)/3)</f>
        <v>-5.3362796823414084E-2</v>
      </c>
      <c r="AJ64" s="11">
        <f>'OddsRatio_working_3-way'!U64/(3*'OddsRatio_working_3-way'!X64^(1/3))*SIN(('OddsRatio_working_3-way'!Y64+2*PI())/3)</f>
        <v>-0.45087753541467185</v>
      </c>
      <c r="AK64" s="11">
        <f>'OddsRatio_working_3-way'!U64/(3*'OddsRatio_working_3-way'!X64^(1/3))*SIN(('OddsRatio_working_3-way'!Y64+4*PI())/3)</f>
        <v>0.50424033223808573</v>
      </c>
      <c r="AL64" s="11">
        <f>'OddsRatio_working_3-way'!Z64+'OddsRatio_working_3-way'!AF64</f>
        <v>1.1028751159942822</v>
      </c>
      <c r="AM64" s="11">
        <f>'OddsRatio_working_3-way'!AA64+'OddsRatio_working_3-way'!AG64</f>
        <v>-0.64386463332926902</v>
      </c>
      <c r="AN64" s="11">
        <f>'OddsRatio_working_3-way'!AB64+'OddsRatio_working_3-way'!AH64</f>
        <v>-0.45901048266501326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1.1028751159942822</v>
      </c>
      <c r="AS64" s="11">
        <f>IF(('OddsRatio_working_3-way'!X64=0),IF(Q64&gt;0,-Q64^(1/3),(-Q64)^(1/3)),'OddsRatio_working_3-way'!AM64-'OddsRatio_working_3-way'!R64/3)</f>
        <v>-0.64386463332926902</v>
      </c>
      <c r="AT64" s="11">
        <f>IF(('OddsRatio_working_3-way'!X64=0),IF(Q64&gt;0,-Q64^(1/3),(-Q64)^(1/3)),'OddsRatio_working_3-way'!AN64-'OddsRatio_working_3-way'!R64/3)</f>
        <v>-0.45901048266501326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1.85</v>
      </c>
      <c r="B65" s="4">
        <f>IF('True_Odds_Calculator_3-way'!B66="","",'True_Odds_Calculator_3-way'!B66)</f>
        <v>3.51</v>
      </c>
      <c r="C65" s="4">
        <f>IF('True_Odds_Calculator_3-way'!C66="","",'True_Odds_Calculator_3-way'!C66)</f>
        <v>3.73</v>
      </c>
      <c r="D65" s="9">
        <f t="shared" si="13"/>
        <v>0.50385908917255118</v>
      </c>
      <c r="E65" s="9">
        <f t="shared" si="14"/>
        <v>0.25590450749884985</v>
      </c>
      <c r="F65" s="9">
        <f t="shared" si="15"/>
        <v>0.24023640332859897</v>
      </c>
      <c r="G65" s="9">
        <f t="shared" si="16"/>
        <v>1.1584492604218386</v>
      </c>
      <c r="H65" s="9">
        <f t="shared" si="17"/>
        <v>1.9846818713585632</v>
      </c>
      <c r="I65" s="9">
        <f t="shared" si="18"/>
        <v>3.9077076436588145</v>
      </c>
      <c r="J65" s="9">
        <f t="shared" si="19"/>
        <v>4.162566480951619</v>
      </c>
      <c r="K65" s="11">
        <f t="shared" si="20"/>
        <v>0.54054054054054046</v>
      </c>
      <c r="L65" s="11">
        <f t="shared" si="21"/>
        <v>0.28490028490028491</v>
      </c>
      <c r="M65" s="11">
        <f t="shared" si="22"/>
        <v>0.26809651474530832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-0.24047371768551395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0.25143724875628359</v>
      </c>
      <c r="Q65" s="11">
        <f>2*'OddsRatio_working_3-way'!K65*'OddsRatio_working_3-way'!L65*'OddsRatio_working_3-way'!M65</f>
        <v>8.2573809115364077E-2</v>
      </c>
      <c r="R65" s="11">
        <f t="shared" si="23"/>
        <v>0</v>
      </c>
      <c r="S65" s="11">
        <f t="shared" si="24"/>
        <v>-1.0455913900957254</v>
      </c>
      <c r="T65" s="11">
        <f t="shared" si="25"/>
        <v>-0.34337976686230726</v>
      </c>
      <c r="U65" s="11">
        <f>'OddsRatio_working_3-way'!S65-'OddsRatio_working_3-way'!R65^2/3</f>
        <v>-1.0455913900957254</v>
      </c>
      <c r="V65" s="11">
        <f>'OddsRatio_working_3-way'!S65*'OddsRatio_working_3-way'!R65/3-2*'OddsRatio_working_3-way'!R65^3/27-'OddsRatio_working_3-way'!T65</f>
        <v>0.34337976686230726</v>
      </c>
      <c r="W65" s="11">
        <f>'OddsRatio_working_3-way'!V65^2+4*'OddsRatio_working_3-way'!U65^3/27</f>
        <v>-5.1439174221680414E-2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0.20576007782857983</v>
      </c>
      <c r="Y65" s="11">
        <f>IF('OddsRatio_working_3-way'!W65&gt;=0,IF('OddsRatio_working_3-way'!V65+SQRT('OddsRatio_working_3-way'!W65)&gt;0,0,PI()),ACOS('OddsRatio_working_3-way'!V65/(2*'OddsRatio_working_3-way'!X65)))</f>
        <v>0.58372065282509344</v>
      </c>
      <c r="Z65" s="11">
        <f>'OddsRatio_working_3-way'!X65^(1/3)*COS('OddsRatio_working_3-way'!Y65/3)</f>
        <v>0.57922463021091941</v>
      </c>
      <c r="AA65" s="11">
        <f>'OddsRatio_working_3-way'!X65^(1/3)*COS(('OddsRatio_working_3-way'!Y65+2*PI())/3)</f>
        <v>-0.38846558182790647</v>
      </c>
      <c r="AB65" s="11">
        <f>'OddsRatio_working_3-way'!X65^(1/3)*COS(('OddsRatio_working_3-way'!Y65+4*PI())/3)</f>
        <v>-0.19075904838301308</v>
      </c>
      <c r="AC65" s="11">
        <f>'OddsRatio_working_3-way'!X65^(1/3)*SIN('OddsRatio_working_3-way'!Y65/3)</f>
        <v>0.11414592030495721</v>
      </c>
      <c r="AD65" s="11">
        <f>'OddsRatio_working_3-way'!X65^(1/3)*SIN(('OddsRatio_working_3-way'!Y65+2*PI())/3)</f>
        <v>0.44455028410782516</v>
      </c>
      <c r="AE65" s="11">
        <f>'OddsRatio_working_3-way'!X65^(1/3)*SIN(('OddsRatio_working_3-way'!Y65+4*PI())/3)</f>
        <v>-0.55869620441278212</v>
      </c>
      <c r="AF65" s="11">
        <f>-'OddsRatio_working_3-way'!U65/(3*'OddsRatio_working_3-way'!X65^(1/3))*COS(('OddsRatio_working_3-way'!Y65)/3)</f>
        <v>0.57922463021091919</v>
      </c>
      <c r="AG65" s="11">
        <f>-'OddsRatio_working_3-way'!U65/(3*'OddsRatio_working_3-way'!X65^(1/3))*COS(('OddsRatio_working_3-way'!Y65+2*PI())/3)</f>
        <v>-0.3884655818279063</v>
      </c>
      <c r="AH65" s="11">
        <f>-'OddsRatio_working_3-way'!U65/(3*'OddsRatio_working_3-way'!X65^(1/3))*COS(('OddsRatio_working_3-way'!Y65+4*PI())/3)</f>
        <v>-0.190759048383013</v>
      </c>
      <c r="AI65" s="11">
        <f>'OddsRatio_working_3-way'!U65/(3*'OddsRatio_working_3-way'!X65^(1/3))*SIN(('OddsRatio_working_3-way'!Y65)/3)</f>
        <v>-0.11414592030495717</v>
      </c>
      <c r="AJ65" s="11">
        <f>'OddsRatio_working_3-way'!U65/(3*'OddsRatio_working_3-way'!X65^(1/3))*SIN(('OddsRatio_working_3-way'!Y65+2*PI())/3)</f>
        <v>-0.44455028410782499</v>
      </c>
      <c r="AK65" s="11">
        <f>'OddsRatio_working_3-way'!U65/(3*'OddsRatio_working_3-way'!X65^(1/3))*SIN(('OddsRatio_working_3-way'!Y65+4*PI())/3)</f>
        <v>0.55869620441278189</v>
      </c>
      <c r="AL65" s="11">
        <f>'OddsRatio_working_3-way'!Z65+'OddsRatio_working_3-way'!AF65</f>
        <v>1.1584492604218386</v>
      </c>
      <c r="AM65" s="11">
        <f>'OddsRatio_working_3-way'!AA65+'OddsRatio_working_3-way'!AG65</f>
        <v>-0.77693116365581272</v>
      </c>
      <c r="AN65" s="11">
        <f>'OddsRatio_working_3-way'!AB65+'OddsRatio_working_3-way'!AH65</f>
        <v>-0.3815180967660261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1.1584492604218386</v>
      </c>
      <c r="AS65" s="11">
        <f>IF(('OddsRatio_working_3-way'!X65=0),IF(Q65&gt;0,-Q65^(1/3),(-Q65)^(1/3)),'OddsRatio_working_3-way'!AM65-'OddsRatio_working_3-way'!R65/3)</f>
        <v>-0.77693116365581272</v>
      </c>
      <c r="AT65" s="11">
        <f>IF(('OddsRatio_working_3-way'!X65=0),IF(Q65&gt;0,-Q65^(1/3),(-Q65)^(1/3)),'OddsRatio_working_3-way'!AN65-'OddsRatio_working_3-way'!R65/3)</f>
        <v>-0.3815180967660261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2.72</v>
      </c>
      <c r="B66" s="4">
        <f>IF('True_Odds_Calculator_3-way'!B67="","",'True_Odds_Calculator_3-way'!B67)</f>
        <v>3.43</v>
      </c>
      <c r="C66" s="4">
        <f>IF('True_Odds_Calculator_3-way'!C67="","",'True_Odds_Calculator_3-way'!C67)</f>
        <v>2.39</v>
      </c>
      <c r="D66" s="9">
        <f t="shared" si="13"/>
        <v>0.34119420234975878</v>
      </c>
      <c r="E66" s="9">
        <f t="shared" si="14"/>
        <v>0.26824521099108645</v>
      </c>
      <c r="F66" s="9">
        <f t="shared" si="15"/>
        <v>0.39056058665915477</v>
      </c>
      <c r="G66" s="9">
        <f t="shared" si="16"/>
        <v>1.1226059056777189</v>
      </c>
      <c r="H66" s="9">
        <f t="shared" si="17"/>
        <v>2.930882157765677</v>
      </c>
      <c r="I66" s="9">
        <f t="shared" si="18"/>
        <v>3.7279323507968578</v>
      </c>
      <c r="J66" s="9">
        <f t="shared" si="19"/>
        <v>2.5604222088920294</v>
      </c>
      <c r="K66" s="11">
        <f t="shared" si="20"/>
        <v>0.36764705882352938</v>
      </c>
      <c r="L66" s="11">
        <f t="shared" si="21"/>
        <v>0.29154518950437314</v>
      </c>
      <c r="M66" s="11">
        <f t="shared" si="22"/>
        <v>0.41841004184100417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-0.26054851109601052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0.24845562851560229</v>
      </c>
      <c r="Q66" s="11">
        <f>2*'OddsRatio_working_3-way'!K66*'OddsRatio_working_3-way'!L66*'OddsRatio_working_3-way'!M66</f>
        <v>8.9695172749314891E-2</v>
      </c>
      <c r="R66" s="11">
        <f t="shared" si="23"/>
        <v>0</v>
      </c>
      <c r="S66" s="11">
        <f t="shared" si="24"/>
        <v>-0.95358682907248671</v>
      </c>
      <c r="T66" s="11">
        <f t="shared" si="25"/>
        <v>-0.34425517295035618</v>
      </c>
      <c r="U66" s="11">
        <f>'OddsRatio_working_3-way'!S66-'OddsRatio_working_3-way'!R66^2/3</f>
        <v>-0.95358682907248671</v>
      </c>
      <c r="V66" s="11">
        <f>'OddsRatio_working_3-way'!S66*'OddsRatio_working_3-way'!R66/3-2*'OddsRatio_working_3-way'!R66^3/27-'OddsRatio_working_3-way'!T66</f>
        <v>0.34425517295035618</v>
      </c>
      <c r="W66" s="11">
        <f>'OddsRatio_working_3-way'!V66^2+4*'OddsRatio_working_3-way'!U66^3/27</f>
        <v>-9.9510502801069683E-3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0.17920845012386177</v>
      </c>
      <c r="Y66" s="11">
        <f>IF('OddsRatio_working_3-way'!W66&gt;=0,IF('OddsRatio_working_3-way'!V66+SQRT('OddsRatio_working_3-way'!W66)&gt;0,0,PI()),ACOS('OddsRatio_working_3-way'!V66/(2*'OddsRatio_working_3-way'!X66)))</f>
        <v>0.28204559892497483</v>
      </c>
      <c r="Z66" s="11">
        <f>'OddsRatio_working_3-way'!X66^(1/3)*COS('OddsRatio_working_3-way'!Y66/3)</f>
        <v>0.56130295283885945</v>
      </c>
      <c r="AA66" s="11">
        <f>'OddsRatio_working_3-way'!X66^(1/3)*COS(('OddsRatio_working_3-way'!Y66+2*PI())/3)</f>
        <v>-0.32648763702330769</v>
      </c>
      <c r="AB66" s="11">
        <f>'OddsRatio_working_3-way'!X66^(1/3)*COS(('OddsRatio_working_3-way'!Y66+4*PI())/3)</f>
        <v>-0.23481531581555196</v>
      </c>
      <c r="AC66" s="11">
        <f>'OddsRatio_working_3-way'!X66^(1/3)*SIN('OddsRatio_working_3-way'!Y66/3)</f>
        <v>5.2927039326535683E-2</v>
      </c>
      <c r="AD66" s="11">
        <f>'OddsRatio_working_3-way'!X66^(1/3)*SIN(('OddsRatio_working_3-way'!Y66+2*PI())/3)</f>
        <v>0.45963909671440317</v>
      </c>
      <c r="AE66" s="11">
        <f>'OddsRatio_working_3-way'!X66^(1/3)*SIN(('OddsRatio_working_3-way'!Y66+4*PI())/3)</f>
        <v>-0.51256613604093881</v>
      </c>
      <c r="AF66" s="11">
        <f>-'OddsRatio_working_3-way'!U66/(3*'OddsRatio_working_3-way'!X66^(1/3))*COS(('OddsRatio_working_3-way'!Y66)/3)</f>
        <v>0.56130295283885945</v>
      </c>
      <c r="AG66" s="11">
        <f>-'OddsRatio_working_3-way'!U66/(3*'OddsRatio_working_3-way'!X66^(1/3))*COS(('OddsRatio_working_3-way'!Y66+2*PI())/3)</f>
        <v>-0.32648763702330769</v>
      </c>
      <c r="AH66" s="11">
        <f>-'OddsRatio_working_3-way'!U66/(3*'OddsRatio_working_3-way'!X66^(1/3))*COS(('OddsRatio_working_3-way'!Y66+4*PI())/3)</f>
        <v>-0.23481531581555196</v>
      </c>
      <c r="AI66" s="11">
        <f>'OddsRatio_working_3-way'!U66/(3*'OddsRatio_working_3-way'!X66^(1/3))*SIN(('OddsRatio_working_3-way'!Y66)/3)</f>
        <v>-5.2927039326535683E-2</v>
      </c>
      <c r="AJ66" s="11">
        <f>'OddsRatio_working_3-way'!U66/(3*'OddsRatio_working_3-way'!X66^(1/3))*SIN(('OddsRatio_working_3-way'!Y66+2*PI())/3)</f>
        <v>-0.45963909671440317</v>
      </c>
      <c r="AK66" s="11">
        <f>'OddsRatio_working_3-way'!U66/(3*'OddsRatio_working_3-way'!X66^(1/3))*SIN(('OddsRatio_working_3-way'!Y66+4*PI())/3)</f>
        <v>0.51256613604093881</v>
      </c>
      <c r="AL66" s="11">
        <f>'OddsRatio_working_3-way'!Z66+'OddsRatio_working_3-way'!AF66</f>
        <v>1.1226059056777189</v>
      </c>
      <c r="AM66" s="11">
        <f>'OddsRatio_working_3-way'!AA66+'OddsRatio_working_3-way'!AG66</f>
        <v>-0.65297527404661537</v>
      </c>
      <c r="AN66" s="11">
        <f>'OddsRatio_working_3-way'!AB66+'OddsRatio_working_3-way'!AH66</f>
        <v>-0.46963063163110391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1.1226059056777189</v>
      </c>
      <c r="AS66" s="11">
        <f>IF(('OddsRatio_working_3-way'!X66=0),IF(Q66&gt;0,-Q66^(1/3),(-Q66)^(1/3)),'OddsRatio_working_3-way'!AM66-'OddsRatio_working_3-way'!R66/3)</f>
        <v>-0.65297527404661537</v>
      </c>
      <c r="AT66" s="11">
        <f>IF(('OddsRatio_working_3-way'!X66=0),IF(Q66&gt;0,-Q66^(1/3),(-Q66)^(1/3)),'OddsRatio_working_3-way'!AN66-'OddsRatio_working_3-way'!R66/3)</f>
        <v>-0.46963063163110391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1.59</v>
      </c>
      <c r="B67" s="4">
        <f>IF('True_Odds_Calculator_3-way'!B68="","",'True_Odds_Calculator_3-way'!B68)</f>
        <v>4.2300000000000004</v>
      </c>
      <c r="C67" s="4">
        <f>IF('True_Odds_Calculator_3-way'!C68="","",'True_Odds_Calculator_3-way'!C68)</f>
        <v>6.08</v>
      </c>
      <c r="D67" s="9">
        <f t="shared" si="13"/>
        <v>0.61614430907060824</v>
      </c>
      <c r="E67" s="9">
        <f t="shared" si="14"/>
        <v>0.22672439697546384</v>
      </c>
      <c r="F67" s="9">
        <f t="shared" si="15"/>
        <v>0.15713129395392791</v>
      </c>
      <c r="G67" s="9">
        <f t="shared" si="16"/>
        <v>1.055926114067967</v>
      </c>
      <c r="H67" s="9">
        <f t="shared" si="17"/>
        <v>1.6229964073001006</v>
      </c>
      <c r="I67" s="9">
        <f t="shared" si="18"/>
        <v>4.4106413484395341</v>
      </c>
      <c r="J67" s="9">
        <f t="shared" si="19"/>
        <v>6.3641046594652719</v>
      </c>
      <c r="K67" s="11">
        <f t="shared" si="20"/>
        <v>0.62893081761006286</v>
      </c>
      <c r="L67" s="11">
        <f t="shared" si="21"/>
        <v>0.23640661938534277</v>
      </c>
      <c r="M67" s="11">
        <f t="shared" si="22"/>
        <v>0.16447368421052633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-0.23674301559688948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0.21764512087569829</v>
      </c>
      <c r="Q67" s="11">
        <f>2*'OddsRatio_working_3-way'!K67*'OddsRatio_working_3-way'!L67*'OddsRatio_working_3-way'!M67</f>
        <v>4.8909015927123219E-2</v>
      </c>
      <c r="R67" s="11">
        <f t="shared" si="23"/>
        <v>0</v>
      </c>
      <c r="S67" s="11">
        <f t="shared" si="24"/>
        <v>-0.91933069420003566</v>
      </c>
      <c r="T67" s="11">
        <f t="shared" si="25"/>
        <v>-0.2065911672359631</v>
      </c>
      <c r="U67" s="11">
        <f>'OddsRatio_working_3-way'!S67-'OddsRatio_working_3-way'!R67^2/3</f>
        <v>-0.91933069420003566</v>
      </c>
      <c r="V67" s="11">
        <f>'OddsRatio_working_3-way'!S67*'OddsRatio_working_3-way'!R67/3-2*'OddsRatio_working_3-way'!R67^3/27-'OddsRatio_working_3-way'!T67</f>
        <v>0.2065911672359631</v>
      </c>
      <c r="W67" s="11">
        <f>'OddsRatio_working_3-way'!V67^2+4*'OddsRatio_working_3-way'!U67^3/27</f>
        <v>-7.2429679962423388E-2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0.16963902141189469</v>
      </c>
      <c r="Y67" s="11">
        <f>IF('OddsRatio_working_3-way'!W67&gt;=0,IF('OddsRatio_working_3-way'!V67+SQRT('OddsRatio_working_3-way'!W67)&gt;0,0,PI()),ACOS('OddsRatio_working_3-way'!V67/(2*'OddsRatio_working_3-way'!X67)))</f>
        <v>0.91610546815918503</v>
      </c>
      <c r="Z67" s="11">
        <f>'OddsRatio_working_3-way'!X67^(1/3)*COS('OddsRatio_working_3-way'!Y67/3)</f>
        <v>0.52796305703398361</v>
      </c>
      <c r="AA67" s="11">
        <f>'OddsRatio_working_3-way'!X67^(1/3)*COS(('OddsRatio_working_3-way'!Y67+2*PI())/3)</f>
        <v>-0.40811317443664002</v>
      </c>
      <c r="AB67" s="11">
        <f>'OddsRatio_working_3-way'!X67^(1/3)*COS(('OddsRatio_working_3-way'!Y67+4*PI())/3)</f>
        <v>-0.11984988259734376</v>
      </c>
      <c r="AC67" s="11">
        <f>'OddsRatio_working_3-way'!X67^(1/3)*SIN('OddsRatio_working_3-way'!Y67/3)</f>
        <v>0.16642888914090551</v>
      </c>
      <c r="AD67" s="11">
        <f>'OddsRatio_working_3-way'!X67^(1/3)*SIN(('OddsRatio_working_3-way'!Y67+2*PI())/3)</f>
        <v>0.37401497508066961</v>
      </c>
      <c r="AE67" s="11">
        <f>'OddsRatio_working_3-way'!X67^(1/3)*SIN(('OddsRatio_working_3-way'!Y67+4*PI())/3)</f>
        <v>-0.54044386422157498</v>
      </c>
      <c r="AF67" s="11">
        <f>-'OddsRatio_working_3-way'!U67/(3*'OddsRatio_working_3-way'!X67^(1/3))*COS(('OddsRatio_working_3-way'!Y67)/3)</f>
        <v>0.5279630570339835</v>
      </c>
      <c r="AG67" s="11">
        <f>-'OddsRatio_working_3-way'!U67/(3*'OddsRatio_working_3-way'!X67^(1/3))*COS(('OddsRatio_working_3-way'!Y67+2*PI())/3)</f>
        <v>-0.40811317443663997</v>
      </c>
      <c r="AH67" s="11">
        <f>-'OddsRatio_working_3-way'!U67/(3*'OddsRatio_working_3-way'!X67^(1/3))*COS(('OddsRatio_working_3-way'!Y67+4*PI())/3)</f>
        <v>-0.11984988259734375</v>
      </c>
      <c r="AI67" s="11">
        <f>'OddsRatio_working_3-way'!U67/(3*'OddsRatio_working_3-way'!X67^(1/3))*SIN(('OddsRatio_working_3-way'!Y67)/3)</f>
        <v>-0.16642888914090548</v>
      </c>
      <c r="AJ67" s="11">
        <f>'OddsRatio_working_3-way'!U67/(3*'OddsRatio_working_3-way'!X67^(1/3))*SIN(('OddsRatio_working_3-way'!Y67+2*PI())/3)</f>
        <v>-0.37401497508066955</v>
      </c>
      <c r="AK67" s="11">
        <f>'OddsRatio_working_3-way'!U67/(3*'OddsRatio_working_3-way'!X67^(1/3))*SIN(('OddsRatio_working_3-way'!Y67+4*PI())/3)</f>
        <v>0.54044386422157487</v>
      </c>
      <c r="AL67" s="11">
        <f>'OddsRatio_working_3-way'!Z67+'OddsRatio_working_3-way'!AF67</f>
        <v>1.055926114067967</v>
      </c>
      <c r="AM67" s="11">
        <f>'OddsRatio_working_3-way'!AA67+'OddsRatio_working_3-way'!AG67</f>
        <v>-0.81622634887327994</v>
      </c>
      <c r="AN67" s="11">
        <f>'OddsRatio_working_3-way'!AB67+'OddsRatio_working_3-way'!AH67</f>
        <v>-0.2396997651946875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1.055926114067967</v>
      </c>
      <c r="AS67" s="11">
        <f>IF(('OddsRatio_working_3-way'!X67=0),IF(Q67&gt;0,-Q67^(1/3),(-Q67)^(1/3)),'OddsRatio_working_3-way'!AM67-'OddsRatio_working_3-way'!R67/3)</f>
        <v>-0.81622634887327994</v>
      </c>
      <c r="AT67" s="11">
        <f>IF(('OddsRatio_working_3-way'!X67=0),IF(Q67&gt;0,-Q67^(1/3),(-Q67)^(1/3)),'OddsRatio_working_3-way'!AN67-'OddsRatio_working_3-way'!R67/3)</f>
        <v>-0.2396997651946875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2.5</v>
      </c>
      <c r="B68" s="4">
        <f>IF('True_Odds_Calculator_3-way'!B69="","",'True_Odds_Calculator_3-way'!B69)</f>
        <v>3.24</v>
      </c>
      <c r="C68" s="4">
        <f>IF('True_Odds_Calculator_3-way'!C69="","",'True_Odds_Calculator_3-way'!C69)</f>
        <v>3.14</v>
      </c>
      <c r="D68" s="9">
        <f t="shared" ref="D68:D131" si="26">(K68/(AR68+K68-(AR68*K68)))</f>
        <v>0.39027219436286448</v>
      </c>
      <c r="E68" s="9">
        <f t="shared" ref="E68:E131" si="27">(L68/(AR68+L68-(AR68*L68)))</f>
        <v>0.30002496859799277</v>
      </c>
      <c r="F68" s="9">
        <f t="shared" ref="F68:F131" si="28">(M68/(AR68+M68-(AR68*M68)))</f>
        <v>0.30970283703914303</v>
      </c>
      <c r="G68" s="9">
        <f t="shared" ref="G68:G131" si="29">AR68</f>
        <v>1.0415428248012759</v>
      </c>
      <c r="H68" s="9">
        <f t="shared" ref="H68:H131" si="30">IF(A68="","",1/D68)</f>
        <v>2.5623142372019134</v>
      </c>
      <c r="I68" s="9">
        <f t="shared" ref="I68:I131" si="31">IF(B68="","",1/E68)</f>
        <v>3.3330559275548581</v>
      </c>
      <c r="J68" s="9">
        <f t="shared" ref="J68:J131" si="32">IF(C68="","",1/F68)</f>
        <v>3.2289016450747301</v>
      </c>
      <c r="K68" s="11">
        <f t="shared" ref="K68:K131" si="33">1/A68</f>
        <v>0.4</v>
      </c>
      <c r="L68" s="11">
        <f t="shared" ref="L68:L131" si="34">1/B68</f>
        <v>0.30864197530864196</v>
      </c>
      <c r="M68" s="11">
        <f t="shared" ref="M68:M131" si="35">1/C68</f>
        <v>0.31847133757961782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-0.28270818589289937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0.23118660061335217</v>
      </c>
      <c r="Q68" s="11">
        <f>2*'OddsRatio_working_3-way'!K68*'OddsRatio_working_3-way'!L68*'OddsRatio_working_3-way'!M68</f>
        <v>7.863489816780686E-2</v>
      </c>
      <c r="R68" s="11">
        <f t="shared" ref="R68:R131" si="36">O68/N68</f>
        <v>0</v>
      </c>
      <c r="S68" s="11">
        <f t="shared" ref="S68:S131" si="37">P68/N68</f>
        <v>-0.81775700934579398</v>
      </c>
      <c r="T68" s="11">
        <f t="shared" ref="T68:T131" si="38">Q68/N68</f>
        <v>-0.2781486426346238</v>
      </c>
      <c r="U68" s="11">
        <f>'OddsRatio_working_3-way'!S68-'OddsRatio_working_3-way'!R68^2/3</f>
        <v>-0.81775700934579398</v>
      </c>
      <c r="V68" s="11">
        <f>'OddsRatio_working_3-way'!S68*'OddsRatio_working_3-way'!R68/3-2*'OddsRatio_working_3-way'!R68^3/27-'OddsRatio_working_3-way'!T68</f>
        <v>0.2781486426346238</v>
      </c>
      <c r="W68" s="11">
        <f>'OddsRatio_working_3-way'!V68^2+4*'OddsRatio_working_3-way'!U68^3/27</f>
        <v>-3.6490073035145565E-3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0.14231626286461274</v>
      </c>
      <c r="Y68" s="11">
        <f>IF('OddsRatio_working_3-way'!W68&gt;=0,IF('OddsRatio_working_3-way'!V68+SQRT('OddsRatio_working_3-way'!W68)&gt;0,0,PI()),ACOS('OddsRatio_working_3-way'!V68/(2*'OddsRatio_working_3-way'!X68)))</f>
        <v>0.2138544132907505</v>
      </c>
      <c r="Z68" s="11">
        <f>'OddsRatio_working_3-way'!X68^(1/3)*COS('OddsRatio_working_3-way'!Y68/3)</f>
        <v>0.52077141240063796</v>
      </c>
      <c r="AA68" s="11">
        <f>'OddsRatio_working_3-way'!X68^(1/3)*COS(('OddsRatio_working_3-way'!Y68+2*PI())/3)</f>
        <v>-0.29258981084758345</v>
      </c>
      <c r="AB68" s="11">
        <f>'OddsRatio_working_3-way'!X68^(1/3)*COS(('OddsRatio_working_3-way'!Y68+4*PI())/3)</f>
        <v>-0.22818160155305442</v>
      </c>
      <c r="AC68" s="11">
        <f>'OddsRatio_working_3-way'!X68^(1/3)*SIN('OddsRatio_working_3-way'!Y68/3)</f>
        <v>3.7186096974218062E-2</v>
      </c>
      <c r="AD68" s="11">
        <f>'OddsRatio_working_3-way'!X68^(1/3)*SIN(('OddsRatio_working_3-way'!Y68+2*PI())/3)</f>
        <v>0.4324082242165459</v>
      </c>
      <c r="AE68" s="11">
        <f>'OddsRatio_working_3-way'!X68^(1/3)*SIN(('OddsRatio_working_3-way'!Y68+4*PI())/3)</f>
        <v>-0.46959432119076394</v>
      </c>
      <c r="AF68" s="11">
        <f>-'OddsRatio_working_3-way'!U68/(3*'OddsRatio_working_3-way'!X68^(1/3))*COS(('OddsRatio_working_3-way'!Y68)/3)</f>
        <v>0.52077141240063807</v>
      </c>
      <c r="AG68" s="11">
        <f>-'OddsRatio_working_3-way'!U68/(3*'OddsRatio_working_3-way'!X68^(1/3))*COS(('OddsRatio_working_3-way'!Y68+2*PI())/3)</f>
        <v>-0.29258981084758351</v>
      </c>
      <c r="AH68" s="11">
        <f>-'OddsRatio_working_3-way'!U68/(3*'OddsRatio_working_3-way'!X68^(1/3))*COS(('OddsRatio_working_3-way'!Y68+4*PI())/3)</f>
        <v>-0.22818160155305448</v>
      </c>
      <c r="AI68" s="11">
        <f>'OddsRatio_working_3-way'!U68/(3*'OddsRatio_working_3-way'!X68^(1/3))*SIN(('OddsRatio_working_3-way'!Y68)/3)</f>
        <v>-3.7186096974218069E-2</v>
      </c>
      <c r="AJ68" s="11">
        <f>'OddsRatio_working_3-way'!U68/(3*'OddsRatio_working_3-way'!X68^(1/3))*SIN(('OddsRatio_working_3-way'!Y68+2*PI())/3)</f>
        <v>-0.43240822421654596</v>
      </c>
      <c r="AK68" s="11">
        <f>'OddsRatio_working_3-way'!U68/(3*'OddsRatio_working_3-way'!X68^(1/3))*SIN(('OddsRatio_working_3-way'!Y68+4*PI())/3)</f>
        <v>0.46959432119076405</v>
      </c>
      <c r="AL68" s="11">
        <f>'OddsRatio_working_3-way'!Z68+'OddsRatio_working_3-way'!AF68</f>
        <v>1.0415428248012759</v>
      </c>
      <c r="AM68" s="11">
        <f>'OddsRatio_working_3-way'!AA68+'OddsRatio_working_3-way'!AG68</f>
        <v>-0.58517962169516702</v>
      </c>
      <c r="AN68" s="11">
        <f>'OddsRatio_working_3-way'!AB68+'OddsRatio_working_3-way'!AH68</f>
        <v>-0.45636320310610889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1.0415428248012759</v>
      </c>
      <c r="AS68" s="11">
        <f>IF(('OddsRatio_working_3-way'!X68=0),IF(Q68&gt;0,-Q68^(1/3),(-Q68)^(1/3)),'OddsRatio_working_3-way'!AM68-'OddsRatio_working_3-way'!R68/3)</f>
        <v>-0.58517962169516702</v>
      </c>
      <c r="AT68" s="11">
        <f>IF(('OddsRatio_working_3-way'!X68=0),IF(Q68&gt;0,-Q68^(1/3),(-Q68)^(1/3)),'OddsRatio_working_3-way'!AN68-'OddsRatio_working_3-way'!R68/3)</f>
        <v>-0.45636320310610889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8.19</v>
      </c>
      <c r="B69" s="4">
        <f>IF('True_Odds_Calculator_3-way'!B70="","",'True_Odds_Calculator_3-way'!B70)</f>
        <v>4.7300000000000004</v>
      </c>
      <c r="C69" s="4">
        <f>IF('True_Odds_Calculator_3-way'!C70="","",'True_Odds_Calculator_3-way'!C70)</f>
        <v>1.43</v>
      </c>
      <c r="D69" s="9">
        <f t="shared" si="26"/>
        <v>0.11497310331548621</v>
      </c>
      <c r="E69" s="9">
        <f t="shared" si="27"/>
        <v>0.20026532862622209</v>
      </c>
      <c r="F69" s="9">
        <f t="shared" si="28"/>
        <v>0.68476156805829169</v>
      </c>
      <c r="G69" s="9">
        <f t="shared" si="29"/>
        <v>1.0706100730819199</v>
      </c>
      <c r="H69" s="9">
        <f t="shared" si="30"/>
        <v>8.6976864254590041</v>
      </c>
      <c r="I69" s="9">
        <f t="shared" si="31"/>
        <v>4.9933755725955615</v>
      </c>
      <c r="J69" s="9">
        <f t="shared" si="32"/>
        <v>1.4603623314252254</v>
      </c>
      <c r="K69" s="11">
        <f t="shared" si="33"/>
        <v>0.12210012210012211</v>
      </c>
      <c r="L69" s="11">
        <f t="shared" si="34"/>
        <v>0.21141649048625791</v>
      </c>
      <c r="M69" s="11">
        <f t="shared" si="35"/>
        <v>0.69930069930069938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-0.20817333404745986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0.20488717837880308</v>
      </c>
      <c r="Q69" s="11">
        <f>2*'OddsRatio_working_3-way'!K69*'OddsRatio_working_3-way'!L69*'OddsRatio_working_3-way'!M69</f>
        <v>3.6103467555736221E-2</v>
      </c>
      <c r="R69" s="11">
        <f t="shared" si="36"/>
        <v>0</v>
      </c>
      <c r="S69" s="11">
        <f t="shared" si="37"/>
        <v>-0.98421432944957499</v>
      </c>
      <c r="T69" s="11">
        <f t="shared" si="38"/>
        <v>-0.17342983778847135</v>
      </c>
      <c r="U69" s="11">
        <f>'OddsRatio_working_3-way'!S69-'OddsRatio_working_3-way'!R69^2/3</f>
        <v>-0.98421432944957499</v>
      </c>
      <c r="V69" s="11">
        <f>'OddsRatio_working_3-way'!S69*'OddsRatio_working_3-way'!R69/3-2*'OddsRatio_working_3-way'!R69^3/27-'OddsRatio_working_3-way'!T69</f>
        <v>0.17342983778847135</v>
      </c>
      <c r="W69" s="11">
        <f>'OddsRatio_working_3-way'!V69^2+4*'OddsRatio_working_3-way'!U69^3/27</f>
        <v>-0.11116455313396618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0.18791119030628647</v>
      </c>
      <c r="Y69" s="11">
        <f>IF('OddsRatio_working_3-way'!W69&gt;=0,IF('OddsRatio_working_3-way'!V69+SQRT('OddsRatio_working_3-way'!W69)&gt;0,0,PI()),ACOS('OddsRatio_working_3-way'!V69/(2*'OddsRatio_working_3-way'!X69)))</f>
        <v>1.0911476082769491</v>
      </c>
      <c r="Z69" s="11">
        <f>'OddsRatio_working_3-way'!X69^(1/3)*COS('OddsRatio_working_3-way'!Y69/3)</f>
        <v>0.53530503654095996</v>
      </c>
      <c r="AA69" s="11">
        <f>'OddsRatio_working_3-way'!X69^(1/3)*COS(('OddsRatio_working_3-way'!Y69+2*PI())/3)</f>
        <v>-0.44411772943915434</v>
      </c>
      <c r="AB69" s="11">
        <f>'OddsRatio_working_3-way'!X69^(1/3)*COS(('OddsRatio_working_3-way'!Y69+4*PI())/3)</f>
        <v>-9.1187307101805851E-2</v>
      </c>
      <c r="AC69" s="11">
        <f>'OddsRatio_working_3-way'!X69^(1/3)*SIN('OddsRatio_working_3-way'!Y69/3)</f>
        <v>0.20376447434167666</v>
      </c>
      <c r="AD69" s="11">
        <f>'OddsRatio_working_3-way'!X69^(1/3)*SIN(('OddsRatio_working_3-way'!Y69+2*PI())/3)</f>
        <v>0.36170552324739036</v>
      </c>
      <c r="AE69" s="11">
        <f>'OddsRatio_working_3-way'!X69^(1/3)*SIN(('OddsRatio_working_3-way'!Y69+4*PI())/3)</f>
        <v>-0.56546999758906691</v>
      </c>
      <c r="AF69" s="11">
        <f>-'OddsRatio_working_3-way'!U69/(3*'OddsRatio_working_3-way'!X69^(1/3))*COS(('OddsRatio_working_3-way'!Y69)/3)</f>
        <v>0.53530503654095996</v>
      </c>
      <c r="AG69" s="11">
        <f>-'OddsRatio_working_3-way'!U69/(3*'OddsRatio_working_3-way'!X69^(1/3))*COS(('OddsRatio_working_3-way'!Y69+2*PI())/3)</f>
        <v>-0.44411772943915434</v>
      </c>
      <c r="AH69" s="11">
        <f>-'OddsRatio_working_3-way'!U69/(3*'OddsRatio_working_3-way'!X69^(1/3))*COS(('OddsRatio_working_3-way'!Y69+4*PI())/3)</f>
        <v>-9.1187307101805851E-2</v>
      </c>
      <c r="AI69" s="11">
        <f>'OddsRatio_working_3-way'!U69/(3*'OddsRatio_working_3-way'!X69^(1/3))*SIN(('OddsRatio_working_3-way'!Y69)/3)</f>
        <v>-0.20376447434167666</v>
      </c>
      <c r="AJ69" s="11">
        <f>'OddsRatio_working_3-way'!U69/(3*'OddsRatio_working_3-way'!X69^(1/3))*SIN(('OddsRatio_working_3-way'!Y69+2*PI())/3)</f>
        <v>-0.36170552324739036</v>
      </c>
      <c r="AK69" s="11">
        <f>'OddsRatio_working_3-way'!U69/(3*'OddsRatio_working_3-way'!X69^(1/3))*SIN(('OddsRatio_working_3-way'!Y69+4*PI())/3)</f>
        <v>0.56546999758906691</v>
      </c>
      <c r="AL69" s="11">
        <f>'OddsRatio_working_3-way'!Z69+'OddsRatio_working_3-way'!AF69</f>
        <v>1.0706100730819199</v>
      </c>
      <c r="AM69" s="11">
        <f>'OddsRatio_working_3-way'!AA69+'OddsRatio_working_3-way'!AG69</f>
        <v>-0.88823545887830868</v>
      </c>
      <c r="AN69" s="11">
        <f>'OddsRatio_working_3-way'!AB69+'OddsRatio_working_3-way'!AH69</f>
        <v>-0.1823746142036117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1.0706100730819199</v>
      </c>
      <c r="AS69" s="11">
        <f>IF(('OddsRatio_working_3-way'!X69=0),IF(Q69&gt;0,-Q69^(1/3),(-Q69)^(1/3)),'OddsRatio_working_3-way'!AM69-'OddsRatio_working_3-way'!R69/3)</f>
        <v>-0.88823545887830868</v>
      </c>
      <c r="AT69" s="11">
        <f>IF(('OddsRatio_working_3-way'!X69=0),IF(Q69&gt;0,-Q69^(1/3),(-Q69)^(1/3)),'OddsRatio_working_3-way'!AN69-'OddsRatio_working_3-way'!R69/3)</f>
        <v>-0.1823746142036117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3.42</v>
      </c>
      <c r="B70" s="4">
        <f>IF('True_Odds_Calculator_3-way'!B71="","",'True_Odds_Calculator_3-way'!B71)</f>
        <v>3.04</v>
      </c>
      <c r="C70" s="4">
        <f>IF('True_Odds_Calculator_3-way'!C71="","",'True_Odds_Calculator_3-way'!C71)</f>
        <v>2.46</v>
      </c>
      <c r="D70" s="9">
        <f t="shared" si="26"/>
        <v>0.28380258696346577</v>
      </c>
      <c r="E70" s="9">
        <f t="shared" si="27"/>
        <v>0.31976342141673109</v>
      </c>
      <c r="F70" s="9">
        <f t="shared" si="28"/>
        <v>0.39643399161980297</v>
      </c>
      <c r="G70" s="9">
        <f t="shared" si="29"/>
        <v>1.0428000230599404</v>
      </c>
      <c r="H70" s="9">
        <f t="shared" si="30"/>
        <v>3.5235760558050555</v>
      </c>
      <c r="I70" s="9">
        <f t="shared" si="31"/>
        <v>3.1273120470422784</v>
      </c>
      <c r="J70" s="9">
        <f t="shared" si="32"/>
        <v>2.5224880336675128</v>
      </c>
      <c r="K70" s="11">
        <f t="shared" si="33"/>
        <v>0.29239766081871343</v>
      </c>
      <c r="L70" s="11">
        <f t="shared" si="34"/>
        <v>0.32894736842105265</v>
      </c>
      <c r="M70" s="11">
        <f t="shared" si="35"/>
        <v>0.4065040650406504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-0.28181466717714243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0.23146584189756947</v>
      </c>
      <c r="Q70" s="11">
        <f>2*'OddsRatio_working_3-way'!K70*'OddsRatio_working_3-way'!L70*'OddsRatio_working_3-way'!M70</f>
        <v>7.8197919559989684E-2</v>
      </c>
      <c r="R70" s="11">
        <f t="shared" si="36"/>
        <v>0</v>
      </c>
      <c r="S70" s="11">
        <f t="shared" si="37"/>
        <v>-0.82134064992463718</v>
      </c>
      <c r="T70" s="11">
        <f t="shared" si="38"/>
        <v>-0.27747994929886388</v>
      </c>
      <c r="U70" s="11">
        <f>'OddsRatio_working_3-way'!S70-'OddsRatio_working_3-way'!R70^2/3</f>
        <v>-0.82134064992463718</v>
      </c>
      <c r="V70" s="11">
        <f>'OddsRatio_working_3-way'!S70*'OddsRatio_working_3-way'!R70/3-2*'OddsRatio_working_3-way'!R70^3/27-'OddsRatio_working_3-way'!T70</f>
        <v>0.27747994929886388</v>
      </c>
      <c r="W70" s="11">
        <f>'OddsRatio_working_3-way'!V70^2+4*'OddsRatio_working_3-way'!U70^3/27</f>
        <v>-5.0903270555365254E-3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0.14325279169918173</v>
      </c>
      <c r="Y70" s="11">
        <f>IF('OddsRatio_working_3-way'!W70&gt;=0,IF('OddsRatio_working_3-way'!V70+SQRT('OddsRatio_working_3-way'!W70)&gt;0,0,PI()),ACOS('OddsRatio_working_3-way'!V70/(2*'OddsRatio_working_3-way'!X70)))</f>
        <v>0.25167151843180413</v>
      </c>
      <c r="Z70" s="11">
        <f>'OddsRatio_working_3-way'!X70^(1/3)*COS('OddsRatio_working_3-way'!Y70/3)</f>
        <v>0.52140001152997018</v>
      </c>
      <c r="AA70" s="11">
        <f>'OddsRatio_working_3-way'!X70^(1/3)*COS(('OddsRatio_working_3-way'!Y70+2*PI())/3)</f>
        <v>-0.29866951278798309</v>
      </c>
      <c r="AB70" s="11">
        <f>'OddsRatio_working_3-way'!X70^(1/3)*COS(('OddsRatio_working_3-way'!Y70+4*PI())/3)</f>
        <v>-0.22273049874198714</v>
      </c>
      <c r="AC70" s="11">
        <f>'OddsRatio_working_3-way'!X70^(1/3)*SIN('OddsRatio_working_3-way'!Y70/3)</f>
        <v>4.3843410201450557E-2</v>
      </c>
      <c r="AD70" s="11">
        <f>'OddsRatio_working_3-way'!X70^(1/3)*SIN(('OddsRatio_working_3-way'!Y70+2*PI())/3)</f>
        <v>0.42962395041772805</v>
      </c>
      <c r="AE70" s="11">
        <f>'OddsRatio_working_3-way'!X70^(1/3)*SIN(('OddsRatio_working_3-way'!Y70+4*PI())/3)</f>
        <v>-0.4734673606191786</v>
      </c>
      <c r="AF70" s="11">
        <f>-'OddsRatio_working_3-way'!U70/(3*'OddsRatio_working_3-way'!X70^(1/3))*COS(('OddsRatio_working_3-way'!Y70)/3)</f>
        <v>0.52140001152997029</v>
      </c>
      <c r="AG70" s="11">
        <f>-'OddsRatio_working_3-way'!U70/(3*'OddsRatio_working_3-way'!X70^(1/3))*COS(('OddsRatio_working_3-way'!Y70+2*PI())/3)</f>
        <v>-0.2986695127879832</v>
      </c>
      <c r="AH70" s="11">
        <f>-'OddsRatio_working_3-way'!U70/(3*'OddsRatio_working_3-way'!X70^(1/3))*COS(('OddsRatio_working_3-way'!Y70+4*PI())/3)</f>
        <v>-0.22273049874198719</v>
      </c>
      <c r="AI70" s="11">
        <f>'OddsRatio_working_3-way'!U70/(3*'OddsRatio_working_3-way'!X70^(1/3))*SIN(('OddsRatio_working_3-way'!Y70)/3)</f>
        <v>-4.3843410201450564E-2</v>
      </c>
      <c r="AJ70" s="11">
        <f>'OddsRatio_working_3-way'!U70/(3*'OddsRatio_working_3-way'!X70^(1/3))*SIN(('OddsRatio_working_3-way'!Y70+2*PI())/3)</f>
        <v>-0.42962395041772816</v>
      </c>
      <c r="AK70" s="11">
        <f>'OddsRatio_working_3-way'!U70/(3*'OddsRatio_working_3-way'!X70^(1/3))*SIN(('OddsRatio_working_3-way'!Y70+4*PI())/3)</f>
        <v>0.47346736061917871</v>
      </c>
      <c r="AL70" s="11">
        <f>'OddsRatio_working_3-way'!Z70+'OddsRatio_working_3-way'!AF70</f>
        <v>1.0428000230599404</v>
      </c>
      <c r="AM70" s="11">
        <f>'OddsRatio_working_3-way'!AA70+'OddsRatio_working_3-way'!AG70</f>
        <v>-0.5973390255759663</v>
      </c>
      <c r="AN70" s="11">
        <f>'OddsRatio_working_3-way'!AB70+'OddsRatio_working_3-way'!AH70</f>
        <v>-0.44546099748397433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1.0428000230599404</v>
      </c>
      <c r="AS70" s="11">
        <f>IF(('OddsRatio_working_3-way'!X70=0),IF(Q70&gt;0,-Q70^(1/3),(-Q70)^(1/3)),'OddsRatio_working_3-way'!AM70-'OddsRatio_working_3-way'!R70/3)</f>
        <v>-0.5973390255759663</v>
      </c>
      <c r="AT70" s="11">
        <f>IF(('OddsRatio_working_3-way'!X70=0),IF(Q70&gt;0,-Q70^(1/3),(-Q70)^(1/3)),'OddsRatio_working_3-way'!AN70-'OddsRatio_working_3-way'!R70/3)</f>
        <v>-0.44546099748397433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1.4</v>
      </c>
      <c r="B71" s="4">
        <f>IF('True_Odds_Calculator_3-way'!B72="","",'True_Odds_Calculator_3-way'!B72)</f>
        <v>5.15</v>
      </c>
      <c r="C71" s="4">
        <f>IF('True_Odds_Calculator_3-way'!C72="","",'True_Odds_Calculator_3-way'!C72)</f>
        <v>7.14</v>
      </c>
      <c r="D71" s="9">
        <f t="shared" si="26"/>
        <v>0.69304579771389929</v>
      </c>
      <c r="E71" s="9">
        <f t="shared" si="27"/>
        <v>0.17872619743933746</v>
      </c>
      <c r="F71" s="9">
        <f t="shared" si="28"/>
        <v>0.12822800484676308</v>
      </c>
      <c r="G71" s="9">
        <f t="shared" si="29"/>
        <v>1.1072652171711757</v>
      </c>
      <c r="H71" s="9">
        <f t="shared" si="30"/>
        <v>1.4429060868684704</v>
      </c>
      <c r="I71" s="9">
        <f t="shared" si="31"/>
        <v>5.5951506512603784</v>
      </c>
      <c r="J71" s="9">
        <f t="shared" si="32"/>
        <v>7.7986084334310179</v>
      </c>
      <c r="K71" s="11">
        <f t="shared" si="33"/>
        <v>0.7142857142857143</v>
      </c>
      <c r="L71" s="11">
        <f t="shared" si="34"/>
        <v>0.1941747572815534</v>
      </c>
      <c r="M71" s="11">
        <f t="shared" si="35"/>
        <v>0.14005602240896359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-0.19798987556187519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0.20765587788513462</v>
      </c>
      <c r="Q71" s="11">
        <f>2*'OddsRatio_working_3-way'!K71*'OddsRatio_working_3-way'!L71*'OddsRatio_working_3-way'!M71</f>
        <v>3.8850491652971865E-2</v>
      </c>
      <c r="R71" s="11">
        <f t="shared" si="36"/>
        <v>0</v>
      </c>
      <c r="S71" s="11">
        <f t="shared" si="37"/>
        <v>-1.0488206899258272</v>
      </c>
      <c r="T71" s="11">
        <f t="shared" si="38"/>
        <v>-0.19622463796554299</v>
      </c>
      <c r="U71" s="11">
        <f>'OddsRatio_working_3-way'!S71-'OddsRatio_working_3-way'!R71^2/3</f>
        <v>-1.0488206899258272</v>
      </c>
      <c r="V71" s="11">
        <f>'OddsRatio_working_3-way'!S71*'OddsRatio_working_3-way'!R71/3-2*'OddsRatio_working_3-way'!R71^3/27-'OddsRatio_working_3-way'!T71</f>
        <v>0.19622463796554299</v>
      </c>
      <c r="W71" s="11">
        <f>'OddsRatio_working_3-way'!V71^2+4*'OddsRatio_working_3-way'!U71^3/27</f>
        <v>-0.13241867830301196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0.20671404575386285</v>
      </c>
      <c r="Y71" s="11">
        <f>IF('OddsRatio_working_3-way'!W71&gt;=0,IF('OddsRatio_working_3-way'!V71+SQRT('OddsRatio_working_3-way'!W71)&gt;0,0,PI()),ACOS('OddsRatio_working_3-way'!V71/(2*'OddsRatio_working_3-way'!X71)))</f>
        <v>1.0762547343310784</v>
      </c>
      <c r="Z71" s="11">
        <f>'OddsRatio_working_3-way'!X71^(1/3)*COS('OddsRatio_working_3-way'!Y71/3)</f>
        <v>0.55363260858558783</v>
      </c>
      <c r="AA71" s="11">
        <f>'OddsRatio_working_3-way'!X71^(1/3)*COS(('OddsRatio_working_3-way'!Y71+2*PI())/3)</f>
        <v>-0.45660332694597316</v>
      </c>
      <c r="AB71" s="11">
        <f>'OddsRatio_working_3-way'!X71^(1/3)*COS(('OddsRatio_working_3-way'!Y71+4*PI())/3)</f>
        <v>-9.7029281639614842E-2</v>
      </c>
      <c r="AC71" s="11">
        <f>'OddsRatio_working_3-way'!X71^(1/3)*SIN('OddsRatio_working_3-way'!Y71/3)</f>
        <v>0.20760017185122889</v>
      </c>
      <c r="AD71" s="11">
        <f>'OddsRatio_working_3-way'!X71^(1/3)*SIN(('OddsRatio_working_3-way'!Y71+2*PI())/3)</f>
        <v>0.37565981747295146</v>
      </c>
      <c r="AE71" s="11">
        <f>'OddsRatio_working_3-way'!X71^(1/3)*SIN(('OddsRatio_working_3-way'!Y71+4*PI())/3)</f>
        <v>-0.58325998932418022</v>
      </c>
      <c r="AF71" s="11">
        <f>-'OddsRatio_working_3-way'!U71/(3*'OddsRatio_working_3-way'!X71^(1/3))*COS(('OddsRatio_working_3-way'!Y71)/3)</f>
        <v>0.55363260858558772</v>
      </c>
      <c r="AG71" s="11">
        <f>-'OddsRatio_working_3-way'!U71/(3*'OddsRatio_working_3-way'!X71^(1/3))*COS(('OddsRatio_working_3-way'!Y71+2*PI())/3)</f>
        <v>-0.45660332694597311</v>
      </c>
      <c r="AH71" s="11">
        <f>-'OddsRatio_working_3-way'!U71/(3*'OddsRatio_working_3-way'!X71^(1/3))*COS(('OddsRatio_working_3-way'!Y71+4*PI())/3)</f>
        <v>-9.7029281639614828E-2</v>
      </c>
      <c r="AI71" s="11">
        <f>'OddsRatio_working_3-way'!U71/(3*'OddsRatio_working_3-way'!X71^(1/3))*SIN(('OddsRatio_working_3-way'!Y71)/3)</f>
        <v>-0.20760017185122887</v>
      </c>
      <c r="AJ71" s="11">
        <f>'OddsRatio_working_3-way'!U71/(3*'OddsRatio_working_3-way'!X71^(1/3))*SIN(('OddsRatio_working_3-way'!Y71+2*PI())/3)</f>
        <v>-0.37565981747295135</v>
      </c>
      <c r="AK71" s="11">
        <f>'OddsRatio_working_3-way'!U71/(3*'OddsRatio_working_3-way'!X71^(1/3))*SIN(('OddsRatio_working_3-way'!Y71+4*PI())/3)</f>
        <v>0.58325998932418011</v>
      </c>
      <c r="AL71" s="11">
        <f>'OddsRatio_working_3-way'!Z71+'OddsRatio_working_3-way'!AF71</f>
        <v>1.1072652171711757</v>
      </c>
      <c r="AM71" s="11">
        <f>'OddsRatio_working_3-way'!AA71+'OddsRatio_working_3-way'!AG71</f>
        <v>-0.91320665389194633</v>
      </c>
      <c r="AN71" s="11">
        <f>'OddsRatio_working_3-way'!AB71+'OddsRatio_working_3-way'!AH71</f>
        <v>-0.19405856327922966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1.1072652171711757</v>
      </c>
      <c r="AS71" s="11">
        <f>IF(('OddsRatio_working_3-way'!X71=0),IF(Q71&gt;0,-Q71^(1/3),(-Q71)^(1/3)),'OddsRatio_working_3-way'!AM71-'OddsRatio_working_3-way'!R71/3)</f>
        <v>-0.91320665389194633</v>
      </c>
      <c r="AT71" s="11">
        <f>IF(('OddsRatio_working_3-way'!X71=0),IF(Q71&gt;0,-Q71^(1/3),(-Q71)^(1/3)),'OddsRatio_working_3-way'!AN71-'OddsRatio_working_3-way'!R71/3)</f>
        <v>-0.19405856327922966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6.13</v>
      </c>
      <c r="B72" s="4">
        <f>IF('True_Odds_Calculator_3-way'!B73="","",'True_Odds_Calculator_3-way'!B73)</f>
        <v>4.92</v>
      </c>
      <c r="C72" s="4">
        <f>IF('True_Odds_Calculator_3-way'!C73="","",'True_Odds_Calculator_3-way'!C73)</f>
        <v>1.46</v>
      </c>
      <c r="D72" s="9">
        <f t="shared" si="26"/>
        <v>0.14982512970476802</v>
      </c>
      <c r="E72" s="9">
        <f t="shared" si="27"/>
        <v>0.18740523443422039</v>
      </c>
      <c r="F72" s="9">
        <f t="shared" si="28"/>
        <v>0.66276963586101179</v>
      </c>
      <c r="G72" s="9">
        <f t="shared" si="29"/>
        <v>1.1061301658852842</v>
      </c>
      <c r="H72" s="9">
        <f t="shared" si="30"/>
        <v>6.6744477509915088</v>
      </c>
      <c r="I72" s="9">
        <f t="shared" si="31"/>
        <v>5.3360302502703147</v>
      </c>
      <c r="J72" s="9">
        <f t="shared" si="32"/>
        <v>1.5088198763072305</v>
      </c>
      <c r="K72" s="11">
        <f t="shared" si="33"/>
        <v>0.16313213703099511</v>
      </c>
      <c r="L72" s="11">
        <f t="shared" si="34"/>
        <v>0.2032520325203252</v>
      </c>
      <c r="M72" s="11">
        <f t="shared" si="35"/>
        <v>0.68493150684931503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-0.21007909156165916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0.21597430437197399</v>
      </c>
      <c r="Q72" s="11">
        <f>2*'OddsRatio_working_3-way'!K72*'OddsRatio_working_3-way'!L72*'OddsRatio_working_3-way'!M72</f>
        <v>4.5420463590320495E-2</v>
      </c>
      <c r="R72" s="11">
        <f t="shared" si="36"/>
        <v>0</v>
      </c>
      <c r="S72" s="11">
        <f t="shared" si="37"/>
        <v>-1.0280618731092739</v>
      </c>
      <c r="T72" s="11">
        <f t="shared" si="38"/>
        <v>-0.21620649276746032</v>
      </c>
      <c r="U72" s="11">
        <f>'OddsRatio_working_3-way'!S72-'OddsRatio_working_3-way'!R72^2/3</f>
        <v>-1.0280618731092739</v>
      </c>
      <c r="V72" s="11">
        <f>'OddsRatio_working_3-way'!S72*'OddsRatio_working_3-way'!R72/3-2*'OddsRatio_working_3-way'!R72^3/27-'OddsRatio_working_3-way'!T72</f>
        <v>0.21620649276746032</v>
      </c>
      <c r="W72" s="11">
        <f>'OddsRatio_working_3-way'!V72^2+4*'OddsRatio_working_3-way'!U72^3/27</f>
        <v>-0.11422810409147414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0.20060742234914938</v>
      </c>
      <c r="Y72" s="11">
        <f>IF('OddsRatio_working_3-way'!W72&gt;=0,IF('OddsRatio_working_3-way'!V72+SQRT('OddsRatio_working_3-way'!W72)&gt;0,0,PI()),ACOS('OddsRatio_working_3-way'!V72/(2*'OddsRatio_working_3-way'!X72)))</f>
        <v>1.0016898274290473</v>
      </c>
      <c r="Z72" s="11">
        <f>'OddsRatio_working_3-way'!X72^(1/3)*COS('OddsRatio_working_3-way'!Y72/3)</f>
        <v>0.55306508294264212</v>
      </c>
      <c r="AA72" s="11">
        <f>'OddsRatio_working_3-way'!X72^(1/3)*COS(('OddsRatio_working_3-way'!Y72+2*PI())/3)</f>
        <v>-0.4426792501343419</v>
      </c>
      <c r="AB72" s="11">
        <f>'OddsRatio_working_3-way'!X72^(1/3)*COS(('OddsRatio_working_3-way'!Y72+4*PI())/3)</f>
        <v>-0.11038583280830021</v>
      </c>
      <c r="AC72" s="11">
        <f>'OddsRatio_working_3-way'!X72^(1/3)*SIN('OddsRatio_working_3-way'!Y72/3)</f>
        <v>0.19184969394313087</v>
      </c>
      <c r="AD72" s="11">
        <f>'OddsRatio_working_3-way'!X72^(1/3)*SIN(('OddsRatio_working_3-way'!Y72+2*PI())/3)</f>
        <v>0.38304356480291041</v>
      </c>
      <c r="AE72" s="11">
        <f>'OddsRatio_working_3-way'!X72^(1/3)*SIN(('OddsRatio_working_3-way'!Y72+4*PI())/3)</f>
        <v>-0.57489325874604114</v>
      </c>
      <c r="AF72" s="11">
        <f>-'OddsRatio_working_3-way'!U72/(3*'OddsRatio_working_3-way'!X72^(1/3))*COS(('OddsRatio_working_3-way'!Y72)/3)</f>
        <v>0.55306508294264212</v>
      </c>
      <c r="AG72" s="11">
        <f>-'OddsRatio_working_3-way'!U72/(3*'OddsRatio_working_3-way'!X72^(1/3))*COS(('OddsRatio_working_3-way'!Y72+2*PI())/3)</f>
        <v>-0.4426792501343419</v>
      </c>
      <c r="AH72" s="11">
        <f>-'OddsRatio_working_3-way'!U72/(3*'OddsRatio_working_3-way'!X72^(1/3))*COS(('OddsRatio_working_3-way'!Y72+4*PI())/3)</f>
        <v>-0.11038583280830021</v>
      </c>
      <c r="AI72" s="11">
        <f>'OddsRatio_working_3-way'!U72/(3*'OddsRatio_working_3-way'!X72^(1/3))*SIN(('OddsRatio_working_3-way'!Y72)/3)</f>
        <v>-0.19184969394313087</v>
      </c>
      <c r="AJ72" s="11">
        <f>'OddsRatio_working_3-way'!U72/(3*'OddsRatio_working_3-way'!X72^(1/3))*SIN(('OddsRatio_working_3-way'!Y72+2*PI())/3)</f>
        <v>-0.38304356480291041</v>
      </c>
      <c r="AK72" s="11">
        <f>'OddsRatio_working_3-way'!U72/(3*'OddsRatio_working_3-way'!X72^(1/3))*SIN(('OddsRatio_working_3-way'!Y72+4*PI())/3)</f>
        <v>0.57489325874604114</v>
      </c>
      <c r="AL72" s="11">
        <f>'OddsRatio_working_3-way'!Z72+'OddsRatio_working_3-way'!AF72</f>
        <v>1.1061301658852842</v>
      </c>
      <c r="AM72" s="11">
        <f>'OddsRatio_working_3-way'!AA72+'OddsRatio_working_3-way'!AG72</f>
        <v>-0.88535850026868379</v>
      </c>
      <c r="AN72" s="11">
        <f>'OddsRatio_working_3-way'!AB72+'OddsRatio_working_3-way'!AH72</f>
        <v>-0.22077166561660042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1.1061301658852842</v>
      </c>
      <c r="AS72" s="11">
        <f>IF(('OddsRatio_working_3-way'!X72=0),IF(Q72&gt;0,-Q72^(1/3),(-Q72)^(1/3)),'OddsRatio_working_3-way'!AM72-'OddsRatio_working_3-way'!R72/3)</f>
        <v>-0.88535850026868379</v>
      </c>
      <c r="AT72" s="11">
        <f>IF(('OddsRatio_working_3-way'!X72=0),IF(Q72&gt;0,-Q72^(1/3),(-Q72)^(1/3)),'OddsRatio_working_3-way'!AN72-'OddsRatio_working_3-way'!R72/3)</f>
        <v>-0.22077166561660042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1.52</v>
      </c>
      <c r="B73" s="4">
        <f>IF('True_Odds_Calculator_3-way'!B74="","",'True_Odds_Calculator_3-way'!B74)</f>
        <v>4.3499999999999996</v>
      </c>
      <c r="C73" s="4">
        <f>IF('True_Odds_Calculator_3-way'!C74="","",'True_Odds_Calculator_3-way'!C74)</f>
        <v>6.15</v>
      </c>
      <c r="D73" s="9">
        <f t="shared" si="26"/>
        <v>0.63630054443179362</v>
      </c>
      <c r="E73" s="9">
        <f t="shared" si="27"/>
        <v>0.21356922846913667</v>
      </c>
      <c r="F73" s="9">
        <f t="shared" si="28"/>
        <v>0.15013022709906948</v>
      </c>
      <c r="G73" s="9">
        <f t="shared" si="29"/>
        <v>1.0992007410011433</v>
      </c>
      <c r="H73" s="9">
        <f t="shared" si="30"/>
        <v>1.5715843853205944</v>
      </c>
      <c r="I73" s="9">
        <f t="shared" si="31"/>
        <v>4.682322482353829</v>
      </c>
      <c r="J73" s="9">
        <f t="shared" si="32"/>
        <v>6.6608838161558879</v>
      </c>
      <c r="K73" s="11">
        <f t="shared" si="33"/>
        <v>0.65789473684210531</v>
      </c>
      <c r="L73" s="11">
        <f t="shared" si="34"/>
        <v>0.22988505747126439</v>
      </c>
      <c r="M73" s="11">
        <f t="shared" si="35"/>
        <v>0.16260162601626016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-0.2206212896974703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0.22181891510385165</v>
      </c>
      <c r="Q73" s="11">
        <f>2*'OddsRatio_working_3-way'!K73*'OddsRatio_working_3-way'!L73*'OddsRatio_working_3-way'!M73</f>
        <v>4.9183794923248696E-2</v>
      </c>
      <c r="R73" s="11">
        <f t="shared" si="36"/>
        <v>0</v>
      </c>
      <c r="S73" s="11">
        <f t="shared" si="37"/>
        <v>-1.0054284217448988</v>
      </c>
      <c r="T73" s="11">
        <f t="shared" si="38"/>
        <v>-0.22293313120729458</v>
      </c>
      <c r="U73" s="11">
        <f>'OddsRatio_working_3-way'!S73-'OddsRatio_working_3-way'!R73^2/3</f>
        <v>-1.0054284217448988</v>
      </c>
      <c r="V73" s="11">
        <f>'OddsRatio_working_3-way'!S73*'OddsRatio_working_3-way'!R73/3-2*'OddsRatio_working_3-way'!R73^3/27-'OddsRatio_working_3-way'!T73</f>
        <v>0.22293313120729458</v>
      </c>
      <c r="W73" s="11">
        <f>'OddsRatio_working_3-way'!V73^2+4*'OddsRatio_working_3-way'!U73^3/27</f>
        <v>-0.10087471952656471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0.19401926484015289</v>
      </c>
      <c r="Y73" s="11">
        <f>IF('OddsRatio_working_3-way'!W73&gt;=0,IF('OddsRatio_working_3-way'!V73+SQRT('OddsRatio_working_3-way'!W73)&gt;0,0,PI()),ACOS('OddsRatio_working_3-way'!V73/(2*'OddsRatio_working_3-way'!X73)))</f>
        <v>0.95878745022077005</v>
      </c>
      <c r="Z73" s="11">
        <f>'OddsRatio_working_3-way'!X73^(1/3)*COS('OddsRatio_working_3-way'!Y73/3)</f>
        <v>0.54960037050057164</v>
      </c>
      <c r="AA73" s="11">
        <f>'OddsRatio_working_3-way'!X73^(1/3)*COS(('OddsRatio_working_3-way'!Y73+2*PI())/3)</f>
        <v>-0.43231742238784637</v>
      </c>
      <c r="AB73" s="11">
        <f>'OddsRatio_working_3-way'!X73^(1/3)*COS(('OddsRatio_working_3-way'!Y73+4*PI())/3)</f>
        <v>-0.11728294811272513</v>
      </c>
      <c r="AC73" s="11">
        <f>'OddsRatio_working_3-way'!X73^(1/3)*SIN('OddsRatio_working_3-way'!Y73/3)</f>
        <v>0.18188523852675348</v>
      </c>
      <c r="AD73" s="11">
        <f>'OddsRatio_working_3-way'!X73^(1/3)*SIN(('OddsRatio_working_3-way'!Y73+2*PI())/3)</f>
        <v>0.38502526351945787</v>
      </c>
      <c r="AE73" s="11">
        <f>'OddsRatio_working_3-way'!X73^(1/3)*SIN(('OddsRatio_working_3-way'!Y73+4*PI())/3)</f>
        <v>-0.5669105020462113</v>
      </c>
      <c r="AF73" s="11">
        <f>-'OddsRatio_working_3-way'!U73/(3*'OddsRatio_working_3-way'!X73^(1/3))*COS(('OddsRatio_working_3-way'!Y73)/3)</f>
        <v>0.54960037050057164</v>
      </c>
      <c r="AG73" s="11">
        <f>-'OddsRatio_working_3-way'!U73/(3*'OddsRatio_working_3-way'!X73^(1/3))*COS(('OddsRatio_working_3-way'!Y73+2*PI())/3)</f>
        <v>-0.43231742238784637</v>
      </c>
      <c r="AH73" s="11">
        <f>-'OddsRatio_working_3-way'!U73/(3*'OddsRatio_working_3-way'!X73^(1/3))*COS(('OddsRatio_working_3-way'!Y73+4*PI())/3)</f>
        <v>-0.11728294811272513</v>
      </c>
      <c r="AI73" s="11">
        <f>'OddsRatio_working_3-way'!U73/(3*'OddsRatio_working_3-way'!X73^(1/3))*SIN(('OddsRatio_working_3-way'!Y73)/3)</f>
        <v>-0.18188523852675348</v>
      </c>
      <c r="AJ73" s="11">
        <f>'OddsRatio_working_3-way'!U73/(3*'OddsRatio_working_3-way'!X73^(1/3))*SIN(('OddsRatio_working_3-way'!Y73+2*PI())/3)</f>
        <v>-0.38502526351945787</v>
      </c>
      <c r="AK73" s="11">
        <f>'OddsRatio_working_3-way'!U73/(3*'OddsRatio_working_3-way'!X73^(1/3))*SIN(('OddsRatio_working_3-way'!Y73+4*PI())/3)</f>
        <v>0.5669105020462113</v>
      </c>
      <c r="AL73" s="11">
        <f>'OddsRatio_working_3-way'!Z73+'OddsRatio_working_3-way'!AF73</f>
        <v>1.0992007410011433</v>
      </c>
      <c r="AM73" s="11">
        <f>'OddsRatio_working_3-way'!AA73+'OddsRatio_working_3-way'!AG73</f>
        <v>-0.86463484477569275</v>
      </c>
      <c r="AN73" s="11">
        <f>'OddsRatio_working_3-way'!AB73+'OddsRatio_working_3-way'!AH73</f>
        <v>-0.23456589622545027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1.0992007410011433</v>
      </c>
      <c r="AS73" s="11">
        <f>IF(('OddsRatio_working_3-way'!X73=0),IF(Q73&gt;0,-Q73^(1/3),(-Q73)^(1/3)),'OddsRatio_working_3-way'!AM73-'OddsRatio_working_3-way'!R73/3)</f>
        <v>-0.86463484477569275</v>
      </c>
      <c r="AT73" s="11">
        <f>IF(('OddsRatio_working_3-way'!X73=0),IF(Q73&gt;0,-Q73^(1/3),(-Q73)^(1/3)),'OddsRatio_working_3-way'!AN73-'OddsRatio_working_3-way'!R73/3)</f>
        <v>-0.23456589622545027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2.92</v>
      </c>
      <c r="B74" s="4">
        <f>IF('True_Odds_Calculator_3-way'!B75="","",'True_Odds_Calculator_3-way'!B75)</f>
        <v>3.45</v>
      </c>
      <c r="C74" s="4">
        <f>IF('True_Odds_Calculator_3-way'!C75="","",'True_Odds_Calculator_3-way'!C75)</f>
        <v>2.4300000000000002</v>
      </c>
      <c r="D74" s="9">
        <f t="shared" si="26"/>
        <v>0.32780865308551915</v>
      </c>
      <c r="E74" s="9">
        <f t="shared" si="27"/>
        <v>0.27650278218950414</v>
      </c>
      <c r="F74" s="9">
        <f t="shared" si="28"/>
        <v>0.39568856472497671</v>
      </c>
      <c r="G74" s="9">
        <f t="shared" si="29"/>
        <v>1.0680000559959519</v>
      </c>
      <c r="H74" s="9">
        <f t="shared" si="30"/>
        <v>3.0505601075122279</v>
      </c>
      <c r="I74" s="9">
        <f t="shared" si="31"/>
        <v>3.616600137190082</v>
      </c>
      <c r="J74" s="9">
        <f t="shared" si="32"/>
        <v>2.5272400800742116</v>
      </c>
      <c r="K74" s="11">
        <f t="shared" si="33"/>
        <v>0.34246575342465752</v>
      </c>
      <c r="L74" s="11">
        <f t="shared" si="34"/>
        <v>0.28985507246376813</v>
      </c>
      <c r="M74" s="11">
        <f t="shared" si="35"/>
        <v>0.41152263374485593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-0.27478633421324183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0.23692984670638917</v>
      </c>
      <c r="Q74" s="11">
        <f>2*'OddsRatio_working_3-way'!K74*'OddsRatio_working_3-way'!L74*'OddsRatio_working_3-way'!M74</f>
        <v>8.1699947140134191E-2</v>
      </c>
      <c r="R74" s="11">
        <f t="shared" si="36"/>
        <v>0</v>
      </c>
      <c r="S74" s="11">
        <f t="shared" si="37"/>
        <v>-0.86223300509014766</v>
      </c>
      <c r="T74" s="11">
        <f t="shared" si="38"/>
        <v>-0.29732172589315436</v>
      </c>
      <c r="U74" s="11">
        <f>'OddsRatio_working_3-way'!S74-'OddsRatio_working_3-way'!R74^2/3</f>
        <v>-0.86223300509014766</v>
      </c>
      <c r="V74" s="11">
        <f>'OddsRatio_working_3-way'!S74*'OddsRatio_working_3-way'!R74/3-2*'OddsRatio_working_3-way'!R74^3/27-'OddsRatio_working_3-way'!T74</f>
        <v>0.29732172589315436</v>
      </c>
      <c r="W74" s="11">
        <f>'OddsRatio_working_3-way'!V74^2+4*'OddsRatio_working_3-way'!U74^3/27</f>
        <v>-6.5662309434344063E-3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0.15408312661638068</v>
      </c>
      <c r="Y74" s="11">
        <f>IF('OddsRatio_working_3-way'!W74&gt;=0,IF('OddsRatio_working_3-way'!V74+SQRT('OddsRatio_working_3-way'!W74)&gt;0,0,PI()),ACOS('OddsRatio_working_3-way'!V74/(2*'OddsRatio_working_3-way'!X74)))</f>
        <v>0.26607842247118918</v>
      </c>
      <c r="Z74" s="11">
        <f>'OddsRatio_working_3-way'!X74^(1/3)*COS('OddsRatio_working_3-way'!Y74/3)</f>
        <v>0.53400002799797597</v>
      </c>
      <c r="AA74" s="11">
        <f>'OddsRatio_working_3-way'!X74^(1/3)*COS(('OddsRatio_working_3-way'!Y74+2*PI())/3)</f>
        <v>-0.3081245668373786</v>
      </c>
      <c r="AB74" s="11">
        <f>'OddsRatio_working_3-way'!X74^(1/3)*COS(('OddsRatio_working_3-way'!Y74+4*PI())/3)</f>
        <v>-0.22587546116059748</v>
      </c>
      <c r="AC74" s="11">
        <f>'OddsRatio_working_3-way'!X74^(1/3)*SIN('OddsRatio_working_3-way'!Y74/3)</f>
        <v>4.7486543303095798E-2</v>
      </c>
      <c r="AD74" s="11">
        <f>'OddsRatio_working_3-way'!X74^(1/3)*SIN(('OddsRatio_working_3-way'!Y74+2*PI())/3)</f>
        <v>0.43871431821630086</v>
      </c>
      <c r="AE74" s="11">
        <f>'OddsRatio_working_3-way'!X74^(1/3)*SIN(('OddsRatio_working_3-way'!Y74+4*PI())/3)</f>
        <v>-0.48620086151939651</v>
      </c>
      <c r="AF74" s="11">
        <f>-'OddsRatio_working_3-way'!U74/(3*'OddsRatio_working_3-way'!X74^(1/3))*COS(('OddsRatio_working_3-way'!Y74)/3)</f>
        <v>0.53400002799797597</v>
      </c>
      <c r="AG74" s="11">
        <f>-'OddsRatio_working_3-way'!U74/(3*'OddsRatio_working_3-way'!X74^(1/3))*COS(('OddsRatio_working_3-way'!Y74+2*PI())/3)</f>
        <v>-0.3081245668373786</v>
      </c>
      <c r="AH74" s="11">
        <f>-'OddsRatio_working_3-way'!U74/(3*'OddsRatio_working_3-way'!X74^(1/3))*COS(('OddsRatio_working_3-way'!Y74+4*PI())/3)</f>
        <v>-0.22587546116059748</v>
      </c>
      <c r="AI74" s="11">
        <f>'OddsRatio_working_3-way'!U74/(3*'OddsRatio_working_3-way'!X74^(1/3))*SIN(('OddsRatio_working_3-way'!Y74)/3)</f>
        <v>-4.7486543303095798E-2</v>
      </c>
      <c r="AJ74" s="11">
        <f>'OddsRatio_working_3-way'!U74/(3*'OddsRatio_working_3-way'!X74^(1/3))*SIN(('OddsRatio_working_3-way'!Y74+2*PI())/3)</f>
        <v>-0.43871431821630086</v>
      </c>
      <c r="AK74" s="11">
        <f>'OddsRatio_working_3-way'!U74/(3*'OddsRatio_working_3-way'!X74^(1/3))*SIN(('OddsRatio_working_3-way'!Y74+4*PI())/3)</f>
        <v>0.48620086151939651</v>
      </c>
      <c r="AL74" s="11">
        <f>'OddsRatio_working_3-way'!Z74+'OddsRatio_working_3-way'!AF74</f>
        <v>1.0680000559959519</v>
      </c>
      <c r="AM74" s="11">
        <f>'OddsRatio_working_3-way'!AA74+'OddsRatio_working_3-way'!AG74</f>
        <v>-0.6162491336747572</v>
      </c>
      <c r="AN74" s="11">
        <f>'OddsRatio_working_3-way'!AB74+'OddsRatio_working_3-way'!AH74</f>
        <v>-0.45175092232119496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1.0680000559959519</v>
      </c>
      <c r="AS74" s="11">
        <f>IF(('OddsRatio_working_3-way'!X74=0),IF(Q74&gt;0,-Q74^(1/3),(-Q74)^(1/3)),'OddsRatio_working_3-way'!AM74-'OddsRatio_working_3-way'!R74/3)</f>
        <v>-0.6162491336747572</v>
      </c>
      <c r="AT74" s="11">
        <f>IF(('OddsRatio_working_3-way'!X74=0),IF(Q74&gt;0,-Q74^(1/3),(-Q74)^(1/3)),'OddsRatio_working_3-way'!AN74-'OddsRatio_working_3-way'!R74/3)</f>
        <v>-0.45175092232119496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2.77</v>
      </c>
      <c r="B75" s="4">
        <f>IF('True_Odds_Calculator_3-way'!B76="","",'True_Odds_Calculator_3-way'!B76)</f>
        <v>3.46</v>
      </c>
      <c r="C75" s="4">
        <f>IF('True_Odds_Calculator_3-way'!C76="","",'True_Odds_Calculator_3-way'!C76)</f>
        <v>2.65</v>
      </c>
      <c r="D75" s="9">
        <f t="shared" si="26"/>
        <v>0.35159115002367852</v>
      </c>
      <c r="E75" s="9">
        <f t="shared" si="27"/>
        <v>0.28065109784204872</v>
      </c>
      <c r="F75" s="9">
        <f t="shared" si="28"/>
        <v>0.36775775213427253</v>
      </c>
      <c r="G75" s="9">
        <f t="shared" si="29"/>
        <v>1.0419280564308009</v>
      </c>
      <c r="H75" s="9">
        <f t="shared" si="30"/>
        <v>2.8442126598825177</v>
      </c>
      <c r="I75" s="9">
        <f t="shared" si="31"/>
        <v>3.5631430188197695</v>
      </c>
      <c r="J75" s="9">
        <f t="shared" si="32"/>
        <v>2.7191812931108212</v>
      </c>
      <c r="K75" s="11">
        <f t="shared" si="33"/>
        <v>0.36101083032490977</v>
      </c>
      <c r="L75" s="11">
        <f t="shared" si="34"/>
        <v>0.28901734104046245</v>
      </c>
      <c r="M75" s="11">
        <f t="shared" si="35"/>
        <v>0.37735849056603776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-0.28287240044837925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0.23151310746106116</v>
      </c>
      <c r="Q75" s="11">
        <f>2*'OddsRatio_working_3-way'!K75*'OddsRatio_working_3-way'!L75*'OddsRatio_working_3-way'!M75</f>
        <v>7.8745954918728281E-2</v>
      </c>
      <c r="R75" s="11">
        <f t="shared" si="36"/>
        <v>0</v>
      </c>
      <c r="S75" s="11">
        <f t="shared" si="37"/>
        <v>-0.8184365356750648</v>
      </c>
      <c r="T75" s="11">
        <f t="shared" si="38"/>
        <v>-0.27837977403913766</v>
      </c>
      <c r="U75" s="11">
        <f>'OddsRatio_working_3-way'!S75-'OddsRatio_working_3-way'!R75^2/3</f>
        <v>-0.8184365356750648</v>
      </c>
      <c r="V75" s="11">
        <f>'OddsRatio_working_3-way'!S75*'OddsRatio_working_3-way'!R75/3-2*'OddsRatio_working_3-way'!R75^3/27-'OddsRatio_working_3-way'!T75</f>
        <v>0.27837977403913766</v>
      </c>
      <c r="W75" s="11">
        <f>'OddsRatio_working_3-way'!V75^2+4*'OddsRatio_working_3-way'!U75^3/27</f>
        <v>-3.7225072158278E-3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0.14249368916719535</v>
      </c>
      <c r="Y75" s="11">
        <f>IF('OddsRatio_working_3-way'!W75&gt;=0,IF('OddsRatio_working_3-way'!V75+SQRT('OddsRatio_working_3-way'!W75)&gt;0,0,PI()),ACOS('OddsRatio_working_3-way'!V75/(2*'OddsRatio_working_3-way'!X75)))</f>
        <v>0.21575799761236358</v>
      </c>
      <c r="Z75" s="11">
        <f>'OddsRatio_working_3-way'!X75^(1/3)*COS('OddsRatio_working_3-way'!Y75/3)</f>
        <v>0.52096402821540044</v>
      </c>
      <c r="AA75" s="11">
        <f>'OddsRatio_working_3-way'!X75^(1/3)*COS(('OddsRatio_working_3-way'!Y75+2*PI())/3)</f>
        <v>-0.29298578155016453</v>
      </c>
      <c r="AB75" s="11">
        <f>'OddsRatio_working_3-way'!X75^(1/3)*COS(('OddsRatio_working_3-way'!Y75+4*PI())/3)</f>
        <v>-0.22797824666523597</v>
      </c>
      <c r="AC75" s="11">
        <f>'OddsRatio_working_3-way'!X75^(1/3)*SIN('OddsRatio_working_3-way'!Y75/3)</f>
        <v>3.7532117765167572E-2</v>
      </c>
      <c r="AD75" s="11">
        <f>'OddsRatio_working_3-way'!X75^(1/3)*SIN(('OddsRatio_working_3-way'!Y75+2*PI())/3)</f>
        <v>0.43240202400982608</v>
      </c>
      <c r="AE75" s="11">
        <f>'OddsRatio_working_3-way'!X75^(1/3)*SIN(('OddsRatio_working_3-way'!Y75+4*PI())/3)</f>
        <v>-0.4699341417749936</v>
      </c>
      <c r="AF75" s="11">
        <f>-'OddsRatio_working_3-way'!U75/(3*'OddsRatio_working_3-way'!X75^(1/3))*COS(('OddsRatio_working_3-way'!Y75)/3)</f>
        <v>0.52096402821540044</v>
      </c>
      <c r="AG75" s="11">
        <f>-'OddsRatio_working_3-way'!U75/(3*'OddsRatio_working_3-way'!X75^(1/3))*COS(('OddsRatio_working_3-way'!Y75+2*PI())/3)</f>
        <v>-0.29298578155016453</v>
      </c>
      <c r="AH75" s="11">
        <f>-'OddsRatio_working_3-way'!U75/(3*'OddsRatio_working_3-way'!X75^(1/3))*COS(('OddsRatio_working_3-way'!Y75+4*PI())/3)</f>
        <v>-0.22797824666523597</v>
      </c>
      <c r="AI75" s="11">
        <f>'OddsRatio_working_3-way'!U75/(3*'OddsRatio_working_3-way'!X75^(1/3))*SIN(('OddsRatio_working_3-way'!Y75)/3)</f>
        <v>-3.7532117765167572E-2</v>
      </c>
      <c r="AJ75" s="11">
        <f>'OddsRatio_working_3-way'!U75/(3*'OddsRatio_working_3-way'!X75^(1/3))*SIN(('OddsRatio_working_3-way'!Y75+2*PI())/3)</f>
        <v>-0.43240202400982608</v>
      </c>
      <c r="AK75" s="11">
        <f>'OddsRatio_working_3-way'!U75/(3*'OddsRatio_working_3-way'!X75^(1/3))*SIN(('OddsRatio_working_3-way'!Y75+4*PI())/3)</f>
        <v>0.4699341417749936</v>
      </c>
      <c r="AL75" s="11">
        <f>'OddsRatio_working_3-way'!Z75+'OddsRatio_working_3-way'!AF75</f>
        <v>1.0419280564308009</v>
      </c>
      <c r="AM75" s="11">
        <f>'OddsRatio_working_3-way'!AA75+'OddsRatio_working_3-way'!AG75</f>
        <v>-0.58597156310032905</v>
      </c>
      <c r="AN75" s="11">
        <f>'OddsRatio_working_3-way'!AB75+'OddsRatio_working_3-way'!AH75</f>
        <v>-0.45595649333047195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1.0419280564308009</v>
      </c>
      <c r="AS75" s="11">
        <f>IF(('OddsRatio_working_3-way'!X75=0),IF(Q75&gt;0,-Q75^(1/3),(-Q75)^(1/3)),'OddsRatio_working_3-way'!AM75-'OddsRatio_working_3-way'!R75/3)</f>
        <v>-0.58597156310032905</v>
      </c>
      <c r="AT75" s="11">
        <f>IF(('OddsRatio_working_3-way'!X75=0),IF(Q75&gt;0,-Q75^(1/3),(-Q75)^(1/3)),'OddsRatio_working_3-way'!AN75-'OddsRatio_working_3-way'!R75/3)</f>
        <v>-0.45595649333047195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1.26</v>
      </c>
      <c r="B76" s="4">
        <f>IF('True_Odds_Calculator_3-way'!B77="","",'True_Odds_Calculator_3-way'!B77)</f>
        <v>6.15</v>
      </c>
      <c r="C76" s="4">
        <f>IF('True_Odds_Calculator_3-way'!C77="","",'True_Odds_Calculator_3-way'!C77)</f>
        <v>12.12</v>
      </c>
      <c r="D76" s="9">
        <f t="shared" si="26"/>
        <v>0.77609821040617843</v>
      </c>
      <c r="E76" s="9">
        <f t="shared" si="27"/>
        <v>0.14893243074872689</v>
      </c>
      <c r="F76" s="9">
        <f t="shared" si="28"/>
        <v>7.4969358845094453E-2</v>
      </c>
      <c r="G76" s="9">
        <f t="shared" si="29"/>
        <v>1.1096027766335252</v>
      </c>
      <c r="H76" s="9">
        <f t="shared" si="30"/>
        <v>1.2884967219247168</v>
      </c>
      <c r="I76" s="9">
        <f t="shared" si="31"/>
        <v>6.7144542996626555</v>
      </c>
      <c r="J76" s="9">
        <f t="shared" si="32"/>
        <v>13.3387828761648</v>
      </c>
      <c r="K76" s="11">
        <f t="shared" si="33"/>
        <v>0.79365079365079361</v>
      </c>
      <c r="L76" s="11">
        <f t="shared" si="34"/>
        <v>0.16260162601626016</v>
      </c>
      <c r="M76" s="11">
        <f t="shared" si="35"/>
        <v>8.2508250825082508E-2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-0.15853935374180073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0.17600482464041989</v>
      </c>
      <c r="Q76" s="11">
        <f>2*'OddsRatio_working_3-way'!K76*'OddsRatio_working_3-way'!L76*'OddsRatio_working_3-way'!M76</f>
        <v>2.1295199593517229E-2</v>
      </c>
      <c r="R76" s="11">
        <f t="shared" si="36"/>
        <v>0</v>
      </c>
      <c r="S76" s="11">
        <f t="shared" si="37"/>
        <v>-1.1101648927310732</v>
      </c>
      <c r="T76" s="11">
        <f t="shared" si="38"/>
        <v>-0.13432122114108572</v>
      </c>
      <c r="U76" s="11">
        <f>'OddsRatio_working_3-way'!S76-'OddsRatio_working_3-way'!R76^2/3</f>
        <v>-1.1101648927310732</v>
      </c>
      <c r="V76" s="11">
        <f>'OddsRatio_working_3-way'!S76*'OddsRatio_working_3-way'!R76/3-2*'OddsRatio_working_3-way'!R76^3/27-'OddsRatio_working_3-way'!T76</f>
        <v>0.13432122114108572</v>
      </c>
      <c r="W76" s="11">
        <f>'OddsRatio_working_3-way'!V76^2+4*'OddsRatio_working_3-way'!U76^3/27</f>
        <v>-0.18466011822490974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0.22511236564976955</v>
      </c>
      <c r="Y76" s="11">
        <f>IF('OddsRatio_working_3-way'!W76&gt;=0,IF('OddsRatio_working_3-way'!V76+SQRT('OddsRatio_working_3-way'!W76)&gt;0,0,PI()),ACOS('OddsRatio_working_3-way'!V76/(2*'OddsRatio_working_3-way'!X76)))</f>
        <v>1.2678406167164109</v>
      </c>
      <c r="Z76" s="11">
        <f>'OddsRatio_working_3-way'!X76^(1/3)*COS('OddsRatio_working_3-way'!Y76/3)</f>
        <v>0.55480138831676251</v>
      </c>
      <c r="AA76" s="11">
        <f>'OddsRatio_working_3-way'!X76^(1/3)*COS(('OddsRatio_working_3-way'!Y76+2*PI())/3)</f>
        <v>-0.49347426455539428</v>
      </c>
      <c r="AB76" s="11">
        <f>'OddsRatio_working_3-way'!X76^(1/3)*COS(('OddsRatio_working_3-way'!Y76+4*PI())/3)</f>
        <v>-6.132712376136841E-2</v>
      </c>
      <c r="AC76" s="11">
        <f>'OddsRatio_working_3-way'!X76^(1/3)*SIN('OddsRatio_working_3-way'!Y76/3)</f>
        <v>0.24950026806695799</v>
      </c>
      <c r="AD76" s="11">
        <f>'OddsRatio_working_3-way'!X76^(1/3)*SIN(('OddsRatio_working_3-way'!Y76+2*PI())/3)</f>
        <v>0.35572196230371239</v>
      </c>
      <c r="AE76" s="11">
        <f>'OddsRatio_working_3-way'!X76^(1/3)*SIN(('OddsRatio_working_3-way'!Y76+4*PI())/3)</f>
        <v>-0.60522223037067047</v>
      </c>
      <c r="AF76" s="11">
        <f>-'OddsRatio_working_3-way'!U76/(3*'OddsRatio_working_3-way'!X76^(1/3))*COS(('OddsRatio_working_3-way'!Y76)/3)</f>
        <v>0.55480138831676262</v>
      </c>
      <c r="AG76" s="11">
        <f>-'OddsRatio_working_3-way'!U76/(3*'OddsRatio_working_3-way'!X76^(1/3))*COS(('OddsRatio_working_3-way'!Y76+2*PI())/3)</f>
        <v>-0.49347426455539434</v>
      </c>
      <c r="AH76" s="11">
        <f>-'OddsRatio_working_3-way'!U76/(3*'OddsRatio_working_3-way'!X76^(1/3))*COS(('OddsRatio_working_3-way'!Y76+4*PI())/3)</f>
        <v>-6.1327123761368424E-2</v>
      </c>
      <c r="AI76" s="11">
        <f>'OddsRatio_working_3-way'!U76/(3*'OddsRatio_working_3-way'!X76^(1/3))*SIN(('OddsRatio_working_3-way'!Y76)/3)</f>
        <v>-0.24950026806695802</v>
      </c>
      <c r="AJ76" s="11">
        <f>'OddsRatio_working_3-way'!U76/(3*'OddsRatio_working_3-way'!X76^(1/3))*SIN(('OddsRatio_working_3-way'!Y76+2*PI())/3)</f>
        <v>-0.35572196230371245</v>
      </c>
      <c r="AK76" s="11">
        <f>'OddsRatio_working_3-way'!U76/(3*'OddsRatio_working_3-way'!X76^(1/3))*SIN(('OddsRatio_working_3-way'!Y76+4*PI())/3)</f>
        <v>0.60522223037067058</v>
      </c>
      <c r="AL76" s="11">
        <f>'OddsRatio_working_3-way'!Z76+'OddsRatio_working_3-way'!AF76</f>
        <v>1.1096027766335252</v>
      </c>
      <c r="AM76" s="11">
        <f>'OddsRatio_working_3-way'!AA76+'OddsRatio_working_3-way'!AG76</f>
        <v>-0.98694852911078867</v>
      </c>
      <c r="AN76" s="11">
        <f>'OddsRatio_working_3-way'!AB76+'OddsRatio_working_3-way'!AH76</f>
        <v>-0.12265424752273683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1.1096027766335252</v>
      </c>
      <c r="AS76" s="11">
        <f>IF(('OddsRatio_working_3-way'!X76=0),IF(Q76&gt;0,-Q76^(1/3),(-Q76)^(1/3)),'OddsRatio_working_3-way'!AM76-'OddsRatio_working_3-way'!R76/3)</f>
        <v>-0.98694852911078867</v>
      </c>
      <c r="AT76" s="11">
        <f>IF(('OddsRatio_working_3-way'!X76=0),IF(Q76&gt;0,-Q76^(1/3),(-Q76)^(1/3)),'OddsRatio_working_3-way'!AN76-'OddsRatio_working_3-way'!R76/3)</f>
        <v>-0.12265424752273683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2.65</v>
      </c>
      <c r="B77" s="4">
        <f>IF('True_Odds_Calculator_3-way'!B78="","",'True_Odds_Calculator_3-way'!B78)</f>
        <v>3.21</v>
      </c>
      <c r="C77" s="4">
        <f>IF('True_Odds_Calculator_3-way'!C78="","",'True_Odds_Calculator_3-way'!C78)</f>
        <v>2.95</v>
      </c>
      <c r="D77" s="9">
        <f t="shared" si="26"/>
        <v>0.36762294952157343</v>
      </c>
      <c r="E77" s="9">
        <f t="shared" si="27"/>
        <v>0.3026637589235785</v>
      </c>
      <c r="F77" s="9">
        <f t="shared" si="28"/>
        <v>0.32971329155484819</v>
      </c>
      <c r="G77" s="9">
        <f t="shared" si="29"/>
        <v>1.0425323527014538</v>
      </c>
      <c r="H77" s="9">
        <f t="shared" si="30"/>
        <v>2.7201783819573984</v>
      </c>
      <c r="I77" s="9">
        <f t="shared" si="31"/>
        <v>3.3039964994702138</v>
      </c>
      <c r="J77" s="9">
        <f t="shared" si="32"/>
        <v>3.0329380877678354</v>
      </c>
      <c r="K77" s="11">
        <f t="shared" si="33"/>
        <v>0.37735849056603776</v>
      </c>
      <c r="L77" s="11">
        <f t="shared" si="34"/>
        <v>0.3115264797507788</v>
      </c>
      <c r="M77" s="11">
        <f t="shared" si="35"/>
        <v>0.33898305084745761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-0.28335958444539433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0.2315278346468852</v>
      </c>
      <c r="Q77" s="11">
        <f>2*'OddsRatio_working_3-way'!K77*'OddsRatio_working_3-way'!L77*'OddsRatio_working_3-way'!M77</f>
        <v>7.969977096278319E-2</v>
      </c>
      <c r="R77" s="11">
        <f t="shared" si="36"/>
        <v>0</v>
      </c>
      <c r="S77" s="11">
        <f t="shared" si="37"/>
        <v>-0.81708136006778509</v>
      </c>
      <c r="T77" s="11">
        <f t="shared" si="38"/>
        <v>-0.28126724959304128</v>
      </c>
      <c r="U77" s="11">
        <f>'OddsRatio_working_3-way'!S77-'OddsRatio_working_3-way'!R77^2/3</f>
        <v>-0.81708136006778509</v>
      </c>
      <c r="V77" s="11">
        <f>'OddsRatio_working_3-way'!S77*'OddsRatio_working_3-way'!R77/3-2*'OddsRatio_working_3-way'!R77^3/27-'OddsRatio_working_3-way'!T77</f>
        <v>0.28126724959304128</v>
      </c>
      <c r="W77" s="11">
        <f>'OddsRatio_working_3-way'!V77^2+4*'OddsRatio_working_3-way'!U77^3/27</f>
        <v>-1.7037639472093635E-3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0.14213992194387504</v>
      </c>
      <c r="Y77" s="11">
        <f>IF('OddsRatio_working_3-way'!W77&gt;=0,IF('OddsRatio_working_3-way'!V77+SQRT('OddsRatio_working_3-way'!W77)&gt;0,0,PI()),ACOS('OddsRatio_working_3-way'!V77/(2*'OddsRatio_working_3-way'!X77)))</f>
        <v>0.14571241769069876</v>
      </c>
      <c r="Z77" s="11">
        <f>'OddsRatio_working_3-way'!X77^(1/3)*COS('OddsRatio_working_3-way'!Y77/3)</f>
        <v>0.52126617635072703</v>
      </c>
      <c r="AA77" s="11">
        <f>'OddsRatio_working_3-way'!X77^(1/3)*COS(('OddsRatio_working_3-way'!Y77+2*PI())/3)</f>
        <v>-0.28257665355261929</v>
      </c>
      <c r="AB77" s="11">
        <f>'OddsRatio_working_3-way'!X77^(1/3)*COS(('OddsRatio_working_3-way'!Y77+4*PI())/3)</f>
        <v>-0.23868952279810765</v>
      </c>
      <c r="AC77" s="11">
        <f>'OddsRatio_working_3-way'!X77^(1/3)*SIN('OddsRatio_working_3-way'!Y77/3)</f>
        <v>2.5338246755077603E-2</v>
      </c>
      <c r="AD77" s="11">
        <f>'OddsRatio_working_3-way'!X77^(1/3)*SIN(('OddsRatio_working_3-way'!Y77+2*PI())/3)</f>
        <v>0.43876062747576999</v>
      </c>
      <c r="AE77" s="11">
        <f>'OddsRatio_working_3-way'!X77^(1/3)*SIN(('OddsRatio_working_3-way'!Y77+4*PI())/3)</f>
        <v>-0.46409887423084756</v>
      </c>
      <c r="AF77" s="11">
        <f>-'OddsRatio_working_3-way'!U77/(3*'OddsRatio_working_3-way'!X77^(1/3))*COS(('OddsRatio_working_3-way'!Y77)/3)</f>
        <v>0.52126617635072692</v>
      </c>
      <c r="AG77" s="11">
        <f>-'OddsRatio_working_3-way'!U77/(3*'OddsRatio_working_3-way'!X77^(1/3))*COS(('OddsRatio_working_3-way'!Y77+2*PI())/3)</f>
        <v>-0.28257665355261924</v>
      </c>
      <c r="AH77" s="11">
        <f>-'OddsRatio_working_3-way'!U77/(3*'OddsRatio_working_3-way'!X77^(1/3))*COS(('OddsRatio_working_3-way'!Y77+4*PI())/3)</f>
        <v>-0.2386895227981076</v>
      </c>
      <c r="AI77" s="11">
        <f>'OddsRatio_working_3-way'!U77/(3*'OddsRatio_working_3-way'!X77^(1/3))*SIN(('OddsRatio_working_3-way'!Y77)/3)</f>
        <v>-2.5338246755077596E-2</v>
      </c>
      <c r="AJ77" s="11">
        <f>'OddsRatio_working_3-way'!U77/(3*'OddsRatio_working_3-way'!X77^(1/3))*SIN(('OddsRatio_working_3-way'!Y77+2*PI())/3)</f>
        <v>-0.43876062747576988</v>
      </c>
      <c r="AK77" s="11">
        <f>'OddsRatio_working_3-way'!U77/(3*'OddsRatio_working_3-way'!X77^(1/3))*SIN(('OddsRatio_working_3-way'!Y77+4*PI())/3)</f>
        <v>0.46409887423084745</v>
      </c>
      <c r="AL77" s="11">
        <f>'OddsRatio_working_3-way'!Z77+'OddsRatio_working_3-way'!AF77</f>
        <v>1.0425323527014538</v>
      </c>
      <c r="AM77" s="11">
        <f>'OddsRatio_working_3-way'!AA77+'OddsRatio_working_3-way'!AG77</f>
        <v>-0.56515330710523859</v>
      </c>
      <c r="AN77" s="11">
        <f>'OddsRatio_working_3-way'!AB77+'OddsRatio_working_3-way'!AH77</f>
        <v>-0.47737904559621525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1.0425323527014538</v>
      </c>
      <c r="AS77" s="11">
        <f>IF(('OddsRatio_working_3-way'!X77=0),IF(Q77&gt;0,-Q77^(1/3),(-Q77)^(1/3)),'OddsRatio_working_3-way'!AM77-'OddsRatio_working_3-way'!R77/3)</f>
        <v>-0.56515330710523859</v>
      </c>
      <c r="AT77" s="11">
        <f>IF(('OddsRatio_working_3-way'!X77=0),IF(Q77&gt;0,-Q77^(1/3),(-Q77)^(1/3)),'OddsRatio_working_3-way'!AN77-'OddsRatio_working_3-way'!R77/3)</f>
        <v>-0.47737904559621525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2.12</v>
      </c>
      <c r="B2" s="4">
        <f>IF('True_Odds_Calculator_2-way'!B3="","",'True_Odds_Calculator_2-way'!B3)</f>
        <v>1.77</v>
      </c>
      <c r="C2" s="4">
        <f t="shared" ref="C2:C65" si="0">IF(A2="","",((1/A2)+(1/B2))-1)</f>
        <v>3.6669864619976567E-2</v>
      </c>
      <c r="D2" s="4">
        <f>IF(A2="","",(2*A2)/(2-($C2*A2)))</f>
        <v>2.20573712673407</v>
      </c>
      <c r="E2" s="4">
        <f>IF(B2="","",(2*B2)/(2-($C2*B2)))</f>
        <v>1.8293681747269892</v>
      </c>
      <c r="G2" s="4">
        <f t="shared" ref="G2:G65" si="1">IF(A2="","",C2+1)</f>
        <v>1.0366698646199766</v>
      </c>
    </row>
    <row r="3" spans="1:7" x14ac:dyDescent="0.2">
      <c r="A3" s="4">
        <f>IF('True_Odds_Calculator_2-way'!A4="","",'True_Odds_Calculator_2-way'!A4)</f>
        <v>2.2799999999999998</v>
      </c>
      <c r="B3" s="4">
        <f>IF('True_Odds_Calculator_2-way'!B4="","",'True_Odds_Calculator_2-way'!B4)</f>
        <v>1.64</v>
      </c>
      <c r="C3" s="4">
        <f t="shared" si="0"/>
        <v>4.8352588789045914E-2</v>
      </c>
      <c r="D3" s="4">
        <f t="shared" ref="D3:D66" si="2">IF(A3="","",(2*A3)/(2-($C3*A3)))</f>
        <v>2.4130098089829635</v>
      </c>
      <c r="E3" s="4">
        <f t="shared" ref="E3:E66" si="3">IF(B3="","",(2*B3)/(2-($C3*B3)))</f>
        <v>1.7077091706247716</v>
      </c>
      <c r="G3" s="4">
        <f t="shared" si="1"/>
        <v>1.0483525887890459</v>
      </c>
    </row>
    <row r="4" spans="1:7" x14ac:dyDescent="0.2">
      <c r="A4" s="4">
        <f>IF('True_Odds_Calculator_2-way'!A5="","",'True_Odds_Calculator_2-way'!A5)</f>
        <v>1.77</v>
      </c>
      <c r="B4" s="4">
        <f>IF('True_Odds_Calculator_2-way'!B5="","",'True_Odds_Calculator_2-way'!B5)</f>
        <v>2.12</v>
      </c>
      <c r="C4" s="4">
        <f t="shared" si="0"/>
        <v>3.6669864619976567E-2</v>
      </c>
      <c r="D4" s="4">
        <f t="shared" si="2"/>
        <v>1.8293681747269892</v>
      </c>
      <c r="E4" s="4">
        <f t="shared" si="3"/>
        <v>2.20573712673407</v>
      </c>
      <c r="G4" s="4">
        <f t="shared" si="1"/>
        <v>1.0366698646199766</v>
      </c>
    </row>
    <row r="5" spans="1:7" x14ac:dyDescent="0.2">
      <c r="A5" s="4">
        <f>IF('True_Odds_Calculator_2-way'!A6="","",'True_Odds_Calculator_2-way'!A6)</f>
        <v>2.2400000000000002</v>
      </c>
      <c r="B5" s="4">
        <f>IF('True_Odds_Calculator_2-way'!B6="","",'True_Odds_Calculator_2-way'!B6)</f>
        <v>1.7</v>
      </c>
      <c r="C5" s="4">
        <f t="shared" si="0"/>
        <v>3.4663865546218364E-2</v>
      </c>
      <c r="D5" s="4">
        <f t="shared" si="2"/>
        <v>2.3304773561811505</v>
      </c>
      <c r="E5" s="4">
        <f t="shared" si="3"/>
        <v>1.7516099356025756</v>
      </c>
      <c r="G5" s="4">
        <f t="shared" si="1"/>
        <v>1.0346638655462184</v>
      </c>
    </row>
    <row r="6" spans="1:7" x14ac:dyDescent="0.2">
      <c r="A6" s="4">
        <f>IF('True_Odds_Calculator_2-way'!A7="","",'True_Odds_Calculator_2-way'!A7)</f>
        <v>1.79</v>
      </c>
      <c r="B6" s="4">
        <f>IF('True_Odds_Calculator_2-way'!B7="","",'True_Odds_Calculator_2-way'!B7)</f>
        <v>2.08</v>
      </c>
      <c r="C6" s="4">
        <f t="shared" si="0"/>
        <v>3.9428448646325664E-2</v>
      </c>
      <c r="D6" s="4">
        <f t="shared" si="2"/>
        <v>1.8554769261437256</v>
      </c>
      <c r="E6" s="4">
        <f t="shared" si="3"/>
        <v>2.1689385995572641</v>
      </c>
      <c r="G6" s="4">
        <f t="shared" si="1"/>
        <v>1.0394284486463257</v>
      </c>
    </row>
    <row r="7" spans="1:7" x14ac:dyDescent="0.2">
      <c r="A7" s="4">
        <f>IF('True_Odds_Calculator_2-way'!A8="","",'True_Odds_Calculator_2-way'!A8)</f>
        <v>1.96</v>
      </c>
      <c r="B7" s="4">
        <f>IF('True_Odds_Calculator_2-way'!B8="","",'True_Odds_Calculator_2-way'!B8)</f>
        <v>1.91</v>
      </c>
      <c r="C7" s="4">
        <f t="shared" si="0"/>
        <v>3.3764291056736839E-2</v>
      </c>
      <c r="D7" s="4">
        <f t="shared" si="2"/>
        <v>2.0270738574832143</v>
      </c>
      <c r="E7" s="4">
        <f t="shared" si="3"/>
        <v>1.9736398144242935</v>
      </c>
      <c r="G7" s="4">
        <f t="shared" si="1"/>
        <v>1.0337642910567368</v>
      </c>
    </row>
    <row r="8" spans="1:7" x14ac:dyDescent="0.2">
      <c r="A8" s="4">
        <f>IF('True_Odds_Calculator_2-way'!A9="","",'True_Odds_Calculator_2-way'!A9)</f>
        <v>1.76</v>
      </c>
      <c r="B8" s="4">
        <f>IF('True_Odds_Calculator_2-way'!B9="","",'True_Odds_Calculator_2-way'!B9)</f>
        <v>2.13</v>
      </c>
      <c r="C8" s="4">
        <f t="shared" si="0"/>
        <v>3.7665386256935607E-2</v>
      </c>
      <c r="D8" s="4">
        <f t="shared" si="2"/>
        <v>1.8203360202000585</v>
      </c>
      <c r="E8" s="4">
        <f t="shared" si="3"/>
        <v>2.2190126672191313</v>
      </c>
      <c r="G8" s="4">
        <f t="shared" si="1"/>
        <v>1.0376653862569356</v>
      </c>
    </row>
    <row r="9" spans="1:7" x14ac:dyDescent="0.2">
      <c r="A9" s="4">
        <f>IF('True_Odds_Calculator_2-way'!A10="","",'True_Odds_Calculator_2-way'!A10)</f>
        <v>1.74</v>
      </c>
      <c r="B9" s="4">
        <f>IF('True_Odds_Calculator_2-way'!B10="","",'True_Odds_Calculator_2-way'!B10)</f>
        <v>2.16</v>
      </c>
      <c r="C9" s="4">
        <f t="shared" si="0"/>
        <v>3.7675606641123682E-2</v>
      </c>
      <c r="D9" s="4">
        <f t="shared" si="2"/>
        <v>1.7989661114302122</v>
      </c>
      <c r="E9" s="4">
        <f t="shared" si="3"/>
        <v>2.2516175413371671</v>
      </c>
      <c r="G9" s="4">
        <f t="shared" si="1"/>
        <v>1.0376756066411237</v>
      </c>
    </row>
    <row r="10" spans="1:7" x14ac:dyDescent="0.2">
      <c r="A10" s="4">
        <f>IF('True_Odds_Calculator_2-way'!A11="","",'True_Odds_Calculator_2-way'!A11)</f>
        <v>1.99</v>
      </c>
      <c r="B10" s="4">
        <f>IF('True_Odds_Calculator_2-way'!B11="","",'True_Odds_Calculator_2-way'!B11)</f>
        <v>1.89</v>
      </c>
      <c r="C10" s="4">
        <f t="shared" si="0"/>
        <v>3.16130919145996E-2</v>
      </c>
      <c r="D10" s="4">
        <f t="shared" si="2"/>
        <v>2.0546283903744778</v>
      </c>
      <c r="E10" s="4">
        <f t="shared" si="3"/>
        <v>1.9482012897878844</v>
      </c>
      <c r="G10" s="4">
        <f t="shared" si="1"/>
        <v>1.0316130919145996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</v>
      </c>
      <c r="C11" s="4">
        <f t="shared" si="0"/>
        <v>2.8828352287754377E-2</v>
      </c>
      <c r="D11" s="4">
        <f t="shared" si="2"/>
        <v>2.0487672717420748</v>
      </c>
      <c r="E11" s="4">
        <f t="shared" si="3"/>
        <v>1.9535003874967702</v>
      </c>
      <c r="G11" s="4">
        <f t="shared" si="1"/>
        <v>1.0288283522877544</v>
      </c>
    </row>
    <row r="12" spans="1:7" x14ac:dyDescent="0.2">
      <c r="A12" s="4">
        <f>IF('True_Odds_Calculator_2-way'!A13="","",'True_Odds_Calculator_2-way'!A13)</f>
        <v>2.12</v>
      </c>
      <c r="B12" s="4">
        <f>IF('True_Odds_Calculator_2-way'!B13="","",'True_Odds_Calculator_2-way'!B13)</f>
        <v>1.78</v>
      </c>
      <c r="C12" s="4">
        <f t="shared" si="0"/>
        <v>3.3495866016535869E-2</v>
      </c>
      <c r="D12" s="4">
        <f t="shared" si="2"/>
        <v>2.1980428704566637</v>
      </c>
      <c r="E12" s="4">
        <f t="shared" si="3"/>
        <v>1.8346946713341112</v>
      </c>
      <c r="G12" s="4">
        <f t="shared" si="1"/>
        <v>1.0334958660165359</v>
      </c>
    </row>
    <row r="13" spans="1:7" x14ac:dyDescent="0.2">
      <c r="A13" s="4">
        <f>IF('True_Odds_Calculator_2-way'!A14="","",'True_Odds_Calculator_2-way'!A14)</f>
        <v>1.93</v>
      </c>
      <c r="B13" s="4">
        <f>IF('True_Odds_Calculator_2-way'!B14="","",'True_Odds_Calculator_2-way'!B14)</f>
        <v>1.95</v>
      </c>
      <c r="C13" s="4">
        <f t="shared" si="0"/>
        <v>3.0955227846419575E-2</v>
      </c>
      <c r="D13" s="4">
        <f t="shared" si="2"/>
        <v>1.9894277785119598</v>
      </c>
      <c r="E13" s="4">
        <f t="shared" si="3"/>
        <v>2.0106851876586083</v>
      </c>
      <c r="G13" s="4">
        <f t="shared" si="1"/>
        <v>1.0309552278464196</v>
      </c>
    </row>
    <row r="14" spans="1:7" x14ac:dyDescent="0.2">
      <c r="A14" s="4">
        <f>IF('True_Odds_Calculator_2-way'!A15="","",'True_Odds_Calculator_2-way'!A15)</f>
        <v>2.0699999999999998</v>
      </c>
      <c r="B14" s="4">
        <f>IF('True_Odds_Calculator_2-way'!B15="","",'True_Odds_Calculator_2-way'!B15)</f>
        <v>1.81</v>
      </c>
      <c r="C14" s="4">
        <f t="shared" si="0"/>
        <v>3.5577975284917462E-2</v>
      </c>
      <c r="D14" s="4">
        <f t="shared" si="2"/>
        <v>2.1491381535549374</v>
      </c>
      <c r="E14" s="4">
        <f t="shared" si="3"/>
        <v>1.8702173858786533</v>
      </c>
      <c r="G14" s="4">
        <f t="shared" si="1"/>
        <v>1.0355779752849175</v>
      </c>
    </row>
    <row r="15" spans="1:7" x14ac:dyDescent="0.2">
      <c r="A15" s="4">
        <f>IF('True_Odds_Calculator_2-way'!A16="","",'True_Odds_Calculator_2-way'!A16)</f>
        <v>2.15</v>
      </c>
      <c r="B15" s="4">
        <f>IF('True_Odds_Calculator_2-way'!B16="","",'True_Odds_Calculator_2-way'!B16)</f>
        <v>1.76</v>
      </c>
      <c r="C15" s="4">
        <f t="shared" si="0"/>
        <v>3.3298097251585723E-2</v>
      </c>
      <c r="D15" s="4">
        <f t="shared" si="2"/>
        <v>2.2298173246906305</v>
      </c>
      <c r="E15" s="4">
        <f t="shared" si="3"/>
        <v>1.8131288931480596</v>
      </c>
      <c r="G15" s="4">
        <f t="shared" si="1"/>
        <v>1.0332980972515857</v>
      </c>
    </row>
    <row r="16" spans="1:7" x14ac:dyDescent="0.2">
      <c r="A16" s="4">
        <f>IF('True_Odds_Calculator_2-way'!A17="","",'True_Odds_Calculator_2-way'!A17)</f>
        <v>2.39</v>
      </c>
      <c r="B16" s="4">
        <f>IF('True_Odds_Calculator_2-way'!B17="","",'True_Odds_Calculator_2-way'!B17)</f>
        <v>1.63</v>
      </c>
      <c r="C16" s="4">
        <f t="shared" si="0"/>
        <v>3.19069743563416E-2</v>
      </c>
      <c r="D16" s="4">
        <f t="shared" si="2"/>
        <v>2.4847402493861024</v>
      </c>
      <c r="E16" s="4">
        <f t="shared" si="3"/>
        <v>1.6735184827201064</v>
      </c>
      <c r="G16" s="4">
        <f t="shared" si="1"/>
        <v>1.0319069743563416</v>
      </c>
    </row>
    <row r="17" spans="1:7" x14ac:dyDescent="0.2">
      <c r="A17" s="4">
        <f>IF('True_Odds_Calculator_2-way'!A18="","",'True_Odds_Calculator_2-way'!A18)</f>
        <v>1.97</v>
      </c>
      <c r="B17" s="4">
        <f>IF('True_Odds_Calculator_2-way'!B18="","",'True_Odds_Calculator_2-way'!B18)</f>
        <v>1.92</v>
      </c>
      <c r="C17" s="4">
        <f t="shared" si="0"/>
        <v>2.844754653130277E-2</v>
      </c>
      <c r="D17" s="4">
        <f t="shared" si="2"/>
        <v>2.0267924123888115</v>
      </c>
      <c r="E17" s="4">
        <f t="shared" si="3"/>
        <v>1.9739066903246005</v>
      </c>
      <c r="G17" s="4">
        <f t="shared" si="1"/>
        <v>1.0284475465313028</v>
      </c>
    </row>
    <row r="18" spans="1:7" x14ac:dyDescent="0.2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1.68</v>
      </c>
      <c r="C18" s="4">
        <f t="shared" si="0"/>
        <v>3.383458646616555E-2</v>
      </c>
      <c r="D18" s="4">
        <f t="shared" si="2"/>
        <v>2.3714710252600297</v>
      </c>
      <c r="E18" s="4">
        <f t="shared" si="3"/>
        <v>1.7291440953412784</v>
      </c>
      <c r="G18" s="4">
        <f t="shared" si="1"/>
        <v>1.0338345864661656</v>
      </c>
    </row>
    <row r="19" spans="1:7" x14ac:dyDescent="0.2">
      <c r="A19" s="4">
        <f>IF('True_Odds_Calculator_2-way'!A20="","",'True_Odds_Calculator_2-way'!A20)</f>
        <v>1.87</v>
      </c>
      <c r="B19" s="4">
        <f>IF('True_Odds_Calculator_2-way'!B20="","",'True_Odds_Calculator_2-way'!B20)</f>
        <v>2</v>
      </c>
      <c r="C19" s="4">
        <f t="shared" si="0"/>
        <v>3.475935828876997E-2</v>
      </c>
      <c r="D19" s="4">
        <f t="shared" si="2"/>
        <v>1.9328165374677002</v>
      </c>
      <c r="E19" s="4">
        <f t="shared" si="3"/>
        <v>2.0720221606648197</v>
      </c>
      <c r="G19" s="4">
        <f t="shared" si="1"/>
        <v>1.03475935828877</v>
      </c>
    </row>
    <row r="20" spans="1:7" x14ac:dyDescent="0.2">
      <c r="A20" s="4">
        <f>IF('True_Odds_Calculator_2-way'!A21="","",'True_Odds_Calculator_2-way'!A21)</f>
        <v>1.93</v>
      </c>
      <c r="B20" s="4">
        <f>IF('True_Odds_Calculator_2-way'!B21="","",'True_Odds_Calculator_2-way'!B21)</f>
        <v>1.93</v>
      </c>
      <c r="C20" s="4">
        <f t="shared" si="0"/>
        <v>3.62694300518136E-2</v>
      </c>
      <c r="D20" s="4">
        <f t="shared" si="2"/>
        <v>2.0000000000000004</v>
      </c>
      <c r="E20" s="4">
        <f t="shared" si="3"/>
        <v>2.0000000000000004</v>
      </c>
      <c r="G20" s="4">
        <f t="shared" si="1"/>
        <v>1.0362694300518136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1.78</v>
      </c>
      <c r="C21" s="4">
        <f t="shared" si="0"/>
        <v>3.7988228999465079E-2</v>
      </c>
      <c r="D21" s="4">
        <f t="shared" si="2"/>
        <v>2.1872440023405506</v>
      </c>
      <c r="E21" s="4">
        <f t="shared" si="3"/>
        <v>1.8422868408082802</v>
      </c>
      <c r="G21" s="4">
        <f t="shared" si="1"/>
        <v>1.0379882289994651</v>
      </c>
    </row>
    <row r="22" spans="1:7" x14ac:dyDescent="0.2">
      <c r="A22" s="4">
        <f>IF('True_Odds_Calculator_2-way'!A23="","",'True_Odds_Calculator_2-way'!A23)</f>
        <v>1.74</v>
      </c>
      <c r="B22" s="4">
        <f>IF('True_Odds_Calculator_2-way'!B23="","",'True_Odds_Calculator_2-way'!B23)</f>
        <v>2.16</v>
      </c>
      <c r="C22" s="4">
        <f t="shared" si="0"/>
        <v>3.7675606641123682E-2</v>
      </c>
      <c r="D22" s="4">
        <f t="shared" si="2"/>
        <v>1.7989661114302122</v>
      </c>
      <c r="E22" s="4">
        <f t="shared" si="3"/>
        <v>2.2516175413371671</v>
      </c>
      <c r="G22" s="4">
        <f t="shared" si="1"/>
        <v>1.0376756066411237</v>
      </c>
    </row>
    <row r="23" spans="1:7" x14ac:dyDescent="0.2">
      <c r="A23" s="4">
        <f>IF('True_Odds_Calculator_2-way'!A24="","",'True_Odds_Calculator_2-way'!A24)</f>
        <v>1.93</v>
      </c>
      <c r="B23" s="4">
        <f>IF('True_Odds_Calculator_2-way'!B24="","",'True_Odds_Calculator_2-way'!B24)</f>
        <v>1.93</v>
      </c>
      <c r="C23" s="4">
        <f t="shared" si="0"/>
        <v>3.62694300518136E-2</v>
      </c>
      <c r="D23" s="4">
        <f t="shared" si="2"/>
        <v>2.0000000000000004</v>
      </c>
      <c r="E23" s="4">
        <f t="shared" si="3"/>
        <v>2.0000000000000004</v>
      </c>
      <c r="G23" s="4">
        <f t="shared" si="1"/>
        <v>1.0362694300518136</v>
      </c>
    </row>
    <row r="24" spans="1:7" x14ac:dyDescent="0.2">
      <c r="A24" s="4">
        <f>IF('True_Odds_Calculator_2-way'!A25="","",'True_Odds_Calculator_2-way'!A25)</f>
        <v>2.09</v>
      </c>
      <c r="B24" s="4">
        <f>IF('True_Odds_Calculator_2-way'!B25="","",'True_Odds_Calculator_2-way'!B25)</f>
        <v>1.79</v>
      </c>
      <c r="C24" s="4">
        <f t="shared" si="0"/>
        <v>3.7128117398625982E-2</v>
      </c>
      <c r="D24" s="4">
        <f t="shared" si="2"/>
        <v>2.1743628490889537</v>
      </c>
      <c r="E24" s="4">
        <f t="shared" si="3"/>
        <v>1.8515255747197545</v>
      </c>
      <c r="G24" s="4">
        <f t="shared" si="1"/>
        <v>1.037128117398626</v>
      </c>
    </row>
    <row r="25" spans="1:7" x14ac:dyDescent="0.2">
      <c r="A25" s="4">
        <f>IF('True_Odds_Calculator_2-way'!A26="","",'True_Odds_Calculator_2-way'!A26)</f>
        <v>1.99</v>
      </c>
      <c r="B25" s="4">
        <f>IF('True_Odds_Calculator_2-way'!B26="","",'True_Odds_Calculator_2-way'!B26)</f>
        <v>1.88</v>
      </c>
      <c r="C25" s="4">
        <f t="shared" si="0"/>
        <v>3.4427456431091574E-2</v>
      </c>
      <c r="D25" s="4">
        <f t="shared" si="2"/>
        <v>2.0605860321656753</v>
      </c>
      <c r="E25" s="4">
        <f t="shared" si="3"/>
        <v>1.9428749480681344</v>
      </c>
      <c r="G25" s="4">
        <f t="shared" si="1"/>
        <v>1.0344274564310916</v>
      </c>
    </row>
    <row r="26" spans="1:7" x14ac:dyDescent="0.2">
      <c r="A26" s="4">
        <f>IF('True_Odds_Calculator_2-way'!A27="","",'True_Odds_Calculator_2-way'!A27)</f>
        <v>2.19</v>
      </c>
      <c r="B26" s="4">
        <f>IF('True_Odds_Calculator_2-way'!B27="","",'True_Odds_Calculator_2-way'!B27)</f>
        <v>1.72</v>
      </c>
      <c r="C26" s="4">
        <f t="shared" si="0"/>
        <v>3.8016353403419467E-2</v>
      </c>
      <c r="D26" s="4">
        <f t="shared" si="2"/>
        <v>2.2851249696675566</v>
      </c>
      <c r="E26" s="4">
        <f t="shared" si="3"/>
        <v>1.7781344410876134</v>
      </c>
      <c r="G26" s="4">
        <f t="shared" si="1"/>
        <v>1.0380163534034195</v>
      </c>
    </row>
    <row r="27" spans="1:7" x14ac:dyDescent="0.2">
      <c r="A27" s="4">
        <f>IF('True_Odds_Calculator_2-way'!A28="","",'True_Odds_Calculator_2-way'!A28)</f>
        <v>1.99</v>
      </c>
      <c r="B27" s="4">
        <f>IF('True_Odds_Calculator_2-way'!B28="","",'True_Odds_Calculator_2-way'!B28)</f>
        <v>1.88</v>
      </c>
      <c r="C27" s="4">
        <f t="shared" si="0"/>
        <v>3.4427456431091574E-2</v>
      </c>
      <c r="D27" s="4">
        <f t="shared" si="2"/>
        <v>2.0605860321656753</v>
      </c>
      <c r="E27" s="4">
        <f t="shared" si="3"/>
        <v>1.9428749480681344</v>
      </c>
      <c r="G27" s="4">
        <f t="shared" si="1"/>
        <v>1.0344274564310916</v>
      </c>
    </row>
    <row r="28" spans="1:7" x14ac:dyDescent="0.2">
      <c r="A28" s="4">
        <f>IF('True_Odds_Calculator_2-way'!A29="","",'True_Odds_Calculator_2-way'!A29)</f>
        <v>2.15</v>
      </c>
      <c r="B28" s="4">
        <f>IF('True_Odds_Calculator_2-way'!B29="","",'True_Odds_Calculator_2-way'!B29)</f>
        <v>1.75</v>
      </c>
      <c r="C28" s="4">
        <f t="shared" si="0"/>
        <v>3.6544850498338777E-2</v>
      </c>
      <c r="D28" s="4">
        <f t="shared" si="2"/>
        <v>2.2379182156133823</v>
      </c>
      <c r="E28" s="4">
        <f t="shared" si="3"/>
        <v>1.8078078078078077</v>
      </c>
      <c r="G28" s="4">
        <f t="shared" si="1"/>
        <v>1.0365448504983388</v>
      </c>
    </row>
    <row r="29" spans="1:7" x14ac:dyDescent="0.2">
      <c r="A29" s="4">
        <f>IF('True_Odds_Calculator_2-way'!A30="","",'True_Odds_Calculator_2-way'!A30)</f>
        <v>1.93</v>
      </c>
      <c r="B29" s="4">
        <f>IF('True_Odds_Calculator_2-way'!B30="","",'True_Odds_Calculator_2-way'!B30)</f>
        <v>1.93</v>
      </c>
      <c r="C29" s="4">
        <f t="shared" si="0"/>
        <v>3.62694300518136E-2</v>
      </c>
      <c r="D29" s="4">
        <f t="shared" si="2"/>
        <v>2.0000000000000004</v>
      </c>
      <c r="E29" s="4">
        <f t="shared" si="3"/>
        <v>2.0000000000000004</v>
      </c>
      <c r="G29" s="4">
        <f t="shared" si="1"/>
        <v>1.0362694300518136</v>
      </c>
    </row>
    <row r="30" spans="1:7" x14ac:dyDescent="0.2">
      <c r="A30" s="4">
        <f>IF('True_Odds_Calculator_2-way'!A31="","",'True_Odds_Calculator_2-way'!A31)</f>
        <v>1.92</v>
      </c>
      <c r="B30" s="4">
        <f>IF('True_Odds_Calculator_2-way'!B31="","",'True_Odds_Calculator_2-way'!B31)</f>
        <v>1.95</v>
      </c>
      <c r="C30" s="4">
        <f t="shared" si="0"/>
        <v>3.3653846153846256E-2</v>
      </c>
      <c r="D30" s="4">
        <f t="shared" si="2"/>
        <v>1.9841017488076311</v>
      </c>
      <c r="E30" s="4">
        <f t="shared" si="3"/>
        <v>2.0161550888529889</v>
      </c>
      <c r="G30" s="4">
        <f t="shared" si="1"/>
        <v>1.0336538461538463</v>
      </c>
    </row>
    <row r="31" spans="1:7" x14ac:dyDescent="0.2">
      <c r="A31" s="4">
        <f>IF('True_Odds_Calculator_2-way'!A32="","",'True_Odds_Calculator_2-way'!A32)</f>
        <v>2.29</v>
      </c>
      <c r="B31" s="4">
        <f>IF('True_Odds_Calculator_2-way'!B32="","",'True_Odds_Calculator_2-way'!B32)</f>
        <v>1.66</v>
      </c>
      <c r="C31" s="4">
        <f t="shared" si="0"/>
        <v>3.9090861261640519E-2</v>
      </c>
      <c r="D31" s="4">
        <f t="shared" si="2"/>
        <v>2.3973008765844739</v>
      </c>
      <c r="E31" s="4">
        <f t="shared" si="3"/>
        <v>1.7156654781784539</v>
      </c>
      <c r="G31" s="4">
        <f t="shared" si="1"/>
        <v>1.0390908612616405</v>
      </c>
    </row>
    <row r="32" spans="1:7" x14ac:dyDescent="0.2">
      <c r="A32" s="4">
        <f>IF('True_Odds_Calculator_2-way'!A33="","",'True_Odds_Calculator_2-way'!A33)</f>
        <v>1.92</v>
      </c>
      <c r="B32" s="4">
        <f>IF('True_Odds_Calculator_2-way'!B33="","",'True_Odds_Calculator_2-way'!B33)</f>
        <v>1.95</v>
      </c>
      <c r="C32" s="4">
        <f t="shared" si="0"/>
        <v>3.3653846153846256E-2</v>
      </c>
      <c r="D32" s="4">
        <f t="shared" si="2"/>
        <v>1.9841017488076311</v>
      </c>
      <c r="E32" s="4">
        <f t="shared" si="3"/>
        <v>2.0161550888529889</v>
      </c>
      <c r="G32" s="4">
        <f t="shared" si="1"/>
        <v>1.0336538461538463</v>
      </c>
    </row>
    <row r="33" spans="1:7" x14ac:dyDescent="0.2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1.81</v>
      </c>
      <c r="C33" s="4">
        <f t="shared" si="0"/>
        <v>3.5577975284917462E-2</v>
      </c>
      <c r="D33" s="4">
        <f t="shared" si="2"/>
        <v>2.1491381535549374</v>
      </c>
      <c r="E33" s="4">
        <f t="shared" si="3"/>
        <v>1.8702173858786533</v>
      </c>
      <c r="G33" s="4">
        <f t="shared" si="1"/>
        <v>1.0355779752849175</v>
      </c>
    </row>
    <row r="34" spans="1:7" x14ac:dyDescent="0.2">
      <c r="A34" s="4">
        <f>IF('True_Odds_Calculator_2-way'!A35="","",'True_Odds_Calculator_2-way'!A35)</f>
        <v>1.68</v>
      </c>
      <c r="B34" s="4">
        <f>IF('True_Odds_Calculator_2-way'!B35="","",'True_Odds_Calculator_2-way'!B35)</f>
        <v>2.2599999999999998</v>
      </c>
      <c r="C34" s="4">
        <f t="shared" si="0"/>
        <v>3.7715971344289834E-2</v>
      </c>
      <c r="D34" s="4">
        <f t="shared" si="2"/>
        <v>1.7349661853408882</v>
      </c>
      <c r="E34" s="4">
        <f t="shared" si="3"/>
        <v>2.3606068142253167</v>
      </c>
      <c r="G34" s="4">
        <f t="shared" si="1"/>
        <v>1.0377159713442898</v>
      </c>
    </row>
    <row r="35" spans="1:7" x14ac:dyDescent="0.2">
      <c r="A35" s="4">
        <f>IF('True_Odds_Calculator_2-way'!A36="","",'True_Odds_Calculator_2-way'!A36)</f>
        <v>2.12</v>
      </c>
      <c r="B35" s="4">
        <f>IF('True_Odds_Calculator_2-way'!B36="","",'True_Odds_Calculator_2-way'!B36)</f>
        <v>1.76</v>
      </c>
      <c r="C35" s="4">
        <f t="shared" si="0"/>
        <v>3.9879931389365408E-2</v>
      </c>
      <c r="D35" s="4">
        <f t="shared" si="2"/>
        <v>2.213573801613669</v>
      </c>
      <c r="E35" s="4">
        <f t="shared" si="3"/>
        <v>1.8240125146656239</v>
      </c>
      <c r="G35" s="4">
        <f t="shared" si="1"/>
        <v>1.0398799313893654</v>
      </c>
    </row>
    <row r="36" spans="1:7" x14ac:dyDescent="0.2">
      <c r="A36" s="4">
        <f>IF('True_Odds_Calculator_2-way'!A37="","",'True_Odds_Calculator_2-way'!A37)</f>
        <v>2.11</v>
      </c>
      <c r="B36" s="4">
        <f>IF('True_Odds_Calculator_2-way'!B37="","",'True_Odds_Calculator_2-way'!B37)</f>
        <v>1.77</v>
      </c>
      <c r="C36" s="4">
        <f t="shared" si="0"/>
        <v>3.8905400701529036E-2</v>
      </c>
      <c r="D36" s="4">
        <f t="shared" si="2"/>
        <v>2.2003122514507911</v>
      </c>
      <c r="E36" s="4">
        <f t="shared" si="3"/>
        <v>1.8331165484575556</v>
      </c>
      <c r="G36" s="4">
        <f t="shared" si="1"/>
        <v>1.038905400701529</v>
      </c>
    </row>
    <row r="37" spans="1:7" x14ac:dyDescent="0.2">
      <c r="A37" s="4">
        <f>IF('True_Odds_Calculator_2-way'!A38="","",'True_Odds_Calculator_2-way'!A38)</f>
        <v>2.06</v>
      </c>
      <c r="B37" s="4">
        <f>IF('True_Odds_Calculator_2-way'!B38="","",'True_Odds_Calculator_2-way'!B38)</f>
        <v>1.83</v>
      </c>
      <c r="C37" s="4">
        <f t="shared" si="0"/>
        <v>3.1884980635577431E-2</v>
      </c>
      <c r="D37" s="4">
        <f t="shared" si="2"/>
        <v>2.1299508446804905</v>
      </c>
      <c r="E37" s="4">
        <f t="shared" si="3"/>
        <v>1.8849942497124856</v>
      </c>
      <c r="G37" s="4">
        <f t="shared" si="1"/>
        <v>1.0318849806355774</v>
      </c>
    </row>
    <row r="38" spans="1:7" x14ac:dyDescent="0.2">
      <c r="A38" s="4">
        <f>IF('True_Odds_Calculator_2-way'!A39="","",'True_Odds_Calculator_2-way'!A39)</f>
        <v>2.21</v>
      </c>
      <c r="B38" s="4">
        <f>IF('True_Odds_Calculator_2-way'!B39="","",'True_Odds_Calculator_2-way'!B39)</f>
        <v>1.7</v>
      </c>
      <c r="C38" s="4">
        <f t="shared" si="0"/>
        <v>4.0723981900452566E-2</v>
      </c>
      <c r="D38" s="4">
        <f t="shared" si="2"/>
        <v>2.3141361256544504</v>
      </c>
      <c r="E38" s="4">
        <f t="shared" si="3"/>
        <v>1.760956175298805</v>
      </c>
      <c r="G38" s="4">
        <f t="shared" si="1"/>
        <v>1.0407239819004526</v>
      </c>
    </row>
    <row r="39" spans="1:7" x14ac:dyDescent="0.2">
      <c r="A39" s="4">
        <f>IF('True_Odds_Calculator_2-way'!A40="","",'True_Odds_Calculator_2-way'!A40)</f>
        <v>1.87</v>
      </c>
      <c r="B39" s="4">
        <f>IF('True_Odds_Calculator_2-way'!B40="","",'True_Odds_Calculator_2-way'!B40)</f>
        <v>2.0099999999999998</v>
      </c>
      <c r="C39" s="4">
        <f t="shared" si="0"/>
        <v>3.22717960997152E-2</v>
      </c>
      <c r="D39" s="4">
        <f t="shared" si="2"/>
        <v>1.9281811886013285</v>
      </c>
      <c r="E39" s="4">
        <f t="shared" si="3"/>
        <v>2.0773758532069522</v>
      </c>
      <c r="G39" s="4">
        <f t="shared" si="1"/>
        <v>1.0322717960997152</v>
      </c>
    </row>
    <row r="40" spans="1:7" x14ac:dyDescent="0.2">
      <c r="A40" s="4">
        <f>IF('True_Odds_Calculator_2-way'!A41="","",'True_Odds_Calculator_2-way'!A41)</f>
        <v>2.0499999999999998</v>
      </c>
      <c r="B40" s="4">
        <f>IF('True_Odds_Calculator_2-way'!B41="","",'True_Odds_Calculator_2-way'!B41)</f>
        <v>1.79</v>
      </c>
      <c r="C40" s="4">
        <f t="shared" si="0"/>
        <v>4.6464095925875526E-2</v>
      </c>
      <c r="D40" s="4">
        <f t="shared" si="2"/>
        <v>2.1525150315295498</v>
      </c>
      <c r="E40" s="4">
        <f t="shared" si="3"/>
        <v>1.8676676421936633</v>
      </c>
      <c r="G40" s="4">
        <f t="shared" si="1"/>
        <v>1.0464640959258755</v>
      </c>
    </row>
    <row r="41" spans="1:7" x14ac:dyDescent="0.2">
      <c r="A41" s="4">
        <f>IF('True_Odds_Calculator_2-way'!A42="","",'True_Odds_Calculator_2-way'!A42)</f>
        <v>2.29</v>
      </c>
      <c r="B41" s="4">
        <f>IF('True_Odds_Calculator_2-way'!B42="","",'True_Odds_Calculator_2-way'!B42)</f>
        <v>1.66</v>
      </c>
      <c r="C41" s="4">
        <f t="shared" si="0"/>
        <v>3.9090861261640519E-2</v>
      </c>
      <c r="D41" s="4">
        <f t="shared" si="2"/>
        <v>2.3973008765844739</v>
      </c>
      <c r="E41" s="4">
        <f t="shared" si="3"/>
        <v>1.7156654781784539</v>
      </c>
      <c r="G41" s="4">
        <f t="shared" si="1"/>
        <v>1.0390908612616405</v>
      </c>
    </row>
    <row r="42" spans="1:7" x14ac:dyDescent="0.2">
      <c r="A42" s="4">
        <f>IF('True_Odds_Calculator_2-way'!A43="","",'True_Odds_Calculator_2-way'!A43)</f>
        <v>2.25</v>
      </c>
      <c r="B42" s="4">
        <f>IF('True_Odds_Calculator_2-way'!B43="","",'True_Odds_Calculator_2-way'!B43)</f>
        <v>1.68</v>
      </c>
      <c r="C42" s="4">
        <f t="shared" si="0"/>
        <v>3.9682539682539542E-2</v>
      </c>
      <c r="D42" s="4">
        <f t="shared" si="2"/>
        <v>2.3551401869158877</v>
      </c>
      <c r="E42" s="4">
        <f t="shared" si="3"/>
        <v>1.7379310344827583</v>
      </c>
      <c r="G42" s="4">
        <f t="shared" si="1"/>
        <v>1.0396825396825395</v>
      </c>
    </row>
    <row r="43" spans="1:7" x14ac:dyDescent="0.2">
      <c r="A43" s="4">
        <f>IF('True_Odds_Calculator_2-way'!A44="","",'True_Odds_Calculator_2-way'!A44)</f>
        <v>2.4300000000000002</v>
      </c>
      <c r="B43" s="4">
        <f>IF('True_Odds_Calculator_2-way'!B44="","",'True_Odds_Calculator_2-way'!B44)</f>
        <v>1.6</v>
      </c>
      <c r="C43" s="4">
        <f t="shared" si="0"/>
        <v>3.652263374485587E-2</v>
      </c>
      <c r="D43" s="4">
        <f t="shared" si="2"/>
        <v>2.5428384565075208</v>
      </c>
      <c r="E43" s="4">
        <f t="shared" si="3"/>
        <v>1.6481559983043661</v>
      </c>
      <c r="G43" s="4">
        <f t="shared" si="1"/>
        <v>1.0365226337448559</v>
      </c>
    </row>
    <row r="44" spans="1:7" x14ac:dyDescent="0.2">
      <c r="A44" s="4">
        <f>IF('True_Odds_Calculator_2-way'!A45="","",'True_Odds_Calculator_2-way'!A45)</f>
        <v>2.81</v>
      </c>
      <c r="B44" s="4">
        <f>IF('True_Odds_Calculator_2-way'!B45="","",'True_Odds_Calculator_2-way'!B45)</f>
        <v>1.47</v>
      </c>
      <c r="C44" s="4">
        <f t="shared" si="0"/>
        <v>3.614399496453391E-2</v>
      </c>
      <c r="D44" s="4">
        <f t="shared" si="2"/>
        <v>2.9603325330562225</v>
      </c>
      <c r="E44" s="4">
        <f t="shared" si="3"/>
        <v>1.5101175352331511</v>
      </c>
      <c r="G44" s="4">
        <f t="shared" si="1"/>
        <v>1.0361439949645339</v>
      </c>
    </row>
    <row r="45" spans="1:7" x14ac:dyDescent="0.2">
      <c r="A45" s="4">
        <f>IF('True_Odds_Calculator_2-way'!A46="","",'True_Odds_Calculator_2-way'!A46)</f>
        <v>2.35</v>
      </c>
      <c r="B45" s="4">
        <f>IF('True_Odds_Calculator_2-way'!B46="","",'True_Odds_Calculator_2-way'!B46)</f>
        <v>1.62</v>
      </c>
      <c r="C45" s="4">
        <f t="shared" si="0"/>
        <v>4.2815865510900997E-2</v>
      </c>
      <c r="D45" s="4">
        <f t="shared" si="2"/>
        <v>2.4744881377965555</v>
      </c>
      <c r="E45" s="4">
        <f t="shared" si="3"/>
        <v>1.6782014547057529</v>
      </c>
      <c r="G45" s="4">
        <f t="shared" si="1"/>
        <v>1.042815865510901</v>
      </c>
    </row>
    <row r="46" spans="1:7" x14ac:dyDescent="0.2">
      <c r="A46" s="4">
        <f>IF('True_Odds_Calculator_2-way'!A47="","",'True_Odds_Calculator_2-way'!A47)</f>
        <v>2.08</v>
      </c>
      <c r="B46" s="4">
        <f>IF('True_Odds_Calculator_2-way'!B47="","",'True_Odds_Calculator_2-way'!B47)</f>
        <v>1.8</v>
      </c>
      <c r="C46" s="4">
        <f t="shared" si="0"/>
        <v>3.6324786324786196E-2</v>
      </c>
      <c r="D46" s="4">
        <f t="shared" si="2"/>
        <v>2.1616628175519628</v>
      </c>
      <c r="E46" s="4">
        <f t="shared" si="3"/>
        <v>1.8608349900596419</v>
      </c>
      <c r="G46" s="4">
        <f t="shared" si="1"/>
        <v>1.0363247863247862</v>
      </c>
    </row>
    <row r="47" spans="1:7" x14ac:dyDescent="0.2">
      <c r="A47" s="4">
        <f>IF('True_Odds_Calculator_2-way'!A48="","",'True_Odds_Calculator_2-way'!A48)</f>
        <v>2.13</v>
      </c>
      <c r="B47" s="4">
        <f>IF('True_Odds_Calculator_2-way'!B48="","",'True_Odds_Calculator_2-way'!B48)</f>
        <v>1.76</v>
      </c>
      <c r="C47" s="4">
        <f t="shared" si="0"/>
        <v>3.7665386256935607E-2</v>
      </c>
      <c r="D47" s="4">
        <f t="shared" si="2"/>
        <v>2.2190126672191313</v>
      </c>
      <c r="E47" s="4">
        <f t="shared" si="3"/>
        <v>1.8203360202000585</v>
      </c>
      <c r="G47" s="4">
        <f t="shared" si="1"/>
        <v>1.0376653862569356</v>
      </c>
    </row>
    <row r="48" spans="1:7" x14ac:dyDescent="0.2">
      <c r="A48" s="4">
        <f>IF('True_Odds_Calculator_2-way'!A49="","",'True_Odds_Calculator_2-way'!A49)</f>
        <v>2.39</v>
      </c>
      <c r="B48" s="4">
        <f>IF('True_Odds_Calculator_2-way'!B49="","",'True_Odds_Calculator_2-way'!B49)</f>
        <v>1.61</v>
      </c>
      <c r="C48" s="4">
        <f t="shared" si="0"/>
        <v>3.9528054263364254E-2</v>
      </c>
      <c r="D48" s="4">
        <f t="shared" si="2"/>
        <v>2.5084911502982492</v>
      </c>
      <c r="E48" s="4">
        <f t="shared" si="3"/>
        <v>1.6629140646945697</v>
      </c>
      <c r="G48" s="4">
        <f t="shared" si="1"/>
        <v>1.0395280542633643</v>
      </c>
    </row>
    <row r="49" spans="1:7" x14ac:dyDescent="0.2">
      <c r="A49" s="4">
        <f>IF('True_Odds_Calculator_2-way'!A50="","",'True_Odds_Calculator_2-way'!A50)</f>
        <v>2.29</v>
      </c>
      <c r="B49" s="4">
        <f>IF('True_Odds_Calculator_2-way'!B50="","",'True_Odds_Calculator_2-way'!B50)</f>
        <v>1.66</v>
      </c>
      <c r="C49" s="4">
        <f t="shared" si="0"/>
        <v>3.9090861261640519E-2</v>
      </c>
      <c r="D49" s="4">
        <f t="shared" si="2"/>
        <v>2.3973008765844739</v>
      </c>
      <c r="E49" s="4">
        <f t="shared" si="3"/>
        <v>1.7156654781784539</v>
      </c>
      <c r="G49" s="4">
        <f t="shared" si="1"/>
        <v>1.0390908612616405</v>
      </c>
    </row>
    <row r="50" spans="1:7" x14ac:dyDescent="0.2">
      <c r="A50" s="4">
        <f>IF('True_Odds_Calculator_2-way'!A51="","",'True_Odds_Calculator_2-way'!A51)</f>
        <v>2.1</v>
      </c>
      <c r="B50" s="4">
        <f>IF('True_Odds_Calculator_2-way'!B51="","",'True_Odds_Calculator_2-way'!B51)</f>
        <v>1.78</v>
      </c>
      <c r="C50" s="4">
        <f t="shared" si="0"/>
        <v>3.7988228999465079E-2</v>
      </c>
      <c r="D50" s="4">
        <f t="shared" si="2"/>
        <v>2.1872440023405506</v>
      </c>
      <c r="E50" s="4">
        <f t="shared" si="3"/>
        <v>1.8422868408082802</v>
      </c>
      <c r="G50" s="4">
        <f t="shared" si="1"/>
        <v>1.0379882289994651</v>
      </c>
    </row>
    <row r="51" spans="1:7" x14ac:dyDescent="0.2">
      <c r="A51" s="4">
        <f>IF('True_Odds_Calculator_2-way'!A52="","",'True_Odds_Calculator_2-way'!A52)</f>
        <v>2.52</v>
      </c>
      <c r="B51" s="4">
        <f>IF('True_Odds_Calculator_2-way'!B52="","",'True_Odds_Calculator_2-way'!B52)</f>
        <v>1.56</v>
      </c>
      <c r="C51" s="4">
        <f t="shared" si="0"/>
        <v>3.7851037851037717E-2</v>
      </c>
      <c r="D51" s="4">
        <f t="shared" si="2"/>
        <v>2.646203554119547</v>
      </c>
      <c r="E51" s="4">
        <f t="shared" si="3"/>
        <v>1.6074582924435721</v>
      </c>
      <c r="G51" s="4">
        <f t="shared" si="1"/>
        <v>1.0378510378510377</v>
      </c>
    </row>
    <row r="52" spans="1:7" x14ac:dyDescent="0.2">
      <c r="A52" s="4">
        <f>IF('True_Odds_Calculator_2-way'!A53="","",'True_Odds_Calculator_2-way'!A53)</f>
        <v>2.34</v>
      </c>
      <c r="B52" s="4">
        <f>IF('True_Odds_Calculator_2-way'!B53="","",'True_Odds_Calculator_2-way'!B53)</f>
        <v>1.61</v>
      </c>
      <c r="C52" s="4">
        <f t="shared" si="0"/>
        <v>4.8468439772787697E-2</v>
      </c>
      <c r="D52" s="4">
        <f t="shared" si="2"/>
        <v>2.4806742608810168</v>
      </c>
      <c r="E52" s="4">
        <f t="shared" si="3"/>
        <v>1.6753679903944503</v>
      </c>
      <c r="G52" s="4">
        <f t="shared" si="1"/>
        <v>1.0484684397727877</v>
      </c>
    </row>
    <row r="53" spans="1:7" x14ac:dyDescent="0.2">
      <c r="A53" s="4">
        <f>IF('True_Odds_Calculator_2-way'!A54="","",'True_Odds_Calculator_2-way'!A54)</f>
        <v>2.35</v>
      </c>
      <c r="B53" s="4">
        <f>IF('True_Odds_Calculator_2-way'!B54="","",'True_Odds_Calculator_2-way'!B54)</f>
        <v>1.61</v>
      </c>
      <c r="C53" s="4">
        <f t="shared" si="0"/>
        <v>4.664992731597728E-2</v>
      </c>
      <c r="D53" s="4">
        <f t="shared" si="2"/>
        <v>2.4862822408411369</v>
      </c>
      <c r="E53" s="4">
        <f t="shared" si="3"/>
        <v>1.6728197192439485</v>
      </c>
      <c r="G53" s="4">
        <f t="shared" si="1"/>
        <v>1.0466499273159773</v>
      </c>
    </row>
    <row r="54" spans="1:7" x14ac:dyDescent="0.2">
      <c r="A54" s="4">
        <f>IF('True_Odds_Calculator_2-way'!A55="","",'True_Odds_Calculator_2-way'!A55)</f>
        <v>2.12</v>
      </c>
      <c r="B54" s="4">
        <f>IF('True_Odds_Calculator_2-way'!B55="","",'True_Odds_Calculator_2-way'!B55)</f>
        <v>1.74</v>
      </c>
      <c r="C54" s="4">
        <f t="shared" si="0"/>
        <v>4.6410756885707949E-2</v>
      </c>
      <c r="D54" s="4">
        <f t="shared" si="2"/>
        <v>2.2296905222437133</v>
      </c>
      <c r="E54" s="4">
        <f t="shared" si="3"/>
        <v>1.8132127408572549</v>
      </c>
      <c r="G54" s="4">
        <f t="shared" si="1"/>
        <v>1.0464107568857079</v>
      </c>
    </row>
    <row r="55" spans="1:7" x14ac:dyDescent="0.2">
      <c r="A55" s="4">
        <f>IF('True_Odds_Calculator_2-way'!A56="","",'True_Odds_Calculator_2-way'!A56)</f>
        <v>2.41</v>
      </c>
      <c r="B55" s="4">
        <f>IF('True_Odds_Calculator_2-way'!B56="","",'True_Odds_Calculator_2-way'!B56)</f>
        <v>1.58</v>
      </c>
      <c r="C55" s="4">
        <f t="shared" si="0"/>
        <v>4.7849151741162776E-2</v>
      </c>
      <c r="D55" s="4">
        <f t="shared" si="2"/>
        <v>2.5574585264289071</v>
      </c>
      <c r="E55" s="4">
        <f t="shared" si="3"/>
        <v>1.6420716719134072</v>
      </c>
      <c r="G55" s="4">
        <f t="shared" si="1"/>
        <v>1.0478491517411628</v>
      </c>
    </row>
    <row r="56" spans="1:7" x14ac:dyDescent="0.2">
      <c r="A56" s="4">
        <f>IF('True_Odds_Calculator_2-way'!A57="","",'True_Odds_Calculator_2-way'!A57)</f>
        <v>2.21</v>
      </c>
      <c r="B56" s="4">
        <f>IF('True_Odds_Calculator_2-way'!B57="","",'True_Odds_Calculator_2-way'!B57)</f>
        <v>1.65</v>
      </c>
      <c r="C56" s="4">
        <f t="shared" si="0"/>
        <v>5.8549293843411565E-2</v>
      </c>
      <c r="D56" s="4">
        <f t="shared" si="2"/>
        <v>2.3628705653653008</v>
      </c>
      <c r="E56" s="4">
        <f t="shared" si="3"/>
        <v>1.7337453940330441</v>
      </c>
      <c r="G56" s="4">
        <f t="shared" si="1"/>
        <v>1.0585492938434116</v>
      </c>
    </row>
    <row r="57" spans="1:7" x14ac:dyDescent="0.2">
      <c r="A57" s="4">
        <f>IF('True_Odds_Calculator_2-way'!A58="","",'True_Odds_Calculator_2-way'!A58)</f>
        <v>1.92</v>
      </c>
      <c r="B57" s="4">
        <f>IF('True_Odds_Calculator_2-way'!B58="","",'True_Odds_Calculator_2-way'!B58)</f>
        <v>1.9</v>
      </c>
      <c r="C57" s="4">
        <f t="shared" si="0"/>
        <v>4.7149122807017552E-2</v>
      </c>
      <c r="D57" s="4">
        <f t="shared" si="2"/>
        <v>2.0110253583241455</v>
      </c>
      <c r="E57" s="4">
        <f t="shared" si="3"/>
        <v>1.9890948745910577</v>
      </c>
      <c r="G57" s="4">
        <f t="shared" si="1"/>
        <v>1.0471491228070176</v>
      </c>
    </row>
    <row r="58" spans="1:7" x14ac:dyDescent="0.2">
      <c r="A58" s="4">
        <f>IF('True_Odds_Calculator_2-way'!A59="","",'True_Odds_Calculator_2-way'!A59)</f>
        <v>1.86</v>
      </c>
      <c r="B58" s="4">
        <f>IF('True_Odds_Calculator_2-way'!B59="","",'True_Odds_Calculator_2-way'!B59)</f>
        <v>1.96</v>
      </c>
      <c r="C58" s="4">
        <f t="shared" si="0"/>
        <v>4.7838490234803466E-2</v>
      </c>
      <c r="D58" s="4">
        <f t="shared" si="2"/>
        <v>1.9466040153780435</v>
      </c>
      <c r="E58" s="4">
        <f t="shared" si="3"/>
        <v>2.0564079422382671</v>
      </c>
      <c r="G58" s="4">
        <f t="shared" si="1"/>
        <v>1.0478384902348035</v>
      </c>
    </row>
    <row r="59" spans="1:7" x14ac:dyDescent="0.2">
      <c r="A59" s="4">
        <f>IF('True_Odds_Calculator_2-way'!A60="","",'True_Odds_Calculator_2-way'!A60)</f>
        <v>1.93</v>
      </c>
      <c r="B59" s="4">
        <f>IF('True_Odds_Calculator_2-way'!B60="","",'True_Odds_Calculator_2-way'!B60)</f>
        <v>1.88</v>
      </c>
      <c r="C59" s="4">
        <f t="shared" si="0"/>
        <v>5.0049608642928067E-2</v>
      </c>
      <c r="D59" s="4">
        <f t="shared" si="2"/>
        <v>2.027945450480662</v>
      </c>
      <c r="E59" s="4">
        <f t="shared" si="3"/>
        <v>1.9728142670726401</v>
      </c>
      <c r="G59" s="4">
        <f t="shared" si="1"/>
        <v>1.0500496086429281</v>
      </c>
    </row>
    <row r="60" spans="1:7" x14ac:dyDescent="0.2">
      <c r="A60" s="4">
        <f>IF('True_Odds_Calculator_2-way'!A61="","",'True_Odds_Calculator_2-way'!A61)</f>
        <v>1.85</v>
      </c>
      <c r="B60" s="4">
        <f>IF('True_Odds_Calculator_2-way'!B61="","",'True_Odds_Calculator_2-way'!B61)</f>
        <v>1.97</v>
      </c>
      <c r="C60" s="4">
        <f t="shared" si="0"/>
        <v>4.8154753738510081E-2</v>
      </c>
      <c r="D60" s="4">
        <f t="shared" si="2"/>
        <v>1.9362465134812061</v>
      </c>
      <c r="E60" s="4">
        <f t="shared" si="3"/>
        <v>2.0680947652149242</v>
      </c>
      <c r="G60" s="4">
        <f t="shared" si="1"/>
        <v>1.0481547537385101</v>
      </c>
    </row>
    <row r="61" spans="1:7" x14ac:dyDescent="0.2">
      <c r="A61" s="4">
        <f>IF('True_Odds_Calculator_2-way'!A62="","",'True_Odds_Calculator_2-way'!A62)</f>
        <v>1.77</v>
      </c>
      <c r="B61" s="4">
        <f>IF('True_Odds_Calculator_2-way'!B62="","",'True_Odds_Calculator_2-way'!B62)</f>
        <v>2.04</v>
      </c>
      <c r="C61" s="4">
        <f t="shared" si="0"/>
        <v>5.5167829843801863E-2</v>
      </c>
      <c r="D61" s="4">
        <f t="shared" si="2"/>
        <v>1.8608534322820036</v>
      </c>
      <c r="E61" s="4">
        <f t="shared" si="3"/>
        <v>2.1616379310344827</v>
      </c>
      <c r="G61" s="4">
        <f t="shared" si="1"/>
        <v>1.0551678298438019</v>
      </c>
    </row>
    <row r="62" spans="1:7" x14ac:dyDescent="0.2">
      <c r="A62" s="4">
        <f>IF('True_Odds_Calculator_2-way'!A63="","",'True_Odds_Calculator_2-way'!A63)</f>
        <v>1.93</v>
      </c>
      <c r="B62" s="4">
        <f>IF('True_Odds_Calculator_2-way'!B63="","",'True_Odds_Calculator_2-way'!B63)</f>
        <v>1.89</v>
      </c>
      <c r="C62" s="4">
        <f t="shared" si="0"/>
        <v>4.7235244126436093E-2</v>
      </c>
      <c r="D62" s="4">
        <f t="shared" si="2"/>
        <v>2.0221747928042801</v>
      </c>
      <c r="E62" s="4">
        <f t="shared" si="3"/>
        <v>1.9783062613553166</v>
      </c>
      <c r="G62" s="4">
        <f t="shared" si="1"/>
        <v>1.0472352441264361</v>
      </c>
    </row>
    <row r="63" spans="1:7" x14ac:dyDescent="0.2">
      <c r="A63" s="4">
        <f>IF('True_Odds_Calculator_2-way'!A64="","",'True_Odds_Calculator_2-way'!A64)</f>
        <v>1.93</v>
      </c>
      <c r="B63" s="4">
        <f>IF('True_Odds_Calculator_2-way'!B64="","",'True_Odds_Calculator_2-way'!B64)</f>
        <v>1.89</v>
      </c>
      <c r="C63" s="4">
        <f t="shared" si="0"/>
        <v>4.7235244126436093E-2</v>
      </c>
      <c r="D63" s="4">
        <f t="shared" si="2"/>
        <v>2.0221747928042801</v>
      </c>
      <c r="E63" s="4">
        <f t="shared" si="3"/>
        <v>1.9783062613553166</v>
      </c>
      <c r="G63" s="4">
        <f t="shared" si="1"/>
        <v>1.0472352441264361</v>
      </c>
    </row>
    <row r="64" spans="1:7" x14ac:dyDescent="0.2">
      <c r="A64" s="4">
        <f>IF('True_Odds_Calculator_2-way'!A65="","",'True_Odds_Calculator_2-way'!A65)</f>
        <v>1.78</v>
      </c>
      <c r="B64" s="4">
        <f>IF('True_Odds_Calculator_2-way'!B65="","",'True_Odds_Calculator_2-way'!B65)</f>
        <v>2.0299999999999998</v>
      </c>
      <c r="C64" s="4">
        <f t="shared" si="0"/>
        <v>5.4408590247412514E-2</v>
      </c>
      <c r="D64" s="4">
        <f t="shared" si="2"/>
        <v>1.8705803178547395</v>
      </c>
      <c r="E64" s="4">
        <f t="shared" si="3"/>
        <v>2.1486590949634299</v>
      </c>
      <c r="G64" s="4">
        <f t="shared" si="1"/>
        <v>1.0544085902474125</v>
      </c>
    </row>
    <row r="65" spans="1:7" x14ac:dyDescent="0.2">
      <c r="A65" s="4">
        <f>IF('True_Odds_Calculator_2-way'!A66="","",'True_Odds_Calculator_2-way'!A66)</f>
        <v>1.84</v>
      </c>
      <c r="B65" s="4">
        <f>IF('True_Odds_Calculator_2-way'!B66="","",'True_Odds_Calculator_2-way'!B66)</f>
        <v>2</v>
      </c>
      <c r="C65" s="4">
        <f t="shared" si="0"/>
        <v>4.3478260869565188E-2</v>
      </c>
      <c r="D65" s="4">
        <f t="shared" si="2"/>
        <v>1.9166666666666665</v>
      </c>
      <c r="E65" s="4">
        <f t="shared" si="3"/>
        <v>2.0909090909090908</v>
      </c>
      <c r="G65" s="4">
        <f t="shared" si="1"/>
        <v>1.0434782608695652</v>
      </c>
    </row>
    <row r="66" spans="1:7" x14ac:dyDescent="0.2">
      <c r="A66" s="4">
        <f>IF('True_Odds_Calculator_2-way'!A67="","",'True_Odds_Calculator_2-way'!A67)</f>
        <v>1.87</v>
      </c>
      <c r="B66" s="4">
        <f>IF('True_Odds_Calculator_2-way'!B67="","",'True_Odds_Calculator_2-way'!B67)</f>
        <v>1.94</v>
      </c>
      <c r="C66" s="4">
        <f t="shared" ref="C66:C129" si="4">IF(A66="","",((1/A66)+(1/B66))-1)</f>
        <v>5.0223275814543111E-2</v>
      </c>
      <c r="D66" s="4">
        <f t="shared" si="2"/>
        <v>1.9621396506030613</v>
      </c>
      <c r="E66" s="4">
        <f t="shared" si="3"/>
        <v>2.0393501602113662</v>
      </c>
      <c r="G66" s="4">
        <f t="shared" ref="G66:G129" si="5">IF(A66="","",C66+1)</f>
        <v>1.0502232758145431</v>
      </c>
    </row>
    <row r="67" spans="1:7" x14ac:dyDescent="0.2">
      <c r="A67" s="4">
        <f>IF('True_Odds_Calculator_2-way'!A68="","",'True_Odds_Calculator_2-way'!A68)</f>
        <v>1.88</v>
      </c>
      <c r="B67" s="4">
        <f>IF('True_Odds_Calculator_2-way'!B68="","",'True_Odds_Calculator_2-way'!B68)</f>
        <v>2</v>
      </c>
      <c r="C67" s="4">
        <f t="shared" si="4"/>
        <v>3.1914893617021267E-2</v>
      </c>
      <c r="D67" s="4">
        <f t="shared" ref="D67:D130" si="6">IF(A67="","",(2*A67)/(2-($C67*A67)))</f>
        <v>1.9381443298969072</v>
      </c>
      <c r="E67" s="4">
        <f t="shared" ref="E67:E130" si="7">IF(B67="","",(2*B67)/(2-($C67*B67)))</f>
        <v>2.0659340659340657</v>
      </c>
      <c r="G67" s="4">
        <f t="shared" si="5"/>
        <v>1.0319148936170213</v>
      </c>
    </row>
    <row r="68" spans="1:7" x14ac:dyDescent="0.2">
      <c r="A68" s="4">
        <f>IF('True_Odds_Calculator_2-way'!A69="","",'True_Odds_Calculator_2-way'!A69)</f>
        <v>2.31</v>
      </c>
      <c r="B68" s="4">
        <f>IF('True_Odds_Calculator_2-way'!B69="","",'True_Odds_Calculator_2-way'!B69)</f>
        <v>1.67</v>
      </c>
      <c r="C68" s="4">
        <f t="shared" si="4"/>
        <v>3.1702828110013792E-2</v>
      </c>
      <c r="D68" s="4">
        <f t="shared" si="6"/>
        <v>2.397799670572148</v>
      </c>
      <c r="E68" s="4">
        <f t="shared" si="7"/>
        <v>1.7154100984947862</v>
      </c>
      <c r="G68" s="4">
        <f t="shared" si="5"/>
        <v>1.0317028281100138</v>
      </c>
    </row>
    <row r="69" spans="1:7" x14ac:dyDescent="0.2">
      <c r="A69" s="4">
        <f>IF('True_Odds_Calculator_2-way'!A70="","",'True_Odds_Calculator_2-way'!A70)</f>
        <v>1.93</v>
      </c>
      <c r="B69" s="4">
        <f>IF('True_Odds_Calculator_2-way'!B70="","",'True_Odds_Calculator_2-way'!B70)</f>
        <v>1.96</v>
      </c>
      <c r="C69" s="4">
        <f t="shared" si="4"/>
        <v>2.8338796658559762E-2</v>
      </c>
      <c r="D69" s="4">
        <f t="shared" si="6"/>
        <v>1.9842635333613092</v>
      </c>
      <c r="E69" s="4">
        <f t="shared" si="7"/>
        <v>2.0159880622468553</v>
      </c>
      <c r="G69" s="4">
        <f t="shared" si="5"/>
        <v>1.0283387966585598</v>
      </c>
    </row>
    <row r="70" spans="1:7" x14ac:dyDescent="0.2">
      <c r="A70" s="4">
        <f>IF('True_Odds_Calculator_2-way'!A71="","",'True_Odds_Calculator_2-way'!A71)</f>
        <v>2.64</v>
      </c>
      <c r="B70" s="4">
        <f>IF('True_Odds_Calculator_2-way'!B71="","",'True_Odds_Calculator_2-way'!B71)</f>
        <v>1.53</v>
      </c>
      <c r="C70" s="4">
        <f t="shared" si="4"/>
        <v>3.2382650029708859E-2</v>
      </c>
      <c r="D70" s="4">
        <f t="shared" si="6"/>
        <v>2.7578861122490785</v>
      </c>
      <c r="E70" s="4">
        <f t="shared" si="7"/>
        <v>1.5688650664180843</v>
      </c>
      <c r="G70" s="4">
        <f t="shared" si="5"/>
        <v>1.0323826500297089</v>
      </c>
    </row>
    <row r="71" spans="1:7" x14ac:dyDescent="0.2">
      <c r="A71" s="4">
        <f>IF('True_Odds_Calculator_2-way'!A72="","",'True_Odds_Calculator_2-way'!A72)</f>
        <v>1.65</v>
      </c>
      <c r="B71" s="4">
        <f>IF('True_Odds_Calculator_2-way'!B72="","",'True_Odds_Calculator_2-way'!B72)</f>
        <v>2.27</v>
      </c>
      <c r="C71" s="4">
        <f t="shared" si="4"/>
        <v>4.658924042183954E-2</v>
      </c>
      <c r="D71" s="4">
        <f t="shared" si="6"/>
        <v>1.7159546443706333</v>
      </c>
      <c r="E71" s="4">
        <f t="shared" si="7"/>
        <v>2.3967365221564547</v>
      </c>
      <c r="G71" s="4">
        <f t="shared" si="5"/>
        <v>1.0465892404218395</v>
      </c>
    </row>
    <row r="72" spans="1:7" x14ac:dyDescent="0.2">
      <c r="A72" s="4">
        <f>IF('True_Odds_Calculator_2-way'!A73="","",'True_Odds_Calculator_2-way'!A73)</f>
        <v>1.55</v>
      </c>
      <c r="B72" s="4">
        <f>IF('True_Odds_Calculator_2-way'!B73="","",'True_Odds_Calculator_2-way'!B73)</f>
        <v>2.48</v>
      </c>
      <c r="C72" s="4">
        <f t="shared" si="4"/>
        <v>4.8387096774193505E-2</v>
      </c>
      <c r="D72" s="4">
        <f t="shared" si="6"/>
        <v>1.6103896103896105</v>
      </c>
      <c r="E72" s="4">
        <f t="shared" si="7"/>
        <v>2.6382978723404253</v>
      </c>
      <c r="G72" s="4">
        <f t="shared" si="5"/>
        <v>1.0483870967741935</v>
      </c>
    </row>
    <row r="73" spans="1:7" x14ac:dyDescent="0.2">
      <c r="A73" s="4">
        <f>IF('True_Odds_Calculator_2-way'!A74="","",'True_Odds_Calculator_2-way'!A74)</f>
        <v>1.66</v>
      </c>
      <c r="B73" s="4">
        <f>IF('True_Odds_Calculator_2-way'!B74="","",'True_Odds_Calculator_2-way'!B74)</f>
        <v>2.25</v>
      </c>
      <c r="C73" s="4">
        <f t="shared" si="4"/>
        <v>4.685408299866145E-2</v>
      </c>
      <c r="D73" s="4">
        <f t="shared" si="6"/>
        <v>1.7271676300578036</v>
      </c>
      <c r="E73" s="4">
        <f t="shared" si="7"/>
        <v>2.375198728139905</v>
      </c>
      <c r="G73" s="4">
        <f t="shared" si="5"/>
        <v>1.0468540829986615</v>
      </c>
    </row>
    <row r="74" spans="1:7" x14ac:dyDescent="0.2">
      <c r="A74" s="4">
        <f>IF('True_Odds_Calculator_2-way'!A75="","",'True_Odds_Calculator_2-way'!A75)</f>
        <v>1.91</v>
      </c>
      <c r="B74" s="4">
        <f>IF('True_Odds_Calculator_2-way'!B75="","",'True_Odds_Calculator_2-way'!B75)</f>
        <v>1.93</v>
      </c>
      <c r="C74" s="4">
        <f t="shared" si="4"/>
        <v>4.1694924449990456E-2</v>
      </c>
      <c r="D74" s="4">
        <f t="shared" si="6"/>
        <v>1.9892075654965866</v>
      </c>
      <c r="E74" s="4">
        <f t="shared" si="7"/>
        <v>2.0109101819272834</v>
      </c>
      <c r="G74" s="4">
        <f t="shared" si="5"/>
        <v>1.0416949244499905</v>
      </c>
    </row>
    <row r="75" spans="1:7" x14ac:dyDescent="0.2">
      <c r="A75" s="4">
        <f>IF('True_Odds_Calculator_2-way'!A76="","",'True_Odds_Calculator_2-way'!A76)</f>
        <v>2.06</v>
      </c>
      <c r="B75" s="4">
        <f>IF('True_Odds_Calculator_2-way'!B76="","",'True_Odds_Calculator_2-way'!B76)</f>
        <v>1.84</v>
      </c>
      <c r="C75" s="4">
        <f t="shared" si="4"/>
        <v>2.891515407344869E-2</v>
      </c>
      <c r="D75" s="4">
        <f t="shared" si="6"/>
        <v>2.1232354918216445</v>
      </c>
      <c r="E75" s="4">
        <f t="shared" si="7"/>
        <v>1.8902852583283463</v>
      </c>
      <c r="G75" s="4">
        <f t="shared" si="5"/>
        <v>1.0289151540734487</v>
      </c>
    </row>
    <row r="76" spans="1:7" x14ac:dyDescent="0.2">
      <c r="A76" s="4">
        <f>IF('True_Odds_Calculator_2-way'!A77="","",'True_Odds_Calculator_2-way'!A77)</f>
        <v>1.6</v>
      </c>
      <c r="B76" s="4">
        <f>IF('True_Odds_Calculator_2-way'!B77="","",'True_Odds_Calculator_2-way'!B77)</f>
        <v>2.4300000000000002</v>
      </c>
      <c r="C76" s="4">
        <f t="shared" si="4"/>
        <v>3.652263374485587E-2</v>
      </c>
      <c r="D76" s="4">
        <f t="shared" si="6"/>
        <v>1.6481559983043661</v>
      </c>
      <c r="E76" s="4">
        <f t="shared" si="7"/>
        <v>2.5428384565075208</v>
      </c>
      <c r="G76" s="4">
        <f t="shared" si="5"/>
        <v>1.0365226337448559</v>
      </c>
    </row>
    <row r="77" spans="1:7" x14ac:dyDescent="0.2">
      <c r="A77" s="4">
        <f>IF('True_Odds_Calculator_2-way'!A78="","",'True_Odds_Calculator_2-way'!A78)</f>
        <v>2.33</v>
      </c>
      <c r="B77" s="4">
        <f>IF('True_Odds_Calculator_2-way'!B78="","",'True_Odds_Calculator_2-way'!B78)</f>
        <v>1.65</v>
      </c>
      <c r="C77" s="4">
        <f t="shared" si="4"/>
        <v>3.5245155416829377E-2</v>
      </c>
      <c r="D77" s="4">
        <f t="shared" si="6"/>
        <v>2.4297677358192451</v>
      </c>
      <c r="E77" s="4">
        <f t="shared" si="7"/>
        <v>1.6994142999226434</v>
      </c>
      <c r="G77" s="4">
        <f t="shared" si="5"/>
        <v>1.0352451554168294</v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2.36</v>
      </c>
      <c r="B2" s="4">
        <f>IF('True_Odds_Calculator_3-way'!B3="","",'True_Odds_Calculator_3-way'!B3)</f>
        <v>3.27</v>
      </c>
      <c r="C2" s="4">
        <f>IF('True_Odds_Calculator_3-way'!C3="","",'True_Odds_Calculator_3-way'!C3)</f>
        <v>3.3</v>
      </c>
      <c r="D2" s="4">
        <f>IF(A2="","",((1/A2)+(1/B2)+(1/C2))-1)</f>
        <v>3.2569514143141909E-2</v>
      </c>
      <c r="E2" s="4">
        <f>IF(A2="","",(3*A2)/(3-($D2*A2)))</f>
        <v>2.4220563563529294</v>
      </c>
      <c r="F2" s="4">
        <f>IF(B2="","",(3*B2)/(3-($D2*B2)))</f>
        <v>3.3903604064157453</v>
      </c>
      <c r="G2" s="4">
        <f>IF(C2="","",(3*C2)/(3-($D2*C2)))</f>
        <v>3.4226203915750086</v>
      </c>
      <c r="I2" s="4">
        <f>IF(A2="","",D2+1)</f>
        <v>1.0325695141431419</v>
      </c>
    </row>
    <row r="3" spans="1:9" x14ac:dyDescent="0.2">
      <c r="A3" s="4">
        <f>IF('True_Odds_Calculator_3-way'!A4="","",'True_Odds_Calculator_3-way'!A4)</f>
        <v>2.14</v>
      </c>
      <c r="B3" s="4">
        <f>IF('True_Odds_Calculator_3-way'!B4="","",'True_Odds_Calculator_3-way'!B4)</f>
        <v>3.2</v>
      </c>
      <c r="C3" s="4">
        <f>IF('True_Odds_Calculator_3-way'!C4="","",'True_Odds_Calculator_3-way'!C4)</f>
        <v>3.78</v>
      </c>
      <c r="D3" s="4">
        <f t="shared" ref="D3:D66" si="0">IF(A3="","",((1/A3)+(1/B3)+(1/C3))-1)</f>
        <v>4.4339984176432923E-2</v>
      </c>
      <c r="E3" s="4">
        <f t="shared" ref="E3:E66" si="1">IF(A3="","",(3*A3)/(3-($D3*A3)))</f>
        <v>2.2098972573892497</v>
      </c>
      <c r="F3" s="4">
        <f t="shared" ref="F3:F66" si="2">IF(B3="","",(3*B3)/(3-($D3*B3)))</f>
        <v>3.3588606149523534</v>
      </c>
      <c r="G3" s="4">
        <f t="shared" ref="G3:G66" si="3">IF(C3="","",(3*C3)/(3-($D3*C3)))</f>
        <v>4.0036790635710844</v>
      </c>
      <c r="I3" s="4">
        <f t="shared" ref="I3:I66" si="4">IF(A3="","",D3+1)</f>
        <v>1.0443399841764329</v>
      </c>
    </row>
    <row r="4" spans="1:9" x14ac:dyDescent="0.2">
      <c r="A4" s="4">
        <f>IF('True_Odds_Calculator_3-way'!A5="","",'True_Odds_Calculator_3-way'!A5)</f>
        <v>1.68</v>
      </c>
      <c r="B4" s="4">
        <f>IF('True_Odds_Calculator_3-way'!B5="","",'True_Odds_Calculator_3-way'!B5)</f>
        <v>3.96</v>
      </c>
      <c r="C4" s="4">
        <f>IF('True_Odds_Calculator_3-way'!C5="","",'True_Odds_Calculator_3-way'!C5)</f>
        <v>5.24</v>
      </c>
      <c r="D4" s="4">
        <f t="shared" si="0"/>
        <v>3.8603042419836253E-2</v>
      </c>
      <c r="E4" s="4">
        <f t="shared" si="1"/>
        <v>1.7171201957026125</v>
      </c>
      <c r="F4" s="4">
        <f t="shared" si="2"/>
        <v>4.1726200963681901</v>
      </c>
      <c r="G4" s="4">
        <f t="shared" si="3"/>
        <v>5.6188609566643626</v>
      </c>
      <c r="I4" s="4">
        <f t="shared" si="4"/>
        <v>1.0386030424198363</v>
      </c>
    </row>
    <row r="5" spans="1:9" x14ac:dyDescent="0.2">
      <c r="A5" s="4">
        <f>IF('True_Odds_Calculator_3-way'!A6="","",'True_Odds_Calculator_3-way'!A6)</f>
        <v>3.07</v>
      </c>
      <c r="B5" s="4">
        <f>IF('True_Odds_Calculator_3-way'!B6="","",'True_Odds_Calculator_3-way'!B6)</f>
        <v>3.26</v>
      </c>
      <c r="C5" s="4">
        <f>IF('True_Odds_Calculator_3-way'!C6="","",'True_Odds_Calculator_3-way'!C6)</f>
        <v>2.5299999999999998</v>
      </c>
      <c r="D5" s="4">
        <f t="shared" si="0"/>
        <v>2.7738282276517534E-2</v>
      </c>
      <c r="E5" s="4">
        <f t="shared" si="1"/>
        <v>3.1596893912186683</v>
      </c>
      <c r="F5" s="4">
        <f t="shared" si="2"/>
        <v>3.361317735791749</v>
      </c>
      <c r="G5" s="4">
        <f t="shared" si="3"/>
        <v>2.5906009382773751</v>
      </c>
      <c r="I5" s="4">
        <f t="shared" si="4"/>
        <v>1.0277382822765175</v>
      </c>
    </row>
    <row r="6" spans="1:9" x14ac:dyDescent="0.2">
      <c r="A6" s="4">
        <f>IF('True_Odds_Calculator_3-way'!A7="","",'True_Odds_Calculator_3-way'!A7)</f>
        <v>3.81</v>
      </c>
      <c r="B6" s="4">
        <f>IF('True_Odds_Calculator_3-way'!B7="","",'True_Odds_Calculator_3-way'!B7)</f>
        <v>3.68</v>
      </c>
      <c r="C6" s="4">
        <f>IF('True_Odds_Calculator_3-way'!C7="","",'True_Odds_Calculator_3-way'!C7)</f>
        <v>2</v>
      </c>
      <c r="D6" s="4">
        <f t="shared" si="0"/>
        <v>3.4206322035832404E-2</v>
      </c>
      <c r="E6" s="4">
        <f t="shared" si="1"/>
        <v>3.9830309457975068</v>
      </c>
      <c r="F6" s="4">
        <f t="shared" si="2"/>
        <v>3.8411747516072476</v>
      </c>
      <c r="G6" s="4">
        <f t="shared" si="3"/>
        <v>2.0466727651375076</v>
      </c>
      <c r="I6" s="4">
        <f t="shared" si="4"/>
        <v>1.0342063220358324</v>
      </c>
    </row>
    <row r="7" spans="1:9" x14ac:dyDescent="0.2">
      <c r="A7" s="4">
        <f>IF('True_Odds_Calculator_3-way'!A8="","",'True_Odds_Calculator_3-way'!A8)</f>
        <v>1.53</v>
      </c>
      <c r="B7" s="4">
        <f>IF('True_Odds_Calculator_3-way'!B8="","",'True_Odds_Calculator_3-way'!B8)</f>
        <v>4.3099999999999996</v>
      </c>
      <c r="C7" s="4">
        <f>IF('True_Odds_Calculator_3-way'!C8="","",'True_Odds_Calculator_3-way'!C8)</f>
        <v>6.61</v>
      </c>
      <c r="D7" s="4">
        <f t="shared" si="0"/>
        <v>3.6899263135220961E-2</v>
      </c>
      <c r="E7" s="4">
        <f t="shared" si="1"/>
        <v>1.5593447223260906</v>
      </c>
      <c r="F7" s="4">
        <f t="shared" si="2"/>
        <v>4.551271751239919</v>
      </c>
      <c r="G7" s="4">
        <f t="shared" si="3"/>
        <v>7.1949601648417421</v>
      </c>
      <c r="I7" s="4">
        <f t="shared" si="4"/>
        <v>1.036899263135221</v>
      </c>
    </row>
    <row r="8" spans="1:9" x14ac:dyDescent="0.2">
      <c r="A8" s="4">
        <f>IF('True_Odds_Calculator_3-way'!A9="","",'True_Odds_Calculator_3-way'!A9)</f>
        <v>2.56</v>
      </c>
      <c r="B8" s="4">
        <f>IF('True_Odds_Calculator_3-way'!B9="","",'True_Odds_Calculator_3-way'!B9)</f>
        <v>3.63</v>
      </c>
      <c r="C8" s="4">
        <f>IF('True_Odds_Calculator_3-way'!C9="","",'True_Odds_Calculator_3-way'!C9)</f>
        <v>2.73</v>
      </c>
      <c r="D8" s="4">
        <f t="shared" si="0"/>
        <v>3.2407459964278074E-2</v>
      </c>
      <c r="E8" s="4">
        <f t="shared" si="1"/>
        <v>2.6328086536856952</v>
      </c>
      <c r="F8" s="4">
        <f t="shared" si="2"/>
        <v>3.7781528063301852</v>
      </c>
      <c r="G8" s="4">
        <f t="shared" si="3"/>
        <v>2.8129562994774884</v>
      </c>
      <c r="I8" s="4">
        <f t="shared" si="4"/>
        <v>1.0324074599642781</v>
      </c>
    </row>
    <row r="9" spans="1:9" x14ac:dyDescent="0.2">
      <c r="A9" s="4">
        <f>IF('True_Odds_Calculator_3-way'!A10="","",'True_Odds_Calculator_3-way'!A10)</f>
        <v>2.79</v>
      </c>
      <c r="B9" s="4">
        <f>IF('True_Odds_Calculator_3-way'!B10="","",'True_Odds_Calculator_3-way'!B10)</f>
        <v>3.72</v>
      </c>
      <c r="C9" s="4">
        <f>IF('True_Odds_Calculator_3-way'!C10="","",'True_Odds_Calculator_3-way'!C10)</f>
        <v>2.46</v>
      </c>
      <c r="D9" s="4">
        <f t="shared" si="0"/>
        <v>3.374420840982606E-2</v>
      </c>
      <c r="E9" s="4">
        <f t="shared" si="1"/>
        <v>2.8803928151754241</v>
      </c>
      <c r="F9" s="4">
        <f t="shared" si="2"/>
        <v>3.882452766150017</v>
      </c>
      <c r="G9" s="4">
        <f t="shared" si="3"/>
        <v>2.5300058979652018</v>
      </c>
      <c r="I9" s="4">
        <f t="shared" si="4"/>
        <v>1.0337442084098261</v>
      </c>
    </row>
    <row r="10" spans="1:9" x14ac:dyDescent="0.2">
      <c r="A10" s="4">
        <f>IF('True_Odds_Calculator_3-way'!A11="","",'True_Odds_Calculator_3-way'!A11)</f>
        <v>2.0699999999999998</v>
      </c>
      <c r="B10" s="4">
        <f>IF('True_Odds_Calculator_3-way'!B11="","",'True_Odds_Calculator_3-way'!B11)</f>
        <v>3.57</v>
      </c>
      <c r="C10" s="4">
        <f>IF('True_Odds_Calculator_3-way'!C11="","",'True_Odds_Calculator_3-way'!C11)</f>
        <v>3.78</v>
      </c>
      <c r="D10" s="4">
        <f t="shared" si="0"/>
        <v>2.7754096807805384E-2</v>
      </c>
      <c r="E10" s="4">
        <f t="shared" si="1"/>
        <v>2.1104151396015189</v>
      </c>
      <c r="F10" s="4">
        <f t="shared" si="2"/>
        <v>3.6919349198154845</v>
      </c>
      <c r="G10" s="4">
        <f t="shared" si="3"/>
        <v>3.9169773317549788</v>
      </c>
      <c r="I10" s="4">
        <f t="shared" si="4"/>
        <v>1.0277540968078054</v>
      </c>
    </row>
    <row r="11" spans="1:9" x14ac:dyDescent="0.2">
      <c r="A11" s="4">
        <f>IF('True_Odds_Calculator_3-way'!A12="","",'True_Odds_Calculator_3-way'!A12)</f>
        <v>2</v>
      </c>
      <c r="B11" s="4">
        <f>IF('True_Odds_Calculator_3-way'!B12="","",'True_Odds_Calculator_3-way'!B12)</f>
        <v>3.64</v>
      </c>
      <c r="C11" s="4">
        <f>IF('True_Odds_Calculator_3-way'!C12="","",'True_Odds_Calculator_3-way'!C12)</f>
        <v>3.95</v>
      </c>
      <c r="D11" s="4">
        <f t="shared" si="0"/>
        <v>2.7889831687299971E-2</v>
      </c>
      <c r="E11" s="4">
        <f t="shared" si="1"/>
        <v>2.037890957195502</v>
      </c>
      <c r="F11" s="4">
        <f t="shared" si="2"/>
        <v>3.7674906105336707</v>
      </c>
      <c r="G11" s="4">
        <f t="shared" si="3"/>
        <v>4.1005799030326076</v>
      </c>
      <c r="I11" s="4">
        <f t="shared" si="4"/>
        <v>1.0278898316873</v>
      </c>
    </row>
    <row r="12" spans="1:9" x14ac:dyDescent="0.2">
      <c r="A12" s="4">
        <f>IF('True_Odds_Calculator_3-way'!A13="","",'True_Odds_Calculator_3-way'!A13)</f>
        <v>3.15</v>
      </c>
      <c r="B12" s="4">
        <f>IF('True_Odds_Calculator_3-way'!B13="","",'True_Odds_Calculator_3-way'!B13)</f>
        <v>3.4</v>
      </c>
      <c r="C12" s="4">
        <f>IF('True_Odds_Calculator_3-way'!C13="","",'True_Odds_Calculator_3-way'!C13)</f>
        <v>2.4</v>
      </c>
      <c r="D12" s="4">
        <f t="shared" si="0"/>
        <v>2.8244631185807778E-2</v>
      </c>
      <c r="E12" s="4">
        <f t="shared" si="1"/>
        <v>3.2462743116948727</v>
      </c>
      <c r="F12" s="4">
        <f t="shared" si="2"/>
        <v>3.5124350915550702</v>
      </c>
      <c r="G12" s="4">
        <f t="shared" si="3"/>
        <v>2.4554833779136414</v>
      </c>
      <c r="I12" s="4">
        <f t="shared" si="4"/>
        <v>1.0282446311858078</v>
      </c>
    </row>
    <row r="13" spans="1:9" x14ac:dyDescent="0.2">
      <c r="A13" s="4">
        <f>IF('True_Odds_Calculator_3-way'!A14="","",'True_Odds_Calculator_3-way'!A14)</f>
        <v>2.46</v>
      </c>
      <c r="B13" s="4">
        <f>IF('True_Odds_Calculator_3-way'!B14="","",'True_Odds_Calculator_3-way'!B14)</f>
        <v>3.48</v>
      </c>
      <c r="C13" s="4">
        <f>IF('True_Odds_Calculator_3-way'!C14="","",'True_Odds_Calculator_3-way'!C14)</f>
        <v>2.99</v>
      </c>
      <c r="D13" s="4">
        <f t="shared" si="0"/>
        <v>2.8308547414847895E-2</v>
      </c>
      <c r="E13" s="4">
        <f t="shared" si="1"/>
        <v>2.5184610589252063</v>
      </c>
      <c r="F13" s="4">
        <f t="shared" si="2"/>
        <v>3.5981559388821602</v>
      </c>
      <c r="G13" s="4">
        <f t="shared" si="3"/>
        <v>3.0768096793177859</v>
      </c>
      <c r="I13" s="4">
        <f t="shared" si="4"/>
        <v>1.0283085474148479</v>
      </c>
    </row>
    <row r="14" spans="1:9" x14ac:dyDescent="0.2">
      <c r="A14" s="4">
        <f>IF('True_Odds_Calculator_3-way'!A15="","",'True_Odds_Calculator_3-way'!A15)</f>
        <v>1.88</v>
      </c>
      <c r="B14" s="4">
        <f>IF('True_Odds_Calculator_3-way'!B15="","",'True_Odds_Calculator_3-way'!B15)</f>
        <v>3.6</v>
      </c>
      <c r="C14" s="4">
        <f>IF('True_Odds_Calculator_3-way'!C15="","",'True_Odds_Calculator_3-way'!C15)</f>
        <v>4.59</v>
      </c>
      <c r="D14" s="4">
        <f t="shared" si="0"/>
        <v>2.7557595142075675E-2</v>
      </c>
      <c r="E14" s="4">
        <f t="shared" si="1"/>
        <v>1.9130370523639908</v>
      </c>
      <c r="F14" s="4">
        <f t="shared" si="2"/>
        <v>3.7231202899384455</v>
      </c>
      <c r="G14" s="4">
        <f t="shared" si="3"/>
        <v>4.792047684276775</v>
      </c>
      <c r="I14" s="4">
        <f t="shared" si="4"/>
        <v>1.0275575951420757</v>
      </c>
    </row>
    <row r="15" spans="1:9" x14ac:dyDescent="0.2">
      <c r="A15" s="4">
        <f>IF('True_Odds_Calculator_3-way'!A16="","",'True_Odds_Calculator_3-way'!A16)</f>
        <v>2.27</v>
      </c>
      <c r="B15" s="4">
        <f>IF('True_Odds_Calculator_3-way'!B16="","",'True_Odds_Calculator_3-way'!B16)</f>
        <v>3.39</v>
      </c>
      <c r="C15" s="4">
        <f>IF('True_Odds_Calculator_3-way'!C16="","",'True_Odds_Calculator_3-way'!C16)</f>
        <v>3.43</v>
      </c>
      <c r="D15" s="4">
        <f t="shared" si="0"/>
        <v>2.7059074603069888E-2</v>
      </c>
      <c r="E15" s="4">
        <f t="shared" si="1"/>
        <v>2.3174490740536151</v>
      </c>
      <c r="F15" s="4">
        <f t="shared" si="2"/>
        <v>3.4969246044407463</v>
      </c>
      <c r="G15" s="4">
        <f t="shared" si="3"/>
        <v>3.5395035392739196</v>
      </c>
      <c r="I15" s="4">
        <f t="shared" si="4"/>
        <v>1.0270590746030699</v>
      </c>
    </row>
    <row r="16" spans="1:9" x14ac:dyDescent="0.2">
      <c r="A16" s="4">
        <f>IF('True_Odds_Calculator_3-way'!A17="","",'True_Odds_Calculator_3-way'!A17)</f>
        <v>2.37</v>
      </c>
      <c r="B16" s="4">
        <f>IF('True_Odds_Calculator_3-way'!B17="","",'True_Odds_Calculator_3-way'!B17)</f>
        <v>3.3</v>
      </c>
      <c r="C16" s="4">
        <f>IF('True_Odds_Calculator_3-way'!C17="","",'True_Odds_Calculator_3-way'!C17)</f>
        <v>3.3</v>
      </c>
      <c r="D16" s="4">
        <f t="shared" si="0"/>
        <v>2.8001534330648115E-2</v>
      </c>
      <c r="E16" s="4">
        <f t="shared" si="1"/>
        <v>2.4236132630926557</v>
      </c>
      <c r="F16" s="4">
        <f t="shared" si="2"/>
        <v>3.4048759251197205</v>
      </c>
      <c r="G16" s="4">
        <f t="shared" si="3"/>
        <v>3.4048759251197205</v>
      </c>
      <c r="I16" s="4">
        <f t="shared" si="4"/>
        <v>1.0280015343306481</v>
      </c>
    </row>
    <row r="17" spans="1:9" x14ac:dyDescent="0.2">
      <c r="A17" s="4">
        <f>IF('True_Odds_Calculator_3-way'!A18="","",'True_Odds_Calculator_3-way'!A18)</f>
        <v>2.67</v>
      </c>
      <c r="B17" s="4">
        <f>IF('True_Odds_Calculator_3-way'!B18="","",'True_Odds_Calculator_3-way'!B18)</f>
        <v>3.56</v>
      </c>
      <c r="C17" s="4">
        <f>IF('True_Odds_Calculator_3-way'!C18="","",'True_Odds_Calculator_3-way'!C18)</f>
        <v>2.68</v>
      </c>
      <c r="D17" s="4">
        <f t="shared" si="0"/>
        <v>2.856503996869586E-2</v>
      </c>
      <c r="E17" s="4">
        <f t="shared" si="1"/>
        <v>2.7396498034611261</v>
      </c>
      <c r="F17" s="4">
        <f t="shared" si="2"/>
        <v>3.6849079923098049</v>
      </c>
      <c r="G17" s="4">
        <f t="shared" si="3"/>
        <v>2.7501793584093472</v>
      </c>
      <c r="I17" s="4">
        <f t="shared" si="4"/>
        <v>1.0285650399686959</v>
      </c>
    </row>
    <row r="18" spans="1:9" x14ac:dyDescent="0.2">
      <c r="A18" s="4">
        <f>IF('True_Odds_Calculator_3-way'!A19="","",'True_Odds_Calculator_3-way'!A19)</f>
        <v>2.54</v>
      </c>
      <c r="B18" s="4">
        <f>IF('True_Odds_Calculator_3-way'!B19="","",'True_Odds_Calculator_3-way'!B19)</f>
        <v>3.22</v>
      </c>
      <c r="C18" s="4">
        <f>IF('True_Odds_Calculator_3-way'!C19="","",'True_Odds_Calculator_3-way'!C19)</f>
        <v>3.09</v>
      </c>
      <c r="D18" s="4">
        <f t="shared" si="0"/>
        <v>2.7884389082010408E-2</v>
      </c>
      <c r="E18" s="4">
        <f t="shared" si="1"/>
        <v>2.6014162716147418</v>
      </c>
      <c r="F18" s="4">
        <f t="shared" si="2"/>
        <v>3.3193455023954193</v>
      </c>
      <c r="G18" s="4">
        <f t="shared" si="3"/>
        <v>3.1813719311243189</v>
      </c>
      <c r="I18" s="4">
        <f t="shared" si="4"/>
        <v>1.0278843890820104</v>
      </c>
    </row>
    <row r="19" spans="1:9" x14ac:dyDescent="0.2">
      <c r="A19" s="4">
        <f>IF('True_Odds_Calculator_3-way'!A20="","",'True_Odds_Calculator_3-way'!A20)</f>
        <v>2.57</v>
      </c>
      <c r="B19" s="4">
        <f>IF('True_Odds_Calculator_3-way'!B20="","",'True_Odds_Calculator_3-way'!B20)</f>
        <v>3.55</v>
      </c>
      <c r="C19" s="4">
        <f>IF('True_Odds_Calculator_3-way'!C20="","",'True_Odds_Calculator_3-way'!C20)</f>
        <v>2.75</v>
      </c>
      <c r="D19" s="4">
        <f t="shared" si="0"/>
        <v>3.4431562847192954E-2</v>
      </c>
      <c r="E19" s="4">
        <f t="shared" si="1"/>
        <v>2.6481096271147684</v>
      </c>
      <c r="F19" s="4">
        <f t="shared" si="2"/>
        <v>3.7007848367330638</v>
      </c>
      <c r="G19" s="4">
        <f t="shared" si="3"/>
        <v>2.8396249994105252</v>
      </c>
      <c r="I19" s="4">
        <f t="shared" si="4"/>
        <v>1.034431562847193</v>
      </c>
    </row>
    <row r="20" spans="1:9" x14ac:dyDescent="0.2">
      <c r="A20" s="4">
        <f>IF('True_Odds_Calculator_3-way'!A21="","",'True_Odds_Calculator_3-way'!A21)</f>
        <v>2.38</v>
      </c>
      <c r="B20" s="4">
        <f>IF('True_Odds_Calculator_3-way'!B21="","",'True_Odds_Calculator_3-way'!B21)</f>
        <v>3.49</v>
      </c>
      <c r="C20" s="4">
        <f>IF('True_Odds_Calculator_3-way'!C21="","",'True_Odds_Calculator_3-way'!C21)</f>
        <v>3.06</v>
      </c>
      <c r="D20" s="4">
        <f t="shared" si="0"/>
        <v>3.3498404137203952E-2</v>
      </c>
      <c r="E20" s="4">
        <f t="shared" si="1"/>
        <v>2.4449762226113041</v>
      </c>
      <c r="F20" s="4">
        <f t="shared" si="2"/>
        <v>3.631519630544823</v>
      </c>
      <c r="G20" s="4">
        <f t="shared" si="3"/>
        <v>3.1682540848588272</v>
      </c>
      <c r="I20" s="4">
        <f t="shared" si="4"/>
        <v>1.033498404137204</v>
      </c>
    </row>
    <row r="21" spans="1:9" x14ac:dyDescent="0.2">
      <c r="A21" s="4">
        <f>IF('True_Odds_Calculator_3-way'!A22="","",'True_Odds_Calculator_3-way'!A22)</f>
        <v>4.21</v>
      </c>
      <c r="B21" s="4">
        <f>IF('True_Odds_Calculator_3-way'!B22="","",'True_Odds_Calculator_3-way'!B22)</f>
        <v>3.52</v>
      </c>
      <c r="C21" s="4">
        <f>IF('True_Odds_Calculator_3-way'!C22="","",'True_Odds_Calculator_3-way'!C22)</f>
        <v>1.95</v>
      </c>
      <c r="D21" s="4">
        <f t="shared" si="0"/>
        <v>3.4441113122823275E-2</v>
      </c>
      <c r="E21" s="4">
        <f t="shared" si="1"/>
        <v>4.423813348546747</v>
      </c>
      <c r="F21" s="4">
        <f t="shared" si="2"/>
        <v>3.6682367715979698</v>
      </c>
      <c r="G21" s="4">
        <f t="shared" si="3"/>
        <v>1.9946537623146843</v>
      </c>
      <c r="I21" s="4">
        <f t="shared" si="4"/>
        <v>1.0344411131228233</v>
      </c>
    </row>
    <row r="22" spans="1:9" x14ac:dyDescent="0.2">
      <c r="A22" s="4">
        <f>IF('True_Odds_Calculator_3-way'!A23="","",'True_Odds_Calculator_3-way'!A23)</f>
        <v>2.96</v>
      </c>
      <c r="B22" s="4">
        <f>IF('True_Odds_Calculator_3-way'!B23="","",'True_Odds_Calculator_3-way'!B23)</f>
        <v>3.75</v>
      </c>
      <c r="C22" s="4">
        <f>IF('True_Odds_Calculator_3-way'!C23="","",'True_Odds_Calculator_3-way'!C23)</f>
        <v>2.33</v>
      </c>
      <c r="D22" s="4">
        <f t="shared" si="0"/>
        <v>3.3689053860727736E-2</v>
      </c>
      <c r="E22" s="4">
        <f t="shared" si="1"/>
        <v>3.0617729231449178</v>
      </c>
      <c r="F22" s="4">
        <f t="shared" si="2"/>
        <v>3.9148599078666542</v>
      </c>
      <c r="G22" s="4">
        <f t="shared" si="3"/>
        <v>2.3926028487111726</v>
      </c>
      <c r="I22" s="4">
        <f t="shared" si="4"/>
        <v>1.0336890538607277</v>
      </c>
    </row>
    <row r="23" spans="1:9" x14ac:dyDescent="0.2">
      <c r="A23" s="4">
        <f>IF('True_Odds_Calculator_3-way'!A24="","",'True_Odds_Calculator_3-way'!A24)</f>
        <v>2.27</v>
      </c>
      <c r="B23" s="4">
        <f>IF('True_Odds_Calculator_3-way'!B24="","",'True_Odds_Calculator_3-way'!B24)</f>
        <v>3.54</v>
      </c>
      <c r="C23" s="4">
        <f>IF('True_Odds_Calculator_3-way'!C24="","",'True_Odds_Calculator_3-way'!C24)</f>
        <v>3.23</v>
      </c>
      <c r="D23" s="4">
        <f t="shared" si="0"/>
        <v>3.2612033287262365E-2</v>
      </c>
      <c r="E23" s="4">
        <f t="shared" si="1"/>
        <v>2.3274327511959392</v>
      </c>
      <c r="F23" s="4">
        <f t="shared" si="2"/>
        <v>3.6816791091599113</v>
      </c>
      <c r="G23" s="4">
        <f t="shared" si="3"/>
        <v>3.3475397849458663</v>
      </c>
      <c r="I23" s="4">
        <f t="shared" si="4"/>
        <v>1.0326120332872624</v>
      </c>
    </row>
    <row r="24" spans="1:9" x14ac:dyDescent="0.2">
      <c r="A24" s="4">
        <f>IF('True_Odds_Calculator_3-way'!A25="","",'True_Odds_Calculator_3-way'!A25)</f>
        <v>1.89</v>
      </c>
      <c r="B24" s="4">
        <f>IF('True_Odds_Calculator_3-way'!B25="","",'True_Odds_Calculator_3-way'!B25)</f>
        <v>3.64</v>
      </c>
      <c r="C24" s="4">
        <f>IF('True_Odds_Calculator_3-way'!C25="","",'True_Odds_Calculator_3-way'!C25)</f>
        <v>4.32</v>
      </c>
      <c r="D24" s="4">
        <f t="shared" si="0"/>
        <v>3.530728530728533E-2</v>
      </c>
      <c r="E24" s="4">
        <f t="shared" si="1"/>
        <v>1.9329967875172098</v>
      </c>
      <c r="F24" s="4">
        <f t="shared" si="2"/>
        <v>3.8029150006449117</v>
      </c>
      <c r="G24" s="4">
        <f t="shared" si="3"/>
        <v>4.5514047545538752</v>
      </c>
      <c r="I24" s="4">
        <f t="shared" si="4"/>
        <v>1.0353072853072853</v>
      </c>
    </row>
    <row r="25" spans="1:9" x14ac:dyDescent="0.2">
      <c r="A25" s="4">
        <f>IF('True_Odds_Calculator_3-way'!A26="","",'True_Odds_Calculator_3-way'!A26)</f>
        <v>2.37</v>
      </c>
      <c r="B25" s="4">
        <f>IF('True_Odds_Calculator_3-way'!B26="","",'True_Odds_Calculator_3-way'!B26)</f>
        <v>3.49</v>
      </c>
      <c r="C25" s="4">
        <f>IF('True_Odds_Calculator_3-way'!C26="","",'True_Odds_Calculator_3-way'!C26)</f>
        <v>3.08</v>
      </c>
      <c r="D25" s="4">
        <f t="shared" si="0"/>
        <v>3.3149204234764973E-2</v>
      </c>
      <c r="E25" s="4">
        <f t="shared" si="1"/>
        <v>2.4337343212951175</v>
      </c>
      <c r="F25" s="4">
        <f t="shared" si="2"/>
        <v>3.6299852039753953</v>
      </c>
      <c r="G25" s="4">
        <f t="shared" si="3"/>
        <v>3.1885153256209455</v>
      </c>
      <c r="I25" s="4">
        <f t="shared" si="4"/>
        <v>1.033149204234765</v>
      </c>
    </row>
    <row r="26" spans="1:9" x14ac:dyDescent="0.2">
      <c r="A26" s="4">
        <f>IF('True_Odds_Calculator_3-way'!A27="","",'True_Odds_Calculator_3-way'!A27)</f>
        <v>3.05</v>
      </c>
      <c r="B26" s="4">
        <f>IF('True_Odds_Calculator_3-way'!B27="","",'True_Odds_Calculator_3-way'!B27)</f>
        <v>3.32</v>
      </c>
      <c r="C26" s="4">
        <f>IF('True_Odds_Calculator_3-way'!C27="","",'True_Odds_Calculator_3-way'!C27)</f>
        <v>2.48</v>
      </c>
      <c r="D26" s="4">
        <f t="shared" si="0"/>
        <v>3.2299478187737929E-2</v>
      </c>
      <c r="E26" s="4">
        <f t="shared" si="1"/>
        <v>3.1535558450343415</v>
      </c>
      <c r="F26" s="4">
        <f t="shared" si="2"/>
        <v>3.4430717594539164</v>
      </c>
      <c r="G26" s="4">
        <f t="shared" si="3"/>
        <v>2.5480348281590754</v>
      </c>
      <c r="I26" s="4">
        <f t="shared" si="4"/>
        <v>1.0322994781877379</v>
      </c>
    </row>
    <row r="27" spans="1:9" x14ac:dyDescent="0.2">
      <c r="A27" s="4">
        <f>IF('True_Odds_Calculator_3-way'!A28="","",'True_Odds_Calculator_3-way'!A28)</f>
        <v>2.1800000000000002</v>
      </c>
      <c r="B27" s="4">
        <f>IF('True_Odds_Calculator_3-way'!B28="","",'True_Odds_Calculator_3-way'!B28)</f>
        <v>3.42</v>
      </c>
      <c r="C27" s="4">
        <f>IF('True_Odds_Calculator_3-way'!C28="","",'True_Odds_Calculator_3-way'!C28)</f>
        <v>3.53</v>
      </c>
      <c r="D27" s="4">
        <f t="shared" si="0"/>
        <v>3.4399376129158554E-2</v>
      </c>
      <c r="E27" s="4">
        <f t="shared" si="1"/>
        <v>2.2358902810191577</v>
      </c>
      <c r="F27" s="4">
        <f t="shared" si="2"/>
        <v>3.5595903640921533</v>
      </c>
      <c r="G27" s="4">
        <f t="shared" si="3"/>
        <v>3.6789097558470831</v>
      </c>
      <c r="I27" s="4">
        <f t="shared" si="4"/>
        <v>1.0343993761291586</v>
      </c>
    </row>
    <row r="28" spans="1:9" x14ac:dyDescent="0.2">
      <c r="A28" s="4">
        <f>IF('True_Odds_Calculator_3-way'!A29="","",'True_Odds_Calculator_3-way'!A29)</f>
        <v>2.0299999999999998</v>
      </c>
      <c r="B28" s="4">
        <f>IF('True_Odds_Calculator_3-way'!B29="","",'True_Odds_Calculator_3-way'!B29)</f>
        <v>3.32</v>
      </c>
      <c r="C28" s="4">
        <f>IF('True_Odds_Calculator_3-way'!C29="","",'True_Odds_Calculator_3-way'!C29)</f>
        <v>4.1399999999999997</v>
      </c>
      <c r="D28" s="4">
        <f t="shared" si="0"/>
        <v>3.536155043533884E-2</v>
      </c>
      <c r="E28" s="4">
        <f t="shared" si="1"/>
        <v>2.0797645701582677</v>
      </c>
      <c r="F28" s="4">
        <f t="shared" si="2"/>
        <v>3.4552144593416045</v>
      </c>
      <c r="G28" s="4">
        <f t="shared" si="3"/>
        <v>4.3523921201921105</v>
      </c>
      <c r="I28" s="4">
        <f t="shared" si="4"/>
        <v>1.0353615504353388</v>
      </c>
    </row>
    <row r="29" spans="1:9" x14ac:dyDescent="0.2">
      <c r="A29" s="4">
        <f>IF('True_Odds_Calculator_3-way'!A30="","",'True_Odds_Calculator_3-way'!A30)</f>
        <v>1.73</v>
      </c>
      <c r="B29" s="4">
        <f>IF('True_Odds_Calculator_3-way'!B30="","",'True_Odds_Calculator_3-way'!B30)</f>
        <v>3.86</v>
      </c>
      <c r="C29" s="4">
        <f>IF('True_Odds_Calculator_3-way'!C30="","",'True_Odds_Calculator_3-way'!C30)</f>
        <v>5.0199999999999996</v>
      </c>
      <c r="D29" s="4">
        <f t="shared" si="0"/>
        <v>3.630522684487425E-2</v>
      </c>
      <c r="E29" s="4">
        <f t="shared" si="1"/>
        <v>1.7669938073486857</v>
      </c>
      <c r="F29" s="4">
        <f t="shared" si="2"/>
        <v>4.0491466759990722</v>
      </c>
      <c r="G29" s="4">
        <f t="shared" si="3"/>
        <v>5.3446941586351784</v>
      </c>
      <c r="I29" s="4">
        <f t="shared" si="4"/>
        <v>1.0363052268448742</v>
      </c>
    </row>
    <row r="30" spans="1:9" x14ac:dyDescent="0.2">
      <c r="A30" s="4">
        <f>IF('True_Odds_Calculator_3-way'!A31="","",'True_Odds_Calculator_3-way'!A31)</f>
        <v>1.75</v>
      </c>
      <c r="B30" s="4">
        <f>IF('True_Odds_Calculator_3-way'!B31="","",'True_Odds_Calculator_3-way'!B31)</f>
        <v>3.88</v>
      </c>
      <c r="C30" s="4">
        <f>IF('True_Odds_Calculator_3-way'!C31="","",'True_Odds_Calculator_3-way'!C31)</f>
        <v>4.8600000000000003</v>
      </c>
      <c r="D30" s="4">
        <f t="shared" si="0"/>
        <v>3.4921847063885902E-2</v>
      </c>
      <c r="E30" s="4">
        <f t="shared" si="1"/>
        <v>1.7863907033815727</v>
      </c>
      <c r="F30" s="4">
        <f t="shared" si="2"/>
        <v>4.0635318069499968</v>
      </c>
      <c r="G30" s="4">
        <f t="shared" si="3"/>
        <v>5.1514341020730994</v>
      </c>
      <c r="I30" s="4">
        <f t="shared" si="4"/>
        <v>1.0349218470638859</v>
      </c>
    </row>
    <row r="31" spans="1:9" x14ac:dyDescent="0.2">
      <c r="A31" s="4">
        <f>IF('True_Odds_Calculator_3-way'!A32="","",'True_Odds_Calculator_3-way'!A32)</f>
        <v>2.4900000000000002</v>
      </c>
      <c r="B31" s="4">
        <f>IF('True_Odds_Calculator_3-way'!B32="","",'True_Odds_Calculator_3-way'!B32)</f>
        <v>3.23</v>
      </c>
      <c r="C31" s="4">
        <f>IF('True_Odds_Calculator_3-way'!C32="","",'True_Odds_Calculator_3-way'!C32)</f>
        <v>3.11</v>
      </c>
      <c r="D31" s="4">
        <f t="shared" si="0"/>
        <v>3.274735728275413E-2</v>
      </c>
      <c r="E31" s="4">
        <f t="shared" si="1"/>
        <v>2.5595698943510099</v>
      </c>
      <c r="F31" s="4">
        <f t="shared" si="2"/>
        <v>3.3480453425366101</v>
      </c>
      <c r="G31" s="4">
        <f t="shared" si="3"/>
        <v>3.2192887149970462</v>
      </c>
      <c r="I31" s="4">
        <f t="shared" si="4"/>
        <v>1.0327473572827541</v>
      </c>
    </row>
    <row r="32" spans="1:9" x14ac:dyDescent="0.2">
      <c r="A32" s="4">
        <f>IF('True_Odds_Calculator_3-way'!A33="","",'True_Odds_Calculator_3-way'!A33)</f>
        <v>1.89</v>
      </c>
      <c r="B32" s="4">
        <f>IF('True_Odds_Calculator_3-way'!B33="","",'True_Odds_Calculator_3-way'!B33)</f>
        <v>3.8</v>
      </c>
      <c r="C32" s="4">
        <f>IF('True_Odds_Calculator_3-way'!C33="","",'True_Odds_Calculator_3-way'!C33)</f>
        <v>4.0999999999999996</v>
      </c>
      <c r="D32" s="4">
        <f t="shared" si="0"/>
        <v>3.6160862861761567E-2</v>
      </c>
      <c r="E32" s="4">
        <f t="shared" si="1"/>
        <v>1.9340604967246999</v>
      </c>
      <c r="F32" s="4">
        <f t="shared" si="2"/>
        <v>3.9824093191838505</v>
      </c>
      <c r="G32" s="4">
        <f t="shared" si="3"/>
        <v>4.3131554791711428</v>
      </c>
      <c r="I32" s="4">
        <f t="shared" si="4"/>
        <v>1.0361608628617616</v>
      </c>
    </row>
    <row r="33" spans="1:9" x14ac:dyDescent="0.2">
      <c r="A33" s="4">
        <f>IF('True_Odds_Calculator_3-way'!A34="","",'True_Odds_Calculator_3-way'!A34)</f>
        <v>2.46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3.12</v>
      </c>
      <c r="D33" s="4">
        <f t="shared" si="0"/>
        <v>3.3765351811139599E-2</v>
      </c>
      <c r="E33" s="4">
        <f t="shared" si="1"/>
        <v>2.5300510112457713</v>
      </c>
      <c r="F33" s="4">
        <f t="shared" si="2"/>
        <v>3.3841709244123011</v>
      </c>
      <c r="G33" s="4">
        <f t="shared" si="3"/>
        <v>3.2335492035134732</v>
      </c>
      <c r="I33" s="4">
        <f t="shared" si="4"/>
        <v>1.0337653518111396</v>
      </c>
    </row>
    <row r="34" spans="1:9" x14ac:dyDescent="0.2">
      <c r="A34" s="4">
        <f>IF('True_Odds_Calculator_3-way'!A35="","",'True_Odds_Calculator_3-way'!A35)</f>
        <v>3.3</v>
      </c>
      <c r="B34" s="4">
        <f>IF('True_Odds_Calculator_3-way'!B35="","",'True_Odds_Calculator_3-way'!B35)</f>
        <v>3.89</v>
      </c>
      <c r="C34" s="4">
        <f>IF('True_Odds_Calculator_3-way'!C35="","",'True_Odds_Calculator_3-way'!C35)</f>
        <v>2.11</v>
      </c>
      <c r="D34" s="4">
        <f t="shared" si="0"/>
        <v>3.4033361059762512E-2</v>
      </c>
      <c r="E34" s="4">
        <f t="shared" si="1"/>
        <v>3.4283459490749042</v>
      </c>
      <c r="F34" s="4">
        <f t="shared" si="2"/>
        <v>4.0695907331885293</v>
      </c>
      <c r="G34" s="4">
        <f t="shared" si="3"/>
        <v>2.1617452580091552</v>
      </c>
      <c r="I34" s="4">
        <f t="shared" si="4"/>
        <v>1.0340333610597625</v>
      </c>
    </row>
    <row r="35" spans="1:9" x14ac:dyDescent="0.2">
      <c r="A35" s="4">
        <f>IF('True_Odds_Calculator_3-way'!A36="","",'True_Odds_Calculator_3-way'!A36)</f>
        <v>2.21</v>
      </c>
      <c r="B35" s="4">
        <f>IF('True_Odds_Calculator_3-way'!B36="","",'True_Odds_Calculator_3-way'!B36)</f>
        <v>3.31</v>
      </c>
      <c r="C35" s="4">
        <f>IF('True_Odds_Calculator_3-way'!C36="","",'True_Odds_Calculator_3-way'!C36)</f>
        <v>3.59</v>
      </c>
      <c r="D35" s="4">
        <f t="shared" si="0"/>
        <v>3.3155023441609366E-2</v>
      </c>
      <c r="E35" s="4">
        <f t="shared" si="1"/>
        <v>2.2653288461682788</v>
      </c>
      <c r="F35" s="4">
        <f t="shared" si="2"/>
        <v>3.4356807849144362</v>
      </c>
      <c r="G35" s="4">
        <f t="shared" si="3"/>
        <v>3.7383197477115711</v>
      </c>
      <c r="I35" s="4">
        <f t="shared" si="4"/>
        <v>1.0331550234416094</v>
      </c>
    </row>
    <row r="36" spans="1:9" x14ac:dyDescent="0.2">
      <c r="A36" s="4">
        <f>IF('True_Odds_Calculator_3-way'!A37="","",'True_Odds_Calculator_3-way'!A37)</f>
        <v>1.68</v>
      </c>
      <c r="B36" s="4">
        <f>IF('True_Odds_Calculator_3-way'!B37="","",'True_Odds_Calculator_3-way'!B37)</f>
        <v>3.76</v>
      </c>
      <c r="C36" s="4">
        <f>IF('True_Odds_Calculator_3-way'!C37="","",'True_Odds_Calculator_3-way'!C37)</f>
        <v>5.63</v>
      </c>
      <c r="D36" s="4">
        <f t="shared" si="0"/>
        <v>3.8815435474669702E-2</v>
      </c>
      <c r="E36" s="4">
        <f t="shared" si="1"/>
        <v>1.7173289681818158</v>
      </c>
      <c r="F36" s="4">
        <f t="shared" si="2"/>
        <v>3.9522728538965146</v>
      </c>
      <c r="G36" s="4">
        <f t="shared" si="3"/>
        <v>6.0723306293278343</v>
      </c>
      <c r="I36" s="4">
        <f t="shared" si="4"/>
        <v>1.0388154354746697</v>
      </c>
    </row>
    <row r="37" spans="1:9" x14ac:dyDescent="0.2">
      <c r="A37" s="4">
        <f>IF('True_Odds_Calculator_3-way'!A38="","",'True_Odds_Calculator_3-way'!A38)</f>
        <v>2.17</v>
      </c>
      <c r="B37" s="4">
        <f>IF('True_Odds_Calculator_3-way'!B38="","",'True_Odds_Calculator_3-way'!B38)</f>
        <v>3.43</v>
      </c>
      <c r="C37" s="4">
        <f>IF('True_Odds_Calculator_3-way'!C38="","",'True_Odds_Calculator_3-way'!C38)</f>
        <v>3.56</v>
      </c>
      <c r="D37" s="4">
        <f t="shared" si="0"/>
        <v>3.3273558996425034E-2</v>
      </c>
      <c r="E37" s="4">
        <f t="shared" si="1"/>
        <v>2.2235152865104646</v>
      </c>
      <c r="F37" s="4">
        <f t="shared" si="2"/>
        <v>3.565647088966255</v>
      </c>
      <c r="G37" s="4">
        <f t="shared" si="3"/>
        <v>3.7063435802435283</v>
      </c>
      <c r="I37" s="4">
        <f t="shared" si="4"/>
        <v>1.033273558996425</v>
      </c>
    </row>
    <row r="38" spans="1:9" x14ac:dyDescent="0.2">
      <c r="A38" s="4">
        <f>IF('True_Odds_Calculator_3-way'!A39="","",'True_Odds_Calculator_3-way'!A39)</f>
        <v>2.67</v>
      </c>
      <c r="B38" s="4">
        <f>IF('True_Odds_Calculator_3-way'!B39="","",'True_Odds_Calculator_3-way'!B39)</f>
        <v>3.26</v>
      </c>
      <c r="C38" s="4">
        <f>IF('True_Odds_Calculator_3-way'!C39="","",'True_Odds_Calculator_3-way'!C39)</f>
        <v>2.85</v>
      </c>
      <c r="D38" s="4">
        <f t="shared" si="0"/>
        <v>3.2157494446117374E-2</v>
      </c>
      <c r="E38" s="4">
        <f t="shared" si="1"/>
        <v>2.748667326309211</v>
      </c>
      <c r="F38" s="4">
        <f t="shared" si="2"/>
        <v>3.3780439812135481</v>
      </c>
      <c r="G38" s="4">
        <f t="shared" si="3"/>
        <v>2.9398100800043614</v>
      </c>
      <c r="I38" s="4">
        <f t="shared" si="4"/>
        <v>1.0321574944461174</v>
      </c>
    </row>
    <row r="39" spans="1:9" x14ac:dyDescent="0.2">
      <c r="A39" s="4">
        <f>IF('True_Odds_Calculator_3-way'!A40="","",'True_Odds_Calculator_3-way'!A40)</f>
        <v>1.55</v>
      </c>
      <c r="B39" s="4">
        <f>IF('True_Odds_Calculator_3-way'!B40="","",'True_Odds_Calculator_3-way'!B40)</f>
        <v>4.3600000000000003</v>
      </c>
      <c r="C39" s="4">
        <f>IF('True_Odds_Calculator_3-way'!C40="","",'True_Odds_Calculator_3-way'!C40)</f>
        <v>6.13</v>
      </c>
      <c r="D39" s="4">
        <f t="shared" si="0"/>
        <v>3.765122551871336E-2</v>
      </c>
      <c r="E39" s="4">
        <f t="shared" si="1"/>
        <v>1.5807505510003481</v>
      </c>
      <c r="F39" s="4">
        <f t="shared" si="2"/>
        <v>4.6123889115278169</v>
      </c>
      <c r="G39" s="4">
        <f t="shared" si="3"/>
        <v>6.6409119472658258</v>
      </c>
      <c r="I39" s="4">
        <f t="shared" si="4"/>
        <v>1.0376512255187134</v>
      </c>
    </row>
    <row r="40" spans="1:9" x14ac:dyDescent="0.2">
      <c r="A40" s="4">
        <f>IF('True_Odds_Calculator_3-way'!A41="","",'True_Odds_Calculator_3-way'!A41)</f>
        <v>2.29</v>
      </c>
      <c r="B40" s="4">
        <f>IF('True_Odds_Calculator_3-way'!B41="","",'True_Odds_Calculator_3-way'!B41)</f>
        <v>3.24</v>
      </c>
      <c r="C40" s="4">
        <f>IF('True_Odds_Calculator_3-way'!C41="","",'True_Odds_Calculator_3-way'!C41)</f>
        <v>3.33</v>
      </c>
      <c r="D40" s="4">
        <f t="shared" si="0"/>
        <v>4.5623498316365918E-2</v>
      </c>
      <c r="E40" s="4">
        <f t="shared" si="1"/>
        <v>2.3726290292098993</v>
      </c>
      <c r="F40" s="4">
        <f t="shared" si="2"/>
        <v>3.4079197170300075</v>
      </c>
      <c r="G40" s="4">
        <f t="shared" si="3"/>
        <v>3.5076338868937698</v>
      </c>
      <c r="I40" s="4">
        <f t="shared" si="4"/>
        <v>1.0456234983163659</v>
      </c>
    </row>
    <row r="41" spans="1:9" x14ac:dyDescent="0.2">
      <c r="A41" s="4">
        <f>IF('True_Odds_Calculator_3-way'!A42="","",'True_Odds_Calculator_3-way'!A42)</f>
        <v>2.11</v>
      </c>
      <c r="B41" s="4">
        <f>IF('True_Odds_Calculator_3-way'!B42="","",'True_Odds_Calculator_3-way'!B42)</f>
        <v>3.34</v>
      </c>
      <c r="C41" s="4">
        <f>IF('True_Odds_Calculator_3-way'!C42="","",'True_Odds_Calculator_3-way'!C42)</f>
        <v>3.84</v>
      </c>
      <c r="D41" s="4">
        <f t="shared" si="0"/>
        <v>3.3751513560556612E-2</v>
      </c>
      <c r="E41" s="4">
        <f t="shared" si="1"/>
        <v>2.1613063093090363</v>
      </c>
      <c r="F41" s="4">
        <f t="shared" si="2"/>
        <v>3.4704063672211496</v>
      </c>
      <c r="G41" s="4">
        <f t="shared" si="3"/>
        <v>4.0133860528465926</v>
      </c>
      <c r="I41" s="4">
        <f t="shared" si="4"/>
        <v>1.0337515135605566</v>
      </c>
    </row>
    <row r="42" spans="1:9" x14ac:dyDescent="0.2">
      <c r="A42" s="4">
        <f>IF('True_Odds_Calculator_3-way'!A43="","",'True_Odds_Calculator_3-way'!A43)</f>
        <v>2.2799999999999998</v>
      </c>
      <c r="B42" s="4">
        <f>IF('True_Odds_Calculator_3-way'!B43="","",'True_Odds_Calculator_3-way'!B43)</f>
        <v>3.33</v>
      </c>
      <c r="C42" s="4">
        <f>IF('True_Odds_Calculator_3-way'!C43="","",'True_Odds_Calculator_3-way'!C43)</f>
        <v>3.4</v>
      </c>
      <c r="D42" s="4">
        <f t="shared" si="0"/>
        <v>3.3014438587193995E-2</v>
      </c>
      <c r="E42" s="4">
        <f t="shared" si="1"/>
        <v>2.3386797512574833</v>
      </c>
      <c r="F42" s="4">
        <f t="shared" si="2"/>
        <v>3.4566733441172373</v>
      </c>
      <c r="G42" s="4">
        <f t="shared" si="3"/>
        <v>3.5321606059942638</v>
      </c>
      <c r="I42" s="4">
        <f t="shared" si="4"/>
        <v>1.033014438587194</v>
      </c>
    </row>
    <row r="43" spans="1:9" x14ac:dyDescent="0.2">
      <c r="A43" s="4">
        <f>IF('True_Odds_Calculator_3-way'!A44="","",'True_Odds_Calculator_3-way'!A44)</f>
        <v>2.4900000000000002</v>
      </c>
      <c r="B43" s="4">
        <f>IF('True_Odds_Calculator_3-way'!B44="","",'True_Odds_Calculator_3-way'!B44)</f>
        <v>3.01</v>
      </c>
      <c r="C43" s="4">
        <f>IF('True_Odds_Calculator_3-way'!C44="","",'True_Odds_Calculator_3-way'!C44)</f>
        <v>3.34</v>
      </c>
      <c r="D43" s="4">
        <f t="shared" si="0"/>
        <v>3.3233536928864105E-2</v>
      </c>
      <c r="E43" s="4">
        <f t="shared" si="1"/>
        <v>2.5606320537327369</v>
      </c>
      <c r="F43" s="4">
        <f t="shared" si="2"/>
        <v>3.113828478854638</v>
      </c>
      <c r="G43" s="4">
        <f t="shared" si="3"/>
        <v>3.468328157243282</v>
      </c>
      <c r="I43" s="4">
        <f t="shared" si="4"/>
        <v>1.0332335369288641</v>
      </c>
    </row>
    <row r="44" spans="1:9" x14ac:dyDescent="0.2">
      <c r="A44" s="4">
        <f>IF('True_Odds_Calculator_3-way'!A45="","",'True_Odds_Calculator_3-way'!A45)</f>
        <v>2.1</v>
      </c>
      <c r="B44" s="4">
        <f>IF('True_Odds_Calculator_3-way'!B45="","",'True_Odds_Calculator_3-way'!B45)</f>
        <v>3.12</v>
      </c>
      <c r="C44" s="4">
        <f>IF('True_Odds_Calculator_3-way'!C45="","",'True_Odds_Calculator_3-way'!C45)</f>
        <v>4.22</v>
      </c>
      <c r="D44" s="4">
        <f t="shared" si="0"/>
        <v>3.3670121347846305E-2</v>
      </c>
      <c r="E44" s="4">
        <f t="shared" si="1"/>
        <v>2.1506897903560027</v>
      </c>
      <c r="F44" s="4">
        <f t="shared" si="2"/>
        <v>3.2332173327346201</v>
      </c>
      <c r="G44" s="4">
        <f t="shared" si="3"/>
        <v>4.4298073595570413</v>
      </c>
      <c r="I44" s="4">
        <f t="shared" si="4"/>
        <v>1.0336701213478463</v>
      </c>
    </row>
    <row r="45" spans="1:9" x14ac:dyDescent="0.2">
      <c r="A45" s="4">
        <f>IF('True_Odds_Calculator_3-way'!A46="","",'True_Odds_Calculator_3-way'!A46)</f>
        <v>2.65</v>
      </c>
      <c r="B45" s="4">
        <f>IF('True_Odds_Calculator_3-way'!B46="","",'True_Odds_Calculator_3-way'!B46)</f>
        <v>3.26</v>
      </c>
      <c r="C45" s="4">
        <f>IF('True_Odds_Calculator_3-way'!C46="","",'True_Odds_Calculator_3-way'!C46)</f>
        <v>3</v>
      </c>
      <c r="D45" s="4">
        <f t="shared" si="0"/>
        <v>1.7440290157039851E-2</v>
      </c>
      <c r="E45" s="4">
        <f t="shared" si="1"/>
        <v>2.6914635834948766</v>
      </c>
      <c r="F45" s="4">
        <f t="shared" si="2"/>
        <v>3.3229763227626292</v>
      </c>
      <c r="G45" s="4">
        <f t="shared" si="3"/>
        <v>3.053249558217161</v>
      </c>
      <c r="I45" s="4">
        <f t="shared" si="4"/>
        <v>1.0174402901570399</v>
      </c>
    </row>
    <row r="46" spans="1:9" x14ac:dyDescent="0.2">
      <c r="A46" s="4">
        <f>IF('True_Odds_Calculator_3-way'!A47="","",'True_Odds_Calculator_3-way'!A47)</f>
        <v>3.08</v>
      </c>
      <c r="B46" s="4">
        <f>IF('True_Odds_Calculator_3-way'!B47="","",'True_Odds_Calculator_3-way'!B47)</f>
        <v>3.24</v>
      </c>
      <c r="C46" s="4">
        <f>IF('True_Odds_Calculator_3-way'!C47="","",'True_Odds_Calculator_3-way'!C47)</f>
        <v>2.5099999999999998</v>
      </c>
      <c r="D46" s="4">
        <f t="shared" si="0"/>
        <v>3.1723674485958808E-2</v>
      </c>
      <c r="E46" s="4">
        <f t="shared" si="1"/>
        <v>3.1836916894551246</v>
      </c>
      <c r="F46" s="4">
        <f t="shared" si="2"/>
        <v>3.3549457017906059</v>
      </c>
      <c r="G46" s="4">
        <f t="shared" si="3"/>
        <v>2.5784372448786317</v>
      </c>
      <c r="I46" s="4">
        <f t="shared" si="4"/>
        <v>1.0317236744859588</v>
      </c>
    </row>
    <row r="47" spans="1:9" x14ac:dyDescent="0.2">
      <c r="A47" s="4">
        <f>IF('True_Odds_Calculator_3-way'!A48="","",'True_Odds_Calculator_3-way'!A48)</f>
        <v>1.68</v>
      </c>
      <c r="B47" s="4">
        <f>IF('True_Odds_Calculator_3-way'!B48="","",'True_Odds_Calculator_3-way'!B48)</f>
        <v>3.81</v>
      </c>
      <c r="C47" s="4">
        <f>IF('True_Odds_Calculator_3-way'!C48="","",'True_Odds_Calculator_3-way'!C48)</f>
        <v>5.53</v>
      </c>
      <c r="D47" s="4">
        <f t="shared" si="0"/>
        <v>3.8537113240591614E-2</v>
      </c>
      <c r="E47" s="4">
        <f t="shared" si="1"/>
        <v>1.7170554007139014</v>
      </c>
      <c r="F47" s="4">
        <f t="shared" si="2"/>
        <v>4.0060653883084401</v>
      </c>
      <c r="G47" s="4">
        <f t="shared" si="3"/>
        <v>5.9528727026148847</v>
      </c>
      <c r="I47" s="4">
        <f t="shared" si="4"/>
        <v>1.0385371132405916</v>
      </c>
    </row>
    <row r="48" spans="1:9" x14ac:dyDescent="0.2">
      <c r="A48" s="4">
        <f>IF('True_Odds_Calculator_3-way'!A49="","",'True_Odds_Calculator_3-way'!A49)</f>
        <v>2.29</v>
      </c>
      <c r="B48" s="4">
        <f>IF('True_Odds_Calculator_3-way'!B49="","",'True_Odds_Calculator_3-way'!B49)</f>
        <v>3.18</v>
      </c>
      <c r="C48" s="4">
        <f>IF('True_Odds_Calculator_3-way'!C49="","",'True_Odds_Calculator_3-way'!C49)</f>
        <v>3.54</v>
      </c>
      <c r="D48" s="4">
        <f t="shared" si="0"/>
        <v>3.3632507218669838E-2</v>
      </c>
      <c r="E48" s="4">
        <f t="shared" si="1"/>
        <v>2.3503398371072146</v>
      </c>
      <c r="F48" s="4">
        <f t="shared" si="2"/>
        <v>3.2975595055052738</v>
      </c>
      <c r="G48" s="4">
        <f t="shared" si="3"/>
        <v>3.6862956508011506</v>
      </c>
      <c r="I48" s="4">
        <f t="shared" si="4"/>
        <v>1.0336325072186698</v>
      </c>
    </row>
    <row r="49" spans="1:9" x14ac:dyDescent="0.2">
      <c r="A49" s="4">
        <f>IF('True_Odds_Calculator_3-way'!A50="","",'True_Odds_Calculator_3-way'!A50)</f>
        <v>1.89</v>
      </c>
      <c r="B49" s="4">
        <f>IF('True_Odds_Calculator_3-way'!B50="","",'True_Odds_Calculator_3-way'!B50)</f>
        <v>3.36</v>
      </c>
      <c r="C49" s="4">
        <f>IF('True_Odds_Calculator_3-way'!C50="","",'True_Odds_Calculator_3-way'!C50)</f>
        <v>4.76</v>
      </c>
      <c r="D49" s="4">
        <f t="shared" si="0"/>
        <v>3.6803610333022041E-2</v>
      </c>
      <c r="E49" s="4">
        <f t="shared" si="1"/>
        <v>1.9348622472022883</v>
      </c>
      <c r="F49" s="4">
        <f t="shared" si="2"/>
        <v>3.5044537356844208</v>
      </c>
      <c r="G49" s="4">
        <f t="shared" si="3"/>
        <v>5.0551986364232322</v>
      </c>
      <c r="I49" s="4">
        <f t="shared" si="4"/>
        <v>1.036803610333022</v>
      </c>
    </row>
    <row r="50" spans="1:9" x14ac:dyDescent="0.2">
      <c r="A50" s="4">
        <f>IF('True_Odds_Calculator_3-way'!A51="","",'True_Odds_Calculator_3-way'!A51)</f>
        <v>2.86</v>
      </c>
      <c r="B50" s="4">
        <f>IF('True_Odds_Calculator_3-way'!B51="","",'True_Odds_Calculator_3-way'!B51)</f>
        <v>3.34</v>
      </c>
      <c r="C50" s="4">
        <f>IF('True_Odds_Calculator_3-way'!C51="","",'True_Odds_Calculator_3-way'!C51)</f>
        <v>2.6</v>
      </c>
      <c r="D50" s="4">
        <f t="shared" si="0"/>
        <v>3.3666931870524719E-2</v>
      </c>
      <c r="E50" s="4">
        <f t="shared" si="1"/>
        <v>2.9548379114080672</v>
      </c>
      <c r="F50" s="4">
        <f t="shared" si="2"/>
        <v>3.470066841034583</v>
      </c>
      <c r="G50" s="4">
        <f t="shared" si="3"/>
        <v>2.6781428731636203</v>
      </c>
      <c r="I50" s="4">
        <f t="shared" si="4"/>
        <v>1.0336669318705247</v>
      </c>
    </row>
    <row r="51" spans="1:9" x14ac:dyDescent="0.2">
      <c r="A51" s="4">
        <f>IF('True_Odds_Calculator_3-way'!A52="","",'True_Odds_Calculator_3-way'!A52)</f>
        <v>2.78</v>
      </c>
      <c r="B51" s="4">
        <f>IF('True_Odds_Calculator_3-way'!B52="","",'True_Odds_Calculator_3-way'!B52)</f>
        <v>2.96</v>
      </c>
      <c r="C51" s="4">
        <f>IF('True_Odds_Calculator_3-way'!C52="","",'True_Odds_Calculator_3-way'!C52)</f>
        <v>2.99</v>
      </c>
      <c r="D51" s="4">
        <f t="shared" si="0"/>
        <v>3.1998228588782318E-2</v>
      </c>
      <c r="E51" s="4">
        <f t="shared" si="1"/>
        <v>2.8649506332733945</v>
      </c>
      <c r="F51" s="4">
        <f t="shared" si="2"/>
        <v>3.0564985039739434</v>
      </c>
      <c r="G51" s="4">
        <f t="shared" si="3"/>
        <v>3.0884970119391886</v>
      </c>
      <c r="I51" s="4">
        <f t="shared" si="4"/>
        <v>1.0319982285887823</v>
      </c>
    </row>
    <row r="52" spans="1:9" x14ac:dyDescent="0.2">
      <c r="A52" s="4">
        <f>IF('True_Odds_Calculator_3-way'!A53="","",'True_Odds_Calculator_3-way'!A53)</f>
        <v>2.74</v>
      </c>
      <c r="B52" s="4">
        <f>IF('True_Odds_Calculator_3-way'!B53="","",'True_Odds_Calculator_3-way'!B53)</f>
        <v>3.18</v>
      </c>
      <c r="C52" s="4">
        <f>IF('True_Odds_Calculator_3-way'!C53="","",'True_Odds_Calculator_3-way'!C53)</f>
        <v>2.75</v>
      </c>
      <c r="D52" s="4">
        <f t="shared" si="0"/>
        <v>4.3065276091029947E-2</v>
      </c>
      <c r="E52" s="4">
        <f t="shared" si="1"/>
        <v>2.8521848502763545</v>
      </c>
      <c r="F52" s="4">
        <f t="shared" si="2"/>
        <v>3.3321080419596623</v>
      </c>
      <c r="G52" s="4">
        <f t="shared" si="3"/>
        <v>2.8630221007897974</v>
      </c>
      <c r="I52" s="4">
        <f t="shared" si="4"/>
        <v>1.0430652760910299</v>
      </c>
    </row>
    <row r="53" spans="1:9" x14ac:dyDescent="0.2">
      <c r="A53" s="4">
        <f>IF('True_Odds_Calculator_3-way'!A54="","",'True_Odds_Calculator_3-way'!A54)</f>
        <v>2.2999999999999998</v>
      </c>
      <c r="B53" s="4">
        <f>IF('True_Odds_Calculator_3-way'!B54="","",'True_Odds_Calculator_3-way'!B54)</f>
        <v>3.17</v>
      </c>
      <c r="C53" s="4">
        <f>IF('True_Odds_Calculator_3-way'!C54="","",'True_Odds_Calculator_3-way'!C54)</f>
        <v>3.41</v>
      </c>
      <c r="D53" s="4">
        <f t="shared" si="0"/>
        <v>4.3495153909672846E-2</v>
      </c>
      <c r="E53" s="4">
        <f t="shared" si="1"/>
        <v>2.379342223084238</v>
      </c>
      <c r="F53" s="4">
        <f t="shared" si="2"/>
        <v>3.3227114156028192</v>
      </c>
      <c r="G53" s="4">
        <f t="shared" si="3"/>
        <v>3.5873571118350145</v>
      </c>
      <c r="I53" s="4">
        <f t="shared" si="4"/>
        <v>1.0434951539096728</v>
      </c>
    </row>
    <row r="54" spans="1:9" x14ac:dyDescent="0.2">
      <c r="A54" s="4">
        <f>IF('True_Odds_Calculator_3-way'!A55="","",'True_Odds_Calculator_3-way'!A55)</f>
        <v>1.97</v>
      </c>
      <c r="B54" s="4">
        <f>IF('True_Odds_Calculator_3-way'!B55="","",'True_Odds_Calculator_3-way'!B55)</f>
        <v>3.37</v>
      </c>
      <c r="C54" s="4">
        <f>IF('True_Odds_Calculator_3-way'!C55="","",'True_Odds_Calculator_3-way'!C55)</f>
        <v>4.13</v>
      </c>
      <c r="D54" s="4">
        <f t="shared" si="0"/>
        <v>4.6480868847806889E-2</v>
      </c>
      <c r="E54" s="4">
        <f t="shared" si="1"/>
        <v>2.0320222722130663</v>
      </c>
      <c r="F54" s="4">
        <f t="shared" si="2"/>
        <v>3.5556531277944701</v>
      </c>
      <c r="G54" s="4">
        <f t="shared" si="3"/>
        <v>4.4123397183077149</v>
      </c>
      <c r="I54" s="4">
        <f t="shared" si="4"/>
        <v>1.0464808688478069</v>
      </c>
    </row>
    <row r="55" spans="1:9" x14ac:dyDescent="0.2">
      <c r="A55" s="4">
        <f>IF('True_Odds_Calculator_3-way'!A56="","",'True_Odds_Calculator_3-way'!A56)</f>
        <v>2.11</v>
      </c>
      <c r="B55" s="4">
        <f>IF('True_Odds_Calculator_3-way'!B56="","",'True_Odds_Calculator_3-way'!B56)</f>
        <v>3.17</v>
      </c>
      <c r="C55" s="4">
        <f>IF('True_Odds_Calculator_3-way'!C56="","",'True_Odds_Calculator_3-way'!C56)</f>
        <v>3.9</v>
      </c>
      <c r="D55" s="4">
        <f t="shared" si="0"/>
        <v>4.5801318948567316E-2</v>
      </c>
      <c r="E55" s="4">
        <f t="shared" si="1"/>
        <v>2.180233146107327</v>
      </c>
      <c r="F55" s="4">
        <f t="shared" si="2"/>
        <v>3.3312201523652711</v>
      </c>
      <c r="G55" s="4">
        <f t="shared" si="3"/>
        <v>4.1469143934211319</v>
      </c>
      <c r="I55" s="4">
        <f t="shared" si="4"/>
        <v>1.0458013189485673</v>
      </c>
    </row>
    <row r="56" spans="1:9" x14ac:dyDescent="0.2">
      <c r="A56" s="4">
        <f>IF('True_Odds_Calculator_3-way'!A57="","",'True_Odds_Calculator_3-way'!A57)</f>
        <v>1.68</v>
      </c>
      <c r="B56" s="4">
        <f>IF('True_Odds_Calculator_3-way'!B57="","",'True_Odds_Calculator_3-way'!B57)</f>
        <v>3.55</v>
      </c>
      <c r="C56" s="4">
        <f>IF('True_Odds_Calculator_3-way'!C57="","",'True_Odds_Calculator_3-way'!C57)</f>
        <v>5.4</v>
      </c>
      <c r="D56" s="4">
        <f t="shared" si="0"/>
        <v>6.2113421268350733E-2</v>
      </c>
      <c r="E56" s="4">
        <f t="shared" si="1"/>
        <v>1.740542176488391</v>
      </c>
      <c r="F56" s="4">
        <f t="shared" si="2"/>
        <v>3.8316280397848939</v>
      </c>
      <c r="G56" s="4">
        <f t="shared" si="3"/>
        <v>6.0797402401268599</v>
      </c>
      <c r="I56" s="4">
        <f t="shared" si="4"/>
        <v>1.0621134212683507</v>
      </c>
    </row>
    <row r="57" spans="1:9" x14ac:dyDescent="0.2">
      <c r="A57" s="4">
        <f>IF('True_Odds_Calculator_3-way'!A58="","",'True_Odds_Calculator_3-way'!A58)</f>
        <v>1.81</v>
      </c>
      <c r="B57" s="4">
        <f>IF('True_Odds_Calculator_3-way'!B58="","",'True_Odds_Calculator_3-way'!B58)</f>
        <v>3.69</v>
      </c>
      <c r="C57" s="4">
        <f>IF('True_Odds_Calculator_3-way'!C58="","",'True_Odds_Calculator_3-way'!C58)</f>
        <v>4.12</v>
      </c>
      <c r="D57" s="4">
        <f t="shared" si="0"/>
        <v>6.6207344474345842E-2</v>
      </c>
      <c r="E57" s="4">
        <f t="shared" si="1"/>
        <v>1.8853088463110421</v>
      </c>
      <c r="F57" s="4">
        <f t="shared" si="2"/>
        <v>4.0171355705816243</v>
      </c>
      <c r="G57" s="4">
        <f t="shared" si="3"/>
        <v>4.5320780803901508</v>
      </c>
      <c r="I57" s="4">
        <f t="shared" si="4"/>
        <v>1.0662073444743458</v>
      </c>
    </row>
    <row r="58" spans="1:9" x14ac:dyDescent="0.2">
      <c r="A58" s="4">
        <f>IF('True_Odds_Calculator_3-way'!A59="","",'True_Odds_Calculator_3-way'!A59)</f>
        <v>2.21</v>
      </c>
      <c r="B58" s="4">
        <f>IF('True_Odds_Calculator_3-way'!B59="","",'True_Odds_Calculator_3-way'!B59)</f>
        <v>3.58</v>
      </c>
      <c r="C58" s="4">
        <f>IF('True_Odds_Calculator_3-way'!C59="","",'True_Odds_Calculator_3-way'!C59)</f>
        <v>3.01</v>
      </c>
      <c r="D58" s="4">
        <f t="shared" si="0"/>
        <v>6.4044210342615315E-2</v>
      </c>
      <c r="E58" s="4">
        <f t="shared" si="1"/>
        <v>2.3194288800890894</v>
      </c>
      <c r="F58" s="4">
        <f t="shared" si="2"/>
        <v>3.8762463568406433</v>
      </c>
      <c r="G58" s="4">
        <f t="shared" si="3"/>
        <v>3.2166975578537764</v>
      </c>
      <c r="I58" s="4">
        <f t="shared" si="4"/>
        <v>1.0640442103426153</v>
      </c>
    </row>
    <row r="59" spans="1:9" x14ac:dyDescent="0.2">
      <c r="A59" s="4">
        <f>IF('True_Odds_Calculator_3-way'!A60="","",'True_Odds_Calculator_3-way'!A60)</f>
        <v>1.73</v>
      </c>
      <c r="B59" s="4">
        <f>IF('True_Odds_Calculator_3-way'!B60="","",'True_Odds_Calculator_3-way'!B60)</f>
        <v>3.77</v>
      </c>
      <c r="C59" s="4">
        <f>IF('True_Odds_Calculator_3-way'!C60="","",'True_Odds_Calculator_3-way'!C60)</f>
        <v>4.53</v>
      </c>
      <c r="D59" s="4">
        <f t="shared" si="0"/>
        <v>6.4037223347225058E-2</v>
      </c>
      <c r="E59" s="4">
        <f t="shared" si="1"/>
        <v>1.7963353075888435</v>
      </c>
      <c r="F59" s="4">
        <f t="shared" si="2"/>
        <v>4.0999359675111107</v>
      </c>
      <c r="G59" s="4">
        <f t="shared" si="3"/>
        <v>5.0149241444349215</v>
      </c>
      <c r="I59" s="4">
        <f t="shared" si="4"/>
        <v>1.0640372233472251</v>
      </c>
    </row>
    <row r="60" spans="1:9" x14ac:dyDescent="0.2">
      <c r="A60" s="4">
        <f>IF('True_Odds_Calculator_3-way'!A61="","",'True_Odds_Calculator_3-way'!A61)</f>
        <v>3.91</v>
      </c>
      <c r="B60" s="4">
        <f>IF('True_Odds_Calculator_3-way'!B61="","",'True_Odds_Calculator_3-way'!B61)</f>
        <v>3.41</v>
      </c>
      <c r="C60" s="4">
        <f>IF('True_Odds_Calculator_3-way'!C61="","",'True_Odds_Calculator_3-way'!C61)</f>
        <v>1.93</v>
      </c>
      <c r="D60" s="4">
        <f t="shared" si="0"/>
        <v>6.7144322694040914E-2</v>
      </c>
      <c r="E60" s="4">
        <f t="shared" si="1"/>
        <v>4.2849851990579753</v>
      </c>
      <c r="F60" s="4">
        <f t="shared" si="2"/>
        <v>3.6917575718101263</v>
      </c>
      <c r="G60" s="4">
        <f t="shared" si="3"/>
        <v>2.0171324168441553</v>
      </c>
      <c r="I60" s="4">
        <f t="shared" si="4"/>
        <v>1.0671443226940409</v>
      </c>
    </row>
    <row r="61" spans="1:9" x14ac:dyDescent="0.2">
      <c r="A61" s="4">
        <f>IF('True_Odds_Calculator_3-way'!A62="","",'True_Odds_Calculator_3-way'!A62)</f>
        <v>1.62</v>
      </c>
      <c r="B61" s="4">
        <f>IF('True_Odds_Calculator_3-way'!B62="","",'True_Odds_Calculator_3-way'!B62)</f>
        <v>4.28</v>
      </c>
      <c r="C61" s="4">
        <f>IF('True_Odds_Calculator_3-way'!C62="","",'True_Odds_Calculator_3-way'!C62)</f>
        <v>4.6900000000000004</v>
      </c>
      <c r="D61" s="4">
        <f t="shared" si="0"/>
        <v>6.4148426635058931E-2</v>
      </c>
      <c r="E61" s="4">
        <f t="shared" si="1"/>
        <v>1.6781306998034047</v>
      </c>
      <c r="F61" s="4">
        <f t="shared" si="2"/>
        <v>4.7111577203571446</v>
      </c>
      <c r="G61" s="4">
        <f t="shared" si="3"/>
        <v>5.2127639838108744</v>
      </c>
      <c r="I61" s="4">
        <f t="shared" si="4"/>
        <v>1.0641484266350589</v>
      </c>
    </row>
    <row r="62" spans="1:9" x14ac:dyDescent="0.2">
      <c r="A62" s="4">
        <f>IF('True_Odds_Calculator_3-way'!A63="","",'True_Odds_Calculator_3-way'!A63)</f>
        <v>2.36</v>
      </c>
      <c r="B62" s="4">
        <f>IF('True_Odds_Calculator_3-way'!B63="","",'True_Odds_Calculator_3-way'!B63)</f>
        <v>3.51</v>
      </c>
      <c r="C62" s="4">
        <f>IF('True_Odds_Calculator_3-way'!C63="","",'True_Odds_Calculator_3-way'!C63)</f>
        <v>2.81</v>
      </c>
      <c r="D62" s="4">
        <f t="shared" si="0"/>
        <v>6.4500984580603493E-2</v>
      </c>
      <c r="E62" s="4">
        <f t="shared" si="1"/>
        <v>2.486149132602077</v>
      </c>
      <c r="F62" s="4">
        <f t="shared" si="2"/>
        <v>3.7965078373696328</v>
      </c>
      <c r="G62" s="4">
        <f t="shared" si="3"/>
        <v>2.9906849918644651</v>
      </c>
      <c r="I62" s="4">
        <f t="shared" si="4"/>
        <v>1.0645009845806035</v>
      </c>
    </row>
    <row r="63" spans="1:9" x14ac:dyDescent="0.2">
      <c r="A63" s="4">
        <f>IF('True_Odds_Calculator_3-way'!A64="","",'True_Odds_Calculator_3-way'!A64)</f>
        <v>2.15</v>
      </c>
      <c r="B63" s="4">
        <f>IF('True_Odds_Calculator_3-way'!B64="","",'True_Odds_Calculator_3-way'!B64)</f>
        <v>3.37</v>
      </c>
      <c r="C63" s="4">
        <f>IF('True_Odds_Calculator_3-way'!C64="","",'True_Odds_Calculator_3-way'!C64)</f>
        <v>3.31</v>
      </c>
      <c r="D63" s="4">
        <f t="shared" si="0"/>
        <v>6.3966987739655368E-2</v>
      </c>
      <c r="E63" s="4">
        <f t="shared" si="1"/>
        <v>2.2532979559508362</v>
      </c>
      <c r="F63" s="4">
        <f t="shared" si="2"/>
        <v>3.6309030776812277</v>
      </c>
      <c r="G63" s="4">
        <f t="shared" si="3"/>
        <v>3.5613490077047754</v>
      </c>
      <c r="I63" s="4">
        <f t="shared" si="4"/>
        <v>1.0639669877396554</v>
      </c>
    </row>
    <row r="64" spans="1:9" x14ac:dyDescent="0.2">
      <c r="A64" s="4">
        <f>IF('True_Odds_Calculator_3-way'!A65="","",'True_Odds_Calculator_3-way'!A65)</f>
        <v>2.78</v>
      </c>
      <c r="B64" s="4">
        <f>IF('True_Odds_Calculator_3-way'!B65="","",'True_Odds_Calculator_3-way'!B65)</f>
        <v>3.48</v>
      </c>
      <c r="C64" s="4">
        <f>IF('True_Odds_Calculator_3-way'!C65="","",'True_Odds_Calculator_3-way'!C65)</f>
        <v>2.39</v>
      </c>
      <c r="D64" s="4">
        <f t="shared" si="0"/>
        <v>6.547859389591193E-2</v>
      </c>
      <c r="E64" s="4">
        <f t="shared" si="1"/>
        <v>2.9595778000629411</v>
      </c>
      <c r="F64" s="4">
        <f t="shared" si="2"/>
        <v>3.7660510431402661</v>
      </c>
      <c r="G64" s="4">
        <f t="shared" si="3"/>
        <v>2.5215348921612306</v>
      </c>
      <c r="I64" s="4">
        <f t="shared" si="4"/>
        <v>1.0654785938959119</v>
      </c>
    </row>
    <row r="65" spans="1:9" x14ac:dyDescent="0.2">
      <c r="A65" s="4">
        <f>IF('True_Odds_Calculator_3-way'!A66="","",'True_Odds_Calculator_3-way'!A66)</f>
        <v>1.85</v>
      </c>
      <c r="B65" s="4">
        <f>IF('True_Odds_Calculator_3-way'!B66="","",'True_Odds_Calculator_3-way'!B66)</f>
        <v>3.51</v>
      </c>
      <c r="C65" s="4">
        <f>IF('True_Odds_Calculator_3-way'!C66="","",'True_Odds_Calculator_3-way'!C66)</f>
        <v>3.73</v>
      </c>
      <c r="D65" s="4">
        <f t="shared" si="0"/>
        <v>9.3537340186133688E-2</v>
      </c>
      <c r="E65" s="4">
        <f t="shared" si="1"/>
        <v>1.9632424967959161</v>
      </c>
      <c r="F65" s="4">
        <f t="shared" si="2"/>
        <v>3.9413344738582836</v>
      </c>
      <c r="G65" s="4">
        <f t="shared" si="3"/>
        <v>4.2208803334077842</v>
      </c>
      <c r="I65" s="4">
        <f t="shared" si="4"/>
        <v>1.0935373401861337</v>
      </c>
    </row>
    <row r="66" spans="1:9" x14ac:dyDescent="0.2">
      <c r="A66" s="4">
        <f>IF('True_Odds_Calculator_3-way'!A67="","",'True_Odds_Calculator_3-way'!A67)</f>
        <v>2.72</v>
      </c>
      <c r="B66" s="4">
        <f>IF('True_Odds_Calculator_3-way'!B67="","",'True_Odds_Calculator_3-way'!B67)</f>
        <v>3.43</v>
      </c>
      <c r="C66" s="4">
        <f>IF('True_Odds_Calculator_3-way'!C67="","",'True_Odds_Calculator_3-way'!C67)</f>
        <v>2.39</v>
      </c>
      <c r="D66" s="4">
        <f t="shared" si="0"/>
        <v>7.7602290168906629E-2</v>
      </c>
      <c r="E66" s="4">
        <f t="shared" si="1"/>
        <v>2.9258619175371074</v>
      </c>
      <c r="F66" s="4">
        <f t="shared" si="2"/>
        <v>3.763958270641238</v>
      </c>
      <c r="G66" s="4">
        <f t="shared" si="3"/>
        <v>2.547494131792424</v>
      </c>
      <c r="I66" s="4">
        <f t="shared" si="4"/>
        <v>1.0776022901689066</v>
      </c>
    </row>
    <row r="67" spans="1:9" x14ac:dyDescent="0.2">
      <c r="A67" s="4">
        <f>IF('True_Odds_Calculator_3-way'!A68="","",'True_Odds_Calculator_3-way'!A68)</f>
        <v>1.59</v>
      </c>
      <c r="B67" s="4">
        <f>IF('True_Odds_Calculator_3-way'!B68="","",'True_Odds_Calculator_3-way'!B68)</f>
        <v>4.2300000000000004</v>
      </c>
      <c r="C67" s="4">
        <f>IF('True_Odds_Calculator_3-way'!C68="","",'True_Odds_Calculator_3-way'!C68)</f>
        <v>6.08</v>
      </c>
      <c r="D67" s="4">
        <f t="shared" ref="D67:D130" si="5">IF(A67="","",((1/A67)+(1/B67)+(1/C67))-1)</f>
        <v>2.981112120593199E-2</v>
      </c>
      <c r="E67" s="4">
        <f t="shared" ref="E67:E130" si="6">IF(A67="","",(3*A67)/(3-($D67*A67)))</f>
        <v>1.6155251261335906</v>
      </c>
      <c r="F67" s="4">
        <f t="shared" ref="F67:F130" si="7">IF(B67="","",(3*B67)/(3-($D67*B67)))</f>
        <v>4.4156040934462624</v>
      </c>
      <c r="G67" s="4">
        <f t="shared" ref="G67:G130" si="8">IF(C67="","",(3*C67)/(3-($D67*C67)))</f>
        <v>6.4709571487709505</v>
      </c>
      <c r="I67" s="4">
        <f t="shared" ref="I67:I130" si="9">IF(A67="","",D67+1)</f>
        <v>1.029811121205932</v>
      </c>
    </row>
    <row r="68" spans="1:9" x14ac:dyDescent="0.2">
      <c r="A68" s="4">
        <f>IF('True_Odds_Calculator_3-way'!A69="","",'True_Odds_Calculator_3-way'!A69)</f>
        <v>2.5</v>
      </c>
      <c r="B68" s="4">
        <f>IF('True_Odds_Calculator_3-way'!B69="","",'True_Odds_Calculator_3-way'!B69)</f>
        <v>3.24</v>
      </c>
      <c r="C68" s="4">
        <f>IF('True_Odds_Calculator_3-way'!C69="","",'True_Odds_Calculator_3-way'!C69)</f>
        <v>3.14</v>
      </c>
      <c r="D68" s="4">
        <f t="shared" si="5"/>
        <v>2.7113312888259689E-2</v>
      </c>
      <c r="E68" s="4">
        <f t="shared" si="6"/>
        <v>2.5577918420982053</v>
      </c>
      <c r="F68" s="4">
        <f t="shared" si="7"/>
        <v>3.3377368724956695</v>
      </c>
      <c r="G68" s="4">
        <f t="shared" si="8"/>
        <v>3.2317114491918808</v>
      </c>
      <c r="I68" s="4">
        <f t="shared" si="9"/>
        <v>1.0271133128882597</v>
      </c>
    </row>
    <row r="69" spans="1:9" x14ac:dyDescent="0.2">
      <c r="A69" s="4">
        <f>IF('True_Odds_Calculator_3-way'!A70="","",'True_Odds_Calculator_3-way'!A70)</f>
        <v>8.19</v>
      </c>
      <c r="B69" s="4">
        <f>IF('True_Odds_Calculator_3-way'!B70="","",'True_Odds_Calculator_3-way'!B70)</f>
        <v>4.7300000000000004</v>
      </c>
      <c r="C69" s="4">
        <f>IF('True_Odds_Calculator_3-way'!C70="","",'True_Odds_Calculator_3-way'!C70)</f>
        <v>1.43</v>
      </c>
      <c r="D69" s="4">
        <f t="shared" si="5"/>
        <v>3.281731188707937E-2</v>
      </c>
      <c r="E69" s="4">
        <f t="shared" si="6"/>
        <v>8.9959593457546045</v>
      </c>
      <c r="F69" s="4">
        <f t="shared" si="7"/>
        <v>4.988093756304</v>
      </c>
      <c r="G69" s="4">
        <f t="shared" si="8"/>
        <v>1.4527248567789228</v>
      </c>
      <c r="I69" s="4">
        <f t="shared" si="9"/>
        <v>1.0328173118870794</v>
      </c>
    </row>
    <row r="70" spans="1:9" x14ac:dyDescent="0.2">
      <c r="A70" s="4">
        <f>IF('True_Odds_Calculator_3-way'!A71="","",'True_Odds_Calculator_3-way'!A71)</f>
        <v>3.42</v>
      </c>
      <c r="B70" s="4">
        <f>IF('True_Odds_Calculator_3-way'!B71="","",'True_Odds_Calculator_3-way'!B71)</f>
        <v>3.04</v>
      </c>
      <c r="C70" s="4">
        <f>IF('True_Odds_Calculator_3-way'!C71="","",'True_Odds_Calculator_3-way'!C71)</f>
        <v>2.46</v>
      </c>
      <c r="D70" s="4">
        <f t="shared" si="5"/>
        <v>2.7849094280416598E-2</v>
      </c>
      <c r="E70" s="4">
        <f t="shared" si="6"/>
        <v>3.5321382089928215</v>
      </c>
      <c r="F70" s="4">
        <f t="shared" si="7"/>
        <v>3.1282814010559985</v>
      </c>
      <c r="G70" s="4">
        <f t="shared" si="8"/>
        <v>2.5174900505700353</v>
      </c>
      <c r="I70" s="4">
        <f t="shared" si="9"/>
        <v>1.0278490942804166</v>
      </c>
    </row>
    <row r="71" spans="1:9" x14ac:dyDescent="0.2">
      <c r="A71" s="4">
        <f>IF('True_Odds_Calculator_3-way'!A72="","",'True_Odds_Calculator_3-way'!A72)</f>
        <v>1.4</v>
      </c>
      <c r="B71" s="4">
        <f>IF('True_Odds_Calculator_3-way'!B72="","",'True_Odds_Calculator_3-way'!B72)</f>
        <v>5.15</v>
      </c>
      <c r="C71" s="4">
        <f>IF('True_Odds_Calculator_3-way'!C72="","",'True_Odds_Calculator_3-way'!C72)</f>
        <v>7.14</v>
      </c>
      <c r="D71" s="4">
        <f t="shared" si="5"/>
        <v>4.8516493976231256E-2</v>
      </c>
      <c r="E71" s="4">
        <f t="shared" si="6"/>
        <v>1.4324317305320018</v>
      </c>
      <c r="F71" s="4">
        <f t="shared" si="7"/>
        <v>5.6178957017722553</v>
      </c>
      <c r="G71" s="4">
        <f t="shared" si="8"/>
        <v>8.072076686667641</v>
      </c>
      <c r="I71" s="4">
        <f t="shared" si="9"/>
        <v>1.0485164939762313</v>
      </c>
    </row>
    <row r="72" spans="1:9" x14ac:dyDescent="0.2">
      <c r="A72" s="4">
        <f>IF('True_Odds_Calculator_3-way'!A73="","",'True_Odds_Calculator_3-way'!A73)</f>
        <v>6.13</v>
      </c>
      <c r="B72" s="4">
        <f>IF('True_Odds_Calculator_3-way'!B73="","",'True_Odds_Calculator_3-way'!B73)</f>
        <v>4.92</v>
      </c>
      <c r="C72" s="4">
        <f>IF('True_Odds_Calculator_3-way'!C73="","",'True_Odds_Calculator_3-way'!C73)</f>
        <v>1.46</v>
      </c>
      <c r="D72" s="4">
        <f t="shared" si="5"/>
        <v>5.1315676400635279E-2</v>
      </c>
      <c r="E72" s="4">
        <f t="shared" si="6"/>
        <v>6.8480527958089814</v>
      </c>
      <c r="F72" s="4">
        <f t="shared" si="7"/>
        <v>5.3721039636896819</v>
      </c>
      <c r="G72" s="4">
        <f t="shared" si="8"/>
        <v>1.4973953973927856</v>
      </c>
      <c r="I72" s="4">
        <f t="shared" si="9"/>
        <v>1.0513156764006353</v>
      </c>
    </row>
    <row r="73" spans="1:9" x14ac:dyDescent="0.2">
      <c r="A73" s="4">
        <f>IF('True_Odds_Calculator_3-way'!A74="","",'True_Odds_Calculator_3-way'!A74)</f>
        <v>1.52</v>
      </c>
      <c r="B73" s="4">
        <f>IF('True_Odds_Calculator_3-way'!B74="","",'True_Odds_Calculator_3-way'!B74)</f>
        <v>4.3499999999999996</v>
      </c>
      <c r="C73" s="4">
        <f>IF('True_Odds_Calculator_3-way'!C74="","",'True_Odds_Calculator_3-way'!C74)</f>
        <v>6.15</v>
      </c>
      <c r="D73" s="4">
        <f t="shared" si="5"/>
        <v>5.038142032963E-2</v>
      </c>
      <c r="E73" s="4">
        <f t="shared" si="6"/>
        <v>1.559816798109676</v>
      </c>
      <c r="F73" s="4">
        <f t="shared" si="7"/>
        <v>4.6928252414859619</v>
      </c>
      <c r="G73" s="4">
        <f t="shared" si="8"/>
        <v>6.8583427501644474</v>
      </c>
      <c r="I73" s="4">
        <f t="shared" si="9"/>
        <v>1.05038142032963</v>
      </c>
    </row>
    <row r="74" spans="1:9" x14ac:dyDescent="0.2">
      <c r="A74" s="4">
        <f>IF('True_Odds_Calculator_3-way'!A75="","",'True_Odds_Calculator_3-way'!A75)</f>
        <v>2.92</v>
      </c>
      <c r="B74" s="4">
        <f>IF('True_Odds_Calculator_3-way'!B75="","",'True_Odds_Calculator_3-way'!B75)</f>
        <v>3.45</v>
      </c>
      <c r="C74" s="4">
        <f>IF('True_Odds_Calculator_3-way'!C75="","",'True_Odds_Calculator_3-way'!C75)</f>
        <v>2.4300000000000002</v>
      </c>
      <c r="D74" s="4">
        <f t="shared" si="5"/>
        <v>4.3843459633281512E-2</v>
      </c>
      <c r="E74" s="4">
        <f t="shared" si="6"/>
        <v>3.050163598621435</v>
      </c>
      <c r="F74" s="4">
        <f t="shared" si="7"/>
        <v>3.6331851157047361</v>
      </c>
      <c r="G74" s="4">
        <f t="shared" si="8"/>
        <v>2.5194746115781412</v>
      </c>
      <c r="I74" s="4">
        <f t="shared" si="9"/>
        <v>1.0438434596332815</v>
      </c>
    </row>
    <row r="75" spans="1:9" x14ac:dyDescent="0.2">
      <c r="A75" s="4">
        <f>IF('True_Odds_Calculator_3-way'!A76="","",'True_Odds_Calculator_3-way'!A76)</f>
        <v>2.77</v>
      </c>
      <c r="B75" s="4">
        <f>IF('True_Odds_Calculator_3-way'!B76="","",'True_Odds_Calculator_3-way'!B76)</f>
        <v>3.46</v>
      </c>
      <c r="C75" s="4">
        <f>IF('True_Odds_Calculator_3-way'!C76="","",'True_Odds_Calculator_3-way'!C76)</f>
        <v>2.65</v>
      </c>
      <c r="D75" s="4">
        <f t="shared" si="5"/>
        <v>2.7386661931410039E-2</v>
      </c>
      <c r="E75" s="4">
        <f t="shared" si="6"/>
        <v>2.8418622207021413</v>
      </c>
      <c r="F75" s="4">
        <f t="shared" si="7"/>
        <v>3.572851922518737</v>
      </c>
      <c r="G75" s="4">
        <f t="shared" si="8"/>
        <v>2.715696921591487</v>
      </c>
      <c r="I75" s="4">
        <f t="shared" si="9"/>
        <v>1.02738666193141</v>
      </c>
    </row>
    <row r="76" spans="1:9" x14ac:dyDescent="0.2">
      <c r="A76" s="4">
        <f>IF('True_Odds_Calculator_3-way'!A77="","",'True_Odds_Calculator_3-way'!A77)</f>
        <v>1.26</v>
      </c>
      <c r="B76" s="4">
        <f>IF('True_Odds_Calculator_3-way'!B77="","",'True_Odds_Calculator_3-way'!B77)</f>
        <v>6.15</v>
      </c>
      <c r="C76" s="4">
        <f>IF('True_Odds_Calculator_3-way'!C77="","",'True_Odds_Calculator_3-way'!C77)</f>
        <v>12.12</v>
      </c>
      <c r="D76" s="4">
        <f t="shared" si="5"/>
        <v>3.8760670492136384E-2</v>
      </c>
      <c r="E76" s="4">
        <f t="shared" si="6"/>
        <v>1.2808516000641532</v>
      </c>
      <c r="F76" s="4">
        <f t="shared" si="7"/>
        <v>6.6808566940963585</v>
      </c>
      <c r="G76" s="4">
        <f t="shared" si="8"/>
        <v>14.370288085489236</v>
      </c>
      <c r="I76" s="4">
        <f t="shared" si="9"/>
        <v>1.0387606704921364</v>
      </c>
    </row>
    <row r="77" spans="1:9" x14ac:dyDescent="0.2">
      <c r="A77" s="4">
        <f>IF('True_Odds_Calculator_3-way'!A78="","",'True_Odds_Calculator_3-way'!A78)</f>
        <v>2.65</v>
      </c>
      <c r="B77" s="4">
        <f>IF('True_Odds_Calculator_3-way'!B78="","",'True_Odds_Calculator_3-way'!B78)</f>
        <v>3.21</v>
      </c>
      <c r="C77" s="4">
        <f>IF('True_Odds_Calculator_3-way'!C78="","",'True_Odds_Calculator_3-way'!C78)</f>
        <v>2.95</v>
      </c>
      <c r="D77" s="4">
        <f t="shared" si="5"/>
        <v>2.7868021164274115E-2</v>
      </c>
      <c r="E77" s="4">
        <f t="shared" si="6"/>
        <v>2.7168807804635104</v>
      </c>
      <c r="F77" s="4">
        <f t="shared" si="7"/>
        <v>3.3086602199473254</v>
      </c>
      <c r="G77" s="4">
        <f t="shared" si="8"/>
        <v>3.033118219351798</v>
      </c>
      <c r="I77" s="4">
        <f t="shared" si="9"/>
        <v>1.0278680211642741</v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2.12</v>
      </c>
      <c r="B2" s="4">
        <f>IF('True_Odds_Calculator_2-way'!B3="","",'True_Odds_Calculator_2-way'!B3)</f>
        <v>1.77</v>
      </c>
      <c r="C2" s="4">
        <f>1/A2</f>
        <v>0.47169811320754712</v>
      </c>
      <c r="D2">
        <f>1/B2</f>
        <v>0.56497175141242939</v>
      </c>
      <c r="E2">
        <f>C2+D2-1</f>
        <v>3.6669864619976567E-2</v>
      </c>
      <c r="F2">
        <f>C2+D2-(C2*D2)-1</f>
        <v>-0.22982624453682976</v>
      </c>
      <c r="G2">
        <v>0</v>
      </c>
      <c r="H2">
        <f>C2*D2</f>
        <v>0.26649610915680627</v>
      </c>
      <c r="I2">
        <f>((-4*F2*H2)^0.5)/(2*F2)</f>
        <v>-1.0768262306348702</v>
      </c>
      <c r="J2">
        <f>(-((-4*F2*H2)^0.5))/(2*F2)</f>
        <v>1.0768262306348702</v>
      </c>
      <c r="K2">
        <f>IF(A2="","",(C2/($J2+C2-($J2*C2))))</f>
        <v>0.45329983228431991</v>
      </c>
      <c r="L2">
        <f>IF(B2="","",(D2/($J2+D2-($J2*D2))))</f>
        <v>0.5467001677156802</v>
      </c>
      <c r="M2">
        <f>IF(A2="","",1/K2)</f>
        <v>2.2060453783110545</v>
      </c>
      <c r="N2">
        <f>IF(B2="","",1/L2)</f>
        <v>1.8291561975888497</v>
      </c>
    </row>
    <row r="3" spans="1:14" x14ac:dyDescent="0.25">
      <c r="A3" s="4">
        <f>IF('True_Odds_Calculator_2-way'!A4="","",'True_Odds_Calculator_2-way'!A4)</f>
        <v>2.2799999999999998</v>
      </c>
      <c r="B3" s="4">
        <f>IF('True_Odds_Calculator_2-way'!B4="","",'True_Odds_Calculator_2-way'!B4)</f>
        <v>1.64</v>
      </c>
      <c r="C3" s="4">
        <f t="shared" ref="C3:C66" si="0">1/A3</f>
        <v>0.43859649122807021</v>
      </c>
      <c r="D3">
        <f t="shared" ref="D3:D66" si="1">1/B3</f>
        <v>0.6097560975609756</v>
      </c>
      <c r="E3">
        <f t="shared" ref="E3:E66" si="2">C3+D3-1</f>
        <v>4.8352588789045914E-2</v>
      </c>
      <c r="F3">
        <f t="shared" ref="F3:F66" si="3">C3+D3-(C3*D3)-1</f>
        <v>-0.21908429610611879</v>
      </c>
      <c r="G3">
        <v>0</v>
      </c>
      <c r="H3">
        <f t="shared" ref="H3:H66" si="4">C3*D3</f>
        <v>0.26743688489516476</v>
      </c>
      <c r="I3">
        <f t="shared" ref="I3:I66" si="5">((-4*F3*H3)^0.5)/(2*F3)</f>
        <v>-1.104854345603981</v>
      </c>
      <c r="J3">
        <f t="shared" ref="J3:J66" si="6">(-((-4*F3*H3)^0.5))/(2*F3)</f>
        <v>1.104854345603981</v>
      </c>
      <c r="K3">
        <f t="shared" ref="K3:K66" si="7">IF(A3="","",(C3/($J3+C3-($J3*C3))))</f>
        <v>0.41421356237309498</v>
      </c>
      <c r="L3">
        <f t="shared" ref="L3:L66" si="8">IF(B3="","",(D3/($J3+D3-($J3*D3))))</f>
        <v>0.58578643762690474</v>
      </c>
      <c r="M3">
        <f t="shared" ref="M3:M66" si="9">IF(A3="","",1/K3)</f>
        <v>2.4142135623730954</v>
      </c>
      <c r="N3">
        <f t="shared" ref="N3:N66" si="10">IF(B3="","",1/L3)</f>
        <v>1.7071067811865481</v>
      </c>
    </row>
    <row r="4" spans="1:14" x14ac:dyDescent="0.25">
      <c r="A4" s="4">
        <f>IF('True_Odds_Calculator_2-way'!A5="","",'True_Odds_Calculator_2-way'!A5)</f>
        <v>1.77</v>
      </c>
      <c r="B4" s="4">
        <f>IF('True_Odds_Calculator_2-way'!B5="","",'True_Odds_Calculator_2-way'!B5)</f>
        <v>2.12</v>
      </c>
      <c r="C4" s="4">
        <f t="shared" si="0"/>
        <v>0.56497175141242939</v>
      </c>
      <c r="D4">
        <f t="shared" si="1"/>
        <v>0.47169811320754712</v>
      </c>
      <c r="E4">
        <f t="shared" si="2"/>
        <v>3.6669864619976567E-2</v>
      </c>
      <c r="F4">
        <f t="shared" si="3"/>
        <v>-0.22982624453682976</v>
      </c>
      <c r="G4">
        <v>0</v>
      </c>
      <c r="H4">
        <f t="shared" si="4"/>
        <v>0.26649610915680627</v>
      </c>
      <c r="I4">
        <f t="shared" si="5"/>
        <v>-1.0768262306348702</v>
      </c>
      <c r="J4">
        <f t="shared" si="6"/>
        <v>1.0768262306348702</v>
      </c>
      <c r="K4">
        <f t="shared" si="7"/>
        <v>0.5467001677156802</v>
      </c>
      <c r="L4">
        <f t="shared" si="8"/>
        <v>0.45329983228431991</v>
      </c>
      <c r="M4">
        <f t="shared" si="9"/>
        <v>1.8291561975888497</v>
      </c>
      <c r="N4">
        <f t="shared" si="10"/>
        <v>2.2060453783110545</v>
      </c>
    </row>
    <row r="5" spans="1:14" x14ac:dyDescent="0.25">
      <c r="A5" s="4">
        <f>IF('True_Odds_Calculator_2-way'!A6="","",'True_Odds_Calculator_2-way'!A6)</f>
        <v>2.2400000000000002</v>
      </c>
      <c r="B5" s="4">
        <f>IF('True_Odds_Calculator_2-way'!B6="","",'True_Odds_Calculator_2-way'!B6)</f>
        <v>1.7</v>
      </c>
      <c r="C5" s="4">
        <f t="shared" si="0"/>
        <v>0.4464285714285714</v>
      </c>
      <c r="D5">
        <f t="shared" si="1"/>
        <v>0.58823529411764708</v>
      </c>
      <c r="E5">
        <f t="shared" si="2"/>
        <v>3.4663865546218364E-2</v>
      </c>
      <c r="F5">
        <f t="shared" si="3"/>
        <v>-0.22794117647058831</v>
      </c>
      <c r="G5">
        <v>0</v>
      </c>
      <c r="H5">
        <f t="shared" si="4"/>
        <v>0.26260504201680673</v>
      </c>
      <c r="I5">
        <f t="shared" si="5"/>
        <v>-1.0733469768527293</v>
      </c>
      <c r="J5">
        <f t="shared" si="6"/>
        <v>1.0733469768527293</v>
      </c>
      <c r="K5">
        <f t="shared" si="7"/>
        <v>0.42900958501512831</v>
      </c>
      <c r="L5">
        <f t="shared" si="8"/>
        <v>0.5709904149848718</v>
      </c>
      <c r="M5">
        <f t="shared" si="9"/>
        <v>2.3309502512973848</v>
      </c>
      <c r="N5">
        <f t="shared" si="10"/>
        <v>1.7513428837969105</v>
      </c>
    </row>
    <row r="6" spans="1:14" x14ac:dyDescent="0.25">
      <c r="A6" s="4">
        <f>IF('True_Odds_Calculator_2-way'!A7="","",'True_Odds_Calculator_2-way'!A7)</f>
        <v>1.79</v>
      </c>
      <c r="B6" s="4">
        <f>IF('True_Odds_Calculator_2-way'!B7="","",'True_Odds_Calculator_2-way'!B7)</f>
        <v>2.08</v>
      </c>
      <c r="C6" s="4">
        <f t="shared" si="0"/>
        <v>0.55865921787709494</v>
      </c>
      <c r="D6">
        <f t="shared" si="1"/>
        <v>0.48076923076923073</v>
      </c>
      <c r="E6">
        <f t="shared" si="2"/>
        <v>3.9428448646325664E-2</v>
      </c>
      <c r="F6">
        <f t="shared" si="3"/>
        <v>-0.22915771379458527</v>
      </c>
      <c r="G6">
        <v>0</v>
      </c>
      <c r="H6">
        <f t="shared" si="4"/>
        <v>0.26858616244091099</v>
      </c>
      <c r="I6">
        <f t="shared" si="5"/>
        <v>-1.0826163374360513</v>
      </c>
      <c r="J6">
        <f t="shared" si="6"/>
        <v>1.0826163374360513</v>
      </c>
      <c r="K6">
        <f t="shared" si="7"/>
        <v>0.53900600310193403</v>
      </c>
      <c r="L6">
        <f t="shared" si="8"/>
        <v>0.46099399689806597</v>
      </c>
      <c r="M6">
        <f t="shared" si="9"/>
        <v>1.8552669065744805</v>
      </c>
      <c r="N6">
        <f t="shared" si="10"/>
        <v>2.1692256444309357</v>
      </c>
    </row>
    <row r="7" spans="1:14" x14ac:dyDescent="0.25">
      <c r="A7" s="4">
        <f>IF('True_Odds_Calculator_2-way'!A8="","",'True_Odds_Calculator_2-way'!A8)</f>
        <v>1.96</v>
      </c>
      <c r="B7" s="4">
        <f>IF('True_Odds_Calculator_2-way'!B8="","",'True_Odds_Calculator_2-way'!B8)</f>
        <v>1.91</v>
      </c>
      <c r="C7" s="4">
        <f t="shared" si="0"/>
        <v>0.51020408163265307</v>
      </c>
      <c r="D7">
        <f t="shared" si="1"/>
        <v>0.52356020942408377</v>
      </c>
      <c r="E7">
        <f t="shared" si="2"/>
        <v>3.3764291056736839E-2</v>
      </c>
      <c r="F7">
        <f t="shared" si="3"/>
        <v>-0.23335826477187727</v>
      </c>
      <c r="G7">
        <v>0</v>
      </c>
      <c r="H7">
        <f t="shared" si="4"/>
        <v>0.26712255582861416</v>
      </c>
      <c r="I7">
        <f t="shared" si="5"/>
        <v>-1.0699012312772824</v>
      </c>
      <c r="J7">
        <f t="shared" si="6"/>
        <v>1.0699012312772824</v>
      </c>
      <c r="K7">
        <f t="shared" si="7"/>
        <v>0.49331431287667615</v>
      </c>
      <c r="L7">
        <f t="shared" si="8"/>
        <v>0.50668568712332396</v>
      </c>
      <c r="M7">
        <f t="shared" si="9"/>
        <v>2.0271051820261912</v>
      </c>
      <c r="N7">
        <f t="shared" si="10"/>
        <v>1.9736101204623264</v>
      </c>
    </row>
    <row r="8" spans="1:14" x14ac:dyDescent="0.25">
      <c r="A8" s="4">
        <f>IF('True_Odds_Calculator_2-way'!A9="","",'True_Odds_Calculator_2-way'!A9)</f>
        <v>1.76</v>
      </c>
      <c r="B8" s="4">
        <f>IF('True_Odds_Calculator_2-way'!B9="","",'True_Odds_Calculator_2-way'!B9)</f>
        <v>2.13</v>
      </c>
      <c r="C8" s="4">
        <f t="shared" si="0"/>
        <v>0.56818181818181823</v>
      </c>
      <c r="D8">
        <f t="shared" si="1"/>
        <v>0.46948356807511737</v>
      </c>
      <c r="E8">
        <f t="shared" si="2"/>
        <v>3.7665386256935607E-2</v>
      </c>
      <c r="F8">
        <f t="shared" si="3"/>
        <v>-0.22908664105847198</v>
      </c>
      <c r="G8">
        <v>0</v>
      </c>
      <c r="H8">
        <f t="shared" si="4"/>
        <v>0.26675202731540765</v>
      </c>
      <c r="I8">
        <f t="shared" si="5"/>
        <v>-1.0790808419378759</v>
      </c>
      <c r="J8">
        <f t="shared" si="6"/>
        <v>1.0790808419378759</v>
      </c>
      <c r="K8">
        <f t="shared" si="7"/>
        <v>0.54941992687500663</v>
      </c>
      <c r="L8">
        <f t="shared" si="8"/>
        <v>0.45058007312499337</v>
      </c>
      <c r="M8">
        <f t="shared" si="9"/>
        <v>1.8201014398727853</v>
      </c>
      <c r="N8">
        <f t="shared" si="10"/>
        <v>2.2193613513897996</v>
      </c>
    </row>
    <row r="9" spans="1:14" x14ac:dyDescent="0.25">
      <c r="A9" s="4">
        <f>IF('True_Odds_Calculator_2-way'!A10="","",'True_Odds_Calculator_2-way'!A10)</f>
        <v>1.74</v>
      </c>
      <c r="B9" s="4">
        <f>IF('True_Odds_Calculator_2-way'!B10="","",'True_Odds_Calculator_2-way'!B10)</f>
        <v>2.16</v>
      </c>
      <c r="C9" s="4">
        <f t="shared" si="0"/>
        <v>0.57471264367816088</v>
      </c>
      <c r="D9">
        <f t="shared" si="1"/>
        <v>0.46296296296296291</v>
      </c>
      <c r="E9">
        <f t="shared" si="2"/>
        <v>3.7675606641123682E-2</v>
      </c>
      <c r="F9">
        <f t="shared" si="3"/>
        <v>-0.22839506172839519</v>
      </c>
      <c r="G9">
        <v>0</v>
      </c>
      <c r="H9">
        <f t="shared" si="4"/>
        <v>0.26607066836951887</v>
      </c>
      <c r="I9">
        <f t="shared" si="5"/>
        <v>-1.0793322294408634</v>
      </c>
      <c r="J9">
        <f t="shared" si="6"/>
        <v>1.0793322294408634</v>
      </c>
      <c r="K9">
        <f t="shared" si="7"/>
        <v>0.55595527201895822</v>
      </c>
      <c r="L9">
        <f t="shared" si="8"/>
        <v>0.44404472798104189</v>
      </c>
      <c r="M9">
        <f t="shared" si="9"/>
        <v>1.7987058497862392</v>
      </c>
      <c r="N9">
        <f t="shared" si="10"/>
        <v>2.2520253861514017</v>
      </c>
    </row>
    <row r="10" spans="1:14" x14ac:dyDescent="0.25">
      <c r="A10" s="4">
        <f>IF('True_Odds_Calculator_2-way'!A11="","",'True_Odds_Calculator_2-way'!A11)</f>
        <v>1.99</v>
      </c>
      <c r="B10" s="4">
        <f>IF('True_Odds_Calculator_2-way'!B11="","",'True_Odds_Calculator_2-way'!B11)</f>
        <v>1.89</v>
      </c>
      <c r="C10" s="4">
        <f t="shared" si="0"/>
        <v>0.50251256281407031</v>
      </c>
      <c r="D10">
        <f t="shared" si="1"/>
        <v>0.52910052910052918</v>
      </c>
      <c r="E10">
        <f t="shared" si="2"/>
        <v>3.16130919145996E-2</v>
      </c>
      <c r="F10">
        <f t="shared" si="3"/>
        <v>-0.23426657094998793</v>
      </c>
      <c r="G10">
        <v>0</v>
      </c>
      <c r="H10">
        <f t="shared" si="4"/>
        <v>0.26587966286458753</v>
      </c>
      <c r="I10">
        <f t="shared" si="5"/>
        <v>-1.0653379535009888</v>
      </c>
      <c r="J10">
        <f t="shared" si="6"/>
        <v>1.0653379535009888</v>
      </c>
      <c r="K10">
        <f t="shared" si="7"/>
        <v>0.48669270829720923</v>
      </c>
      <c r="L10">
        <f t="shared" si="8"/>
        <v>0.51330729170279055</v>
      </c>
      <c r="M10">
        <f t="shared" si="9"/>
        <v>2.0546845739659791</v>
      </c>
      <c r="N10">
        <f t="shared" si="10"/>
        <v>1.9481507786158798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</v>
      </c>
      <c r="C11" s="4">
        <f t="shared" si="0"/>
        <v>0.50251256281407031</v>
      </c>
      <c r="D11">
        <f t="shared" si="1"/>
        <v>0.52631578947368418</v>
      </c>
      <c r="E11">
        <f t="shared" si="2"/>
        <v>2.8828352287754377E-2</v>
      </c>
      <c r="F11">
        <f t="shared" si="3"/>
        <v>-0.23565194393017741</v>
      </c>
      <c r="G11">
        <v>0</v>
      </c>
      <c r="H11">
        <f t="shared" si="4"/>
        <v>0.26448029621793173</v>
      </c>
      <c r="I11">
        <f t="shared" si="5"/>
        <v>-1.0594028769395465</v>
      </c>
      <c r="J11">
        <f t="shared" si="6"/>
        <v>1.0594028769395465</v>
      </c>
      <c r="K11">
        <f t="shared" si="7"/>
        <v>0.48808848170151553</v>
      </c>
      <c r="L11">
        <f t="shared" si="8"/>
        <v>0.51191151829848447</v>
      </c>
      <c r="M11">
        <f t="shared" si="9"/>
        <v>2.0488088481701512</v>
      </c>
      <c r="N11">
        <f t="shared" si="10"/>
        <v>1.9534625892455926</v>
      </c>
    </row>
    <row r="12" spans="1:14" x14ac:dyDescent="0.25">
      <c r="A12" s="4">
        <f>IF('True_Odds_Calculator_2-way'!A13="","",'True_Odds_Calculator_2-way'!A13)</f>
        <v>2.12</v>
      </c>
      <c r="B12" s="4">
        <f>IF('True_Odds_Calculator_2-way'!B13="","",'True_Odds_Calculator_2-way'!B13)</f>
        <v>1.78</v>
      </c>
      <c r="C12" s="4">
        <f t="shared" si="0"/>
        <v>0.47169811320754712</v>
      </c>
      <c r="D12">
        <f t="shared" si="1"/>
        <v>0.5617977528089888</v>
      </c>
      <c r="E12">
        <f t="shared" si="2"/>
        <v>3.3495866016535869E-2</v>
      </c>
      <c r="F12">
        <f t="shared" si="3"/>
        <v>-0.23150307398770409</v>
      </c>
      <c r="G12">
        <v>0</v>
      </c>
      <c r="H12">
        <f t="shared" si="4"/>
        <v>0.26499894000423996</v>
      </c>
      <c r="I12">
        <f t="shared" si="5"/>
        <v>-1.0699012312772822</v>
      </c>
      <c r="J12">
        <f t="shared" si="6"/>
        <v>1.0699012312772822</v>
      </c>
      <c r="K12">
        <f t="shared" si="7"/>
        <v>0.45489916365833472</v>
      </c>
      <c r="L12">
        <f t="shared" si="8"/>
        <v>0.54510083634166528</v>
      </c>
      <c r="M12">
        <f t="shared" si="9"/>
        <v>2.1982893790305562</v>
      </c>
      <c r="N12">
        <f t="shared" si="10"/>
        <v>1.83452296039628</v>
      </c>
    </row>
    <row r="13" spans="1:14" x14ac:dyDescent="0.25">
      <c r="A13" s="4">
        <f>IF('True_Odds_Calculator_2-way'!A14="","",'True_Odds_Calculator_2-way'!A14)</f>
        <v>1.93</v>
      </c>
      <c r="B13" s="4">
        <f>IF('True_Odds_Calculator_2-way'!B14="","",'True_Odds_Calculator_2-way'!B14)</f>
        <v>1.95</v>
      </c>
      <c r="C13" s="4">
        <f t="shared" si="0"/>
        <v>0.5181347150259068</v>
      </c>
      <c r="D13">
        <f t="shared" si="1"/>
        <v>0.51282051282051289</v>
      </c>
      <c r="E13">
        <f t="shared" si="2"/>
        <v>3.0955227846419575E-2</v>
      </c>
      <c r="F13">
        <f t="shared" si="3"/>
        <v>-0.23475488242327625</v>
      </c>
      <c r="G13">
        <v>0</v>
      </c>
      <c r="H13">
        <f t="shared" si="4"/>
        <v>0.26571011026969582</v>
      </c>
      <c r="I13">
        <f t="shared" si="5"/>
        <v>-1.0638899909514294</v>
      </c>
      <c r="J13">
        <f t="shared" si="6"/>
        <v>1.0638899909514294</v>
      </c>
      <c r="K13">
        <f t="shared" si="7"/>
        <v>0.50265964972060251</v>
      </c>
      <c r="L13">
        <f t="shared" si="8"/>
        <v>0.49734035027939766</v>
      </c>
      <c r="M13">
        <f t="shared" si="9"/>
        <v>1.9894176915848294</v>
      </c>
      <c r="N13">
        <f t="shared" si="10"/>
        <v>2.0106954914038573</v>
      </c>
    </row>
    <row r="14" spans="1:14" x14ac:dyDescent="0.25">
      <c r="A14" s="4">
        <f>IF('True_Odds_Calculator_2-way'!A15="","",'True_Odds_Calculator_2-way'!A15)</f>
        <v>2.0699999999999998</v>
      </c>
      <c r="B14" s="4">
        <f>IF('True_Odds_Calculator_2-way'!B15="","",'True_Odds_Calculator_2-way'!B15)</f>
        <v>1.81</v>
      </c>
      <c r="C14" s="4">
        <f t="shared" si="0"/>
        <v>0.48309178743961356</v>
      </c>
      <c r="D14">
        <f t="shared" si="1"/>
        <v>0.5524861878453039</v>
      </c>
      <c r="E14">
        <f t="shared" si="2"/>
        <v>3.5577975284917462E-2</v>
      </c>
      <c r="F14">
        <f t="shared" si="3"/>
        <v>-0.23132356473696847</v>
      </c>
      <c r="G14">
        <v>0</v>
      </c>
      <c r="H14">
        <f t="shared" si="4"/>
        <v>0.26690154002188599</v>
      </c>
      <c r="I14">
        <f t="shared" si="5"/>
        <v>-1.0741516544951821</v>
      </c>
      <c r="J14">
        <f t="shared" si="6"/>
        <v>1.0741516544951821</v>
      </c>
      <c r="K14">
        <f t="shared" si="7"/>
        <v>0.46525861134990021</v>
      </c>
      <c r="L14">
        <f t="shared" si="8"/>
        <v>0.53474138865009979</v>
      </c>
      <c r="M14">
        <f t="shared" si="9"/>
        <v>2.1493422703098441</v>
      </c>
      <c r="N14">
        <f t="shared" si="10"/>
        <v>1.8700628401410975</v>
      </c>
    </row>
    <row r="15" spans="1:14" x14ac:dyDescent="0.25">
      <c r="A15" s="4">
        <f>IF('True_Odds_Calculator_2-way'!A16="","",'True_Odds_Calculator_2-way'!A16)</f>
        <v>2.15</v>
      </c>
      <c r="B15" s="4">
        <f>IF('True_Odds_Calculator_2-way'!B16="","",'True_Odds_Calculator_2-way'!B16)</f>
        <v>1.76</v>
      </c>
      <c r="C15" s="4">
        <f t="shared" si="0"/>
        <v>0.46511627906976744</v>
      </c>
      <c r="D15">
        <f t="shared" si="1"/>
        <v>0.56818181818181823</v>
      </c>
      <c r="E15">
        <f t="shared" si="2"/>
        <v>3.3298097251585723E-2</v>
      </c>
      <c r="F15">
        <f t="shared" si="3"/>
        <v>-0.23097251585623668</v>
      </c>
      <c r="G15">
        <v>0</v>
      </c>
      <c r="H15">
        <f t="shared" si="4"/>
        <v>0.26427061310782241</v>
      </c>
      <c r="I15">
        <f t="shared" si="5"/>
        <v>-1.0696563746013956</v>
      </c>
      <c r="J15">
        <f t="shared" si="6"/>
        <v>1.0696563746013956</v>
      </c>
      <c r="K15">
        <f t="shared" si="7"/>
        <v>0.44840941385030625</v>
      </c>
      <c r="L15">
        <f t="shared" si="8"/>
        <v>0.5515905861496937</v>
      </c>
      <c r="M15">
        <f t="shared" si="9"/>
        <v>2.2301048307916052</v>
      </c>
      <c r="N15">
        <f t="shared" si="10"/>
        <v>1.8129388446970602</v>
      </c>
    </row>
    <row r="16" spans="1:14" x14ac:dyDescent="0.25">
      <c r="A16" s="4">
        <f>IF('True_Odds_Calculator_2-way'!A17="","",'True_Odds_Calculator_2-way'!A17)</f>
        <v>2.39</v>
      </c>
      <c r="B16" s="4">
        <f>IF('True_Odds_Calculator_2-way'!B17="","",'True_Odds_Calculator_2-way'!B17)</f>
        <v>1.63</v>
      </c>
      <c r="C16" s="4">
        <f t="shared" si="0"/>
        <v>0.41841004184100417</v>
      </c>
      <c r="D16">
        <f t="shared" si="1"/>
        <v>0.61349693251533743</v>
      </c>
      <c r="E16">
        <f t="shared" si="2"/>
        <v>3.19069743563416E-2</v>
      </c>
      <c r="F16">
        <f t="shared" si="3"/>
        <v>-0.22478630284672851</v>
      </c>
      <c r="G16">
        <v>0</v>
      </c>
      <c r="H16">
        <f t="shared" si="4"/>
        <v>0.25669327720307006</v>
      </c>
      <c r="I16">
        <f t="shared" si="5"/>
        <v>-1.0686176060625021</v>
      </c>
      <c r="J16">
        <f t="shared" si="6"/>
        <v>1.0686176060625021</v>
      </c>
      <c r="K16">
        <f t="shared" si="7"/>
        <v>0.40235320740649128</v>
      </c>
      <c r="L16">
        <f t="shared" si="8"/>
        <v>0.59764679259350884</v>
      </c>
      <c r="M16">
        <f t="shared" si="9"/>
        <v>2.4853784724268779</v>
      </c>
      <c r="N16">
        <f t="shared" si="10"/>
        <v>1.6732290918193764</v>
      </c>
    </row>
    <row r="17" spans="1:14" x14ac:dyDescent="0.25">
      <c r="A17" s="4">
        <f>IF('True_Odds_Calculator_2-way'!A18="","",'True_Odds_Calculator_2-way'!A18)</f>
        <v>1.97</v>
      </c>
      <c r="B17" s="4">
        <f>IF('True_Odds_Calculator_2-way'!B18="","",'True_Odds_Calculator_2-way'!B18)</f>
        <v>1.92</v>
      </c>
      <c r="C17" s="4">
        <f t="shared" si="0"/>
        <v>0.50761421319796951</v>
      </c>
      <c r="D17">
        <f t="shared" si="1"/>
        <v>0.52083333333333337</v>
      </c>
      <c r="E17">
        <f t="shared" si="2"/>
        <v>2.844754653130277E-2</v>
      </c>
      <c r="F17">
        <f t="shared" si="3"/>
        <v>-0.2359348561759731</v>
      </c>
      <c r="G17">
        <v>0</v>
      </c>
      <c r="H17">
        <f t="shared" si="4"/>
        <v>0.26438240270727581</v>
      </c>
      <c r="I17">
        <f t="shared" si="5"/>
        <v>-1.0585715534396718</v>
      </c>
      <c r="J17">
        <f t="shared" si="6"/>
        <v>1.0585715534396718</v>
      </c>
      <c r="K17">
        <f t="shared" si="7"/>
        <v>0.49338508579127022</v>
      </c>
      <c r="L17">
        <f t="shared" si="8"/>
        <v>0.50661491420873006</v>
      </c>
      <c r="M17">
        <f t="shared" si="9"/>
        <v>2.0268144068364817</v>
      </c>
      <c r="N17">
        <f t="shared" si="10"/>
        <v>1.9738858291644976</v>
      </c>
    </row>
    <row r="18" spans="1:14" x14ac:dyDescent="0.25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1.68</v>
      </c>
      <c r="C18" s="4">
        <f t="shared" si="0"/>
        <v>0.43859649122807021</v>
      </c>
      <c r="D18">
        <f t="shared" si="1"/>
        <v>0.59523809523809523</v>
      </c>
      <c r="E18">
        <f t="shared" si="2"/>
        <v>3.383458646616555E-2</v>
      </c>
      <c r="F18">
        <f t="shared" si="3"/>
        <v>-0.2272347535505429</v>
      </c>
      <c r="G18">
        <v>0</v>
      </c>
      <c r="H18">
        <f t="shared" si="4"/>
        <v>0.26106934001670845</v>
      </c>
      <c r="I18">
        <f t="shared" si="5"/>
        <v>-1.0718661571406805</v>
      </c>
      <c r="J18">
        <f t="shared" si="6"/>
        <v>1.0718661571406805</v>
      </c>
      <c r="K18">
        <f t="shared" si="7"/>
        <v>0.42158717195874679</v>
      </c>
      <c r="L18">
        <f t="shared" si="8"/>
        <v>0.57841282804125305</v>
      </c>
      <c r="M18">
        <f t="shared" si="9"/>
        <v>2.3719886811400706</v>
      </c>
      <c r="N18">
        <f t="shared" si="10"/>
        <v>1.728868986855663</v>
      </c>
    </row>
    <row r="19" spans="1:14" x14ac:dyDescent="0.25">
      <c r="A19" s="4">
        <f>IF('True_Odds_Calculator_2-way'!A20="","",'True_Odds_Calculator_2-way'!A20)</f>
        <v>1.87</v>
      </c>
      <c r="B19" s="4">
        <f>IF('True_Odds_Calculator_2-way'!B20="","",'True_Odds_Calculator_2-way'!B20)</f>
        <v>2</v>
      </c>
      <c r="C19" s="4">
        <f t="shared" si="0"/>
        <v>0.53475935828876997</v>
      </c>
      <c r="D19">
        <f t="shared" si="1"/>
        <v>0.5</v>
      </c>
      <c r="E19">
        <f t="shared" si="2"/>
        <v>3.475935828876997E-2</v>
      </c>
      <c r="F19">
        <f t="shared" si="3"/>
        <v>-0.23262032085561501</v>
      </c>
      <c r="G19">
        <v>0</v>
      </c>
      <c r="H19">
        <f t="shared" si="4"/>
        <v>0.26737967914438499</v>
      </c>
      <c r="I19">
        <f t="shared" si="5"/>
        <v>-1.0721125348377947</v>
      </c>
      <c r="J19">
        <f t="shared" si="6"/>
        <v>1.0721125348377947</v>
      </c>
      <c r="K19">
        <f t="shared" si="7"/>
        <v>0.51740072839321916</v>
      </c>
      <c r="L19">
        <f t="shared" si="8"/>
        <v>0.48259927160678084</v>
      </c>
      <c r="M19">
        <f t="shared" si="9"/>
        <v>1.9327379053088816</v>
      </c>
      <c r="N19">
        <f t="shared" si="10"/>
        <v>2.0721125348377947</v>
      </c>
    </row>
    <row r="20" spans="1:14" x14ac:dyDescent="0.25">
      <c r="A20" s="4">
        <f>IF('True_Odds_Calculator_2-way'!A21="","",'True_Odds_Calculator_2-way'!A21)</f>
        <v>1.93</v>
      </c>
      <c r="B20" s="4">
        <f>IF('True_Odds_Calculator_2-way'!B21="","",'True_Odds_Calculator_2-way'!B21)</f>
        <v>1.93</v>
      </c>
      <c r="C20" s="4">
        <f t="shared" si="0"/>
        <v>0.5181347150259068</v>
      </c>
      <c r="D20">
        <f t="shared" si="1"/>
        <v>0.5181347150259068</v>
      </c>
      <c r="E20">
        <f t="shared" si="2"/>
        <v>3.62694300518136E-2</v>
      </c>
      <c r="F20">
        <f t="shared" si="3"/>
        <v>-0.23219415286316403</v>
      </c>
      <c r="G20">
        <v>0</v>
      </c>
      <c r="H20">
        <f t="shared" si="4"/>
        <v>0.26846358291497763</v>
      </c>
      <c r="I20">
        <f t="shared" si="5"/>
        <v>-1.0752688172043015</v>
      </c>
      <c r="J20">
        <f t="shared" si="6"/>
        <v>1.0752688172043015</v>
      </c>
      <c r="K20">
        <f t="shared" si="7"/>
        <v>0.5</v>
      </c>
      <c r="L20">
        <f t="shared" si="8"/>
        <v>0.5</v>
      </c>
      <c r="M20">
        <f t="shared" si="9"/>
        <v>2</v>
      </c>
      <c r="N20">
        <f t="shared" si="10"/>
        <v>2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1.78</v>
      </c>
      <c r="C21" s="4">
        <f t="shared" si="0"/>
        <v>0.47619047619047616</v>
      </c>
      <c r="D21">
        <f t="shared" si="1"/>
        <v>0.5617977528089888</v>
      </c>
      <c r="E21">
        <f t="shared" si="2"/>
        <v>3.7988228999465079E-2</v>
      </c>
      <c r="F21">
        <f t="shared" si="3"/>
        <v>-0.2295345104333868</v>
      </c>
      <c r="G21">
        <v>0</v>
      </c>
      <c r="H21">
        <f t="shared" si="4"/>
        <v>0.26752273943285182</v>
      </c>
      <c r="I21">
        <f t="shared" si="5"/>
        <v>-1.0795837927188263</v>
      </c>
      <c r="J21">
        <f t="shared" si="6"/>
        <v>1.0795837927188263</v>
      </c>
      <c r="K21">
        <f t="shared" si="7"/>
        <v>0.45713404422735271</v>
      </c>
      <c r="L21">
        <f t="shared" si="8"/>
        <v>0.54286595577264729</v>
      </c>
      <c r="M21">
        <f t="shared" si="9"/>
        <v>2.1875421719907089</v>
      </c>
      <c r="N21">
        <f t="shared" si="10"/>
        <v>1.8420753583206844</v>
      </c>
    </row>
    <row r="22" spans="1:14" x14ac:dyDescent="0.25">
      <c r="A22" s="4">
        <f>IF('True_Odds_Calculator_2-way'!A23="","",'True_Odds_Calculator_2-way'!A23)</f>
        <v>1.74</v>
      </c>
      <c r="B22" s="4">
        <f>IF('True_Odds_Calculator_2-way'!B23="","",'True_Odds_Calculator_2-way'!B23)</f>
        <v>2.16</v>
      </c>
      <c r="C22" s="4">
        <f t="shared" si="0"/>
        <v>0.57471264367816088</v>
      </c>
      <c r="D22">
        <f t="shared" si="1"/>
        <v>0.46296296296296291</v>
      </c>
      <c r="E22">
        <f t="shared" si="2"/>
        <v>3.7675606641123682E-2</v>
      </c>
      <c r="F22">
        <f t="shared" si="3"/>
        <v>-0.22839506172839519</v>
      </c>
      <c r="G22">
        <v>0</v>
      </c>
      <c r="H22">
        <f t="shared" si="4"/>
        <v>0.26607066836951887</v>
      </c>
      <c r="I22">
        <f t="shared" si="5"/>
        <v>-1.0793322294408634</v>
      </c>
      <c r="J22">
        <f t="shared" si="6"/>
        <v>1.0793322294408634</v>
      </c>
      <c r="K22">
        <f t="shared" si="7"/>
        <v>0.55595527201895822</v>
      </c>
      <c r="L22">
        <f t="shared" si="8"/>
        <v>0.44404472798104189</v>
      </c>
      <c r="M22">
        <f t="shared" si="9"/>
        <v>1.7987058497862392</v>
      </c>
      <c r="N22">
        <f t="shared" si="10"/>
        <v>2.2520253861514017</v>
      </c>
    </row>
    <row r="23" spans="1:14" x14ac:dyDescent="0.25">
      <c r="A23" s="4">
        <f>IF('True_Odds_Calculator_2-way'!A24="","",'True_Odds_Calculator_2-way'!A24)</f>
        <v>1.93</v>
      </c>
      <c r="B23" s="4">
        <f>IF('True_Odds_Calculator_2-way'!B24="","",'True_Odds_Calculator_2-way'!B24)</f>
        <v>1.93</v>
      </c>
      <c r="C23" s="4">
        <f t="shared" si="0"/>
        <v>0.5181347150259068</v>
      </c>
      <c r="D23">
        <f t="shared" si="1"/>
        <v>0.5181347150259068</v>
      </c>
      <c r="E23">
        <f t="shared" si="2"/>
        <v>3.62694300518136E-2</v>
      </c>
      <c r="F23">
        <f t="shared" si="3"/>
        <v>-0.23219415286316403</v>
      </c>
      <c r="G23">
        <v>0</v>
      </c>
      <c r="H23">
        <f t="shared" si="4"/>
        <v>0.26846358291497763</v>
      </c>
      <c r="I23">
        <f t="shared" si="5"/>
        <v>-1.0752688172043015</v>
      </c>
      <c r="J23">
        <f t="shared" si="6"/>
        <v>1.0752688172043015</v>
      </c>
      <c r="K23">
        <f t="shared" si="7"/>
        <v>0.5</v>
      </c>
      <c r="L23">
        <f t="shared" si="8"/>
        <v>0.5</v>
      </c>
      <c r="M23">
        <f t="shared" si="9"/>
        <v>2</v>
      </c>
      <c r="N23">
        <f t="shared" si="10"/>
        <v>2</v>
      </c>
    </row>
    <row r="24" spans="1:14" x14ac:dyDescent="0.25">
      <c r="A24" s="4">
        <f>IF('True_Odds_Calculator_2-way'!A25="","",'True_Odds_Calculator_2-way'!A25)</f>
        <v>2.09</v>
      </c>
      <c r="B24" s="4">
        <f>IF('True_Odds_Calculator_2-way'!B25="","",'True_Odds_Calculator_2-way'!B25)</f>
        <v>1.79</v>
      </c>
      <c r="C24" s="4">
        <f t="shared" si="0"/>
        <v>0.47846889952153115</v>
      </c>
      <c r="D24">
        <f t="shared" si="1"/>
        <v>0.55865921787709494</v>
      </c>
      <c r="E24">
        <f t="shared" si="2"/>
        <v>3.7128117398625982E-2</v>
      </c>
      <c r="F24">
        <f t="shared" si="3"/>
        <v>-0.23017294378658693</v>
      </c>
      <c r="G24">
        <v>0</v>
      </c>
      <c r="H24">
        <f t="shared" si="4"/>
        <v>0.26730106118521291</v>
      </c>
      <c r="I24">
        <f t="shared" si="5"/>
        <v>-1.077638764691236</v>
      </c>
      <c r="J24">
        <f t="shared" si="6"/>
        <v>1.077638764691236</v>
      </c>
      <c r="K24">
        <f t="shared" si="7"/>
        <v>0.45984913425207868</v>
      </c>
      <c r="L24">
        <f t="shared" si="8"/>
        <v>0.54015086574792148</v>
      </c>
      <c r="M24">
        <f t="shared" si="9"/>
        <v>2.1746262535134471</v>
      </c>
      <c r="N24">
        <f t="shared" si="10"/>
        <v>1.8513346241060764</v>
      </c>
    </row>
    <row r="25" spans="1:14" x14ac:dyDescent="0.25">
      <c r="A25" s="4">
        <f>IF('True_Odds_Calculator_2-way'!A26="","",'True_Odds_Calculator_2-way'!A26)</f>
        <v>1.99</v>
      </c>
      <c r="B25" s="4">
        <f>IF('True_Odds_Calculator_2-way'!B26="","",'True_Odds_Calculator_2-way'!B26)</f>
        <v>1.88</v>
      </c>
      <c r="C25" s="4">
        <f t="shared" si="0"/>
        <v>0.50251256281407031</v>
      </c>
      <c r="D25">
        <f t="shared" si="1"/>
        <v>0.53191489361702127</v>
      </c>
      <c r="E25">
        <f t="shared" si="2"/>
        <v>3.4427456431091574E-2</v>
      </c>
      <c r="F25">
        <f t="shared" si="3"/>
        <v>-0.23286645995937127</v>
      </c>
      <c r="G25">
        <v>0</v>
      </c>
      <c r="H25">
        <f t="shared" si="4"/>
        <v>0.2672939163904629</v>
      </c>
      <c r="I25">
        <f t="shared" si="5"/>
        <v>-1.0713739108887084</v>
      </c>
      <c r="J25">
        <f t="shared" si="6"/>
        <v>1.0713739108887084</v>
      </c>
      <c r="K25">
        <f t="shared" si="7"/>
        <v>0.48528137423857021</v>
      </c>
      <c r="L25">
        <f t="shared" si="8"/>
        <v>0.51471862576142968</v>
      </c>
      <c r="M25">
        <f t="shared" si="9"/>
        <v>2.0606601717798219</v>
      </c>
      <c r="N25">
        <f t="shared" si="10"/>
        <v>1.9428090415820634</v>
      </c>
    </row>
    <row r="26" spans="1:14" x14ac:dyDescent="0.25">
      <c r="A26" s="4">
        <f>IF('True_Odds_Calculator_2-way'!A27="","",'True_Odds_Calculator_2-way'!A27)</f>
        <v>2.19</v>
      </c>
      <c r="B26" s="4">
        <f>IF('True_Odds_Calculator_2-way'!B27="","",'True_Odds_Calculator_2-way'!B27)</f>
        <v>1.72</v>
      </c>
      <c r="C26" s="4">
        <f t="shared" si="0"/>
        <v>0.45662100456621008</v>
      </c>
      <c r="D26">
        <f t="shared" si="1"/>
        <v>0.58139534883720934</v>
      </c>
      <c r="E26">
        <f t="shared" si="2"/>
        <v>3.8016353403419467E-2</v>
      </c>
      <c r="F26">
        <f t="shared" si="3"/>
        <v>-0.22746097483274919</v>
      </c>
      <c r="G26">
        <v>0</v>
      </c>
      <c r="H26">
        <f t="shared" si="4"/>
        <v>0.26547732823616865</v>
      </c>
      <c r="I26">
        <f t="shared" si="5"/>
        <v>-1.0803395392536077</v>
      </c>
      <c r="J26">
        <f t="shared" si="6"/>
        <v>1.0803395392536077</v>
      </c>
      <c r="K26">
        <f t="shared" si="7"/>
        <v>0.43752110049466114</v>
      </c>
      <c r="L26">
        <f t="shared" si="8"/>
        <v>0.5624788995053388</v>
      </c>
      <c r="M26">
        <f t="shared" si="9"/>
        <v>2.2856040517117928</v>
      </c>
      <c r="N26">
        <f t="shared" si="10"/>
        <v>1.7778444682625973</v>
      </c>
    </row>
    <row r="27" spans="1:14" x14ac:dyDescent="0.25">
      <c r="A27" s="4">
        <f>IF('True_Odds_Calculator_2-way'!A28="","",'True_Odds_Calculator_2-way'!A28)</f>
        <v>1.99</v>
      </c>
      <c r="B27" s="4">
        <f>IF('True_Odds_Calculator_2-way'!B28="","",'True_Odds_Calculator_2-way'!B28)</f>
        <v>1.88</v>
      </c>
      <c r="C27" s="4">
        <f t="shared" si="0"/>
        <v>0.50251256281407031</v>
      </c>
      <c r="D27">
        <f t="shared" si="1"/>
        <v>0.53191489361702127</v>
      </c>
      <c r="E27">
        <f t="shared" si="2"/>
        <v>3.4427456431091574E-2</v>
      </c>
      <c r="F27">
        <f t="shared" si="3"/>
        <v>-0.23286645995937127</v>
      </c>
      <c r="G27">
        <v>0</v>
      </c>
      <c r="H27">
        <f t="shared" si="4"/>
        <v>0.2672939163904629</v>
      </c>
      <c r="I27">
        <f t="shared" si="5"/>
        <v>-1.0713739108887084</v>
      </c>
      <c r="J27">
        <f t="shared" si="6"/>
        <v>1.0713739108887084</v>
      </c>
      <c r="K27">
        <f t="shared" si="7"/>
        <v>0.48528137423857021</v>
      </c>
      <c r="L27">
        <f t="shared" si="8"/>
        <v>0.51471862576142968</v>
      </c>
      <c r="M27">
        <f t="shared" si="9"/>
        <v>2.0606601717798219</v>
      </c>
      <c r="N27">
        <f t="shared" si="10"/>
        <v>1.9428090415820634</v>
      </c>
    </row>
    <row r="28" spans="1:14" x14ac:dyDescent="0.25">
      <c r="A28" s="4">
        <f>IF('True_Odds_Calculator_2-way'!A29="","",'True_Odds_Calculator_2-way'!A29)</f>
        <v>2.15</v>
      </c>
      <c r="B28" s="4">
        <f>IF('True_Odds_Calculator_2-way'!B29="","",'True_Odds_Calculator_2-way'!B29)</f>
        <v>1.75</v>
      </c>
      <c r="C28" s="4">
        <f t="shared" si="0"/>
        <v>0.46511627906976744</v>
      </c>
      <c r="D28">
        <f t="shared" si="1"/>
        <v>0.5714285714285714</v>
      </c>
      <c r="E28">
        <f t="shared" si="2"/>
        <v>3.6544850498338777E-2</v>
      </c>
      <c r="F28">
        <f t="shared" si="3"/>
        <v>-0.22923588039867115</v>
      </c>
      <c r="G28">
        <v>0</v>
      </c>
      <c r="H28">
        <f t="shared" si="4"/>
        <v>0.26578073089700993</v>
      </c>
      <c r="I28">
        <f t="shared" si="5"/>
        <v>-1.0767638041163308</v>
      </c>
      <c r="J28">
        <f t="shared" si="6"/>
        <v>1.0767638041163308</v>
      </c>
      <c r="K28">
        <f t="shared" si="7"/>
        <v>0.44677195262583885</v>
      </c>
      <c r="L28">
        <f t="shared" si="8"/>
        <v>0.5532280473741612</v>
      </c>
      <c r="M28">
        <f t="shared" si="9"/>
        <v>2.2382783747337802</v>
      </c>
      <c r="N28">
        <f t="shared" si="10"/>
        <v>1.8075728530872484</v>
      </c>
    </row>
    <row r="29" spans="1:14" x14ac:dyDescent="0.25">
      <c r="A29" s="4">
        <f>IF('True_Odds_Calculator_2-way'!A30="","",'True_Odds_Calculator_2-way'!A30)</f>
        <v>1.93</v>
      </c>
      <c r="B29" s="4">
        <f>IF('True_Odds_Calculator_2-way'!B30="","",'True_Odds_Calculator_2-way'!B30)</f>
        <v>1.93</v>
      </c>
      <c r="C29" s="4">
        <f t="shared" si="0"/>
        <v>0.5181347150259068</v>
      </c>
      <c r="D29">
        <f t="shared" si="1"/>
        <v>0.5181347150259068</v>
      </c>
      <c r="E29">
        <f t="shared" si="2"/>
        <v>3.62694300518136E-2</v>
      </c>
      <c r="F29">
        <f t="shared" si="3"/>
        <v>-0.23219415286316403</v>
      </c>
      <c r="G29">
        <v>0</v>
      </c>
      <c r="H29">
        <f t="shared" si="4"/>
        <v>0.26846358291497763</v>
      </c>
      <c r="I29">
        <f t="shared" si="5"/>
        <v>-1.0752688172043015</v>
      </c>
      <c r="J29">
        <f t="shared" si="6"/>
        <v>1.0752688172043015</v>
      </c>
      <c r="K29">
        <f t="shared" si="7"/>
        <v>0.5</v>
      </c>
      <c r="L29">
        <f t="shared" si="8"/>
        <v>0.5</v>
      </c>
      <c r="M29">
        <f t="shared" si="9"/>
        <v>2</v>
      </c>
      <c r="N29">
        <f t="shared" si="10"/>
        <v>2</v>
      </c>
    </row>
    <row r="30" spans="1:14" x14ac:dyDescent="0.25">
      <c r="A30" s="4">
        <f>IF('True_Odds_Calculator_2-way'!A31="","",'True_Odds_Calculator_2-way'!A31)</f>
        <v>1.92</v>
      </c>
      <c r="B30" s="4">
        <f>IF('True_Odds_Calculator_2-way'!B31="","",'True_Odds_Calculator_2-way'!B31)</f>
        <v>1.95</v>
      </c>
      <c r="C30" s="4">
        <f t="shared" si="0"/>
        <v>0.52083333333333337</v>
      </c>
      <c r="D30">
        <f t="shared" si="1"/>
        <v>0.51282051282051289</v>
      </c>
      <c r="E30">
        <f t="shared" si="2"/>
        <v>3.3653846153846256E-2</v>
      </c>
      <c r="F30">
        <f t="shared" si="3"/>
        <v>-0.23344017094017089</v>
      </c>
      <c r="G30">
        <v>0</v>
      </c>
      <c r="H30">
        <f t="shared" si="4"/>
        <v>0.26709401709401714</v>
      </c>
      <c r="I30">
        <f t="shared" si="5"/>
        <v>-1.0696563746013956</v>
      </c>
      <c r="J30">
        <f t="shared" si="6"/>
        <v>1.0696563746013956</v>
      </c>
      <c r="K30">
        <f t="shared" si="7"/>
        <v>0.50401095327935097</v>
      </c>
      <c r="L30">
        <f t="shared" si="8"/>
        <v>0.49598904672064897</v>
      </c>
      <c r="M30">
        <f t="shared" si="9"/>
        <v>1.9840838646332837</v>
      </c>
      <c r="N30">
        <f t="shared" si="10"/>
        <v>2.0161735558713256</v>
      </c>
    </row>
    <row r="31" spans="1:14" x14ac:dyDescent="0.25">
      <c r="A31" s="4">
        <f>IF('True_Odds_Calculator_2-way'!A32="","",'True_Odds_Calculator_2-way'!A32)</f>
        <v>2.29</v>
      </c>
      <c r="B31" s="4">
        <f>IF('True_Odds_Calculator_2-way'!B32="","",'True_Odds_Calculator_2-way'!B32)</f>
        <v>1.66</v>
      </c>
      <c r="C31" s="4">
        <f t="shared" si="0"/>
        <v>0.4366812227074236</v>
      </c>
      <c r="D31">
        <f t="shared" si="1"/>
        <v>0.60240963855421692</v>
      </c>
      <c r="E31">
        <f t="shared" si="2"/>
        <v>3.9090861261640519E-2</v>
      </c>
      <c r="F31">
        <f t="shared" si="3"/>
        <v>-0.22397011627295205</v>
      </c>
      <c r="G31">
        <v>0</v>
      </c>
      <c r="H31">
        <f t="shared" si="4"/>
        <v>0.26306097753459257</v>
      </c>
      <c r="I31">
        <f t="shared" si="5"/>
        <v>-1.0837601479372587</v>
      </c>
      <c r="J31">
        <f t="shared" si="6"/>
        <v>1.0837601479372587</v>
      </c>
      <c r="K31">
        <f t="shared" si="7"/>
        <v>0.41700538087901889</v>
      </c>
      <c r="L31">
        <f t="shared" si="8"/>
        <v>0.58299461912098116</v>
      </c>
      <c r="M31">
        <f t="shared" si="9"/>
        <v>2.3980505908390635</v>
      </c>
      <c r="N31">
        <f t="shared" si="10"/>
        <v>1.7152816976385905</v>
      </c>
    </row>
    <row r="32" spans="1:14" x14ac:dyDescent="0.25">
      <c r="A32" s="4">
        <f>IF('True_Odds_Calculator_2-way'!A33="","",'True_Odds_Calculator_2-way'!A33)</f>
        <v>1.92</v>
      </c>
      <c r="B32" s="4">
        <f>IF('True_Odds_Calculator_2-way'!B33="","",'True_Odds_Calculator_2-way'!B33)</f>
        <v>1.95</v>
      </c>
      <c r="C32" s="4">
        <f t="shared" si="0"/>
        <v>0.52083333333333337</v>
      </c>
      <c r="D32">
        <f t="shared" si="1"/>
        <v>0.51282051282051289</v>
      </c>
      <c r="E32">
        <f t="shared" si="2"/>
        <v>3.3653846153846256E-2</v>
      </c>
      <c r="F32">
        <f t="shared" si="3"/>
        <v>-0.23344017094017089</v>
      </c>
      <c r="G32">
        <v>0</v>
      </c>
      <c r="H32">
        <f t="shared" si="4"/>
        <v>0.26709401709401714</v>
      </c>
      <c r="I32">
        <f t="shared" si="5"/>
        <v>-1.0696563746013956</v>
      </c>
      <c r="J32">
        <f t="shared" si="6"/>
        <v>1.0696563746013956</v>
      </c>
      <c r="K32">
        <f t="shared" si="7"/>
        <v>0.50401095327935097</v>
      </c>
      <c r="L32">
        <f t="shared" si="8"/>
        <v>0.49598904672064897</v>
      </c>
      <c r="M32">
        <f t="shared" si="9"/>
        <v>1.9840838646332837</v>
      </c>
      <c r="N32">
        <f t="shared" si="10"/>
        <v>2.0161735558713256</v>
      </c>
    </row>
    <row r="33" spans="1:14" x14ac:dyDescent="0.25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1.81</v>
      </c>
      <c r="C33" s="4">
        <f t="shared" si="0"/>
        <v>0.48309178743961356</v>
      </c>
      <c r="D33">
        <f t="shared" si="1"/>
        <v>0.5524861878453039</v>
      </c>
      <c r="E33">
        <f t="shared" si="2"/>
        <v>3.5577975284917462E-2</v>
      </c>
      <c r="F33">
        <f t="shared" si="3"/>
        <v>-0.23132356473696847</v>
      </c>
      <c r="G33">
        <v>0</v>
      </c>
      <c r="H33">
        <f t="shared" si="4"/>
        <v>0.26690154002188599</v>
      </c>
      <c r="I33">
        <f t="shared" si="5"/>
        <v>-1.0741516544951821</v>
      </c>
      <c r="J33">
        <f t="shared" si="6"/>
        <v>1.0741516544951821</v>
      </c>
      <c r="K33">
        <f t="shared" si="7"/>
        <v>0.46525861134990021</v>
      </c>
      <c r="L33">
        <f t="shared" si="8"/>
        <v>0.53474138865009979</v>
      </c>
      <c r="M33">
        <f t="shared" si="9"/>
        <v>2.1493422703098441</v>
      </c>
      <c r="N33">
        <f t="shared" si="10"/>
        <v>1.8700628401410975</v>
      </c>
    </row>
    <row r="34" spans="1:14" x14ac:dyDescent="0.25">
      <c r="A34" s="4">
        <f>IF('True_Odds_Calculator_2-way'!A35="","",'True_Odds_Calculator_2-way'!A35)</f>
        <v>1.68</v>
      </c>
      <c r="B34" s="4">
        <f>IF('True_Odds_Calculator_2-way'!B35="","",'True_Odds_Calculator_2-way'!B35)</f>
        <v>2.2599999999999998</v>
      </c>
      <c r="C34" s="4">
        <f t="shared" si="0"/>
        <v>0.59523809523809523</v>
      </c>
      <c r="D34">
        <f t="shared" si="1"/>
        <v>0.44247787610619471</v>
      </c>
      <c r="E34">
        <f t="shared" si="2"/>
        <v>3.7715971344289834E-2</v>
      </c>
      <c r="F34">
        <f t="shared" si="3"/>
        <v>-0.22566371681415942</v>
      </c>
      <c r="G34">
        <v>0</v>
      </c>
      <c r="H34">
        <f t="shared" si="4"/>
        <v>0.26337968815844925</v>
      </c>
      <c r="I34">
        <f t="shared" si="5"/>
        <v>-1.080339539253607</v>
      </c>
      <c r="J34">
        <f t="shared" si="6"/>
        <v>1.080339539253607</v>
      </c>
      <c r="K34">
        <f t="shared" si="7"/>
        <v>0.57649152201294696</v>
      </c>
      <c r="L34">
        <f t="shared" si="8"/>
        <v>0.4235084779870531</v>
      </c>
      <c r="M34">
        <f t="shared" si="9"/>
        <v>1.7346308866924531</v>
      </c>
      <c r="N34">
        <f t="shared" si="10"/>
        <v>2.3612278194595446</v>
      </c>
    </row>
    <row r="35" spans="1:14" x14ac:dyDescent="0.25">
      <c r="A35" s="4">
        <f>IF('True_Odds_Calculator_2-way'!A36="","",'True_Odds_Calculator_2-way'!A36)</f>
        <v>2.12</v>
      </c>
      <c r="B35" s="4">
        <f>IF('True_Odds_Calculator_2-way'!B36="","",'True_Odds_Calculator_2-way'!B36)</f>
        <v>1.76</v>
      </c>
      <c r="C35" s="4">
        <f t="shared" si="0"/>
        <v>0.47169811320754712</v>
      </c>
      <c r="D35">
        <f t="shared" si="1"/>
        <v>0.56818181818181823</v>
      </c>
      <c r="E35">
        <f t="shared" si="2"/>
        <v>3.9879931389365408E-2</v>
      </c>
      <c r="F35">
        <f t="shared" si="3"/>
        <v>-0.22813036020583177</v>
      </c>
      <c r="G35">
        <v>0</v>
      </c>
      <c r="H35">
        <f t="shared" si="4"/>
        <v>0.26801029159519724</v>
      </c>
      <c r="I35">
        <f t="shared" si="5"/>
        <v>-1.0838874619051502</v>
      </c>
      <c r="J35">
        <f t="shared" si="6"/>
        <v>1.0838874619051502</v>
      </c>
      <c r="K35">
        <f t="shared" si="7"/>
        <v>0.45168057659351019</v>
      </c>
      <c r="L35">
        <f t="shared" si="8"/>
        <v>0.54831942340648987</v>
      </c>
      <c r="M35">
        <f t="shared" si="9"/>
        <v>2.2139539573337679</v>
      </c>
      <c r="N35">
        <f t="shared" si="10"/>
        <v>1.8237544710479137</v>
      </c>
    </row>
    <row r="36" spans="1:14" x14ac:dyDescent="0.25">
      <c r="A36" s="4">
        <f>IF('True_Odds_Calculator_2-way'!A37="","",'True_Odds_Calculator_2-way'!A37)</f>
        <v>2.11</v>
      </c>
      <c r="B36" s="4">
        <f>IF('True_Odds_Calculator_2-way'!B37="","",'True_Odds_Calculator_2-way'!B37)</f>
        <v>1.77</v>
      </c>
      <c r="C36" s="4">
        <f t="shared" si="0"/>
        <v>0.47393364928909953</v>
      </c>
      <c r="D36">
        <f t="shared" si="1"/>
        <v>0.56497175141242939</v>
      </c>
      <c r="E36">
        <f t="shared" si="2"/>
        <v>3.8905400701529036E-2</v>
      </c>
      <c r="F36">
        <f t="shared" si="3"/>
        <v>-0.22885372319061759</v>
      </c>
      <c r="G36">
        <v>0</v>
      </c>
      <c r="H36">
        <f t="shared" si="4"/>
        <v>0.26775912389214662</v>
      </c>
      <c r="I36">
        <f t="shared" si="5"/>
        <v>-1.0816659234722941</v>
      </c>
      <c r="J36">
        <f t="shared" si="6"/>
        <v>1.0816659234722941</v>
      </c>
      <c r="K36">
        <f t="shared" si="7"/>
        <v>0.45441136703461599</v>
      </c>
      <c r="L36">
        <f t="shared" si="8"/>
        <v>0.54558863296538396</v>
      </c>
      <c r="M36">
        <f t="shared" si="9"/>
        <v>2.2006491750542465</v>
      </c>
      <c r="N36">
        <f t="shared" si="10"/>
        <v>1.8328827610736662</v>
      </c>
    </row>
    <row r="37" spans="1:14" x14ac:dyDescent="0.25">
      <c r="A37" s="4">
        <f>IF('True_Odds_Calculator_2-way'!A38="","",'True_Odds_Calculator_2-way'!A38)</f>
        <v>2.06</v>
      </c>
      <c r="B37" s="4">
        <f>IF('True_Odds_Calculator_2-way'!B38="","",'True_Odds_Calculator_2-way'!B38)</f>
        <v>1.83</v>
      </c>
      <c r="C37" s="4">
        <f t="shared" si="0"/>
        <v>0.4854368932038835</v>
      </c>
      <c r="D37">
        <f t="shared" si="1"/>
        <v>0.54644808743169393</v>
      </c>
      <c r="E37">
        <f t="shared" si="2"/>
        <v>3.1884980635577431E-2</v>
      </c>
      <c r="F37">
        <f t="shared" si="3"/>
        <v>-0.2333810812244681</v>
      </c>
      <c r="G37">
        <v>0</v>
      </c>
      <c r="H37">
        <f t="shared" si="4"/>
        <v>0.26526606186004559</v>
      </c>
      <c r="I37">
        <f t="shared" si="5"/>
        <v>-1.0661247392009334</v>
      </c>
      <c r="J37">
        <f t="shared" si="6"/>
        <v>1.0661247392009334</v>
      </c>
      <c r="K37">
        <f t="shared" si="7"/>
        <v>0.46946324151730962</v>
      </c>
      <c r="L37">
        <f t="shared" si="8"/>
        <v>0.53053675848269044</v>
      </c>
      <c r="M37">
        <f t="shared" si="9"/>
        <v>2.1300922235529893</v>
      </c>
      <c r="N37">
        <f t="shared" si="10"/>
        <v>1.8848835335367746</v>
      </c>
    </row>
    <row r="38" spans="1:14" x14ac:dyDescent="0.25">
      <c r="A38" s="4">
        <f>IF('True_Odds_Calculator_2-way'!A39="","",'True_Odds_Calculator_2-way'!A39)</f>
        <v>2.21</v>
      </c>
      <c r="B38" s="4">
        <f>IF('True_Odds_Calculator_2-way'!B39="","",'True_Odds_Calculator_2-way'!B39)</f>
        <v>1.7</v>
      </c>
      <c r="C38" s="4">
        <f t="shared" si="0"/>
        <v>0.45248868778280543</v>
      </c>
      <c r="D38">
        <f t="shared" si="1"/>
        <v>0.58823529411764708</v>
      </c>
      <c r="E38">
        <f t="shared" si="2"/>
        <v>4.0723981900452566E-2</v>
      </c>
      <c r="F38">
        <f t="shared" si="3"/>
        <v>-0.2254458344423742</v>
      </c>
      <c r="G38">
        <v>0</v>
      </c>
      <c r="H38">
        <f t="shared" si="4"/>
        <v>0.26616981634282671</v>
      </c>
      <c r="I38">
        <f t="shared" si="5"/>
        <v>-1.0865714630312671</v>
      </c>
      <c r="J38">
        <f t="shared" si="6"/>
        <v>1.0865714630312671</v>
      </c>
      <c r="K38">
        <f t="shared" si="7"/>
        <v>0.43201182193624138</v>
      </c>
      <c r="L38">
        <f t="shared" si="8"/>
        <v>0.56798817806375879</v>
      </c>
      <c r="M38">
        <f t="shared" si="9"/>
        <v>2.3147514702678329</v>
      </c>
      <c r="N38">
        <f t="shared" si="10"/>
        <v>1.7606000241218864</v>
      </c>
    </row>
    <row r="39" spans="1:14" x14ac:dyDescent="0.25">
      <c r="A39" s="4">
        <f>IF('True_Odds_Calculator_2-way'!A40="","",'True_Odds_Calculator_2-way'!A40)</f>
        <v>1.87</v>
      </c>
      <c r="B39" s="4">
        <f>IF('True_Odds_Calculator_2-way'!B40="","",'True_Odds_Calculator_2-way'!B40)</f>
        <v>2.0099999999999998</v>
      </c>
      <c r="C39" s="4">
        <f t="shared" si="0"/>
        <v>0.53475935828876997</v>
      </c>
      <c r="D39">
        <f t="shared" si="1"/>
        <v>0.49751243781094534</v>
      </c>
      <c r="E39">
        <f t="shared" si="2"/>
        <v>3.22717960997152E-2</v>
      </c>
      <c r="F39">
        <f t="shared" si="3"/>
        <v>-0.23377763588474743</v>
      </c>
      <c r="G39">
        <v>0</v>
      </c>
      <c r="H39">
        <f t="shared" si="4"/>
        <v>0.26604943198446268</v>
      </c>
      <c r="I39">
        <f t="shared" si="5"/>
        <v>-1.0667918442539084</v>
      </c>
      <c r="J39">
        <f t="shared" si="6"/>
        <v>1.0667918442539084</v>
      </c>
      <c r="K39">
        <f t="shared" si="7"/>
        <v>0.51864290324350448</v>
      </c>
      <c r="L39">
        <f t="shared" si="8"/>
        <v>0.48135709675649557</v>
      </c>
      <c r="M39">
        <f t="shared" si="9"/>
        <v>1.9281089045009006</v>
      </c>
      <c r="N39">
        <f t="shared" si="10"/>
        <v>2.0774597626964471</v>
      </c>
    </row>
    <row r="40" spans="1:14" x14ac:dyDescent="0.25">
      <c r="A40" s="4">
        <f>IF('True_Odds_Calculator_2-way'!A41="","",'True_Odds_Calculator_2-way'!A41)</f>
        <v>2.0499999999999998</v>
      </c>
      <c r="B40" s="4">
        <f>IF('True_Odds_Calculator_2-way'!B41="","",'True_Odds_Calculator_2-way'!B41)</f>
        <v>1.79</v>
      </c>
      <c r="C40" s="4">
        <f t="shared" si="0"/>
        <v>0.48780487804878053</v>
      </c>
      <c r="D40">
        <f t="shared" si="1"/>
        <v>0.55865921787709494</v>
      </c>
      <c r="E40">
        <f t="shared" si="2"/>
        <v>4.6464095925875526E-2</v>
      </c>
      <c r="F40">
        <f t="shared" si="3"/>
        <v>-0.22605259572148784</v>
      </c>
      <c r="G40">
        <v>0</v>
      </c>
      <c r="H40">
        <f t="shared" si="4"/>
        <v>0.27251669164736342</v>
      </c>
      <c r="I40">
        <f t="shared" si="5"/>
        <v>-1.0979733645872189</v>
      </c>
      <c r="J40">
        <f t="shared" si="6"/>
        <v>1.0979733645872189</v>
      </c>
      <c r="K40">
        <f t="shared" si="7"/>
        <v>0.46449579201960772</v>
      </c>
      <c r="L40">
        <f t="shared" si="8"/>
        <v>0.53550420798039233</v>
      </c>
      <c r="M40">
        <f t="shared" si="9"/>
        <v>2.1528720328165796</v>
      </c>
      <c r="N40">
        <f t="shared" si="10"/>
        <v>1.8673989580239028</v>
      </c>
    </row>
    <row r="41" spans="1:14" x14ac:dyDescent="0.25">
      <c r="A41" s="4">
        <f>IF('True_Odds_Calculator_2-way'!A42="","",'True_Odds_Calculator_2-way'!A42)</f>
        <v>2.29</v>
      </c>
      <c r="B41" s="4">
        <f>IF('True_Odds_Calculator_2-way'!B42="","",'True_Odds_Calculator_2-way'!B42)</f>
        <v>1.66</v>
      </c>
      <c r="C41" s="4">
        <f t="shared" si="0"/>
        <v>0.4366812227074236</v>
      </c>
      <c r="D41">
        <f t="shared" si="1"/>
        <v>0.60240963855421692</v>
      </c>
      <c r="E41">
        <f t="shared" si="2"/>
        <v>3.9090861261640519E-2</v>
      </c>
      <c r="F41">
        <f t="shared" si="3"/>
        <v>-0.22397011627295205</v>
      </c>
      <c r="G41">
        <v>0</v>
      </c>
      <c r="H41">
        <f t="shared" si="4"/>
        <v>0.26306097753459257</v>
      </c>
      <c r="I41">
        <f t="shared" si="5"/>
        <v>-1.0837601479372587</v>
      </c>
      <c r="J41">
        <f t="shared" si="6"/>
        <v>1.0837601479372587</v>
      </c>
      <c r="K41">
        <f t="shared" si="7"/>
        <v>0.41700538087901889</v>
      </c>
      <c r="L41">
        <f t="shared" si="8"/>
        <v>0.58299461912098116</v>
      </c>
      <c r="M41">
        <f t="shared" si="9"/>
        <v>2.3980505908390635</v>
      </c>
      <c r="N41">
        <f t="shared" si="10"/>
        <v>1.7152816976385905</v>
      </c>
    </row>
    <row r="42" spans="1:14" x14ac:dyDescent="0.25">
      <c r="A42" s="4">
        <f>IF('True_Odds_Calculator_2-way'!A43="","",'True_Odds_Calculator_2-way'!A43)</f>
        <v>2.25</v>
      </c>
      <c r="B42" s="4">
        <f>IF('True_Odds_Calculator_2-way'!B43="","",'True_Odds_Calculator_2-way'!B43)</f>
        <v>1.68</v>
      </c>
      <c r="C42" s="4">
        <f t="shared" si="0"/>
        <v>0.44444444444444442</v>
      </c>
      <c r="D42">
        <f t="shared" si="1"/>
        <v>0.59523809523809523</v>
      </c>
      <c r="E42">
        <f t="shared" si="2"/>
        <v>3.9682539682539542E-2</v>
      </c>
      <c r="F42">
        <f t="shared" si="3"/>
        <v>-0.22486772486772499</v>
      </c>
      <c r="G42">
        <v>0</v>
      </c>
      <c r="H42">
        <f t="shared" si="4"/>
        <v>0.26455026455026454</v>
      </c>
      <c r="I42">
        <f t="shared" si="5"/>
        <v>-1.0846522890932806</v>
      </c>
      <c r="J42">
        <f t="shared" si="6"/>
        <v>1.0846522890932806</v>
      </c>
      <c r="K42">
        <f t="shared" si="7"/>
        <v>0.42448148373559424</v>
      </c>
      <c r="L42">
        <f t="shared" si="8"/>
        <v>0.57551851626440576</v>
      </c>
      <c r="M42">
        <f t="shared" si="9"/>
        <v>2.3558153613666013</v>
      </c>
      <c r="N42">
        <f t="shared" si="10"/>
        <v>1.7375635565834309</v>
      </c>
    </row>
    <row r="43" spans="1:14" x14ac:dyDescent="0.25">
      <c r="A43" s="4">
        <f>IF('True_Odds_Calculator_2-way'!A44="","",'True_Odds_Calculator_2-way'!A44)</f>
        <v>2.4300000000000002</v>
      </c>
      <c r="B43" s="4">
        <f>IF('True_Odds_Calculator_2-way'!B44="","",'True_Odds_Calculator_2-way'!B44)</f>
        <v>1.6</v>
      </c>
      <c r="C43" s="4">
        <f t="shared" si="0"/>
        <v>0.41152263374485593</v>
      </c>
      <c r="D43">
        <f t="shared" si="1"/>
        <v>0.625</v>
      </c>
      <c r="E43">
        <f t="shared" si="2"/>
        <v>3.652263374485587E-2</v>
      </c>
      <c r="F43">
        <f t="shared" si="3"/>
        <v>-0.2206790123456791</v>
      </c>
      <c r="G43">
        <v>0</v>
      </c>
      <c r="H43">
        <f t="shared" si="4"/>
        <v>0.25720164609053497</v>
      </c>
      <c r="I43">
        <f t="shared" si="5"/>
        <v>-1.0795837927188259</v>
      </c>
      <c r="J43">
        <f t="shared" si="6"/>
        <v>1.0795837927188259</v>
      </c>
      <c r="K43">
        <f t="shared" si="7"/>
        <v>0.39311192066596734</v>
      </c>
      <c r="L43">
        <f t="shared" si="8"/>
        <v>0.60688807933403277</v>
      </c>
      <c r="M43">
        <f t="shared" si="9"/>
        <v>2.5438048235879216</v>
      </c>
      <c r="N43">
        <f t="shared" si="10"/>
        <v>1.6477502756312954</v>
      </c>
    </row>
    <row r="44" spans="1:14" x14ac:dyDescent="0.25">
      <c r="A44" s="4">
        <f>IF('True_Odds_Calculator_2-way'!A45="","",'True_Odds_Calculator_2-way'!A45)</f>
        <v>2.81</v>
      </c>
      <c r="B44" s="4">
        <f>IF('True_Odds_Calculator_2-way'!B45="","",'True_Odds_Calculator_2-way'!B45)</f>
        <v>1.47</v>
      </c>
      <c r="C44" s="4">
        <f t="shared" si="0"/>
        <v>0.35587188612099646</v>
      </c>
      <c r="D44">
        <f t="shared" si="1"/>
        <v>0.68027210884353739</v>
      </c>
      <c r="E44">
        <f t="shared" si="2"/>
        <v>3.614399496453391E-2</v>
      </c>
      <c r="F44">
        <f t="shared" si="3"/>
        <v>-0.20594572348512352</v>
      </c>
      <c r="G44">
        <v>0</v>
      </c>
      <c r="H44">
        <f t="shared" si="4"/>
        <v>0.24208971844965746</v>
      </c>
      <c r="I44">
        <f t="shared" si="5"/>
        <v>-1.0842059432277773</v>
      </c>
      <c r="J44">
        <f t="shared" si="6"/>
        <v>1.0842059432277773</v>
      </c>
      <c r="K44">
        <f t="shared" si="7"/>
        <v>0.33756268351035074</v>
      </c>
      <c r="L44">
        <f t="shared" si="8"/>
        <v>0.6624373164896491</v>
      </c>
      <c r="M44">
        <f t="shared" si="9"/>
        <v>2.9624127572422765</v>
      </c>
      <c r="N44">
        <f t="shared" si="10"/>
        <v>1.5095767933170556</v>
      </c>
    </row>
    <row r="45" spans="1:14" x14ac:dyDescent="0.25">
      <c r="A45" s="4">
        <f>IF('True_Odds_Calculator_2-way'!A46="","",'True_Odds_Calculator_2-way'!A46)</f>
        <v>2.35</v>
      </c>
      <c r="B45" s="4">
        <f>IF('True_Odds_Calculator_2-way'!B46="","",'True_Odds_Calculator_2-way'!B46)</f>
        <v>1.62</v>
      </c>
      <c r="C45" s="4">
        <f t="shared" si="0"/>
        <v>0.42553191489361702</v>
      </c>
      <c r="D45">
        <f t="shared" si="1"/>
        <v>0.61728395061728392</v>
      </c>
      <c r="E45">
        <f t="shared" si="2"/>
        <v>4.2815865510900997E-2</v>
      </c>
      <c r="F45">
        <f t="shared" si="3"/>
        <v>-0.21985815602836878</v>
      </c>
      <c r="G45">
        <v>0</v>
      </c>
      <c r="H45">
        <f t="shared" si="4"/>
        <v>0.26267402153926978</v>
      </c>
      <c r="I45">
        <f t="shared" si="5"/>
        <v>-1.0930430596399217</v>
      </c>
      <c r="J45">
        <f t="shared" si="6"/>
        <v>1.0930430596399217</v>
      </c>
      <c r="K45">
        <f t="shared" si="7"/>
        <v>0.40394115194330737</v>
      </c>
      <c r="L45">
        <f t="shared" si="8"/>
        <v>0.59605884805669263</v>
      </c>
      <c r="M45">
        <f t="shared" si="9"/>
        <v>2.4756081305138942</v>
      </c>
      <c r="N45">
        <f t="shared" si="10"/>
        <v>1.6776866969767514</v>
      </c>
    </row>
    <row r="46" spans="1:14" x14ac:dyDescent="0.25">
      <c r="A46" s="4">
        <f>IF('True_Odds_Calculator_2-way'!A47="","",'True_Odds_Calculator_2-way'!A47)</f>
        <v>2.08</v>
      </c>
      <c r="B46" s="4">
        <f>IF('True_Odds_Calculator_2-way'!B47="","",'True_Odds_Calculator_2-way'!B47)</f>
        <v>1.8</v>
      </c>
      <c r="C46" s="4">
        <f t="shared" si="0"/>
        <v>0.48076923076923073</v>
      </c>
      <c r="D46">
        <f t="shared" si="1"/>
        <v>0.55555555555555558</v>
      </c>
      <c r="E46">
        <f t="shared" si="2"/>
        <v>3.6324786324786196E-2</v>
      </c>
      <c r="F46">
        <f t="shared" si="3"/>
        <v>-0.23076923076923084</v>
      </c>
      <c r="G46">
        <v>0</v>
      </c>
      <c r="H46">
        <f t="shared" si="4"/>
        <v>0.26709401709401709</v>
      </c>
      <c r="I46">
        <f t="shared" si="5"/>
        <v>-1.0758287072798378</v>
      </c>
      <c r="J46">
        <f t="shared" si="6"/>
        <v>1.0758287072798378</v>
      </c>
      <c r="K46">
        <f t="shared" si="7"/>
        <v>0.46255715389207158</v>
      </c>
      <c r="L46">
        <f t="shared" si="8"/>
        <v>0.53744284610792847</v>
      </c>
      <c r="M46">
        <f t="shared" si="9"/>
        <v>2.1618950038622251</v>
      </c>
      <c r="N46">
        <f t="shared" si="10"/>
        <v>1.86066296582387</v>
      </c>
    </row>
    <row r="47" spans="1:14" x14ac:dyDescent="0.25">
      <c r="A47" s="4">
        <f>IF('True_Odds_Calculator_2-way'!A48="","",'True_Odds_Calculator_2-way'!A48)</f>
        <v>2.13</v>
      </c>
      <c r="B47" s="4">
        <f>IF('True_Odds_Calculator_2-way'!B48="","",'True_Odds_Calculator_2-way'!B48)</f>
        <v>1.76</v>
      </c>
      <c r="C47" s="4">
        <f t="shared" si="0"/>
        <v>0.46948356807511737</v>
      </c>
      <c r="D47">
        <f t="shared" si="1"/>
        <v>0.56818181818181823</v>
      </c>
      <c r="E47">
        <f t="shared" si="2"/>
        <v>3.7665386256935607E-2</v>
      </c>
      <c r="F47">
        <f t="shared" si="3"/>
        <v>-0.22908664105847198</v>
      </c>
      <c r="G47">
        <v>0</v>
      </c>
      <c r="H47">
        <f t="shared" si="4"/>
        <v>0.26675202731540765</v>
      </c>
      <c r="I47">
        <f t="shared" si="5"/>
        <v>-1.0790808419378759</v>
      </c>
      <c r="J47">
        <f t="shared" si="6"/>
        <v>1.0790808419378759</v>
      </c>
      <c r="K47">
        <f t="shared" si="7"/>
        <v>0.45058007312499337</v>
      </c>
      <c r="L47">
        <f t="shared" si="8"/>
        <v>0.54941992687500663</v>
      </c>
      <c r="M47">
        <f t="shared" si="9"/>
        <v>2.2193613513897996</v>
      </c>
      <c r="N47">
        <f t="shared" si="10"/>
        <v>1.8201014398727853</v>
      </c>
    </row>
    <row r="48" spans="1:14" x14ac:dyDescent="0.25">
      <c r="A48" s="4">
        <f>IF('True_Odds_Calculator_2-way'!A49="","",'True_Odds_Calculator_2-way'!A49)</f>
        <v>2.39</v>
      </c>
      <c r="B48" s="4">
        <f>IF('True_Odds_Calculator_2-way'!B49="","",'True_Odds_Calculator_2-way'!B49)</f>
        <v>1.61</v>
      </c>
      <c r="C48" s="4">
        <f t="shared" si="0"/>
        <v>0.41841004184100417</v>
      </c>
      <c r="D48">
        <f t="shared" si="1"/>
        <v>0.6211180124223602</v>
      </c>
      <c r="E48">
        <f t="shared" si="2"/>
        <v>3.9528054263364254E-2</v>
      </c>
      <c r="F48">
        <f t="shared" si="3"/>
        <v>-0.22035395930247681</v>
      </c>
      <c r="G48">
        <v>0</v>
      </c>
      <c r="H48">
        <f t="shared" si="4"/>
        <v>0.25988201356584106</v>
      </c>
      <c r="I48">
        <f t="shared" si="5"/>
        <v>-1.0859946414984594</v>
      </c>
      <c r="J48">
        <f t="shared" si="6"/>
        <v>1.0859946414984594</v>
      </c>
      <c r="K48">
        <f t="shared" si="7"/>
        <v>0.39848058529044122</v>
      </c>
      <c r="L48">
        <f t="shared" si="8"/>
        <v>0.60151941470955883</v>
      </c>
      <c r="M48">
        <f t="shared" si="9"/>
        <v>2.5095325516828586</v>
      </c>
      <c r="N48">
        <f t="shared" si="10"/>
        <v>1.6624567313140606</v>
      </c>
    </row>
    <row r="49" spans="1:14" x14ac:dyDescent="0.25">
      <c r="A49" s="4">
        <f>IF('True_Odds_Calculator_2-way'!A50="","",'True_Odds_Calculator_2-way'!A50)</f>
        <v>2.29</v>
      </c>
      <c r="B49" s="4">
        <f>IF('True_Odds_Calculator_2-way'!B50="","",'True_Odds_Calculator_2-way'!B50)</f>
        <v>1.66</v>
      </c>
      <c r="C49" s="4">
        <f t="shared" si="0"/>
        <v>0.4366812227074236</v>
      </c>
      <c r="D49">
        <f t="shared" si="1"/>
        <v>0.60240963855421692</v>
      </c>
      <c r="E49">
        <f t="shared" si="2"/>
        <v>3.9090861261640519E-2</v>
      </c>
      <c r="F49">
        <f t="shared" si="3"/>
        <v>-0.22397011627295205</v>
      </c>
      <c r="G49">
        <v>0</v>
      </c>
      <c r="H49">
        <f t="shared" si="4"/>
        <v>0.26306097753459257</v>
      </c>
      <c r="I49">
        <f t="shared" si="5"/>
        <v>-1.0837601479372587</v>
      </c>
      <c r="J49">
        <f t="shared" si="6"/>
        <v>1.0837601479372587</v>
      </c>
      <c r="K49">
        <f t="shared" si="7"/>
        <v>0.41700538087901889</v>
      </c>
      <c r="L49">
        <f t="shared" si="8"/>
        <v>0.58299461912098116</v>
      </c>
      <c r="M49">
        <f t="shared" si="9"/>
        <v>2.3980505908390635</v>
      </c>
      <c r="N49">
        <f t="shared" si="10"/>
        <v>1.7152816976385905</v>
      </c>
    </row>
    <row r="50" spans="1:14" x14ac:dyDescent="0.25">
      <c r="A50" s="4">
        <f>IF('True_Odds_Calculator_2-way'!A51="","",'True_Odds_Calculator_2-way'!A51)</f>
        <v>2.1</v>
      </c>
      <c r="B50" s="4">
        <f>IF('True_Odds_Calculator_2-way'!B51="","",'True_Odds_Calculator_2-way'!B51)</f>
        <v>1.78</v>
      </c>
      <c r="C50" s="4">
        <f t="shared" si="0"/>
        <v>0.47619047619047616</v>
      </c>
      <c r="D50">
        <f t="shared" si="1"/>
        <v>0.5617977528089888</v>
      </c>
      <c r="E50">
        <f t="shared" si="2"/>
        <v>3.7988228999465079E-2</v>
      </c>
      <c r="F50">
        <f t="shared" si="3"/>
        <v>-0.2295345104333868</v>
      </c>
      <c r="G50">
        <v>0</v>
      </c>
      <c r="H50">
        <f t="shared" si="4"/>
        <v>0.26752273943285182</v>
      </c>
      <c r="I50">
        <f t="shared" si="5"/>
        <v>-1.0795837927188263</v>
      </c>
      <c r="J50">
        <f t="shared" si="6"/>
        <v>1.0795837927188263</v>
      </c>
      <c r="K50">
        <f t="shared" si="7"/>
        <v>0.45713404422735271</v>
      </c>
      <c r="L50">
        <f t="shared" si="8"/>
        <v>0.54286595577264729</v>
      </c>
      <c r="M50">
        <f t="shared" si="9"/>
        <v>2.1875421719907089</v>
      </c>
      <c r="N50">
        <f t="shared" si="10"/>
        <v>1.8420753583206844</v>
      </c>
    </row>
    <row r="51" spans="1:14" x14ac:dyDescent="0.25">
      <c r="A51" s="4">
        <f>IF('True_Odds_Calculator_2-way'!A52="","",'True_Odds_Calculator_2-way'!A52)</f>
        <v>2.52</v>
      </c>
      <c r="B51" s="4">
        <f>IF('True_Odds_Calculator_2-way'!B52="","",'True_Odds_Calculator_2-way'!B52)</f>
        <v>1.56</v>
      </c>
      <c r="C51" s="4">
        <f t="shared" si="0"/>
        <v>0.3968253968253968</v>
      </c>
      <c r="D51">
        <f t="shared" si="1"/>
        <v>0.64102564102564097</v>
      </c>
      <c r="E51">
        <f t="shared" si="2"/>
        <v>3.7851037851037717E-2</v>
      </c>
      <c r="F51">
        <f t="shared" si="3"/>
        <v>-0.21652421652421661</v>
      </c>
      <c r="G51">
        <v>0</v>
      </c>
      <c r="H51">
        <f t="shared" si="4"/>
        <v>0.25437525437525432</v>
      </c>
      <c r="I51">
        <f t="shared" si="5"/>
        <v>-1.0838874619051497</v>
      </c>
      <c r="J51">
        <f t="shared" si="6"/>
        <v>1.0838874619051497</v>
      </c>
      <c r="K51">
        <f t="shared" si="7"/>
        <v>0.3777135495558997</v>
      </c>
      <c r="L51">
        <f t="shared" si="8"/>
        <v>0.62228645044410036</v>
      </c>
      <c r="M51">
        <f t="shared" si="9"/>
        <v>2.6475089420958278</v>
      </c>
      <c r="N51">
        <f t="shared" si="10"/>
        <v>1.6069769786668839</v>
      </c>
    </row>
    <row r="52" spans="1:14" x14ac:dyDescent="0.25">
      <c r="A52" s="4">
        <f>IF('True_Odds_Calculator_2-way'!A53="","",'True_Odds_Calculator_2-way'!A53)</f>
        <v>2.34</v>
      </c>
      <c r="B52" s="4">
        <f>IF('True_Odds_Calculator_2-way'!B53="","",'True_Odds_Calculator_2-way'!B53)</f>
        <v>1.61</v>
      </c>
      <c r="C52" s="4">
        <f t="shared" si="0"/>
        <v>0.42735042735042739</v>
      </c>
      <c r="D52">
        <f t="shared" si="1"/>
        <v>0.6211180124223602</v>
      </c>
      <c r="E52">
        <f t="shared" si="2"/>
        <v>4.8468439772787697E-2</v>
      </c>
      <c r="F52">
        <f t="shared" si="3"/>
        <v>-0.21696660827095604</v>
      </c>
      <c r="G52">
        <v>0</v>
      </c>
      <c r="H52">
        <f t="shared" si="4"/>
        <v>0.26543504804374368</v>
      </c>
      <c r="I52">
        <f t="shared" si="5"/>
        <v>-1.1060701788398051</v>
      </c>
      <c r="J52">
        <f t="shared" si="6"/>
        <v>1.1060701788398051</v>
      </c>
      <c r="K52">
        <f t="shared" si="7"/>
        <v>0.40287912901870748</v>
      </c>
      <c r="L52">
        <f t="shared" si="8"/>
        <v>0.59712087098129241</v>
      </c>
      <c r="M52">
        <f t="shared" si="9"/>
        <v>2.4821340396453389</v>
      </c>
      <c r="N52">
        <f t="shared" si="10"/>
        <v>1.6747028090922811</v>
      </c>
    </row>
    <row r="53" spans="1:14" x14ac:dyDescent="0.25">
      <c r="A53" s="4">
        <f>IF('True_Odds_Calculator_2-way'!A54="","",'True_Odds_Calculator_2-way'!A54)</f>
        <v>2.35</v>
      </c>
      <c r="B53" s="4">
        <f>IF('True_Odds_Calculator_2-way'!B54="","",'True_Odds_Calculator_2-way'!B54)</f>
        <v>1.61</v>
      </c>
      <c r="C53" s="4">
        <f t="shared" si="0"/>
        <v>0.42553191489361702</v>
      </c>
      <c r="D53">
        <f t="shared" si="1"/>
        <v>0.6211180124223602</v>
      </c>
      <c r="E53">
        <f t="shared" si="2"/>
        <v>4.664992731597728E-2</v>
      </c>
      <c r="F53">
        <f t="shared" si="3"/>
        <v>-0.21765560988502708</v>
      </c>
      <c r="G53">
        <v>0</v>
      </c>
      <c r="H53">
        <f t="shared" si="4"/>
        <v>0.26430553720100436</v>
      </c>
      <c r="I53">
        <f t="shared" si="5"/>
        <v>-1.1019660081788105</v>
      </c>
      <c r="J53">
        <f t="shared" si="6"/>
        <v>1.1019660081788105</v>
      </c>
      <c r="K53">
        <f t="shared" si="7"/>
        <v>0.40198514558817633</v>
      </c>
      <c r="L53">
        <f t="shared" si="8"/>
        <v>0.59801485441182367</v>
      </c>
      <c r="M53">
        <f t="shared" si="9"/>
        <v>2.4876541110413939</v>
      </c>
      <c r="N53">
        <f t="shared" si="10"/>
        <v>1.6721992649890747</v>
      </c>
    </row>
    <row r="54" spans="1:14" x14ac:dyDescent="0.25">
      <c r="A54" s="4">
        <f>IF('True_Odds_Calculator_2-way'!A55="","",'True_Odds_Calculator_2-way'!A55)</f>
        <v>2.12</v>
      </c>
      <c r="B54" s="4">
        <f>IF('True_Odds_Calculator_2-way'!B55="","",'True_Odds_Calculator_2-way'!B55)</f>
        <v>1.74</v>
      </c>
      <c r="C54" s="4">
        <f t="shared" si="0"/>
        <v>0.47169811320754712</v>
      </c>
      <c r="D54">
        <f t="shared" si="1"/>
        <v>0.57471264367816088</v>
      </c>
      <c r="E54">
        <f t="shared" si="2"/>
        <v>4.6410756885707949E-2</v>
      </c>
      <c r="F54">
        <f t="shared" si="3"/>
        <v>-0.22468011277380184</v>
      </c>
      <c r="G54">
        <v>0</v>
      </c>
      <c r="H54">
        <f t="shared" si="4"/>
        <v>0.27109086965950985</v>
      </c>
      <c r="I54">
        <f t="shared" si="5"/>
        <v>-1.0984369379093668</v>
      </c>
      <c r="J54">
        <f t="shared" si="6"/>
        <v>1.0984369379093668</v>
      </c>
      <c r="K54">
        <f t="shared" si="7"/>
        <v>0.44838035299811413</v>
      </c>
      <c r="L54">
        <f t="shared" si="8"/>
        <v>0.55161964700188582</v>
      </c>
      <c r="M54">
        <f t="shared" si="9"/>
        <v>2.2302493704584911</v>
      </c>
      <c r="N54">
        <f t="shared" si="10"/>
        <v>1.8128433340529317</v>
      </c>
    </row>
    <row r="55" spans="1:14" x14ac:dyDescent="0.25">
      <c r="A55" s="4">
        <f>IF('True_Odds_Calculator_2-way'!A56="","",'True_Odds_Calculator_2-way'!A56)</f>
        <v>2.41</v>
      </c>
      <c r="B55" s="4">
        <f>IF('True_Odds_Calculator_2-way'!B56="","",'True_Odds_Calculator_2-way'!B56)</f>
        <v>1.58</v>
      </c>
      <c r="C55" s="4">
        <f t="shared" si="0"/>
        <v>0.41493775933609955</v>
      </c>
      <c r="D55">
        <f t="shared" si="1"/>
        <v>0.63291139240506322</v>
      </c>
      <c r="E55">
        <f t="shared" si="2"/>
        <v>4.7849151741162776E-2</v>
      </c>
      <c r="F55">
        <f t="shared" si="3"/>
        <v>-0.214769683281685</v>
      </c>
      <c r="G55">
        <v>0</v>
      </c>
      <c r="H55">
        <f t="shared" si="4"/>
        <v>0.26261883502284777</v>
      </c>
      <c r="I55">
        <f t="shared" si="5"/>
        <v>-1.1057996468120721</v>
      </c>
      <c r="J55">
        <f t="shared" si="6"/>
        <v>1.1057996468120721</v>
      </c>
      <c r="K55">
        <f t="shared" si="7"/>
        <v>0.39075054356977457</v>
      </c>
      <c r="L55">
        <f t="shared" si="8"/>
        <v>0.60924945643022566</v>
      </c>
      <c r="M55">
        <f t="shared" si="9"/>
        <v>2.5591775020050216</v>
      </c>
      <c r="N55">
        <f t="shared" si="10"/>
        <v>1.6413637951510016</v>
      </c>
    </row>
    <row r="56" spans="1:14" x14ac:dyDescent="0.25">
      <c r="A56" s="4">
        <f>IF('True_Odds_Calculator_2-way'!A57="","",'True_Odds_Calculator_2-way'!A57)</f>
        <v>2.21</v>
      </c>
      <c r="B56" s="4">
        <f>IF('True_Odds_Calculator_2-way'!B57="","",'True_Odds_Calculator_2-way'!B57)</f>
        <v>1.65</v>
      </c>
      <c r="C56" s="4">
        <f t="shared" si="0"/>
        <v>0.45248868778280543</v>
      </c>
      <c r="D56">
        <f t="shared" si="1"/>
        <v>0.60606060606060608</v>
      </c>
      <c r="E56">
        <f t="shared" si="2"/>
        <v>5.8549293843411565E-2</v>
      </c>
      <c r="F56">
        <f t="shared" si="3"/>
        <v>-0.21568627450980382</v>
      </c>
      <c r="G56">
        <v>0</v>
      </c>
      <c r="H56">
        <f t="shared" si="4"/>
        <v>0.27423556835321544</v>
      </c>
      <c r="I56">
        <f t="shared" si="5"/>
        <v>-1.1275884962655318</v>
      </c>
      <c r="J56">
        <f t="shared" si="6"/>
        <v>1.1275884962655318</v>
      </c>
      <c r="K56">
        <f t="shared" si="7"/>
        <v>0.42294348627292933</v>
      </c>
      <c r="L56">
        <f t="shared" si="8"/>
        <v>0.57705651372707045</v>
      </c>
      <c r="M56">
        <f t="shared" si="9"/>
        <v>2.3643820804812936</v>
      </c>
      <c r="N56">
        <f t="shared" si="10"/>
        <v>1.7329325225725958</v>
      </c>
    </row>
    <row r="57" spans="1:14" x14ac:dyDescent="0.25">
      <c r="A57" s="4">
        <f>IF('True_Odds_Calculator_2-way'!A58="","",'True_Odds_Calculator_2-way'!A58)</f>
        <v>1.92</v>
      </c>
      <c r="B57" s="4">
        <f>IF('True_Odds_Calculator_2-way'!B58="","",'True_Odds_Calculator_2-way'!B58)</f>
        <v>1.9</v>
      </c>
      <c r="C57" s="4">
        <f t="shared" si="0"/>
        <v>0.52083333333333337</v>
      </c>
      <c r="D57">
        <f t="shared" si="1"/>
        <v>0.52631578947368418</v>
      </c>
      <c r="E57">
        <f t="shared" si="2"/>
        <v>4.7149122807017552E-2</v>
      </c>
      <c r="F57">
        <f t="shared" si="3"/>
        <v>-0.22697368421052633</v>
      </c>
      <c r="G57">
        <v>0</v>
      </c>
      <c r="H57">
        <f t="shared" si="4"/>
        <v>0.27412280701754388</v>
      </c>
      <c r="I57">
        <f t="shared" si="5"/>
        <v>-1.0989674556596449</v>
      </c>
      <c r="J57">
        <f t="shared" si="6"/>
        <v>1.0989674556596449</v>
      </c>
      <c r="K57">
        <f t="shared" si="7"/>
        <v>0.49725266430930348</v>
      </c>
      <c r="L57">
        <f t="shared" si="8"/>
        <v>0.50274733569069663</v>
      </c>
      <c r="M57">
        <f t="shared" si="9"/>
        <v>2.0110500592068727</v>
      </c>
      <c r="N57">
        <f t="shared" si="10"/>
        <v>1.9890707100936806</v>
      </c>
    </row>
    <row r="58" spans="1:14" x14ac:dyDescent="0.25">
      <c r="A58" s="4">
        <f>IF('True_Odds_Calculator_2-way'!A59="","",'True_Odds_Calculator_2-way'!A59)</f>
        <v>1.86</v>
      </c>
      <c r="B58" s="4">
        <f>IF('True_Odds_Calculator_2-way'!B59="","",'True_Odds_Calculator_2-way'!B59)</f>
        <v>1.96</v>
      </c>
      <c r="C58" s="4">
        <f t="shared" si="0"/>
        <v>0.5376344086021505</v>
      </c>
      <c r="D58">
        <f t="shared" si="1"/>
        <v>0.51020408163265307</v>
      </c>
      <c r="E58">
        <f t="shared" si="2"/>
        <v>4.7838490234803466E-2</v>
      </c>
      <c r="F58">
        <f t="shared" si="3"/>
        <v>-0.22646477946017129</v>
      </c>
      <c r="G58">
        <v>0</v>
      </c>
      <c r="H58">
        <f t="shared" si="4"/>
        <v>0.27430326969497476</v>
      </c>
      <c r="I58">
        <f t="shared" si="5"/>
        <v>-1.1005636329070294</v>
      </c>
      <c r="J58">
        <f t="shared" si="6"/>
        <v>1.1005636329070294</v>
      </c>
      <c r="K58">
        <f t="shared" si="7"/>
        <v>0.51374664671956227</v>
      </c>
      <c r="L58">
        <f t="shared" si="8"/>
        <v>0.48625335328043789</v>
      </c>
      <c r="M58">
        <f t="shared" si="9"/>
        <v>1.9464847243000454</v>
      </c>
      <c r="N58">
        <f t="shared" si="10"/>
        <v>2.0565410875907482</v>
      </c>
    </row>
    <row r="59" spans="1:14" x14ac:dyDescent="0.25">
      <c r="A59" s="4">
        <f>IF('True_Odds_Calculator_2-way'!A60="","",'True_Odds_Calculator_2-way'!A60)</f>
        <v>1.93</v>
      </c>
      <c r="B59" s="4">
        <f>IF('True_Odds_Calculator_2-way'!B60="","",'True_Odds_Calculator_2-way'!B60)</f>
        <v>1.88</v>
      </c>
      <c r="C59" s="4">
        <f t="shared" si="0"/>
        <v>0.5181347150259068</v>
      </c>
      <c r="D59">
        <f t="shared" si="1"/>
        <v>0.53191489361702127</v>
      </c>
      <c r="E59">
        <f t="shared" si="2"/>
        <v>5.0049608642928067E-2</v>
      </c>
      <c r="F59">
        <f t="shared" si="3"/>
        <v>-0.22555396317936283</v>
      </c>
      <c r="G59">
        <v>0</v>
      </c>
      <c r="H59">
        <f t="shared" si="4"/>
        <v>0.27560357182229084</v>
      </c>
      <c r="I59">
        <f t="shared" si="5"/>
        <v>-1.1053942207134546</v>
      </c>
      <c r="J59">
        <f t="shared" si="6"/>
        <v>1.1053942207134546</v>
      </c>
      <c r="K59">
        <f t="shared" si="7"/>
        <v>0.49309260463782639</v>
      </c>
      <c r="L59">
        <f t="shared" si="8"/>
        <v>0.50690739536217377</v>
      </c>
      <c r="M59">
        <f t="shared" si="9"/>
        <v>2.0280166252635121</v>
      </c>
      <c r="N59">
        <f t="shared" si="10"/>
        <v>1.97274691422784</v>
      </c>
    </row>
    <row r="60" spans="1:14" x14ac:dyDescent="0.25">
      <c r="A60" s="4">
        <f>IF('True_Odds_Calculator_2-way'!A61="","",'True_Odds_Calculator_2-way'!A61)</f>
        <v>1.85</v>
      </c>
      <c r="B60" s="4">
        <f>IF('True_Odds_Calculator_2-way'!B61="","",'True_Odds_Calculator_2-way'!B61)</f>
        <v>1.97</v>
      </c>
      <c r="C60" s="4">
        <f t="shared" si="0"/>
        <v>0.54054054054054046</v>
      </c>
      <c r="D60">
        <f t="shared" si="1"/>
        <v>0.50761421319796951</v>
      </c>
      <c r="E60">
        <f t="shared" si="2"/>
        <v>4.8154753738510081E-2</v>
      </c>
      <c r="F60">
        <f t="shared" si="3"/>
        <v>-0.22623130744958153</v>
      </c>
      <c r="G60">
        <v>0</v>
      </c>
      <c r="H60">
        <f t="shared" si="4"/>
        <v>0.27438606118809161</v>
      </c>
      <c r="I60">
        <f t="shared" si="5"/>
        <v>-1.1012975422342641</v>
      </c>
      <c r="J60">
        <f t="shared" si="6"/>
        <v>1.1012975422342641</v>
      </c>
      <c r="K60">
        <f t="shared" si="7"/>
        <v>0.51650147023207593</v>
      </c>
      <c r="L60">
        <f t="shared" si="8"/>
        <v>0.48349852976792396</v>
      </c>
      <c r="M60">
        <f t="shared" si="9"/>
        <v>1.936102910899125</v>
      </c>
      <c r="N60">
        <f t="shared" si="10"/>
        <v>2.0682586159672365</v>
      </c>
    </row>
    <row r="61" spans="1:14" x14ac:dyDescent="0.25">
      <c r="A61" s="4">
        <f>IF('True_Odds_Calculator_2-way'!A62="","",'True_Odds_Calculator_2-way'!A62)</f>
        <v>1.77</v>
      </c>
      <c r="B61" s="4">
        <f>IF('True_Odds_Calculator_2-way'!B62="","",'True_Odds_Calculator_2-way'!B62)</f>
        <v>2.04</v>
      </c>
      <c r="C61" s="4">
        <f t="shared" si="0"/>
        <v>0.56497175141242939</v>
      </c>
      <c r="D61">
        <f t="shared" si="1"/>
        <v>0.49019607843137253</v>
      </c>
      <c r="E61">
        <f t="shared" si="2"/>
        <v>5.5167829843801863E-2</v>
      </c>
      <c r="F61">
        <f t="shared" si="3"/>
        <v>-0.22177910712307525</v>
      </c>
      <c r="G61">
        <v>0</v>
      </c>
      <c r="H61">
        <f t="shared" si="4"/>
        <v>0.27694693696687717</v>
      </c>
      <c r="I61">
        <f t="shared" si="5"/>
        <v>-1.1174753906691854</v>
      </c>
      <c r="J61">
        <f t="shared" si="6"/>
        <v>1.1174753906691854</v>
      </c>
      <c r="K61">
        <f t="shared" si="7"/>
        <v>0.5375026190819121</v>
      </c>
      <c r="L61">
        <f t="shared" si="8"/>
        <v>0.46249738091808795</v>
      </c>
      <c r="M61">
        <f t="shared" si="9"/>
        <v>1.8604560508152725</v>
      </c>
      <c r="N61">
        <f t="shared" si="10"/>
        <v>2.1621744062959527</v>
      </c>
    </row>
    <row r="62" spans="1:14" x14ac:dyDescent="0.25">
      <c r="A62" s="4">
        <f>IF('True_Odds_Calculator_2-way'!A63="","",'True_Odds_Calculator_2-way'!A63)</f>
        <v>1.93</v>
      </c>
      <c r="B62" s="4">
        <f>IF('True_Odds_Calculator_2-way'!B63="","",'True_Odds_Calculator_2-way'!B63)</f>
        <v>1.89</v>
      </c>
      <c r="C62" s="4">
        <f t="shared" si="0"/>
        <v>0.5181347150259068</v>
      </c>
      <c r="D62">
        <f t="shared" si="1"/>
        <v>0.52910052910052918</v>
      </c>
      <c r="E62">
        <f t="shared" si="2"/>
        <v>4.7235244126436093E-2</v>
      </c>
      <c r="F62">
        <f t="shared" si="3"/>
        <v>-0.22691010773912312</v>
      </c>
      <c r="G62">
        <v>0</v>
      </c>
      <c r="H62">
        <f t="shared" si="4"/>
        <v>0.27414535186555922</v>
      </c>
      <c r="I62">
        <f t="shared" si="5"/>
        <v>-1.0991665980832535</v>
      </c>
      <c r="J62">
        <f t="shared" si="6"/>
        <v>1.0991665980832535</v>
      </c>
      <c r="K62">
        <f t="shared" si="7"/>
        <v>0.49450483083771163</v>
      </c>
      <c r="L62">
        <f t="shared" si="8"/>
        <v>0.50549516916228832</v>
      </c>
      <c r="M62">
        <f t="shared" si="9"/>
        <v>2.0222249362174249</v>
      </c>
      <c r="N62">
        <f t="shared" si="10"/>
        <v>1.9782582722940953</v>
      </c>
    </row>
    <row r="63" spans="1:14" x14ac:dyDescent="0.25">
      <c r="A63" s="4">
        <f>IF('True_Odds_Calculator_2-way'!A64="","",'True_Odds_Calculator_2-way'!A64)</f>
        <v>1.93</v>
      </c>
      <c r="B63" s="4">
        <f>IF('True_Odds_Calculator_2-way'!B64="","",'True_Odds_Calculator_2-way'!B64)</f>
        <v>1.89</v>
      </c>
      <c r="C63" s="4">
        <f t="shared" si="0"/>
        <v>0.5181347150259068</v>
      </c>
      <c r="D63">
        <f t="shared" si="1"/>
        <v>0.52910052910052918</v>
      </c>
      <c r="E63">
        <f t="shared" si="2"/>
        <v>4.7235244126436093E-2</v>
      </c>
      <c r="F63">
        <f t="shared" si="3"/>
        <v>-0.22691010773912312</v>
      </c>
      <c r="G63">
        <v>0</v>
      </c>
      <c r="H63">
        <f t="shared" si="4"/>
        <v>0.27414535186555922</v>
      </c>
      <c r="I63">
        <f t="shared" si="5"/>
        <v>-1.0991665980832535</v>
      </c>
      <c r="J63">
        <f t="shared" si="6"/>
        <v>1.0991665980832535</v>
      </c>
      <c r="K63">
        <f t="shared" si="7"/>
        <v>0.49450483083771163</v>
      </c>
      <c r="L63">
        <f t="shared" si="8"/>
        <v>0.50549516916228832</v>
      </c>
      <c r="M63">
        <f t="shared" si="9"/>
        <v>2.0222249362174249</v>
      </c>
      <c r="N63">
        <f t="shared" si="10"/>
        <v>1.9782582722940953</v>
      </c>
    </row>
    <row r="64" spans="1:14" x14ac:dyDescent="0.25">
      <c r="A64" s="4">
        <f>IF('True_Odds_Calculator_2-way'!A65="","",'True_Odds_Calculator_2-way'!A65)</f>
        <v>1.78</v>
      </c>
      <c r="B64" s="4">
        <f>IF('True_Odds_Calculator_2-way'!B65="","",'True_Odds_Calculator_2-way'!B65)</f>
        <v>2.0299999999999998</v>
      </c>
      <c r="C64" s="4">
        <f t="shared" si="0"/>
        <v>0.5617977528089888</v>
      </c>
      <c r="D64">
        <f t="shared" si="1"/>
        <v>0.49261083743842371</v>
      </c>
      <c r="E64">
        <f t="shared" si="2"/>
        <v>5.4408590247412514E-2</v>
      </c>
      <c r="F64">
        <f t="shared" si="3"/>
        <v>-0.22233907123484808</v>
      </c>
      <c r="G64">
        <v>0</v>
      </c>
      <c r="H64">
        <f t="shared" si="4"/>
        <v>0.27674766148226054</v>
      </c>
      <c r="I64">
        <f t="shared" si="5"/>
        <v>-1.1156657127357013</v>
      </c>
      <c r="J64">
        <f t="shared" si="6"/>
        <v>1.1156657127357013</v>
      </c>
      <c r="K64">
        <f t="shared" si="7"/>
        <v>0.53469666555255058</v>
      </c>
      <c r="L64">
        <f t="shared" si="8"/>
        <v>0.46530333444744953</v>
      </c>
      <c r="M64">
        <f t="shared" si="9"/>
        <v>1.8702192559338466</v>
      </c>
      <c r="N64">
        <f t="shared" si="10"/>
        <v>2.149135684117772</v>
      </c>
    </row>
    <row r="65" spans="1:14" x14ac:dyDescent="0.25">
      <c r="A65" s="4">
        <f>IF('True_Odds_Calculator_2-way'!A66="","",'True_Odds_Calculator_2-way'!A66)</f>
        <v>1.84</v>
      </c>
      <c r="B65" s="4">
        <f>IF('True_Odds_Calculator_2-way'!B66="","",'True_Odds_Calculator_2-way'!B66)</f>
        <v>2</v>
      </c>
      <c r="C65" s="4">
        <f t="shared" si="0"/>
        <v>0.54347826086956519</v>
      </c>
      <c r="D65">
        <f t="shared" si="1"/>
        <v>0.5</v>
      </c>
      <c r="E65">
        <f t="shared" si="2"/>
        <v>4.3478260869565188E-2</v>
      </c>
      <c r="F65">
        <f t="shared" si="3"/>
        <v>-0.22826086956521741</v>
      </c>
      <c r="G65">
        <v>0</v>
      </c>
      <c r="H65">
        <f t="shared" si="4"/>
        <v>0.27173913043478259</v>
      </c>
      <c r="I65">
        <f t="shared" si="5"/>
        <v>-1.0910894511799618</v>
      </c>
      <c r="J65">
        <f t="shared" si="6"/>
        <v>1.0910894511799618</v>
      </c>
      <c r="K65">
        <f t="shared" si="7"/>
        <v>0.52178038130519999</v>
      </c>
      <c r="L65">
        <f t="shared" si="8"/>
        <v>0.47821961869479995</v>
      </c>
      <c r="M65">
        <f t="shared" si="9"/>
        <v>1.9165151389911681</v>
      </c>
      <c r="N65">
        <f t="shared" si="10"/>
        <v>2.091089451179962</v>
      </c>
    </row>
    <row r="66" spans="1:14" x14ac:dyDescent="0.25">
      <c r="A66" s="4">
        <f>IF('True_Odds_Calculator_2-way'!A67="","",'True_Odds_Calculator_2-way'!A67)</f>
        <v>1.87</v>
      </c>
      <c r="B66" s="4">
        <f>IF('True_Odds_Calculator_2-way'!B67="","",'True_Odds_Calculator_2-way'!B67)</f>
        <v>1.94</v>
      </c>
      <c r="C66" s="4">
        <f t="shared" si="0"/>
        <v>0.53475935828876997</v>
      </c>
      <c r="D66">
        <f t="shared" si="1"/>
        <v>0.51546391752577325</v>
      </c>
      <c r="E66">
        <f t="shared" si="2"/>
        <v>5.0223275814543111E-2</v>
      </c>
      <c r="F66">
        <f t="shared" si="3"/>
        <v>-0.22542587794255486</v>
      </c>
      <c r="G66">
        <v>0</v>
      </c>
      <c r="H66">
        <f t="shared" si="4"/>
        <v>0.27564915375709798</v>
      </c>
      <c r="I66">
        <f t="shared" si="5"/>
        <v>-1.1057996468120721</v>
      </c>
      <c r="J66">
        <f t="shared" si="6"/>
        <v>1.1057996468120721</v>
      </c>
      <c r="K66">
        <f t="shared" si="7"/>
        <v>0.50967212624410252</v>
      </c>
      <c r="L66">
        <f t="shared" si="8"/>
        <v>0.49032787375589754</v>
      </c>
      <c r="M66">
        <f t="shared" si="9"/>
        <v>1.9620456927265033</v>
      </c>
      <c r="N66">
        <f t="shared" si="10"/>
        <v>2.0394516680033474</v>
      </c>
    </row>
    <row r="67" spans="1:14" x14ac:dyDescent="0.25">
      <c r="A67" s="4">
        <f>IF('True_Odds_Calculator_2-way'!A68="","",'True_Odds_Calculator_2-way'!A68)</f>
        <v>1.88</v>
      </c>
      <c r="B67" s="4">
        <f>IF('True_Odds_Calculator_2-way'!B68="","",'True_Odds_Calculator_2-way'!B68)</f>
        <v>2</v>
      </c>
      <c r="C67" s="4">
        <f t="shared" ref="C67:C130" si="11">1/A67</f>
        <v>0.53191489361702127</v>
      </c>
      <c r="D67">
        <f t="shared" ref="D67:D130" si="12">1/B67</f>
        <v>0.5</v>
      </c>
      <c r="E67">
        <f t="shared" ref="E67:E130" si="13">C67+D67-1</f>
        <v>3.1914893617021267E-2</v>
      </c>
      <c r="F67">
        <f t="shared" ref="F67:F130" si="14">C67+D67-(C67*D67)-1</f>
        <v>-0.23404255319148937</v>
      </c>
      <c r="G67">
        <v>0</v>
      </c>
      <c r="H67">
        <f t="shared" ref="H67:H130" si="15">C67*D67</f>
        <v>0.26595744680851063</v>
      </c>
      <c r="I67">
        <f t="shared" ref="I67:I130" si="16">((-4*F67*H67)^0.5)/(2*F67)</f>
        <v>-1.0660035817780522</v>
      </c>
      <c r="J67">
        <f t="shared" ref="J67:J130" si="17">(-((-4*F67*H67)^0.5))/(2*F67)</f>
        <v>1.0660035817780522</v>
      </c>
      <c r="K67">
        <f t="shared" ref="K67:K130" si="18">IF(A67="","",(C67/($J67+C67-($J67*C67))))</f>
        <v>0.51597373362761745</v>
      </c>
      <c r="L67">
        <f t="shared" ref="L67:L130" si="19">IF(B67="","",(D67/($J67+D67-($J67*D67))))</f>
        <v>0.48402626637238261</v>
      </c>
      <c r="M67">
        <f t="shared" ref="M67:M130" si="20">IF(A67="","",1/K67)</f>
        <v>1.9380831519646857</v>
      </c>
      <c r="N67">
        <f t="shared" ref="N67:N130" si="21">IF(B67="","",1/L67)</f>
        <v>2.0660035817780522</v>
      </c>
    </row>
    <row r="68" spans="1:14" x14ac:dyDescent="0.25">
      <c r="A68" s="4">
        <f>IF('True_Odds_Calculator_2-way'!A69="","",'True_Odds_Calculator_2-way'!A69)</f>
        <v>2.31</v>
      </c>
      <c r="B68" s="4">
        <f>IF('True_Odds_Calculator_2-way'!B69="","",'True_Odds_Calculator_2-way'!B69)</f>
        <v>1.67</v>
      </c>
      <c r="C68" s="4">
        <f t="shared" si="11"/>
        <v>0.4329004329004329</v>
      </c>
      <c r="D68">
        <f t="shared" si="12"/>
        <v>0.5988023952095809</v>
      </c>
      <c r="E68">
        <f t="shared" si="13"/>
        <v>3.1702828110013792E-2</v>
      </c>
      <c r="F68">
        <f t="shared" si="14"/>
        <v>-0.22751898799802994</v>
      </c>
      <c r="G68">
        <v>0</v>
      </c>
      <c r="H68">
        <f t="shared" si="15"/>
        <v>0.25922181610804368</v>
      </c>
      <c r="I68">
        <f t="shared" si="16"/>
        <v>-1.0673993913412883</v>
      </c>
      <c r="J68">
        <f t="shared" si="17"/>
        <v>1.0673993913412883</v>
      </c>
      <c r="K68">
        <f t="shared" si="18"/>
        <v>0.41696319653163855</v>
      </c>
      <c r="L68">
        <f t="shared" si="19"/>
        <v>0.5830368034683614</v>
      </c>
      <c r="M68">
        <f t="shared" si="20"/>
        <v>2.3982932026570873</v>
      </c>
      <c r="N68">
        <f t="shared" si="21"/>
        <v>1.7151575921986633</v>
      </c>
    </row>
    <row r="69" spans="1:14" x14ac:dyDescent="0.25">
      <c r="A69" s="4">
        <f>IF('True_Odds_Calculator_2-way'!A70="","",'True_Odds_Calculator_2-way'!A70)</f>
        <v>1.93</v>
      </c>
      <c r="B69" s="4">
        <f>IF('True_Odds_Calculator_2-way'!B70="","",'True_Odds_Calculator_2-way'!B70)</f>
        <v>1.96</v>
      </c>
      <c r="C69" s="4">
        <f t="shared" si="11"/>
        <v>0.5181347150259068</v>
      </c>
      <c r="D69">
        <f t="shared" si="12"/>
        <v>0.51020408163265307</v>
      </c>
      <c r="E69">
        <f t="shared" si="13"/>
        <v>2.8338796658559762E-2</v>
      </c>
      <c r="F69">
        <f t="shared" si="14"/>
        <v>-0.23601564978322942</v>
      </c>
      <c r="G69">
        <v>0</v>
      </c>
      <c r="H69">
        <f t="shared" si="15"/>
        <v>0.26435444644178918</v>
      </c>
      <c r="I69">
        <f t="shared" si="16"/>
        <v>-1.0583343916682539</v>
      </c>
      <c r="J69">
        <f t="shared" si="17"/>
        <v>1.0583343916682539</v>
      </c>
      <c r="K69">
        <f t="shared" si="18"/>
        <v>0.50396850395275605</v>
      </c>
      <c r="L69">
        <f t="shared" si="19"/>
        <v>0.49603149604724417</v>
      </c>
      <c r="M69">
        <f t="shared" si="20"/>
        <v>1.9842509842514759</v>
      </c>
      <c r="N69">
        <f t="shared" si="21"/>
        <v>2.0160010160015238</v>
      </c>
    </row>
    <row r="70" spans="1:14" x14ac:dyDescent="0.25">
      <c r="A70" s="4">
        <f>IF('True_Odds_Calculator_2-way'!A71="","",'True_Odds_Calculator_2-way'!A71)</f>
        <v>2.64</v>
      </c>
      <c r="B70" s="4">
        <f>IF('True_Odds_Calculator_2-way'!B71="","",'True_Odds_Calculator_2-way'!B71)</f>
        <v>1.53</v>
      </c>
      <c r="C70" s="4">
        <f t="shared" si="11"/>
        <v>0.37878787878787878</v>
      </c>
      <c r="D70">
        <f t="shared" si="12"/>
        <v>0.65359477124183007</v>
      </c>
      <c r="E70">
        <f t="shared" si="13"/>
        <v>3.2382650029708859E-2</v>
      </c>
      <c r="F70">
        <f t="shared" si="14"/>
        <v>-0.21519112695583287</v>
      </c>
      <c r="G70">
        <v>0</v>
      </c>
      <c r="H70">
        <f t="shared" si="15"/>
        <v>0.2475737769855417</v>
      </c>
      <c r="I70">
        <f t="shared" si="16"/>
        <v>-1.0726058003503602</v>
      </c>
      <c r="J70">
        <f t="shared" si="17"/>
        <v>1.0726058003503602</v>
      </c>
      <c r="K70">
        <f t="shared" si="18"/>
        <v>0.36244050600408406</v>
      </c>
      <c r="L70">
        <f t="shared" si="19"/>
        <v>0.63755949399591605</v>
      </c>
      <c r="M70">
        <f t="shared" si="20"/>
        <v>2.7590735125745902</v>
      </c>
      <c r="N70">
        <f t="shared" si="21"/>
        <v>1.5684810741856909</v>
      </c>
    </row>
    <row r="71" spans="1:14" x14ac:dyDescent="0.25">
      <c r="A71" s="4">
        <f>IF('True_Odds_Calculator_2-way'!A72="","",'True_Odds_Calculator_2-way'!A72)</f>
        <v>1.65</v>
      </c>
      <c r="B71" s="4">
        <f>IF('True_Odds_Calculator_2-way'!B72="","",'True_Odds_Calculator_2-way'!B72)</f>
        <v>2.27</v>
      </c>
      <c r="C71" s="4">
        <f t="shared" si="11"/>
        <v>0.60606060606060608</v>
      </c>
      <c r="D71">
        <f t="shared" si="12"/>
        <v>0.44052863436123346</v>
      </c>
      <c r="E71">
        <f t="shared" si="13"/>
        <v>4.658924042183954E-2</v>
      </c>
      <c r="F71">
        <f t="shared" si="14"/>
        <v>-0.22039781070618081</v>
      </c>
      <c r="G71">
        <v>0</v>
      </c>
      <c r="H71">
        <f t="shared" si="15"/>
        <v>0.26698705112802029</v>
      </c>
      <c r="I71">
        <f t="shared" si="16"/>
        <v>-1.1006302913143411</v>
      </c>
      <c r="J71">
        <f t="shared" si="17"/>
        <v>1.1006302913143411</v>
      </c>
      <c r="K71">
        <f t="shared" si="18"/>
        <v>0.58295112019356654</v>
      </c>
      <c r="L71">
        <f t="shared" si="19"/>
        <v>0.41704887980643335</v>
      </c>
      <c r="M71">
        <f t="shared" si="20"/>
        <v>1.715409689354322</v>
      </c>
      <c r="N71">
        <f t="shared" si="21"/>
        <v>2.3978004699692139</v>
      </c>
    </row>
    <row r="72" spans="1:14" x14ac:dyDescent="0.25">
      <c r="A72" s="4">
        <f>IF('True_Odds_Calculator_2-way'!A73="","",'True_Odds_Calculator_2-way'!A73)</f>
        <v>1.55</v>
      </c>
      <c r="B72" s="4">
        <f>IF('True_Odds_Calculator_2-way'!B73="","",'True_Odds_Calculator_2-way'!B73)</f>
        <v>2.48</v>
      </c>
      <c r="C72" s="4">
        <f t="shared" si="11"/>
        <v>0.64516129032258063</v>
      </c>
      <c r="D72">
        <f t="shared" si="12"/>
        <v>0.40322580645161293</v>
      </c>
      <c r="E72">
        <f t="shared" si="13"/>
        <v>4.8387096774193505E-2</v>
      </c>
      <c r="F72">
        <f t="shared" si="14"/>
        <v>-0.21175858480749232</v>
      </c>
      <c r="G72">
        <v>0</v>
      </c>
      <c r="H72">
        <f t="shared" si="15"/>
        <v>0.26014568158168577</v>
      </c>
      <c r="I72">
        <f t="shared" si="16"/>
        <v>-1.1083777463036815</v>
      </c>
      <c r="J72">
        <f t="shared" si="17"/>
        <v>1.1083777463036815</v>
      </c>
      <c r="K72">
        <f t="shared" si="18"/>
        <v>0.62126937043957342</v>
      </c>
      <c r="L72">
        <f t="shared" si="19"/>
        <v>0.3787306295604268</v>
      </c>
      <c r="M72">
        <f t="shared" si="20"/>
        <v>1.6096077604670245</v>
      </c>
      <c r="N72">
        <f t="shared" si="21"/>
        <v>2.6403990645294484</v>
      </c>
    </row>
    <row r="73" spans="1:14" x14ac:dyDescent="0.25">
      <c r="A73" s="4">
        <f>IF('True_Odds_Calculator_2-way'!A74="","",'True_Odds_Calculator_2-way'!A74)</f>
        <v>1.66</v>
      </c>
      <c r="B73" s="4">
        <f>IF('True_Odds_Calculator_2-way'!B74="","",'True_Odds_Calculator_2-way'!B74)</f>
        <v>2.25</v>
      </c>
      <c r="C73" s="4">
        <f t="shared" si="11"/>
        <v>0.60240963855421692</v>
      </c>
      <c r="D73">
        <f t="shared" si="12"/>
        <v>0.44444444444444442</v>
      </c>
      <c r="E73">
        <f t="shared" si="13"/>
        <v>4.685408299866145E-2</v>
      </c>
      <c r="F73">
        <f t="shared" si="14"/>
        <v>-0.22088353413654604</v>
      </c>
      <c r="G73">
        <v>0</v>
      </c>
      <c r="H73">
        <f t="shared" si="15"/>
        <v>0.2677376171352075</v>
      </c>
      <c r="I73">
        <f t="shared" si="16"/>
        <v>-1.1009637651263608</v>
      </c>
      <c r="J73">
        <f t="shared" si="17"/>
        <v>1.1009637651263608</v>
      </c>
      <c r="K73">
        <f t="shared" si="18"/>
        <v>0.57916083689958042</v>
      </c>
      <c r="L73">
        <f t="shared" si="19"/>
        <v>0.42083916310041947</v>
      </c>
      <c r="M73">
        <f t="shared" si="20"/>
        <v>1.7266360849833982</v>
      </c>
      <c r="N73">
        <f t="shared" si="21"/>
        <v>2.3762047064079508</v>
      </c>
    </row>
    <row r="74" spans="1:14" x14ac:dyDescent="0.25">
      <c r="A74" s="4">
        <f>IF('True_Odds_Calculator_2-way'!A75="","",'True_Odds_Calculator_2-way'!A75)</f>
        <v>1.91</v>
      </c>
      <c r="B74" s="4">
        <f>IF('True_Odds_Calculator_2-way'!B75="","",'True_Odds_Calculator_2-way'!B75)</f>
        <v>1.93</v>
      </c>
      <c r="C74" s="4">
        <f t="shared" si="11"/>
        <v>0.52356020942408377</v>
      </c>
      <c r="D74">
        <f t="shared" si="12"/>
        <v>0.5181347150259068</v>
      </c>
      <c r="E74">
        <f t="shared" si="13"/>
        <v>4.1694924449990456E-2</v>
      </c>
      <c r="F74">
        <f t="shared" si="14"/>
        <v>-0.2295797954588612</v>
      </c>
      <c r="G74">
        <v>0</v>
      </c>
      <c r="H74">
        <f t="shared" si="15"/>
        <v>0.27127471990885171</v>
      </c>
      <c r="I74">
        <f t="shared" si="16"/>
        <v>-1.0870207379990005</v>
      </c>
      <c r="J74">
        <f t="shared" si="17"/>
        <v>1.0870207379990005</v>
      </c>
      <c r="K74">
        <f t="shared" si="18"/>
        <v>0.50271747157230162</v>
      </c>
      <c r="L74">
        <f t="shared" si="19"/>
        <v>0.49728252842769838</v>
      </c>
      <c r="M74">
        <f t="shared" si="20"/>
        <v>1.9891888715790902</v>
      </c>
      <c r="N74">
        <f t="shared" si="21"/>
        <v>2.0109292863390706</v>
      </c>
    </row>
    <row r="75" spans="1:14" x14ac:dyDescent="0.25">
      <c r="A75" s="4">
        <f>IF('True_Odds_Calculator_2-way'!A76="","",'True_Odds_Calculator_2-way'!A76)</f>
        <v>2.06</v>
      </c>
      <c r="B75" s="4">
        <f>IF('True_Odds_Calculator_2-way'!B76="","",'True_Odds_Calculator_2-way'!B76)</f>
        <v>1.84</v>
      </c>
      <c r="C75" s="4">
        <f t="shared" si="11"/>
        <v>0.4854368932038835</v>
      </c>
      <c r="D75">
        <f t="shared" si="12"/>
        <v>0.54347826086956519</v>
      </c>
      <c r="E75">
        <f t="shared" si="13"/>
        <v>2.891515407344869E-2</v>
      </c>
      <c r="F75">
        <f t="shared" si="14"/>
        <v>-0.23490924440692273</v>
      </c>
      <c r="G75">
        <v>0</v>
      </c>
      <c r="H75">
        <f t="shared" si="15"/>
        <v>0.26382439848037148</v>
      </c>
      <c r="I75">
        <f t="shared" si="16"/>
        <v>-1.0597597584982434</v>
      </c>
      <c r="J75">
        <f t="shared" si="17"/>
        <v>1.0597597584982434</v>
      </c>
      <c r="K75">
        <f t="shared" si="18"/>
        <v>0.47095494984925418</v>
      </c>
      <c r="L75">
        <f t="shared" si="19"/>
        <v>0.52904505015074577</v>
      </c>
      <c r="M75">
        <f t="shared" si="20"/>
        <v>2.123345344008138</v>
      </c>
      <c r="N75">
        <f t="shared" si="21"/>
        <v>1.8901981971385247</v>
      </c>
    </row>
    <row r="76" spans="1:14" x14ac:dyDescent="0.25">
      <c r="A76" s="4">
        <f>IF('True_Odds_Calculator_2-way'!A77="","",'True_Odds_Calculator_2-way'!A77)</f>
        <v>1.6</v>
      </c>
      <c r="B76" s="4">
        <f>IF('True_Odds_Calculator_2-way'!B77="","",'True_Odds_Calculator_2-way'!B77)</f>
        <v>2.4300000000000002</v>
      </c>
      <c r="C76" s="4">
        <f t="shared" si="11"/>
        <v>0.625</v>
      </c>
      <c r="D76">
        <f t="shared" si="12"/>
        <v>0.41152263374485593</v>
      </c>
      <c r="E76">
        <f t="shared" si="13"/>
        <v>3.652263374485587E-2</v>
      </c>
      <c r="F76">
        <f t="shared" si="14"/>
        <v>-0.2206790123456791</v>
      </c>
      <c r="G76">
        <v>0</v>
      </c>
      <c r="H76">
        <f t="shared" si="15"/>
        <v>0.25720164609053497</v>
      </c>
      <c r="I76">
        <f t="shared" si="16"/>
        <v>-1.0795837927188259</v>
      </c>
      <c r="J76">
        <f t="shared" si="17"/>
        <v>1.0795837927188259</v>
      </c>
      <c r="K76">
        <f t="shared" si="18"/>
        <v>0.60688807933403277</v>
      </c>
      <c r="L76">
        <f t="shared" si="19"/>
        <v>0.39311192066596734</v>
      </c>
      <c r="M76">
        <f t="shared" si="20"/>
        <v>1.6477502756312954</v>
      </c>
      <c r="N76">
        <f t="shared" si="21"/>
        <v>2.5438048235879216</v>
      </c>
    </row>
    <row r="77" spans="1:14" x14ac:dyDescent="0.25">
      <c r="A77" s="4">
        <f>IF('True_Odds_Calculator_2-way'!A78="","",'True_Odds_Calculator_2-way'!A78)</f>
        <v>2.33</v>
      </c>
      <c r="B77" s="4">
        <f>IF('True_Odds_Calculator_2-way'!B78="","",'True_Odds_Calculator_2-way'!B78)</f>
        <v>1.65</v>
      </c>
      <c r="C77" s="4">
        <f t="shared" si="11"/>
        <v>0.42918454935622319</v>
      </c>
      <c r="D77">
        <f t="shared" si="12"/>
        <v>0.60606060606060608</v>
      </c>
      <c r="E77">
        <f t="shared" si="13"/>
        <v>3.5245155416829377E-2</v>
      </c>
      <c r="F77">
        <f t="shared" si="14"/>
        <v>-0.22486669267785131</v>
      </c>
      <c r="G77">
        <v>0</v>
      </c>
      <c r="H77">
        <f t="shared" si="15"/>
        <v>0.26011184809468074</v>
      </c>
      <c r="I77">
        <f t="shared" si="16"/>
        <v>-1.0755175492958089</v>
      </c>
      <c r="J77">
        <f t="shared" si="17"/>
        <v>1.0755175492958089</v>
      </c>
      <c r="K77">
        <f t="shared" si="18"/>
        <v>0.41144841377386249</v>
      </c>
      <c r="L77">
        <f t="shared" si="19"/>
        <v>0.58855158622613757</v>
      </c>
      <c r="M77">
        <f t="shared" si="20"/>
        <v>2.4304383405634256</v>
      </c>
      <c r="N77">
        <f t="shared" si="21"/>
        <v>1.6990864070422753</v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15" sqref="AA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2.12</v>
      </c>
      <c r="B3">
        <v>1.77</v>
      </c>
      <c r="C3" s="29">
        <f t="shared" ref="C3:C66" si="0">IF(OR($A3="",$B3=""),"",(1/A3)+(1/B3)-1)</f>
        <v>3.6669864619976567E-2</v>
      </c>
      <c r="D3" s="30">
        <f>IF(OR($A3="",$B3=""),"",A3*'MPTO_working_2-way'!$G2)</f>
        <v>2.1977401129943503</v>
      </c>
      <c r="E3" s="32">
        <f>IF(OR($A3="",$B3=""),"",B3*'MPTO_working_2-way'!$G2)</f>
        <v>1.8349056603773586</v>
      </c>
      <c r="F3" s="30">
        <f>IF(OR($A3="",$B3=""),"",'MPTO_working_2-way'!D2)</f>
        <v>2.20573712673407</v>
      </c>
      <c r="G3" s="32">
        <f>IF(OR($A3="",$B3=""),"",'MPTO_working_2-way'!E2)</f>
        <v>1.8293681747269892</v>
      </c>
      <c r="H3" s="30">
        <f>IF(OR($A3="",$B3=""),"",'OddsRatio_working_2-way'!M2)</f>
        <v>2.2060453783110545</v>
      </c>
      <c r="I3" s="30">
        <f>IF(OR($A3="",$B3=""),"",'OddsRatio_working_2-way'!N2)</f>
        <v>1.8291561975888497</v>
      </c>
      <c r="J3" s="30">
        <f>IF('Log_working_2-way'!$D2="","",A3^('Log_working_2-way'!$D2))</f>
        <v>2.2097212265507746</v>
      </c>
      <c r="K3" s="32">
        <f>IF('Log_working_2-way'!$D2="","",B3^('Log_working_2-way'!$D2))</f>
        <v>1.8266367308864699</v>
      </c>
      <c r="L3" s="37">
        <f>(1/D3)</f>
        <v>0.45501285347043702</v>
      </c>
      <c r="M3" s="37">
        <f>(1/E3)</f>
        <v>0.54498714652956293</v>
      </c>
      <c r="N3" s="38">
        <v>100</v>
      </c>
      <c r="O3" s="38">
        <f>(1/A3)*((N3*A3)-N3)</f>
        <v>52.830188679245275</v>
      </c>
      <c r="P3" s="38">
        <f>(1/B3)*((N3*B3)-N3)</f>
        <v>43.502824858757066</v>
      </c>
      <c r="Q3" s="38">
        <f>(1/B3)*N3</f>
        <v>56.497175141242941</v>
      </c>
      <c r="R3" s="38">
        <f>(1/A3)*N3</f>
        <v>47.169811320754711</v>
      </c>
      <c r="S3" s="39">
        <f>O3-Q3</f>
        <v>-3.6669864619976664</v>
      </c>
      <c r="T3" s="39">
        <f>P3-R3</f>
        <v>-3.6669864619976451</v>
      </c>
      <c r="U3" t="s">
        <v>87</v>
      </c>
      <c r="V3" t="s">
        <v>88</v>
      </c>
      <c r="W3" t="s">
        <v>225</v>
      </c>
      <c r="X3" s="48" t="s">
        <v>221</v>
      </c>
      <c r="Y3" s="41"/>
    </row>
    <row r="4" spans="1:25" s="12" customFormat="1" ht="15" x14ac:dyDescent="0.25">
      <c r="A4">
        <v>2.2799999999999998</v>
      </c>
      <c r="B4">
        <v>1.64</v>
      </c>
      <c r="C4" s="29">
        <f t="shared" si="0"/>
        <v>4.8352588789045914E-2</v>
      </c>
      <c r="D4" s="30">
        <f>IF(OR($A4="",$B4=""),"",A4*'MPTO_working_2-way'!$G3)</f>
        <v>2.3902439024390243</v>
      </c>
      <c r="E4" s="32">
        <f>IF(OR($A4="",$B4=""),"",B4*'MPTO_working_2-way'!$G3)</f>
        <v>1.7192982456140351</v>
      </c>
      <c r="F4" s="30">
        <f>IF(OR($A4="",$B4=""),"",'MPTO_working_2-way'!D3)</f>
        <v>2.4130098089829635</v>
      </c>
      <c r="G4" s="32">
        <f>IF(OR($A4="",$B4=""),"",'MPTO_working_2-way'!E3)</f>
        <v>1.7077091706247716</v>
      </c>
      <c r="H4" s="30">
        <f>IF(OR($A4="",$B4=""),"",'OddsRatio_working_2-way'!M3)</f>
        <v>2.4142135623730954</v>
      </c>
      <c r="I4" s="30">
        <f>IF(OR($A4="",$B4=""),"",'OddsRatio_working_2-way'!N3)</f>
        <v>1.7071067811865481</v>
      </c>
      <c r="J4" s="30">
        <f>IF('Log_working_2-way'!$D3="","",A4^('Log_working_2-way'!$D3))</f>
        <v>2.4249171815058794</v>
      </c>
      <c r="K4" s="32">
        <f>IF('Log_working_2-way'!$D3="","",B4^('Log_working_2-way'!$D3))</f>
        <v>1.7017951730654413</v>
      </c>
      <c r="L4" s="37">
        <f t="shared" ref="L4" si="1">(1/D4)</f>
        <v>0.41836734693877553</v>
      </c>
      <c r="M4" s="37">
        <f t="shared" ref="M4" si="2">(1/E4)</f>
        <v>0.58163265306122447</v>
      </c>
      <c r="N4" s="38">
        <v>100</v>
      </c>
      <c r="O4" s="38">
        <f t="shared" ref="O4" si="3">(1/A4)*((N4*A4)-N4)</f>
        <v>56.140350877192972</v>
      </c>
      <c r="P4" s="38">
        <f t="shared" ref="P4" si="4">(1/B4)*((N4*B4)-N4)</f>
        <v>39.024390243902438</v>
      </c>
      <c r="Q4" s="38">
        <f t="shared" ref="Q4" si="5">(1/B4)*N4</f>
        <v>60.975609756097562</v>
      </c>
      <c r="R4" s="38">
        <f t="shared" ref="R4" si="6">(1/A4)*N4</f>
        <v>43.859649122807021</v>
      </c>
      <c r="S4" s="39">
        <f t="shared" ref="S4" si="7">O4-Q4</f>
        <v>-4.8352588789045896</v>
      </c>
      <c r="T4" s="39">
        <f t="shared" ref="T4" si="8">P4-R4</f>
        <v>-4.8352588789045825</v>
      </c>
      <c r="U4" t="s">
        <v>89</v>
      </c>
      <c r="V4" t="s">
        <v>90</v>
      </c>
      <c r="W4" t="s">
        <v>226</v>
      </c>
      <c r="X4" s="48" t="s">
        <v>221</v>
      </c>
      <c r="Y4" s="41"/>
    </row>
    <row r="5" spans="1:25" s="12" customFormat="1" ht="15" x14ac:dyDescent="0.25">
      <c r="A5">
        <v>1.77</v>
      </c>
      <c r="B5">
        <v>2.12</v>
      </c>
      <c r="C5" s="29">
        <f t="shared" si="0"/>
        <v>3.6669864619976567E-2</v>
      </c>
      <c r="D5" s="30">
        <f>IF(OR($A5="",$B5=""),"",A5*'MPTO_working_2-way'!$G4)</f>
        <v>1.8349056603773586</v>
      </c>
      <c r="E5" s="32">
        <f>IF(OR($A5="",$B5=""),"",B5*'MPTO_working_2-way'!$G4)</f>
        <v>2.1977401129943503</v>
      </c>
      <c r="F5" s="30">
        <f>IF(OR($A5="",$B5=""),"",'MPTO_working_2-way'!D4)</f>
        <v>1.8293681747269892</v>
      </c>
      <c r="G5" s="32">
        <f>IF(OR($A5="",$B5=""),"",'MPTO_working_2-way'!E4)</f>
        <v>2.20573712673407</v>
      </c>
      <c r="H5" s="30">
        <f>IF(OR($A5="",$B5=""),"",'OddsRatio_working_2-way'!M4)</f>
        <v>1.8291561975888497</v>
      </c>
      <c r="I5" s="30">
        <f>IF(OR($A5="",$B5=""),"",'OddsRatio_working_2-way'!N4)</f>
        <v>2.2060453783110545</v>
      </c>
      <c r="J5" s="30">
        <f>IF('Log_working_2-way'!$D4="","",A5^('Log_working_2-way'!$D4))</f>
        <v>1.8266367308864699</v>
      </c>
      <c r="K5" s="32">
        <f>IF('Log_working_2-way'!$D4="","",B5^('Log_working_2-way'!$D4))</f>
        <v>2.2097212265507746</v>
      </c>
      <c r="L5" s="37">
        <f t="shared" ref="L5:L68" si="9">(1/D5)</f>
        <v>0.54498714652956293</v>
      </c>
      <c r="M5" s="37">
        <f t="shared" ref="M5:M68" si="10">(1/E5)</f>
        <v>0.45501285347043702</v>
      </c>
      <c r="N5" s="38">
        <v>101</v>
      </c>
      <c r="O5" s="38">
        <f t="shared" ref="O5:O68" si="11">(1/A5)*((N5*A5)-N5)</f>
        <v>43.937853107344637</v>
      </c>
      <c r="P5" s="38">
        <f t="shared" ref="P5:P68" si="12">(1/B5)*((N5*B5)-N5)</f>
        <v>53.35849056603773</v>
      </c>
      <c r="Q5" s="38">
        <f t="shared" ref="Q5:Q68" si="13">(1/B5)*N5</f>
        <v>47.641509433962263</v>
      </c>
      <c r="R5" s="38">
        <f t="shared" ref="R5:R68" si="14">(1/A5)*N5</f>
        <v>57.06214689265537</v>
      </c>
      <c r="S5" s="39">
        <f t="shared" ref="S5:S68" si="15">O5-Q5</f>
        <v>-3.7036563266176259</v>
      </c>
      <c r="T5" s="39">
        <f t="shared" ref="T5:T68" si="16">P5-R5</f>
        <v>-3.7036563266176401</v>
      </c>
      <c r="U5" t="s">
        <v>77</v>
      </c>
      <c r="V5" t="s">
        <v>70</v>
      </c>
      <c r="W5" t="s">
        <v>86</v>
      </c>
      <c r="X5" t="s">
        <v>222</v>
      </c>
      <c r="Y5" s="41"/>
    </row>
    <row r="6" spans="1:25" s="12" customFormat="1" ht="15" x14ac:dyDescent="0.25">
      <c r="A6">
        <v>2.2400000000000002</v>
      </c>
      <c r="B6">
        <v>1.7</v>
      </c>
      <c r="C6" s="29">
        <f t="shared" si="0"/>
        <v>3.4663865546218364E-2</v>
      </c>
      <c r="D6" s="30">
        <f>IF(OR($A6="",$B6=""),"",A6*'MPTO_working_2-way'!$G5)</f>
        <v>2.3176470588235292</v>
      </c>
      <c r="E6" s="32">
        <f>IF(OR($A6="",$B6=""),"",B6*'MPTO_working_2-way'!$G5)</f>
        <v>1.7589285714285712</v>
      </c>
      <c r="F6" s="30">
        <f>IF(OR($A6="",$B6=""),"",'MPTO_working_2-way'!D5)</f>
        <v>2.3304773561811505</v>
      </c>
      <c r="G6" s="32">
        <f>IF(OR($A6="",$B6=""),"",'MPTO_working_2-way'!E5)</f>
        <v>1.7516099356025756</v>
      </c>
      <c r="H6" s="30">
        <f>IF(OR($A6="",$B6=""),"",'OddsRatio_working_2-way'!M5)</f>
        <v>2.3309502512973848</v>
      </c>
      <c r="I6" s="30">
        <f>IF(OR($A6="",$B6=""),"",'OddsRatio_working_2-way'!N5)</f>
        <v>1.7513428837969105</v>
      </c>
      <c r="J6" s="30">
        <f>IF('Log_working_2-way'!$D5="","",A6^('Log_working_2-way'!$D5))</f>
        <v>2.3368656510313084</v>
      </c>
      <c r="K6" s="32">
        <f>IF('Log_working_2-way'!$D5="","",B6^('Log_working_2-way'!$D5))</f>
        <v>1.7480183212340654</v>
      </c>
      <c r="L6" s="37">
        <f t="shared" si="9"/>
        <v>0.43147208121827418</v>
      </c>
      <c r="M6" s="37">
        <f t="shared" si="10"/>
        <v>0.56852791878172593</v>
      </c>
      <c r="N6" s="38">
        <v>102</v>
      </c>
      <c r="O6" s="38">
        <f t="shared" si="11"/>
        <v>56.464285714285715</v>
      </c>
      <c r="P6" s="38">
        <f t="shared" si="12"/>
        <v>42.000000000000007</v>
      </c>
      <c r="Q6" s="38">
        <f t="shared" si="13"/>
        <v>60</v>
      </c>
      <c r="R6" s="38">
        <f t="shared" si="14"/>
        <v>45.535714285714285</v>
      </c>
      <c r="S6" s="39">
        <f t="shared" si="15"/>
        <v>-3.5357142857142847</v>
      </c>
      <c r="T6" s="39">
        <f t="shared" si="16"/>
        <v>-3.5357142857142776</v>
      </c>
      <c r="U6" t="s">
        <v>91</v>
      </c>
      <c r="V6" t="s">
        <v>92</v>
      </c>
      <c r="W6" t="s">
        <v>225</v>
      </c>
      <c r="X6" t="s">
        <v>222</v>
      </c>
      <c r="Y6" s="41"/>
    </row>
    <row r="7" spans="1:25" s="12" customFormat="1" ht="15" x14ac:dyDescent="0.25">
      <c r="A7">
        <v>1.79</v>
      </c>
      <c r="B7">
        <v>2.08</v>
      </c>
      <c r="C7" s="29">
        <f t="shared" si="0"/>
        <v>3.9428448646325664E-2</v>
      </c>
      <c r="D7" s="30">
        <f>IF(OR($A7="",$B7=""),"",A7*'MPTO_working_2-way'!$G6)</f>
        <v>1.8605769230769229</v>
      </c>
      <c r="E7" s="32">
        <f>IF(OR($A7="",$B7=""),"",B7*'MPTO_working_2-way'!$G6)</f>
        <v>2.1620111731843576</v>
      </c>
      <c r="F7" s="30">
        <f>IF(OR($A7="",$B7=""),"",'MPTO_working_2-way'!D6)</f>
        <v>1.8554769261437256</v>
      </c>
      <c r="G7" s="32">
        <f>IF(OR($A7="",$B7=""),"",'MPTO_working_2-way'!E6)</f>
        <v>2.1689385995572641</v>
      </c>
      <c r="H7" s="30">
        <f>IF(OR($A7="",$B7=""),"",'OddsRatio_working_2-way'!M6)</f>
        <v>1.8552669065744805</v>
      </c>
      <c r="I7" s="30">
        <f>IF(OR($A7="",$B7=""),"",'OddsRatio_working_2-way'!N6)</f>
        <v>2.1692256444309357</v>
      </c>
      <c r="J7" s="30">
        <f>IF('Log_working_2-way'!$D6="","",A7^('Log_working_2-way'!$D6))</f>
        <v>1.8529410467292624</v>
      </c>
      <c r="K7" s="32">
        <f>IF('Log_working_2-way'!$D6="","",B7^('Log_working_2-way'!$D6))</f>
        <v>2.1724139714397546</v>
      </c>
      <c r="L7" s="37">
        <f t="shared" si="9"/>
        <v>0.53746770025839796</v>
      </c>
      <c r="M7" s="37">
        <f t="shared" si="10"/>
        <v>0.46253229974160204</v>
      </c>
      <c r="N7" s="38">
        <v>103</v>
      </c>
      <c r="O7" s="38">
        <f t="shared" si="11"/>
        <v>45.458100558659218</v>
      </c>
      <c r="P7" s="38">
        <f t="shared" si="12"/>
        <v>53.480769230769234</v>
      </c>
      <c r="Q7" s="38">
        <f t="shared" si="13"/>
        <v>49.519230769230766</v>
      </c>
      <c r="R7" s="38">
        <f t="shared" si="14"/>
        <v>57.541899441340782</v>
      </c>
      <c r="S7" s="39">
        <f t="shared" si="15"/>
        <v>-4.0611302105715481</v>
      </c>
      <c r="T7" s="39">
        <f t="shared" si="16"/>
        <v>-4.0611302105715481</v>
      </c>
      <c r="U7" t="s">
        <v>85</v>
      </c>
      <c r="V7" t="s">
        <v>82</v>
      </c>
      <c r="W7" t="s">
        <v>86</v>
      </c>
      <c r="X7" t="s">
        <v>223</v>
      </c>
      <c r="Y7" s="41"/>
    </row>
    <row r="8" spans="1:25" ht="15" x14ac:dyDescent="0.25">
      <c r="A8">
        <v>1.96</v>
      </c>
      <c r="B8">
        <v>1.91</v>
      </c>
      <c r="C8" s="29">
        <f t="shared" si="0"/>
        <v>3.3764291056736839E-2</v>
      </c>
      <c r="D8" s="30">
        <f>IF(OR($A8="",$B8=""),"",A8*'MPTO_working_2-way'!$G7)</f>
        <v>2.0261780104712042</v>
      </c>
      <c r="E8" s="32">
        <f>IF(OR($A8="",$B8=""),"",B8*'MPTO_working_2-way'!$G7)</f>
        <v>1.9744897959183674</v>
      </c>
      <c r="F8" s="30">
        <f>IF(OR($A8="",$B8=""),"",'MPTO_working_2-way'!D7)</f>
        <v>2.0270738574832143</v>
      </c>
      <c r="G8" s="32">
        <f>IF(OR($A8="",$B8=""),"",'MPTO_working_2-way'!E7)</f>
        <v>1.9736398144242935</v>
      </c>
      <c r="H8" s="30">
        <f>IF(OR($A8="",$B8=""),"",'OddsRatio_working_2-way'!M7)</f>
        <v>2.0271051820261912</v>
      </c>
      <c r="I8" s="30">
        <f>IF(OR($A8="",$B8=""),"",'OddsRatio_working_2-way'!N7)</f>
        <v>1.9736101204623264</v>
      </c>
      <c r="J8" s="30">
        <f>IF('Log_working_2-way'!$D7="","",A8^('Log_working_2-way'!$D7))</f>
        <v>2.0275133700590602</v>
      </c>
      <c r="K8" s="32">
        <f>IF('Log_working_2-way'!$D7="","",B8^('Log_working_2-way'!$D7))</f>
        <v>1.9732233459331785</v>
      </c>
      <c r="L8" s="37">
        <f t="shared" si="9"/>
        <v>0.49354005167958659</v>
      </c>
      <c r="M8" s="37">
        <f t="shared" si="10"/>
        <v>0.50645994832041341</v>
      </c>
      <c r="N8" s="38">
        <v>104</v>
      </c>
      <c r="O8" s="38">
        <f t="shared" si="11"/>
        <v>50.938775510204081</v>
      </c>
      <c r="P8" s="38">
        <f t="shared" si="12"/>
        <v>49.549738219895282</v>
      </c>
      <c r="Q8" s="38">
        <f t="shared" si="13"/>
        <v>54.450261780104711</v>
      </c>
      <c r="R8" s="38">
        <f t="shared" si="14"/>
        <v>53.061224489795919</v>
      </c>
      <c r="S8" s="39">
        <f t="shared" si="15"/>
        <v>-3.5114862699006295</v>
      </c>
      <c r="T8" s="39">
        <f t="shared" si="16"/>
        <v>-3.5114862699006366</v>
      </c>
      <c r="U8" t="s">
        <v>69</v>
      </c>
      <c r="V8" t="s">
        <v>76</v>
      </c>
      <c r="W8" t="s">
        <v>86</v>
      </c>
      <c r="X8" t="s">
        <v>223</v>
      </c>
      <c r="Y8" s="41"/>
    </row>
    <row r="9" spans="1:25" ht="15" x14ac:dyDescent="0.25">
      <c r="A9">
        <v>1.76</v>
      </c>
      <c r="B9">
        <v>2.13</v>
      </c>
      <c r="C9" s="29">
        <f t="shared" si="0"/>
        <v>3.7665386256935607E-2</v>
      </c>
      <c r="D9" s="30">
        <f>IF(OR($A9="",$B9=""),"",A9*'MPTO_working_2-way'!$G8)</f>
        <v>1.8262910798122067</v>
      </c>
      <c r="E9" s="32">
        <f>IF(OR($A9="",$B9=""),"",B9*'MPTO_working_2-way'!$G8)</f>
        <v>2.2102272727272729</v>
      </c>
      <c r="F9" s="30">
        <f>IF(OR($A9="",$B9=""),"",'MPTO_working_2-way'!D8)</f>
        <v>1.8203360202000585</v>
      </c>
      <c r="G9" s="32">
        <f>IF(OR($A9="",$B9=""),"",'MPTO_working_2-way'!E8)</f>
        <v>2.2190126672191313</v>
      </c>
      <c r="H9" s="30">
        <f>IF(OR($A9="",$B9=""),"",'OddsRatio_working_2-way'!M8)</f>
        <v>1.8201014398727853</v>
      </c>
      <c r="I9" s="30">
        <f>IF(OR($A9="",$B9=""),"",'OddsRatio_working_2-way'!N8)</f>
        <v>2.2193613513897996</v>
      </c>
      <c r="J9" s="30">
        <f>IF('Log_working_2-way'!$D8="","",A9^('Log_working_2-way'!$D8))</f>
        <v>1.8173902621748135</v>
      </c>
      <c r="K9" s="32">
        <f>IF('Log_working_2-way'!$D8="","",B9^('Log_working_2-way'!$D8))</f>
        <v>2.2234058151600675</v>
      </c>
      <c r="L9" s="37">
        <f t="shared" si="9"/>
        <v>0.54755784061696655</v>
      </c>
      <c r="M9" s="37">
        <f t="shared" si="10"/>
        <v>0.45244215938303339</v>
      </c>
      <c r="N9" s="38">
        <v>105</v>
      </c>
      <c r="O9" s="38">
        <f t="shared" si="11"/>
        <v>45.340909090909101</v>
      </c>
      <c r="P9" s="38">
        <f t="shared" si="12"/>
        <v>55.704225352112665</v>
      </c>
      <c r="Q9" s="38">
        <f t="shared" si="13"/>
        <v>49.295774647887328</v>
      </c>
      <c r="R9" s="38">
        <f t="shared" si="14"/>
        <v>59.659090909090914</v>
      </c>
      <c r="S9" s="39">
        <f t="shared" si="15"/>
        <v>-3.9548655569782269</v>
      </c>
      <c r="T9" s="39">
        <f t="shared" si="16"/>
        <v>-3.9548655569782483</v>
      </c>
      <c r="U9" t="s">
        <v>73</v>
      </c>
      <c r="V9" t="s">
        <v>84</v>
      </c>
      <c r="W9" t="s">
        <v>86</v>
      </c>
      <c r="X9" t="s">
        <v>223</v>
      </c>
      <c r="Y9" s="41"/>
    </row>
    <row r="10" spans="1:25" ht="14.25" customHeight="1" x14ac:dyDescent="0.25">
      <c r="A10">
        <v>1.74</v>
      </c>
      <c r="B10">
        <v>2.16</v>
      </c>
      <c r="C10" s="29">
        <f t="shared" si="0"/>
        <v>3.7675606641123682E-2</v>
      </c>
      <c r="D10" s="30">
        <f>IF(OR($A10="",$B10=""),"",A10*'MPTO_working_2-way'!$G9)</f>
        <v>1.8055555555555551</v>
      </c>
      <c r="E10" s="32">
        <f>IF(OR($A10="",$B10=""),"",B10*'MPTO_working_2-way'!$G9)</f>
        <v>2.2413793103448274</v>
      </c>
      <c r="F10" s="30">
        <f>IF(OR($A10="",$B10=""),"",'MPTO_working_2-way'!D9)</f>
        <v>1.7989661114302122</v>
      </c>
      <c r="G10" s="32">
        <f>IF(OR($A10="",$B10=""),"",'MPTO_working_2-way'!E9)</f>
        <v>2.2516175413371671</v>
      </c>
      <c r="H10" s="30">
        <f>IF(OR($A10="",$B10=""),"",'OddsRatio_working_2-way'!M9)</f>
        <v>1.7987058497862392</v>
      </c>
      <c r="I10" s="30">
        <f>IF(OR($A10="",$B10=""),"",'OddsRatio_working_2-way'!N9)</f>
        <v>2.2520253861514017</v>
      </c>
      <c r="J10" s="30">
        <f>IF('Log_working_2-way'!$D9="","",A10^('Log_working_2-way'!$D9))</f>
        <v>1.7957063007853538</v>
      </c>
      <c r="K10" s="32">
        <f>IF('Log_working_2-way'!$D9="","",B10^('Log_working_2-way'!$D9))</f>
        <v>2.2567451068476951</v>
      </c>
      <c r="L10" s="37">
        <f t="shared" si="9"/>
        <v>0.55384615384615399</v>
      </c>
      <c r="M10" s="37">
        <f t="shared" si="10"/>
        <v>0.44615384615384618</v>
      </c>
      <c r="N10" s="38">
        <v>106</v>
      </c>
      <c r="O10" s="38">
        <f t="shared" si="11"/>
        <v>45.080459770114942</v>
      </c>
      <c r="P10" s="38">
        <f t="shared" si="12"/>
        <v>56.925925925925924</v>
      </c>
      <c r="Q10" s="38">
        <f t="shared" si="13"/>
        <v>49.074074074074069</v>
      </c>
      <c r="R10" s="38">
        <f t="shared" si="14"/>
        <v>60.919540229885051</v>
      </c>
      <c r="S10" s="39">
        <f t="shared" si="15"/>
        <v>-3.9936143039591272</v>
      </c>
      <c r="T10" s="39">
        <f t="shared" si="16"/>
        <v>-3.9936143039591272</v>
      </c>
      <c r="U10" t="s">
        <v>83</v>
      </c>
      <c r="V10" t="s">
        <v>80</v>
      </c>
      <c r="W10" t="s">
        <v>86</v>
      </c>
      <c r="X10" t="s">
        <v>223</v>
      </c>
      <c r="Y10" s="41"/>
    </row>
    <row r="11" spans="1:25" ht="15" x14ac:dyDescent="0.25">
      <c r="A11">
        <v>1.99</v>
      </c>
      <c r="B11">
        <v>1.89</v>
      </c>
      <c r="C11" s="29">
        <f t="shared" si="0"/>
        <v>3.16130919145996E-2</v>
      </c>
      <c r="D11" s="30">
        <f>IF(OR($A11="",$B11=""),"",A11*'MPTO_working_2-way'!$G10)</f>
        <v>2.052910052910053</v>
      </c>
      <c r="E11" s="32">
        <f>IF(OR($A11="",$B11=""),"",B11*'MPTO_working_2-way'!$G10)</f>
        <v>1.9497487437185932</v>
      </c>
      <c r="F11" s="30">
        <f>IF(OR($A11="",$B11=""),"",'MPTO_working_2-way'!D10)</f>
        <v>2.0546283903744778</v>
      </c>
      <c r="G11" s="32">
        <f>IF(OR($A11="",$B11=""),"",'MPTO_working_2-way'!E10)</f>
        <v>1.9482012897878844</v>
      </c>
      <c r="H11" s="30">
        <f>IF(OR($A11="",$B11=""),"",'OddsRatio_working_2-way'!M10)</f>
        <v>2.0546845739659791</v>
      </c>
      <c r="I11" s="30">
        <f>IF(OR($A11="",$B11=""),"",'OddsRatio_working_2-way'!N10)</f>
        <v>1.9481507786158798</v>
      </c>
      <c r="J11" s="30">
        <f>IF('Log_working_2-way'!$D10="","",A11^('Log_working_2-way'!$D10))</f>
        <v>2.0554666264202575</v>
      </c>
      <c r="K11" s="32">
        <f>IF('Log_working_2-way'!$D10="","",B11^('Log_working_2-way'!$D10))</f>
        <v>1.9474482422922217</v>
      </c>
      <c r="L11" s="37">
        <f t="shared" si="9"/>
        <v>0.48711340206185566</v>
      </c>
      <c r="M11" s="37">
        <f t="shared" si="10"/>
        <v>0.51288659793814428</v>
      </c>
      <c r="N11" s="38">
        <v>107</v>
      </c>
      <c r="O11" s="38">
        <f t="shared" si="11"/>
        <v>53.231155778894468</v>
      </c>
      <c r="P11" s="38">
        <f t="shared" si="12"/>
        <v>50.386243386243386</v>
      </c>
      <c r="Q11" s="38">
        <f t="shared" si="13"/>
        <v>56.613756613756621</v>
      </c>
      <c r="R11" s="38">
        <f t="shared" si="14"/>
        <v>53.768844221105525</v>
      </c>
      <c r="S11" s="39">
        <f t="shared" si="15"/>
        <v>-3.3826008348621528</v>
      </c>
      <c r="T11" s="39">
        <f t="shared" si="16"/>
        <v>-3.3826008348621386</v>
      </c>
      <c r="U11" t="s">
        <v>93</v>
      </c>
      <c r="V11" t="s">
        <v>94</v>
      </c>
      <c r="W11" t="s">
        <v>225</v>
      </c>
      <c r="X11" t="s">
        <v>223</v>
      </c>
      <c r="Y11" s="41"/>
    </row>
    <row r="12" spans="1:25" ht="15" x14ac:dyDescent="0.25">
      <c r="A12">
        <v>1.99</v>
      </c>
      <c r="B12">
        <v>1.9</v>
      </c>
      <c r="C12" s="29">
        <f t="shared" si="0"/>
        <v>2.8828352287754377E-2</v>
      </c>
      <c r="D12" s="30">
        <f>IF(OR($A12="",$B12=""),"",A12*'MPTO_working_2-way'!$G11)</f>
        <v>2.0473684210526311</v>
      </c>
      <c r="E12" s="32">
        <f>IF(OR($A12="",$B12=""),"",B12*'MPTO_working_2-way'!$G11)</f>
        <v>1.9547738693467331</v>
      </c>
      <c r="F12" s="30">
        <f>IF(OR($A12="",$B12=""),"",'MPTO_working_2-way'!D11)</f>
        <v>2.0487672717420748</v>
      </c>
      <c r="G12" s="32">
        <f>IF(OR($A12="",$B12=""),"",'MPTO_working_2-way'!E11)</f>
        <v>1.9535003874967702</v>
      </c>
      <c r="H12" s="30">
        <f>IF(OR($A12="",$B12=""),"",'OddsRatio_working_2-way'!M11)</f>
        <v>2.0488088481701512</v>
      </c>
      <c r="I12" s="30">
        <f>IF(OR($A12="",$B12=""),"",'OddsRatio_working_2-way'!N11)</f>
        <v>1.9534625892455926</v>
      </c>
      <c r="J12" s="30">
        <f>IF('Log_working_2-way'!$D11="","",A12^('Log_working_2-way'!$D11))</f>
        <v>2.0494438264048878</v>
      </c>
      <c r="K12" s="32">
        <f>IF('Log_working_2-way'!$D11="","",B12^('Log_working_2-way'!$D11))</f>
        <v>1.9528856855785393</v>
      </c>
      <c r="L12" s="37">
        <f t="shared" si="9"/>
        <v>0.48843187660668391</v>
      </c>
      <c r="M12" s="37">
        <f t="shared" si="10"/>
        <v>0.51156812339331637</v>
      </c>
      <c r="N12" s="38">
        <v>108</v>
      </c>
      <c r="O12" s="38">
        <f t="shared" si="11"/>
        <v>53.728643216080393</v>
      </c>
      <c r="P12" s="38">
        <f t="shared" si="12"/>
        <v>51.157894736842096</v>
      </c>
      <c r="Q12" s="38">
        <f t="shared" si="13"/>
        <v>56.84210526315789</v>
      </c>
      <c r="R12" s="38">
        <f t="shared" si="14"/>
        <v>54.271356783919593</v>
      </c>
      <c r="S12" s="39">
        <f t="shared" si="15"/>
        <v>-3.1134620470774976</v>
      </c>
      <c r="T12" s="39">
        <f t="shared" si="16"/>
        <v>-3.1134620470774976</v>
      </c>
      <c r="U12" t="s">
        <v>95</v>
      </c>
      <c r="V12" t="s">
        <v>96</v>
      </c>
      <c r="W12" t="s">
        <v>225</v>
      </c>
      <c r="X12" t="s">
        <v>223</v>
      </c>
      <c r="Y12" s="41"/>
    </row>
    <row r="13" spans="1:25" ht="15" x14ac:dyDescent="0.25">
      <c r="A13">
        <v>2.12</v>
      </c>
      <c r="B13">
        <v>1.78</v>
      </c>
      <c r="C13" s="29">
        <f t="shared" si="0"/>
        <v>3.3495866016535869E-2</v>
      </c>
      <c r="D13" s="30">
        <f>IF(OR($A13="",$B13=""),"",A13*'MPTO_working_2-way'!$G12)</f>
        <v>2.191011235955056</v>
      </c>
      <c r="E13" s="32">
        <f>IF(OR($A13="",$B13=""),"",B13*'MPTO_working_2-way'!$G12)</f>
        <v>1.8396226415094339</v>
      </c>
      <c r="F13" s="30">
        <f>IF(OR($A13="",$B13=""),"",'MPTO_working_2-way'!D12)</f>
        <v>2.1980428704566637</v>
      </c>
      <c r="G13" s="32">
        <f>IF(OR($A13="",$B13=""),"",'MPTO_working_2-way'!E12)</f>
        <v>1.8346946713341112</v>
      </c>
      <c r="H13" s="30">
        <f>IF(OR($A13="",$B13=""),"",'OddsRatio_working_2-way'!M12)</f>
        <v>2.1982893790305562</v>
      </c>
      <c r="I13" s="30">
        <f>IF(OR($A13="",$B13=""),"",'OddsRatio_working_2-way'!N12)</f>
        <v>1.83452296039628</v>
      </c>
      <c r="J13" s="30">
        <f>IF('Log_working_2-way'!$D12="","",A13^('Log_working_2-way'!$D12))</f>
        <v>2.2015102621380289</v>
      </c>
      <c r="K13" s="32">
        <f>IF('Log_working_2-way'!$D12="","",B13^('Log_working_2-way'!$D12))</f>
        <v>1.8322858584832242</v>
      </c>
      <c r="L13" s="37">
        <f t="shared" si="9"/>
        <v>0.45641025641025645</v>
      </c>
      <c r="M13" s="37">
        <f t="shared" si="10"/>
        <v>0.54358974358974366</v>
      </c>
      <c r="N13" s="38">
        <v>109</v>
      </c>
      <c r="O13" s="38">
        <f t="shared" si="11"/>
        <v>57.584905660377359</v>
      </c>
      <c r="P13" s="38">
        <f t="shared" si="12"/>
        <v>47.764044943820231</v>
      </c>
      <c r="Q13" s="38">
        <f t="shared" si="13"/>
        <v>61.235955056179776</v>
      </c>
      <c r="R13" s="38">
        <f t="shared" si="14"/>
        <v>51.415094339622634</v>
      </c>
      <c r="S13" s="39">
        <f t="shared" si="15"/>
        <v>-3.6510493958024171</v>
      </c>
      <c r="T13" s="39">
        <f t="shared" si="16"/>
        <v>-3.6510493958024028</v>
      </c>
      <c r="U13" t="s">
        <v>97</v>
      </c>
      <c r="V13" t="s">
        <v>98</v>
      </c>
      <c r="W13" t="s">
        <v>225</v>
      </c>
      <c r="X13" t="s">
        <v>223</v>
      </c>
      <c r="Y13" s="41"/>
    </row>
    <row r="14" spans="1:25" s="35" customFormat="1" ht="15" x14ac:dyDescent="0.25">
      <c r="A14">
        <v>1.93</v>
      </c>
      <c r="B14">
        <v>1.95</v>
      </c>
      <c r="C14" s="29">
        <f t="shared" si="0"/>
        <v>3.0955227846419575E-2</v>
      </c>
      <c r="D14" s="30">
        <f>IF(OR($A14="",$B14=""),"",A14*'MPTO_working_2-way'!$G13)</f>
        <v>1.9897435897435898</v>
      </c>
      <c r="E14" s="32">
        <f>IF(OR($A14="",$B14=""),"",B14*'MPTO_working_2-way'!$G13)</f>
        <v>2.0103626943005182</v>
      </c>
      <c r="F14" s="30">
        <f>IF(OR($A14="",$B14=""),"",'MPTO_working_2-way'!D13)</f>
        <v>1.9894277785119598</v>
      </c>
      <c r="G14" s="32">
        <f>IF(OR($A14="",$B14=""),"",'MPTO_working_2-way'!E13)</f>
        <v>2.0106851876586083</v>
      </c>
      <c r="H14" s="30">
        <f>IF(OR($A14="",$B14=""),"",'OddsRatio_working_2-way'!M13)</f>
        <v>1.9894176915848294</v>
      </c>
      <c r="I14" s="30">
        <f>IF(OR($A14="",$B14=""),"",'OddsRatio_working_2-way'!N13)</f>
        <v>2.0106954914038573</v>
      </c>
      <c r="J14" s="30">
        <f>IF('Log_working_2-way'!$D13="","",A14^('Log_working_2-way'!$D13))</f>
        <v>1.9892742724695103</v>
      </c>
      <c r="K14" s="32">
        <f>IF('Log_working_2-way'!$D13="","",B14^('Log_working_2-way'!$D13))</f>
        <v>2.0108420160403986</v>
      </c>
      <c r="L14" s="37">
        <f t="shared" si="9"/>
        <v>0.50257731958762886</v>
      </c>
      <c r="M14" s="37">
        <f t="shared" si="10"/>
        <v>0.49742268041237114</v>
      </c>
      <c r="N14" s="38">
        <v>110</v>
      </c>
      <c r="O14" s="38">
        <f t="shared" si="11"/>
        <v>53.005181347150256</v>
      </c>
      <c r="P14" s="38">
        <f t="shared" si="12"/>
        <v>53.589743589743598</v>
      </c>
      <c r="Q14" s="38">
        <f t="shared" si="13"/>
        <v>56.410256410256416</v>
      </c>
      <c r="R14" s="38">
        <f t="shared" si="14"/>
        <v>56.994818652849744</v>
      </c>
      <c r="S14" s="39">
        <f t="shared" si="15"/>
        <v>-3.4050750631061604</v>
      </c>
      <c r="T14" s="39">
        <f t="shared" si="16"/>
        <v>-3.4050750631061462</v>
      </c>
      <c r="U14" t="s">
        <v>99</v>
      </c>
      <c r="V14" t="s">
        <v>100</v>
      </c>
      <c r="W14" t="s">
        <v>225</v>
      </c>
      <c r="X14" t="s">
        <v>223</v>
      </c>
      <c r="Y14" s="41"/>
    </row>
    <row r="15" spans="1:25" ht="15" x14ac:dyDescent="0.25">
      <c r="A15">
        <v>2.0699999999999998</v>
      </c>
      <c r="B15">
        <v>1.81</v>
      </c>
      <c r="C15" s="29">
        <f t="shared" si="0"/>
        <v>3.5577975284917462E-2</v>
      </c>
      <c r="D15" s="30">
        <f>IF(OR($A15="",$B15=""),"",A15*'MPTO_working_2-way'!$G14)</f>
        <v>2.1436464088397789</v>
      </c>
      <c r="E15" s="32">
        <f>IF(OR($A15="",$B15=""),"",B15*'MPTO_working_2-way'!$G14)</f>
        <v>1.8743961352657006</v>
      </c>
      <c r="F15" s="30">
        <f>IF(OR($A15="",$B15=""),"",'MPTO_working_2-way'!D14)</f>
        <v>2.1491381535549374</v>
      </c>
      <c r="G15" s="32">
        <f>IF(OR($A15="",$B15=""),"",'MPTO_working_2-way'!E14)</f>
        <v>1.8702173858786533</v>
      </c>
      <c r="H15" s="30">
        <f>IF(OR($A15="",$B15=""),"",'OddsRatio_working_2-way'!M14)</f>
        <v>2.1493422703098441</v>
      </c>
      <c r="I15" s="30">
        <f>IF(OR($A15="",$B15=""),"",'OddsRatio_working_2-way'!N14)</f>
        <v>1.8700628401410975</v>
      </c>
      <c r="J15" s="30">
        <f>IF('Log_working_2-way'!$D14="","",A15^('Log_working_2-way'!$D14))</f>
        <v>2.1518584594506485</v>
      </c>
      <c r="K15" s="32">
        <f>IF('Log_working_2-way'!$D14="","",B15^('Log_working_2-way'!$D14))</f>
        <v>1.8681622223592078</v>
      </c>
      <c r="L15" s="37">
        <f t="shared" si="9"/>
        <v>0.46649484536082475</v>
      </c>
      <c r="M15" s="37">
        <f t="shared" si="10"/>
        <v>0.53350515463917525</v>
      </c>
      <c r="N15" s="38">
        <v>111</v>
      </c>
      <c r="O15" s="38">
        <f t="shared" si="11"/>
        <v>57.376811594202891</v>
      </c>
      <c r="P15" s="38">
        <f t="shared" si="12"/>
        <v>49.674033149171272</v>
      </c>
      <c r="Q15" s="38">
        <f t="shared" si="13"/>
        <v>61.325966850828735</v>
      </c>
      <c r="R15" s="38">
        <f t="shared" si="14"/>
        <v>53.623188405797109</v>
      </c>
      <c r="S15" s="39">
        <f t="shared" si="15"/>
        <v>-3.9491552566258434</v>
      </c>
      <c r="T15" s="39">
        <f t="shared" si="16"/>
        <v>-3.9491552566258363</v>
      </c>
      <c r="U15" t="s">
        <v>101</v>
      </c>
      <c r="V15" t="s">
        <v>102</v>
      </c>
      <c r="W15" t="s">
        <v>225</v>
      </c>
      <c r="X15" t="s">
        <v>223</v>
      </c>
      <c r="Y15" s="41"/>
    </row>
    <row r="16" spans="1:25" ht="15" x14ac:dyDescent="0.25">
      <c r="A16">
        <v>2.15</v>
      </c>
      <c r="B16">
        <v>1.76</v>
      </c>
      <c r="C16" s="29">
        <f t="shared" si="0"/>
        <v>3.3298097251585723E-2</v>
      </c>
      <c r="D16" s="30">
        <f>IF(OR($A16="",$B16=""),"",A16*'MPTO_working_2-way'!$G15)</f>
        <v>2.2215909090909092</v>
      </c>
      <c r="E16" s="32">
        <f>IF(OR($A16="",$B16=""),"",B16*'MPTO_working_2-way'!$G15)</f>
        <v>1.8186046511627909</v>
      </c>
      <c r="F16" s="30">
        <f>IF(OR($A16="",$B16=""),"",'MPTO_working_2-way'!D15)</f>
        <v>2.2298173246906305</v>
      </c>
      <c r="G16" s="32">
        <f>IF(OR($A16="",$B16=""),"",'MPTO_working_2-way'!E15)</f>
        <v>1.8131288931480596</v>
      </c>
      <c r="H16" s="30">
        <f>IF(OR($A16="",$B16=""),"",'OddsRatio_working_2-way'!M15)</f>
        <v>2.2301048307916052</v>
      </c>
      <c r="I16" s="30">
        <f>IF(OR($A16="",$B16=""),"",'OddsRatio_working_2-way'!N15)</f>
        <v>1.8129388446970602</v>
      </c>
      <c r="J16" s="30">
        <f>IF('Log_working_2-way'!$D15="","",A16^('Log_working_2-way'!$D15))</f>
        <v>2.2338767288490446</v>
      </c>
      <c r="K16" s="32">
        <f>IF('Log_working_2-way'!$D15="","",B16^('Log_working_2-way'!$D15))</f>
        <v>1.8104537322239227</v>
      </c>
      <c r="L16" s="37">
        <f t="shared" si="9"/>
        <v>0.45012787723785164</v>
      </c>
      <c r="M16" s="37">
        <f t="shared" si="10"/>
        <v>0.54987212276214825</v>
      </c>
      <c r="N16" s="38">
        <v>112</v>
      </c>
      <c r="O16" s="38">
        <f t="shared" si="11"/>
        <v>59.906976744186039</v>
      </c>
      <c r="P16" s="38">
        <f t="shared" si="12"/>
        <v>48.363636363636374</v>
      </c>
      <c r="Q16" s="38">
        <f t="shared" si="13"/>
        <v>63.63636363636364</v>
      </c>
      <c r="R16" s="38">
        <f t="shared" si="14"/>
        <v>52.093023255813954</v>
      </c>
      <c r="S16" s="39">
        <f t="shared" si="15"/>
        <v>-3.729386892177601</v>
      </c>
      <c r="T16" s="39">
        <f t="shared" si="16"/>
        <v>-3.7293868921775797</v>
      </c>
      <c r="U16" t="s">
        <v>103</v>
      </c>
      <c r="V16" t="s">
        <v>104</v>
      </c>
      <c r="W16" t="s">
        <v>225</v>
      </c>
      <c r="X16" t="s">
        <v>223</v>
      </c>
      <c r="Y16" s="41"/>
    </row>
    <row r="17" spans="1:25" ht="15" x14ac:dyDescent="0.25">
      <c r="A17">
        <v>2.39</v>
      </c>
      <c r="B17">
        <v>1.63</v>
      </c>
      <c r="C17" s="29">
        <f t="shared" si="0"/>
        <v>3.19069743563416E-2</v>
      </c>
      <c r="D17" s="30">
        <f>IF(OR($A17="",$B17=""),"",A17*'MPTO_working_2-way'!$G16)</f>
        <v>2.4662576687116564</v>
      </c>
      <c r="E17" s="32">
        <f>IF(OR($A17="",$B17=""),"",B17*'MPTO_working_2-way'!$G16)</f>
        <v>1.6820083682008367</v>
      </c>
      <c r="F17" s="30">
        <f>IF(OR($A17="",$B17=""),"",'MPTO_working_2-way'!D16)</f>
        <v>2.4847402493861024</v>
      </c>
      <c r="G17" s="32">
        <f>IF(OR($A17="",$B17=""),"",'MPTO_working_2-way'!E16)</f>
        <v>1.6735184827201064</v>
      </c>
      <c r="H17" s="30">
        <f>IF(OR($A17="",$B17=""),"",'OddsRatio_working_2-way'!M16)</f>
        <v>2.4853784724268779</v>
      </c>
      <c r="I17" s="30">
        <f>IF(OR($A17="",$B17=""),"",'OddsRatio_working_2-way'!N16)</f>
        <v>1.6732290918193764</v>
      </c>
      <c r="J17" s="30">
        <f>IF('Log_working_2-way'!$D16="","",A17^('Log_working_2-way'!$D16))</f>
        <v>2.4939306210789667</v>
      </c>
      <c r="K17" s="32">
        <f>IF('Log_working_2-way'!$D16="","",B17^('Log_working_2-way'!$D16))</f>
        <v>1.6693751275261461</v>
      </c>
      <c r="L17" s="37">
        <f t="shared" si="9"/>
        <v>0.40547263681592038</v>
      </c>
      <c r="M17" s="37">
        <f t="shared" si="10"/>
        <v>0.59452736318407962</v>
      </c>
      <c r="N17" s="38">
        <v>113</v>
      </c>
      <c r="O17" s="38">
        <f t="shared" si="11"/>
        <v>65.71966527196652</v>
      </c>
      <c r="P17" s="38">
        <f t="shared" si="12"/>
        <v>43.674846625766868</v>
      </c>
      <c r="Q17" s="38">
        <f t="shared" si="13"/>
        <v>69.325153374233125</v>
      </c>
      <c r="R17" s="38">
        <f t="shared" si="14"/>
        <v>47.280334728033473</v>
      </c>
      <c r="S17" s="39">
        <f t="shared" si="15"/>
        <v>-3.6054881022666052</v>
      </c>
      <c r="T17" s="39">
        <f t="shared" si="16"/>
        <v>-3.6054881022666052</v>
      </c>
      <c r="U17" t="s">
        <v>105</v>
      </c>
      <c r="V17" t="s">
        <v>106</v>
      </c>
      <c r="W17" t="s">
        <v>225</v>
      </c>
      <c r="X17" t="s">
        <v>223</v>
      </c>
      <c r="Y17" s="41"/>
    </row>
    <row r="18" spans="1:25" ht="15" x14ac:dyDescent="0.25">
      <c r="A18">
        <v>1.97</v>
      </c>
      <c r="B18">
        <v>1.92</v>
      </c>
      <c r="C18" s="29">
        <f t="shared" si="0"/>
        <v>2.844754653130277E-2</v>
      </c>
      <c r="D18" s="30">
        <f>IF(OR($A18="",$B18=""),"",A18*'MPTO_working_2-way'!$G17)</f>
        <v>2.0260416666666665</v>
      </c>
      <c r="E18" s="32">
        <f>IF(OR($A18="",$B18=""),"",B18*'MPTO_working_2-way'!$G17)</f>
        <v>1.9746192893401013</v>
      </c>
      <c r="F18" s="30">
        <f>IF(OR($A18="",$B18=""),"",'MPTO_working_2-way'!D17)</f>
        <v>2.0267924123888115</v>
      </c>
      <c r="G18" s="32">
        <f>IF(OR($A18="",$B18=""),"",'MPTO_working_2-way'!E17)</f>
        <v>1.9739066903246005</v>
      </c>
      <c r="H18" s="30">
        <f>IF(OR($A18="",$B18=""),"",'OddsRatio_working_2-way'!M17)</f>
        <v>2.0268144068364817</v>
      </c>
      <c r="I18" s="30">
        <f>IF(OR($A18="",$B18=""),"",'OddsRatio_working_2-way'!N17)</f>
        <v>1.9738858291644976</v>
      </c>
      <c r="J18" s="30">
        <f>IF('Log_working_2-way'!$D17="","",A18^('Log_working_2-way'!$D17))</f>
        <v>2.0271548987306875</v>
      </c>
      <c r="K18" s="32">
        <f>IF('Log_working_2-way'!$D17="","",B18^('Log_working_2-way'!$D17))</f>
        <v>1.9735629954505829</v>
      </c>
      <c r="L18" s="37">
        <f t="shared" si="9"/>
        <v>0.49357326478149105</v>
      </c>
      <c r="M18" s="37">
        <f t="shared" si="10"/>
        <v>0.50642673521850901</v>
      </c>
      <c r="N18" s="38">
        <v>114</v>
      </c>
      <c r="O18" s="38">
        <f t="shared" si="11"/>
        <v>56.131979695431461</v>
      </c>
      <c r="P18" s="38">
        <f t="shared" si="12"/>
        <v>54.625</v>
      </c>
      <c r="Q18" s="38">
        <f t="shared" si="13"/>
        <v>59.375000000000007</v>
      </c>
      <c r="R18" s="38">
        <f t="shared" si="14"/>
        <v>57.868020304568525</v>
      </c>
      <c r="S18" s="39">
        <f t="shared" si="15"/>
        <v>-3.243020304568546</v>
      </c>
      <c r="T18" s="39">
        <f t="shared" si="16"/>
        <v>-3.2430203045685246</v>
      </c>
      <c r="U18" t="s">
        <v>107</v>
      </c>
      <c r="V18" t="s">
        <v>108</v>
      </c>
      <c r="W18" t="s">
        <v>225</v>
      </c>
      <c r="X18" t="s">
        <v>223</v>
      </c>
      <c r="Y18" s="41"/>
    </row>
    <row r="19" spans="1:25" ht="15" x14ac:dyDescent="0.25">
      <c r="A19">
        <v>2.2799999999999998</v>
      </c>
      <c r="B19">
        <v>1.68</v>
      </c>
      <c r="C19" s="29">
        <f t="shared" si="0"/>
        <v>3.383458646616555E-2</v>
      </c>
      <c r="D19" s="30">
        <f>IF(OR($A19="",$B19=""),"",A19*'MPTO_working_2-way'!$G18)</f>
        <v>2.3571428571428572</v>
      </c>
      <c r="E19" s="32">
        <f>IF(OR($A19="",$B19=""),"",B19*'MPTO_working_2-way'!$G18)</f>
        <v>1.736842105263158</v>
      </c>
      <c r="F19" s="30">
        <f>IF(OR($A19="",$B19=""),"",'MPTO_working_2-way'!D18)</f>
        <v>2.3714710252600297</v>
      </c>
      <c r="G19" s="32">
        <f>IF(OR($A19="",$B19=""),"",'MPTO_working_2-way'!E18)</f>
        <v>1.7291440953412784</v>
      </c>
      <c r="H19" s="30">
        <f>IF(OR($A19="",$B19=""),"",'OddsRatio_working_2-way'!M18)</f>
        <v>2.3719886811400706</v>
      </c>
      <c r="I19" s="30">
        <f>IF(OR($A19="",$B19=""),"",'OddsRatio_working_2-way'!N18)</f>
        <v>1.728868986855663</v>
      </c>
      <c r="J19" s="30">
        <f>IF('Log_working_2-way'!$D18="","",A19^('Log_working_2-way'!$D18))</f>
        <v>2.3786002597874161</v>
      </c>
      <c r="K19" s="32">
        <f>IF('Log_working_2-way'!$D18="","",B19^('Log_working_2-way'!$D18))</f>
        <v>1.7253734306956654</v>
      </c>
      <c r="L19" s="37">
        <f t="shared" si="9"/>
        <v>0.42424242424242425</v>
      </c>
      <c r="M19" s="37">
        <f t="shared" si="10"/>
        <v>0.57575757575757569</v>
      </c>
      <c r="N19" s="38">
        <v>115</v>
      </c>
      <c r="O19" s="38">
        <f t="shared" si="11"/>
        <v>64.561403508771932</v>
      </c>
      <c r="P19" s="38">
        <f t="shared" si="12"/>
        <v>46.547619047619044</v>
      </c>
      <c r="Q19" s="38">
        <f t="shared" si="13"/>
        <v>68.452380952380949</v>
      </c>
      <c r="R19" s="38">
        <f t="shared" si="14"/>
        <v>50.438596491228076</v>
      </c>
      <c r="S19" s="39">
        <f t="shared" si="15"/>
        <v>-3.8909774436090174</v>
      </c>
      <c r="T19" s="39">
        <f t="shared" si="16"/>
        <v>-3.8909774436090316</v>
      </c>
      <c r="U19" t="s">
        <v>109</v>
      </c>
      <c r="V19" t="s">
        <v>110</v>
      </c>
      <c r="W19" t="s">
        <v>225</v>
      </c>
      <c r="X19" t="s">
        <v>223</v>
      </c>
      <c r="Y19" s="41"/>
    </row>
    <row r="20" spans="1:25" ht="15" x14ac:dyDescent="0.25">
      <c r="A20">
        <v>1.87</v>
      </c>
      <c r="B20">
        <v>2</v>
      </c>
      <c r="C20" s="29">
        <f t="shared" si="0"/>
        <v>3.475935828876997E-2</v>
      </c>
      <c r="D20" s="30">
        <f>IF(OR($A20="",$B20=""),"",A20*'MPTO_working_2-way'!$G19)</f>
        <v>1.9350000000000001</v>
      </c>
      <c r="E20" s="32">
        <f>IF(OR($A20="",$B20=""),"",B20*'MPTO_working_2-way'!$G19)</f>
        <v>2.0695187165775399</v>
      </c>
      <c r="F20" s="30">
        <f>IF(OR($A20="",$B20=""),"",'MPTO_working_2-way'!D19)</f>
        <v>1.9328165374677002</v>
      </c>
      <c r="G20" s="32">
        <f>IF(OR($A20="",$B20=""),"",'MPTO_working_2-way'!E19)</f>
        <v>2.0720221606648197</v>
      </c>
      <c r="H20" s="30">
        <f>IF(OR($A20="",$B20=""),"",'OddsRatio_working_2-way'!M19)</f>
        <v>1.9327379053088816</v>
      </c>
      <c r="I20" s="30">
        <f>IF(OR($A20="",$B20=""),"",'OddsRatio_working_2-way'!N19)</f>
        <v>2.0721125348377947</v>
      </c>
      <c r="J20" s="30">
        <f>IF('Log_working_2-way'!$D19="","",A20^('Log_working_2-way'!$D19))</f>
        <v>1.9317443969723613</v>
      </c>
      <c r="K20" s="32">
        <f>IF('Log_working_2-way'!$D19="","",B20^('Log_working_2-way'!$D19))</f>
        <v>2.0732557161055905</v>
      </c>
      <c r="L20" s="37">
        <f t="shared" si="9"/>
        <v>0.51679586563307489</v>
      </c>
      <c r="M20" s="37">
        <f t="shared" si="10"/>
        <v>0.48320413436692511</v>
      </c>
      <c r="N20" s="38">
        <v>116</v>
      </c>
      <c r="O20" s="38">
        <f t="shared" si="11"/>
        <v>53.967914438502675</v>
      </c>
      <c r="P20" s="38">
        <f t="shared" si="12"/>
        <v>58</v>
      </c>
      <c r="Q20" s="38">
        <f t="shared" si="13"/>
        <v>58</v>
      </c>
      <c r="R20" s="38">
        <f t="shared" si="14"/>
        <v>62.032085561497318</v>
      </c>
      <c r="S20" s="39">
        <f t="shared" si="15"/>
        <v>-4.0320855614973254</v>
      </c>
      <c r="T20" s="39">
        <f t="shared" si="16"/>
        <v>-4.0320855614973183</v>
      </c>
      <c r="U20" t="s">
        <v>111</v>
      </c>
      <c r="V20" t="s">
        <v>112</v>
      </c>
      <c r="W20" t="s">
        <v>227</v>
      </c>
      <c r="X20" t="s">
        <v>223</v>
      </c>
      <c r="Y20" s="41"/>
    </row>
    <row r="21" spans="1:25" ht="15" x14ac:dyDescent="0.25">
      <c r="A21">
        <v>1.93</v>
      </c>
      <c r="B21">
        <v>1.93</v>
      </c>
      <c r="C21" s="29">
        <f t="shared" si="0"/>
        <v>3.62694300518136E-2</v>
      </c>
      <c r="D21" s="30">
        <f>IF(OR($A21="",$B21=""),"",A21*'MPTO_working_2-way'!$G20)</f>
        <v>2</v>
      </c>
      <c r="E21" s="32">
        <f>IF(OR($A21="",$B21=""),"",B21*'MPTO_working_2-way'!$G20)</f>
        <v>2</v>
      </c>
      <c r="F21" s="30">
        <f>IF(OR($A21="",$B21=""),"",'MPTO_working_2-way'!D20)</f>
        <v>2.0000000000000004</v>
      </c>
      <c r="G21" s="32">
        <f>IF(OR($A21="",$B21=""),"",'MPTO_working_2-way'!E20)</f>
        <v>2.0000000000000004</v>
      </c>
      <c r="H21" s="30">
        <f>IF(OR($A21="",$B21=""),"",'OddsRatio_working_2-way'!M20)</f>
        <v>2</v>
      </c>
      <c r="I21" s="30">
        <f>IF(OR($A21="",$B21=""),"",'OddsRatio_working_2-way'!N20)</f>
        <v>2</v>
      </c>
      <c r="J21" s="30">
        <f>IF('Log_working_2-way'!$D20="","",A21^('Log_working_2-way'!$D20))</f>
        <v>1.9999999999999618</v>
      </c>
      <c r="K21" s="32">
        <f>IF('Log_working_2-way'!$D20="","",B21^('Log_working_2-way'!$D20))</f>
        <v>1.9999999999999618</v>
      </c>
      <c r="L21" s="37">
        <f t="shared" si="9"/>
        <v>0.5</v>
      </c>
      <c r="M21" s="37">
        <f t="shared" si="10"/>
        <v>0.5</v>
      </c>
      <c r="N21" s="38">
        <v>117</v>
      </c>
      <c r="O21" s="38">
        <f t="shared" si="11"/>
        <v>56.378238341968917</v>
      </c>
      <c r="P21" s="38">
        <f t="shared" si="12"/>
        <v>56.378238341968917</v>
      </c>
      <c r="Q21" s="38">
        <f t="shared" si="13"/>
        <v>60.621761658031097</v>
      </c>
      <c r="R21" s="38">
        <f t="shared" si="14"/>
        <v>60.621761658031097</v>
      </c>
      <c r="S21" s="39">
        <f t="shared" si="15"/>
        <v>-4.2435233160621806</v>
      </c>
      <c r="T21" s="39">
        <f t="shared" si="16"/>
        <v>-4.2435233160621806</v>
      </c>
      <c r="U21" t="s">
        <v>113</v>
      </c>
      <c r="V21" t="s">
        <v>114</v>
      </c>
      <c r="W21" t="s">
        <v>227</v>
      </c>
      <c r="X21" t="s">
        <v>223</v>
      </c>
      <c r="Y21" s="41"/>
    </row>
    <row r="22" spans="1:25" ht="15" x14ac:dyDescent="0.25">
      <c r="A22">
        <v>2.1</v>
      </c>
      <c r="B22">
        <v>1.78</v>
      </c>
      <c r="C22" s="29">
        <f t="shared" si="0"/>
        <v>3.7988228999465079E-2</v>
      </c>
      <c r="D22" s="30">
        <f>IF(OR($A22="",$B22=""),"",A22*'MPTO_working_2-way'!$G21)</f>
        <v>2.1797752808988768</v>
      </c>
      <c r="E22" s="32">
        <f>IF(OR($A22="",$B22=""),"",B22*'MPTO_working_2-way'!$G21)</f>
        <v>1.8476190476190479</v>
      </c>
      <c r="F22" s="30">
        <f>IF(OR($A22="",$B22=""),"",'MPTO_working_2-way'!D21)</f>
        <v>2.1872440023405506</v>
      </c>
      <c r="G22" s="32">
        <f>IF(OR($A22="",$B22=""),"",'MPTO_working_2-way'!E21)</f>
        <v>1.8422868408082802</v>
      </c>
      <c r="H22" s="30">
        <f>IF(OR($A22="",$B22=""),"",'OddsRatio_working_2-way'!M21)</f>
        <v>2.1875421719907089</v>
      </c>
      <c r="I22" s="30">
        <f>IF(OR($A22="",$B22=""),"",'OddsRatio_working_2-way'!N21)</f>
        <v>1.8420753583206844</v>
      </c>
      <c r="J22" s="30">
        <f>IF('Log_working_2-way'!$D21="","",A22^('Log_working_2-way'!$D21))</f>
        <v>2.1909772182449698</v>
      </c>
      <c r="K22" s="32">
        <f>IF('Log_working_2-way'!$D21="","",B22^('Log_working_2-way'!$D21))</f>
        <v>1.8396466235294411</v>
      </c>
      <c r="L22" s="37">
        <f t="shared" si="9"/>
        <v>0.45876288659793807</v>
      </c>
      <c r="M22" s="37">
        <f t="shared" si="10"/>
        <v>0.54123711340206171</v>
      </c>
      <c r="N22" s="38">
        <v>118</v>
      </c>
      <c r="O22" s="38">
        <f t="shared" si="11"/>
        <v>61.80952380952381</v>
      </c>
      <c r="P22" s="38">
        <f t="shared" si="12"/>
        <v>51.707865168539328</v>
      </c>
      <c r="Q22" s="38">
        <f t="shared" si="13"/>
        <v>66.292134831460686</v>
      </c>
      <c r="R22" s="38">
        <f t="shared" si="14"/>
        <v>56.19047619047619</v>
      </c>
      <c r="S22" s="39">
        <f t="shared" si="15"/>
        <v>-4.4826110219368758</v>
      </c>
      <c r="T22" s="39">
        <f t="shared" si="16"/>
        <v>-4.4826110219368616</v>
      </c>
      <c r="U22" t="s">
        <v>115</v>
      </c>
      <c r="V22" t="s">
        <v>116</v>
      </c>
      <c r="W22" t="s">
        <v>227</v>
      </c>
      <c r="X22" t="s">
        <v>223</v>
      </c>
      <c r="Y22" s="41"/>
    </row>
    <row r="23" spans="1:25" ht="15" x14ac:dyDescent="0.25">
      <c r="A23">
        <v>1.74</v>
      </c>
      <c r="B23">
        <v>2.16</v>
      </c>
      <c r="C23" s="29">
        <f t="shared" si="0"/>
        <v>3.7675606641123682E-2</v>
      </c>
      <c r="D23" s="30">
        <f>IF(OR($A23="",$B23=""),"",A23*'MPTO_working_2-way'!$G22)</f>
        <v>1.8055555555555551</v>
      </c>
      <c r="E23" s="32">
        <f>IF(OR($A23="",$B23=""),"",B23*'MPTO_working_2-way'!$G22)</f>
        <v>2.2413793103448274</v>
      </c>
      <c r="F23" s="30">
        <f>IF(OR($A23="",$B23=""),"",'MPTO_working_2-way'!D22)</f>
        <v>1.7989661114302122</v>
      </c>
      <c r="G23" s="32">
        <f>IF(OR($A23="",$B23=""),"",'MPTO_working_2-way'!E22)</f>
        <v>2.2516175413371671</v>
      </c>
      <c r="H23" s="30">
        <f>IF(OR($A23="",$B23=""),"",'OddsRatio_working_2-way'!M22)</f>
        <v>1.7987058497862392</v>
      </c>
      <c r="I23" s="30">
        <f>IF(OR($A23="",$B23=""),"",'OddsRatio_working_2-way'!N22)</f>
        <v>2.2520253861514017</v>
      </c>
      <c r="J23" s="30">
        <f>IF('Log_working_2-way'!$D22="","",A23^('Log_working_2-way'!$D22))</f>
        <v>1.7957063007853538</v>
      </c>
      <c r="K23" s="32">
        <f>IF('Log_working_2-way'!$D22="","",B23^('Log_working_2-way'!$D22))</f>
        <v>2.2567451068476951</v>
      </c>
      <c r="L23" s="37">
        <f t="shared" si="9"/>
        <v>0.55384615384615399</v>
      </c>
      <c r="M23" s="37">
        <f t="shared" si="10"/>
        <v>0.44615384615384618</v>
      </c>
      <c r="N23" s="38">
        <v>119</v>
      </c>
      <c r="O23" s="38">
        <f t="shared" si="11"/>
        <v>50.609195402298852</v>
      </c>
      <c r="P23" s="38">
        <f t="shared" si="12"/>
        <v>63.907407407407412</v>
      </c>
      <c r="Q23" s="38">
        <f t="shared" si="13"/>
        <v>55.092592592592588</v>
      </c>
      <c r="R23" s="38">
        <f t="shared" si="14"/>
        <v>68.390804597701148</v>
      </c>
      <c r="S23" s="39">
        <f t="shared" si="15"/>
        <v>-4.4833971902937364</v>
      </c>
      <c r="T23" s="39">
        <f t="shared" si="16"/>
        <v>-4.4833971902937364</v>
      </c>
      <c r="U23" t="s">
        <v>117</v>
      </c>
      <c r="V23" t="s">
        <v>118</v>
      </c>
      <c r="W23" t="s">
        <v>227</v>
      </c>
      <c r="X23" t="s">
        <v>223</v>
      </c>
      <c r="Y23" s="41"/>
    </row>
    <row r="24" spans="1:25" ht="15" x14ac:dyDescent="0.25">
      <c r="A24">
        <v>1.93</v>
      </c>
      <c r="B24">
        <v>1.93</v>
      </c>
      <c r="C24" s="29">
        <f t="shared" si="0"/>
        <v>3.62694300518136E-2</v>
      </c>
      <c r="D24" s="30">
        <f>IF(OR($A24="",$B24=""),"",A24*'MPTO_working_2-way'!$G23)</f>
        <v>2</v>
      </c>
      <c r="E24" s="32">
        <f>IF(OR($A24="",$B24=""),"",B24*'MPTO_working_2-way'!$G23)</f>
        <v>2</v>
      </c>
      <c r="F24" s="30">
        <f>IF(OR($A24="",$B24=""),"",'MPTO_working_2-way'!D23)</f>
        <v>2.0000000000000004</v>
      </c>
      <c r="G24" s="32">
        <f>IF(OR($A24="",$B24=""),"",'MPTO_working_2-way'!E23)</f>
        <v>2.0000000000000004</v>
      </c>
      <c r="H24" s="30">
        <f>IF(OR($A24="",$B24=""),"",'OddsRatio_working_2-way'!M23)</f>
        <v>2</v>
      </c>
      <c r="I24" s="30">
        <f>IF(OR($A24="",$B24=""),"",'OddsRatio_working_2-way'!N23)</f>
        <v>2</v>
      </c>
      <c r="J24" s="30">
        <f>IF('Log_working_2-way'!$D23="","",A24^('Log_working_2-way'!$D23))</f>
        <v>1.9999999999999618</v>
      </c>
      <c r="K24" s="32">
        <f>IF('Log_working_2-way'!$D23="","",B24^('Log_working_2-way'!$D23))</f>
        <v>1.9999999999999618</v>
      </c>
      <c r="L24" s="37">
        <f t="shared" si="9"/>
        <v>0.5</v>
      </c>
      <c r="M24" s="37">
        <f t="shared" si="10"/>
        <v>0.5</v>
      </c>
      <c r="N24" s="38">
        <v>120</v>
      </c>
      <c r="O24" s="38">
        <f t="shared" si="11"/>
        <v>57.823834196891198</v>
      </c>
      <c r="P24" s="38">
        <f t="shared" si="12"/>
        <v>57.823834196891198</v>
      </c>
      <c r="Q24" s="38">
        <f t="shared" si="13"/>
        <v>62.176165803108816</v>
      </c>
      <c r="R24" s="38">
        <f t="shared" si="14"/>
        <v>62.176165803108816</v>
      </c>
      <c r="S24" s="39">
        <f t="shared" si="15"/>
        <v>-4.3523316062176178</v>
      </c>
      <c r="T24" s="39">
        <f t="shared" si="16"/>
        <v>-4.3523316062176178</v>
      </c>
      <c r="U24" t="s">
        <v>119</v>
      </c>
      <c r="V24" t="s">
        <v>120</v>
      </c>
      <c r="W24" t="s">
        <v>227</v>
      </c>
      <c r="X24" t="s">
        <v>223</v>
      </c>
      <c r="Y24" s="41"/>
    </row>
    <row r="25" spans="1:25" ht="15" x14ac:dyDescent="0.25">
      <c r="A25">
        <v>2.09</v>
      </c>
      <c r="B25">
        <v>1.79</v>
      </c>
      <c r="C25" s="29">
        <f t="shared" si="0"/>
        <v>3.7128117398625982E-2</v>
      </c>
      <c r="D25" s="30">
        <f>IF(OR($A25="",$B25=""),"",A25*'MPTO_working_2-way'!$G24)</f>
        <v>2.1675977653631282</v>
      </c>
      <c r="E25" s="32">
        <f>IF(OR($A25="",$B25=""),"",B25*'MPTO_working_2-way'!$G24)</f>
        <v>1.8564593301435406</v>
      </c>
      <c r="F25" s="30">
        <f>IF(OR($A25="",$B25=""),"",'MPTO_working_2-way'!D24)</f>
        <v>2.1743628490889537</v>
      </c>
      <c r="G25" s="32">
        <f>IF(OR($A25="",$B25=""),"",'MPTO_working_2-way'!E24)</f>
        <v>1.8515255747197545</v>
      </c>
      <c r="H25" s="30">
        <f>IF(OR($A25="",$B25=""),"",'OddsRatio_working_2-way'!M24)</f>
        <v>2.1746262535134471</v>
      </c>
      <c r="I25" s="30">
        <f>IF(OR($A25="",$B25=""),"",'OddsRatio_working_2-way'!N24)</f>
        <v>1.8513346241060764</v>
      </c>
      <c r="J25" s="30">
        <f>IF('Log_working_2-way'!$D24="","",A25^('Log_working_2-way'!$D24))</f>
        <v>2.177733465070919</v>
      </c>
      <c r="K25" s="32">
        <f>IF('Log_working_2-way'!$D24="","",B25^('Log_working_2-way'!$D24))</f>
        <v>1.8490885498780329</v>
      </c>
      <c r="L25" s="37">
        <f t="shared" si="9"/>
        <v>0.46134020618556709</v>
      </c>
      <c r="M25" s="37">
        <f t="shared" si="10"/>
        <v>0.53865979381443296</v>
      </c>
      <c r="N25" s="38">
        <v>121</v>
      </c>
      <c r="O25" s="38">
        <f t="shared" si="11"/>
        <v>63.10526315789474</v>
      </c>
      <c r="P25" s="38">
        <f t="shared" si="12"/>
        <v>53.402234636871505</v>
      </c>
      <c r="Q25" s="38">
        <f t="shared" si="13"/>
        <v>67.597765363128488</v>
      </c>
      <c r="R25" s="38">
        <f t="shared" si="14"/>
        <v>57.894736842105267</v>
      </c>
      <c r="S25" s="39">
        <f t="shared" si="15"/>
        <v>-4.4925022052337482</v>
      </c>
      <c r="T25" s="39">
        <f t="shared" si="16"/>
        <v>-4.4925022052337624</v>
      </c>
      <c r="U25" t="s">
        <v>121</v>
      </c>
      <c r="V25" t="s">
        <v>122</v>
      </c>
      <c r="W25" t="s">
        <v>227</v>
      </c>
      <c r="X25" t="s">
        <v>223</v>
      </c>
      <c r="Y25" s="41"/>
    </row>
    <row r="26" spans="1:25" ht="15" x14ac:dyDescent="0.25">
      <c r="A26">
        <v>1.99</v>
      </c>
      <c r="B26">
        <v>1.88</v>
      </c>
      <c r="C26" s="29">
        <f t="shared" si="0"/>
        <v>3.4427456431091574E-2</v>
      </c>
      <c r="D26" s="30">
        <f>IF(OR($A26="",$B26=""),"",A26*'MPTO_working_2-way'!$G25)</f>
        <v>2.0585106382978724</v>
      </c>
      <c r="E26" s="32">
        <f>IF(OR($A26="",$B26=""),"",B26*'MPTO_working_2-way'!$G25)</f>
        <v>1.9447236180904521</v>
      </c>
      <c r="F26" s="30">
        <f>IF(OR($A26="",$B26=""),"",'MPTO_working_2-way'!D25)</f>
        <v>2.0605860321656753</v>
      </c>
      <c r="G26" s="32">
        <f>IF(OR($A26="",$B26=""),"",'MPTO_working_2-way'!E25)</f>
        <v>1.9428749480681344</v>
      </c>
      <c r="H26" s="30">
        <f>IF(OR($A26="",$B26=""),"",'OddsRatio_working_2-way'!M25)</f>
        <v>2.0606601717798219</v>
      </c>
      <c r="I26" s="30">
        <f>IF(OR($A26="",$B26=""),"",'OddsRatio_working_2-way'!N25)</f>
        <v>1.9428090415820634</v>
      </c>
      <c r="J26" s="30">
        <f>IF('Log_working_2-way'!$D25="","",A26^('Log_working_2-way'!$D25))</f>
        <v>2.0616072733158419</v>
      </c>
      <c r="K26" s="32">
        <f>IF('Log_working_2-way'!$D25="","",B26^('Log_working_2-way'!$D25))</f>
        <v>1.9419679246135251</v>
      </c>
      <c r="L26" s="37">
        <f t="shared" si="9"/>
        <v>0.48578811369509045</v>
      </c>
      <c r="M26" s="37">
        <f t="shared" si="10"/>
        <v>0.51421188630490955</v>
      </c>
      <c r="N26" s="38">
        <v>122</v>
      </c>
      <c r="O26" s="38">
        <f t="shared" si="11"/>
        <v>60.693467336683412</v>
      </c>
      <c r="P26" s="38">
        <f t="shared" si="12"/>
        <v>57.106382978723396</v>
      </c>
      <c r="Q26" s="38">
        <f t="shared" si="13"/>
        <v>64.893617021276597</v>
      </c>
      <c r="R26" s="38">
        <f t="shared" si="14"/>
        <v>61.306532663316574</v>
      </c>
      <c r="S26" s="39">
        <f t="shared" si="15"/>
        <v>-4.2001496845931854</v>
      </c>
      <c r="T26" s="39">
        <f t="shared" si="16"/>
        <v>-4.2001496845931783</v>
      </c>
      <c r="U26" t="s">
        <v>123</v>
      </c>
      <c r="V26" t="s">
        <v>124</v>
      </c>
      <c r="W26" t="s">
        <v>227</v>
      </c>
      <c r="X26" t="s">
        <v>223</v>
      </c>
      <c r="Y26" s="41"/>
    </row>
    <row r="27" spans="1:25" ht="15" x14ac:dyDescent="0.25">
      <c r="A27">
        <v>2.19</v>
      </c>
      <c r="B27">
        <v>1.72</v>
      </c>
      <c r="C27" s="29">
        <f t="shared" si="0"/>
        <v>3.8016353403419467E-2</v>
      </c>
      <c r="D27" s="30">
        <f>IF(OR($A27="",$B27=""),"",A27*'MPTO_working_2-way'!$G26)</f>
        <v>2.2732558139534884</v>
      </c>
      <c r="E27" s="32">
        <f>IF(OR($A27="",$B27=""),"",B27*'MPTO_working_2-way'!$G26)</f>
        <v>1.7853881278538815</v>
      </c>
      <c r="F27" s="30">
        <f>IF(OR($A27="",$B27=""),"",'MPTO_working_2-way'!D26)</f>
        <v>2.2851249696675566</v>
      </c>
      <c r="G27" s="32">
        <f>IF(OR($A27="",$B27=""),"",'MPTO_working_2-way'!E26)</f>
        <v>1.7781344410876134</v>
      </c>
      <c r="H27" s="30">
        <f>IF(OR($A27="",$B27=""),"",'OddsRatio_working_2-way'!M26)</f>
        <v>2.2856040517117928</v>
      </c>
      <c r="I27" s="30">
        <f>IF(OR($A27="",$B27=""),"",'OddsRatio_working_2-way'!N26)</f>
        <v>1.7778444682625973</v>
      </c>
      <c r="J27" s="30">
        <f>IF('Log_working_2-way'!$D26="","",A27^('Log_working_2-way'!$D26))</f>
        <v>2.291085448482058</v>
      </c>
      <c r="K27" s="32">
        <f>IF('Log_working_2-way'!$D26="","",B27^('Log_working_2-way'!$D26))</f>
        <v>1.7745420732419892</v>
      </c>
      <c r="L27" s="37">
        <f t="shared" si="9"/>
        <v>0.43989769820971864</v>
      </c>
      <c r="M27" s="37">
        <f t="shared" si="10"/>
        <v>0.56010230179028131</v>
      </c>
      <c r="N27" s="38">
        <v>123</v>
      </c>
      <c r="O27" s="38">
        <f t="shared" si="11"/>
        <v>66.835616438356169</v>
      </c>
      <c r="P27" s="38">
        <f t="shared" si="12"/>
        <v>51.488372093023258</v>
      </c>
      <c r="Q27" s="38">
        <f t="shared" si="13"/>
        <v>71.511627906976742</v>
      </c>
      <c r="R27" s="38">
        <f t="shared" si="14"/>
        <v>56.164383561643838</v>
      </c>
      <c r="S27" s="39">
        <f t="shared" si="15"/>
        <v>-4.6760114686205725</v>
      </c>
      <c r="T27" s="39">
        <f t="shared" si="16"/>
        <v>-4.6760114686205796</v>
      </c>
      <c r="U27" t="s">
        <v>125</v>
      </c>
      <c r="V27" t="s">
        <v>126</v>
      </c>
      <c r="W27" t="s">
        <v>227</v>
      </c>
      <c r="X27" t="s">
        <v>223</v>
      </c>
      <c r="Y27" s="41"/>
    </row>
    <row r="28" spans="1:25" ht="15" x14ac:dyDescent="0.25">
      <c r="A28">
        <v>1.99</v>
      </c>
      <c r="B28">
        <v>1.88</v>
      </c>
      <c r="C28" s="29">
        <f t="shared" si="0"/>
        <v>3.4427456431091574E-2</v>
      </c>
      <c r="D28" s="30">
        <f>IF(OR($A28="",$B28=""),"",A28*'MPTO_working_2-way'!$G27)</f>
        <v>2.0585106382978724</v>
      </c>
      <c r="E28" s="32">
        <f>IF(OR($A28="",$B28=""),"",B28*'MPTO_working_2-way'!$G27)</f>
        <v>1.9447236180904521</v>
      </c>
      <c r="F28" s="30">
        <f>IF(OR($A28="",$B28=""),"",'MPTO_working_2-way'!D27)</f>
        <v>2.0605860321656753</v>
      </c>
      <c r="G28" s="32">
        <f>IF(OR($A28="",$B28=""),"",'MPTO_working_2-way'!E27)</f>
        <v>1.9428749480681344</v>
      </c>
      <c r="H28" s="30">
        <f>IF(OR($A28="",$B28=""),"",'OddsRatio_working_2-way'!M27)</f>
        <v>2.0606601717798219</v>
      </c>
      <c r="I28" s="30">
        <f>IF(OR($A28="",$B28=""),"",'OddsRatio_working_2-way'!N27)</f>
        <v>1.9428090415820634</v>
      </c>
      <c r="J28" s="30">
        <f>IF('Log_working_2-way'!$D27="","",A28^('Log_working_2-way'!$D27))</f>
        <v>2.0616072733158419</v>
      </c>
      <c r="K28" s="32">
        <f>IF('Log_working_2-way'!$D27="","",B28^('Log_working_2-way'!$D27))</f>
        <v>1.9419679246135251</v>
      </c>
      <c r="L28" s="37">
        <f t="shared" si="9"/>
        <v>0.48578811369509045</v>
      </c>
      <c r="M28" s="37">
        <f t="shared" si="10"/>
        <v>0.51421188630490955</v>
      </c>
      <c r="N28" s="38">
        <v>124</v>
      </c>
      <c r="O28" s="38">
        <f t="shared" si="11"/>
        <v>61.688442211055268</v>
      </c>
      <c r="P28" s="38">
        <f t="shared" si="12"/>
        <v>58.042553191489347</v>
      </c>
      <c r="Q28" s="38">
        <f t="shared" si="13"/>
        <v>65.957446808510639</v>
      </c>
      <c r="R28" s="38">
        <f t="shared" si="14"/>
        <v>62.311557788944718</v>
      </c>
      <c r="S28" s="39">
        <f t="shared" si="15"/>
        <v>-4.2690045974553712</v>
      </c>
      <c r="T28" s="39">
        <f t="shared" si="16"/>
        <v>-4.2690045974553712</v>
      </c>
      <c r="U28" t="s">
        <v>127</v>
      </c>
      <c r="V28" t="s">
        <v>128</v>
      </c>
      <c r="W28" t="s">
        <v>227</v>
      </c>
      <c r="X28" t="s">
        <v>223</v>
      </c>
      <c r="Y28" s="41"/>
    </row>
    <row r="29" spans="1:25" ht="15" x14ac:dyDescent="0.25">
      <c r="A29">
        <v>2.15</v>
      </c>
      <c r="B29">
        <v>1.75</v>
      </c>
      <c r="C29" s="29">
        <f t="shared" si="0"/>
        <v>3.6544850498338777E-2</v>
      </c>
      <c r="D29" s="30">
        <f>IF(OR($A29="",$B29=""),"",A29*'MPTO_working_2-way'!$G28)</f>
        <v>2.2285714285714282</v>
      </c>
      <c r="E29" s="32">
        <f>IF(OR($A29="",$B29=""),"",B29*'MPTO_working_2-way'!$G28)</f>
        <v>1.8139534883720929</v>
      </c>
      <c r="F29" s="30">
        <f>IF(OR($A29="",$B29=""),"",'MPTO_working_2-way'!D28)</f>
        <v>2.2379182156133823</v>
      </c>
      <c r="G29" s="32">
        <f>IF(OR($A29="",$B29=""),"",'MPTO_working_2-way'!E28)</f>
        <v>1.8078078078078077</v>
      </c>
      <c r="H29" s="30">
        <f>IF(OR($A29="",$B29=""),"",'OddsRatio_working_2-way'!M28)</f>
        <v>2.2382783747337802</v>
      </c>
      <c r="I29" s="30">
        <f>IF(OR($A29="",$B29=""),"",'OddsRatio_working_2-way'!N28)</f>
        <v>1.8075728530872484</v>
      </c>
      <c r="J29" s="30">
        <f>IF('Log_working_2-way'!$D28="","",A29^('Log_working_2-way'!$D28))</f>
        <v>2.2425796542182517</v>
      </c>
      <c r="K29" s="32">
        <f>IF('Log_working_2-way'!$D28="","",B29^('Log_working_2-way'!$D28))</f>
        <v>1.8047773811563292</v>
      </c>
      <c r="L29" s="37">
        <f t="shared" si="9"/>
        <v>0.44871794871794879</v>
      </c>
      <c r="M29" s="37">
        <f t="shared" si="10"/>
        <v>0.55128205128205132</v>
      </c>
      <c r="N29" s="38">
        <v>125</v>
      </c>
      <c r="O29" s="38">
        <f t="shared" si="11"/>
        <v>66.860465116279073</v>
      </c>
      <c r="P29" s="38">
        <f t="shared" si="12"/>
        <v>53.571428571428569</v>
      </c>
      <c r="Q29" s="38">
        <f t="shared" si="13"/>
        <v>71.428571428571431</v>
      </c>
      <c r="R29" s="38">
        <f t="shared" si="14"/>
        <v>58.139534883720927</v>
      </c>
      <c r="S29" s="39">
        <f t="shared" si="15"/>
        <v>-4.5681063122923575</v>
      </c>
      <c r="T29" s="39">
        <f t="shared" si="16"/>
        <v>-4.5681063122923575</v>
      </c>
      <c r="U29" t="s">
        <v>129</v>
      </c>
      <c r="V29" t="s">
        <v>130</v>
      </c>
      <c r="W29" t="s">
        <v>227</v>
      </c>
      <c r="X29" t="s">
        <v>223</v>
      </c>
      <c r="Y29" s="41"/>
    </row>
    <row r="30" spans="1:25" s="35" customFormat="1" ht="15" x14ac:dyDescent="0.25">
      <c r="A30">
        <v>1.93</v>
      </c>
      <c r="B30">
        <v>1.93</v>
      </c>
      <c r="C30" s="29">
        <f t="shared" si="0"/>
        <v>3.62694300518136E-2</v>
      </c>
      <c r="D30" s="30">
        <f>IF(OR($A30="",$B30=""),"",A30*'MPTO_working_2-way'!$G29)</f>
        <v>2</v>
      </c>
      <c r="E30" s="32">
        <f>IF(OR($A30="",$B30=""),"",B30*'MPTO_working_2-way'!$G29)</f>
        <v>2</v>
      </c>
      <c r="F30" s="30">
        <f>IF(OR($A30="",$B30=""),"",'MPTO_working_2-way'!D29)</f>
        <v>2.0000000000000004</v>
      </c>
      <c r="G30" s="32">
        <f>IF(OR($A30="",$B30=""),"",'MPTO_working_2-way'!E29)</f>
        <v>2.0000000000000004</v>
      </c>
      <c r="H30" s="30">
        <f>IF(OR($A30="",$B30=""),"",'OddsRatio_working_2-way'!M29)</f>
        <v>2</v>
      </c>
      <c r="I30" s="30">
        <f>IF(OR($A30="",$B30=""),"",'OddsRatio_working_2-way'!N29)</f>
        <v>2</v>
      </c>
      <c r="J30" s="30">
        <f>IF('Log_working_2-way'!$D29="","",A30^('Log_working_2-way'!$D29))</f>
        <v>1.9999999999999618</v>
      </c>
      <c r="K30" s="32">
        <f>IF('Log_working_2-way'!$D29="","",B30^('Log_working_2-way'!$D29))</f>
        <v>1.9999999999999618</v>
      </c>
      <c r="L30" s="37">
        <f t="shared" si="9"/>
        <v>0.5</v>
      </c>
      <c r="M30" s="37">
        <f t="shared" si="10"/>
        <v>0.5</v>
      </c>
      <c r="N30" s="38">
        <v>126</v>
      </c>
      <c r="O30" s="38">
        <f t="shared" si="11"/>
        <v>60.715025906735747</v>
      </c>
      <c r="P30" s="38">
        <f t="shared" si="12"/>
        <v>60.715025906735747</v>
      </c>
      <c r="Q30" s="38">
        <f t="shared" si="13"/>
        <v>65.284974093264253</v>
      </c>
      <c r="R30" s="38">
        <f t="shared" si="14"/>
        <v>65.284974093264253</v>
      </c>
      <c r="S30" s="39">
        <f t="shared" si="15"/>
        <v>-4.5699481865285065</v>
      </c>
      <c r="T30" s="39">
        <f t="shared" si="16"/>
        <v>-4.5699481865285065</v>
      </c>
      <c r="U30" t="s">
        <v>131</v>
      </c>
      <c r="V30" t="s">
        <v>132</v>
      </c>
      <c r="W30" t="s">
        <v>227</v>
      </c>
      <c r="X30" t="s">
        <v>223</v>
      </c>
      <c r="Y30" s="41"/>
    </row>
    <row r="31" spans="1:25" ht="15" x14ac:dyDescent="0.25">
      <c r="A31">
        <v>1.92</v>
      </c>
      <c r="B31">
        <v>1.95</v>
      </c>
      <c r="C31" s="29">
        <f t="shared" si="0"/>
        <v>3.3653846153846256E-2</v>
      </c>
      <c r="D31" s="30">
        <f>IF(OR($A31="",$B31=""),"",A31*'MPTO_working_2-way'!$G30)</f>
        <v>1.9846153846153847</v>
      </c>
      <c r="E31" s="32">
        <f>IF(OR($A31="",$B31=""),"",B31*'MPTO_working_2-way'!$G30)</f>
        <v>2.015625</v>
      </c>
      <c r="F31" s="30">
        <f>IF(OR($A31="",$B31=""),"",'MPTO_working_2-way'!D30)</f>
        <v>1.9841017488076311</v>
      </c>
      <c r="G31" s="32">
        <f>IF(OR($A31="",$B31=""),"",'MPTO_working_2-way'!E30)</f>
        <v>2.0161550888529889</v>
      </c>
      <c r="H31" s="30">
        <f>IF(OR($A31="",$B31=""),"",'OddsRatio_working_2-way'!M30)</f>
        <v>1.9840838646332837</v>
      </c>
      <c r="I31" s="30">
        <f>IF(OR($A31="",$B31=""),"",'OddsRatio_working_2-way'!N30)</f>
        <v>2.0161735558713256</v>
      </c>
      <c r="J31" s="30">
        <f>IF('Log_working_2-way'!$D30="","",A31^('Log_working_2-way'!$D30))</f>
        <v>1.9838501055423525</v>
      </c>
      <c r="K31" s="32">
        <f>IF('Log_working_2-way'!$D30="","",B31^('Log_working_2-way'!$D30))</f>
        <v>2.0164149948926431</v>
      </c>
      <c r="L31" s="37">
        <f t="shared" si="9"/>
        <v>0.50387596899224807</v>
      </c>
      <c r="M31" s="37">
        <f t="shared" si="10"/>
        <v>0.49612403100775193</v>
      </c>
      <c r="N31" s="38">
        <v>127</v>
      </c>
      <c r="O31" s="38">
        <f t="shared" si="11"/>
        <v>60.854166666666671</v>
      </c>
      <c r="P31" s="38">
        <f t="shared" si="12"/>
        <v>61.871794871794883</v>
      </c>
      <c r="Q31" s="38">
        <f t="shared" si="13"/>
        <v>65.128205128205138</v>
      </c>
      <c r="R31" s="38">
        <f t="shared" si="14"/>
        <v>66.145833333333343</v>
      </c>
      <c r="S31" s="39">
        <f t="shared" si="15"/>
        <v>-4.274038461538467</v>
      </c>
      <c r="T31" s="39">
        <f t="shared" si="16"/>
        <v>-4.2740384615384599</v>
      </c>
      <c r="U31" t="s">
        <v>133</v>
      </c>
      <c r="V31" t="s">
        <v>134</v>
      </c>
      <c r="W31" t="s">
        <v>227</v>
      </c>
      <c r="X31" t="s">
        <v>223</v>
      </c>
      <c r="Y31" s="41"/>
    </row>
    <row r="32" spans="1:25" ht="15" x14ac:dyDescent="0.25">
      <c r="A32">
        <v>2.29</v>
      </c>
      <c r="B32">
        <v>1.66</v>
      </c>
      <c r="C32" s="29">
        <f t="shared" si="0"/>
        <v>3.9090861261640519E-2</v>
      </c>
      <c r="D32" s="30">
        <f>IF(OR($A32="",$B32=""),"",A32*'MPTO_working_2-way'!$G31)</f>
        <v>2.3795180722891569</v>
      </c>
      <c r="E32" s="32">
        <f>IF(OR($A32="",$B32=""),"",B32*'MPTO_working_2-way'!$G31)</f>
        <v>1.7248908296943233</v>
      </c>
      <c r="F32" s="30">
        <f>IF(OR($A32="",$B32=""),"",'MPTO_working_2-way'!D31)</f>
        <v>2.3973008765844739</v>
      </c>
      <c r="G32" s="32">
        <f>IF(OR($A32="",$B32=""),"",'MPTO_working_2-way'!E31)</f>
        <v>1.7156654781784539</v>
      </c>
      <c r="H32" s="30">
        <f>IF(OR($A32="",$B32=""),"",'OddsRatio_working_2-way'!M31)</f>
        <v>2.3980505908390635</v>
      </c>
      <c r="I32" s="30">
        <f>IF(OR($A32="",$B32=""),"",'OddsRatio_working_2-way'!N31)</f>
        <v>1.7152816976385905</v>
      </c>
      <c r="J32" s="30">
        <f>IF('Log_working_2-way'!$D31="","",A32^('Log_working_2-way'!$D31))</f>
        <v>2.4063151286043962</v>
      </c>
      <c r="K32" s="32">
        <f>IF('Log_working_2-way'!$D31="","",B32^('Log_working_2-way'!$D31))</f>
        <v>1.7110781784678428</v>
      </c>
      <c r="L32" s="37">
        <f t="shared" si="9"/>
        <v>0.42025316455696199</v>
      </c>
      <c r="M32" s="37">
        <f t="shared" si="10"/>
        <v>0.57974683544303796</v>
      </c>
      <c r="N32" s="38">
        <v>128</v>
      </c>
      <c r="O32" s="38">
        <f t="shared" si="11"/>
        <v>72.104803493449793</v>
      </c>
      <c r="P32" s="38">
        <f t="shared" si="12"/>
        <v>50.891566265060241</v>
      </c>
      <c r="Q32" s="38">
        <f t="shared" si="13"/>
        <v>77.108433734939766</v>
      </c>
      <c r="R32" s="38">
        <f t="shared" si="14"/>
        <v>55.895196506550221</v>
      </c>
      <c r="S32" s="39">
        <f t="shared" si="15"/>
        <v>-5.0036302414899723</v>
      </c>
      <c r="T32" s="39">
        <f t="shared" si="16"/>
        <v>-5.0036302414899794</v>
      </c>
      <c r="U32" t="s">
        <v>135</v>
      </c>
      <c r="V32" t="s">
        <v>136</v>
      </c>
      <c r="W32" t="s">
        <v>228</v>
      </c>
      <c r="X32" t="s">
        <v>223</v>
      </c>
      <c r="Y32" s="41"/>
    </row>
    <row r="33" spans="1:25" ht="15" x14ac:dyDescent="0.25">
      <c r="A33">
        <v>1.92</v>
      </c>
      <c r="B33">
        <v>1.95</v>
      </c>
      <c r="C33" s="29">
        <f t="shared" si="0"/>
        <v>3.3653846153846256E-2</v>
      </c>
      <c r="D33" s="30">
        <f>IF(OR($A33="",$B33=""),"",A33*'MPTO_working_2-way'!$G32)</f>
        <v>1.9846153846153847</v>
      </c>
      <c r="E33" s="32">
        <f>IF(OR($A33="",$B33=""),"",B33*'MPTO_working_2-way'!$G32)</f>
        <v>2.015625</v>
      </c>
      <c r="F33" s="30">
        <f>IF(OR($A33="",$B33=""),"",'MPTO_working_2-way'!D32)</f>
        <v>1.9841017488076311</v>
      </c>
      <c r="G33" s="32">
        <f>IF(OR($A33="",$B33=""),"",'MPTO_working_2-way'!E32)</f>
        <v>2.0161550888529889</v>
      </c>
      <c r="H33" s="30">
        <f>IF(OR($A33="",$B33=""),"",'OddsRatio_working_2-way'!M32)</f>
        <v>1.9840838646332837</v>
      </c>
      <c r="I33" s="30">
        <f>IF(OR($A33="",$B33=""),"",'OddsRatio_working_2-way'!N32)</f>
        <v>2.0161735558713256</v>
      </c>
      <c r="J33" s="30">
        <f>IF('Log_working_2-way'!$D32="","",A33^('Log_working_2-way'!$D32))</f>
        <v>1.9838501055423525</v>
      </c>
      <c r="K33" s="32">
        <f>IF('Log_working_2-way'!$D32="","",B33^('Log_working_2-way'!$D32))</f>
        <v>2.0164149948926431</v>
      </c>
      <c r="L33" s="37">
        <f t="shared" si="9"/>
        <v>0.50387596899224807</v>
      </c>
      <c r="M33" s="37">
        <f t="shared" si="10"/>
        <v>0.49612403100775193</v>
      </c>
      <c r="N33" s="38">
        <v>129</v>
      </c>
      <c r="O33" s="38">
        <f t="shared" si="11"/>
        <v>61.812499999999993</v>
      </c>
      <c r="P33" s="38">
        <f t="shared" si="12"/>
        <v>62.846153846153847</v>
      </c>
      <c r="Q33" s="38">
        <f t="shared" si="13"/>
        <v>66.15384615384616</v>
      </c>
      <c r="R33" s="38">
        <f t="shared" si="14"/>
        <v>67.1875</v>
      </c>
      <c r="S33" s="39">
        <f t="shared" si="15"/>
        <v>-4.3413461538461675</v>
      </c>
      <c r="T33" s="39">
        <f t="shared" si="16"/>
        <v>-4.3413461538461533</v>
      </c>
      <c r="U33" t="s">
        <v>137</v>
      </c>
      <c r="V33" t="s">
        <v>138</v>
      </c>
      <c r="W33" t="s">
        <v>228</v>
      </c>
      <c r="X33" t="s">
        <v>223</v>
      </c>
      <c r="Y33" s="41"/>
    </row>
    <row r="34" spans="1:25" ht="15" x14ac:dyDescent="0.25">
      <c r="A34">
        <v>2.0699999999999998</v>
      </c>
      <c r="B34">
        <v>1.81</v>
      </c>
      <c r="C34" s="29">
        <f t="shared" si="0"/>
        <v>3.5577975284917462E-2</v>
      </c>
      <c r="D34" s="30">
        <f>IF(OR($A34="",$B34=""),"",A34*'MPTO_working_2-way'!$G33)</f>
        <v>2.1436464088397789</v>
      </c>
      <c r="E34" s="32">
        <f>IF(OR($A34="",$B34=""),"",B34*'MPTO_working_2-way'!$G33)</f>
        <v>1.8743961352657006</v>
      </c>
      <c r="F34" s="30">
        <f>IF(OR($A34="",$B34=""),"",'MPTO_working_2-way'!D33)</f>
        <v>2.1491381535549374</v>
      </c>
      <c r="G34" s="32">
        <f>IF(OR($A34="",$B34=""),"",'MPTO_working_2-way'!E33)</f>
        <v>1.8702173858786533</v>
      </c>
      <c r="H34" s="30">
        <f>IF(OR($A34="",$B34=""),"",'OddsRatio_working_2-way'!M33)</f>
        <v>2.1493422703098441</v>
      </c>
      <c r="I34" s="30">
        <f>IF(OR($A34="",$B34=""),"",'OddsRatio_working_2-way'!N33)</f>
        <v>1.8700628401410975</v>
      </c>
      <c r="J34" s="30">
        <f>IF('Log_working_2-way'!$D33="","",A34^('Log_working_2-way'!$D33))</f>
        <v>2.1518584594506485</v>
      </c>
      <c r="K34" s="32">
        <f>IF('Log_working_2-way'!$D33="","",B34^('Log_working_2-way'!$D33))</f>
        <v>1.8681622223592078</v>
      </c>
      <c r="L34" s="37">
        <f t="shared" si="9"/>
        <v>0.46649484536082475</v>
      </c>
      <c r="M34" s="37">
        <f t="shared" si="10"/>
        <v>0.53350515463917525</v>
      </c>
      <c r="N34" s="38">
        <v>130</v>
      </c>
      <c r="O34" s="38">
        <f t="shared" si="11"/>
        <v>67.198067632850226</v>
      </c>
      <c r="P34" s="38">
        <f t="shared" si="12"/>
        <v>58.176795580110507</v>
      </c>
      <c r="Q34" s="38">
        <f t="shared" si="13"/>
        <v>71.823204419889507</v>
      </c>
      <c r="R34" s="38">
        <f t="shared" si="14"/>
        <v>62.80193236714976</v>
      </c>
      <c r="S34" s="39">
        <f t="shared" si="15"/>
        <v>-4.6251367870392812</v>
      </c>
      <c r="T34" s="39">
        <f t="shared" si="16"/>
        <v>-4.6251367870392528</v>
      </c>
      <c r="U34" t="s">
        <v>139</v>
      </c>
      <c r="V34" t="s">
        <v>140</v>
      </c>
      <c r="W34" t="s">
        <v>228</v>
      </c>
      <c r="X34" t="s">
        <v>223</v>
      </c>
      <c r="Y34" s="41"/>
    </row>
    <row r="35" spans="1:25" ht="15" x14ac:dyDescent="0.25">
      <c r="A35">
        <v>1.68</v>
      </c>
      <c r="B35">
        <v>2.2599999999999998</v>
      </c>
      <c r="C35" s="29">
        <f t="shared" si="0"/>
        <v>3.7715971344289834E-2</v>
      </c>
      <c r="D35" s="30">
        <f>IF(OR($A35="",$B35=""),"",A35*'MPTO_working_2-way'!$G34)</f>
        <v>1.7433628318584069</v>
      </c>
      <c r="E35" s="32">
        <f>IF(OR($A35="",$B35=""),"",B35*'MPTO_working_2-way'!$G34)</f>
        <v>2.3452380952380949</v>
      </c>
      <c r="F35" s="30">
        <f>IF(OR($A35="",$B35=""),"",'MPTO_working_2-way'!D34)</f>
        <v>1.7349661853408882</v>
      </c>
      <c r="G35" s="32">
        <f>IF(OR($A35="",$B35=""),"",'MPTO_working_2-way'!E34)</f>
        <v>2.3606068142253167</v>
      </c>
      <c r="H35" s="30">
        <f>IF(OR($A35="",$B35=""),"",'OddsRatio_working_2-way'!M34)</f>
        <v>1.7346308866924531</v>
      </c>
      <c r="I35" s="30">
        <f>IF(OR($A35="",$B35=""),"",'OddsRatio_working_2-way'!N34)</f>
        <v>2.3612278194595446</v>
      </c>
      <c r="J35" s="30">
        <f>IF('Log_working_2-way'!$D34="","",A35^('Log_working_2-way'!$D34))</f>
        <v>1.7308087549076629</v>
      </c>
      <c r="K35" s="32">
        <f>IF('Log_working_2-way'!$D34="","",B35^('Log_working_2-way'!$D34))</f>
        <v>2.3683470446740844</v>
      </c>
      <c r="L35" s="37">
        <f t="shared" si="9"/>
        <v>0.57360406091370564</v>
      </c>
      <c r="M35" s="37">
        <f t="shared" si="10"/>
        <v>0.42639593908629447</v>
      </c>
      <c r="N35" s="38">
        <v>131</v>
      </c>
      <c r="O35" s="38">
        <f t="shared" si="11"/>
        <v>53.023809523809511</v>
      </c>
      <c r="P35" s="38">
        <f t="shared" si="12"/>
        <v>73.035398230088475</v>
      </c>
      <c r="Q35" s="38">
        <f t="shared" si="13"/>
        <v>57.964601769911511</v>
      </c>
      <c r="R35" s="38">
        <f t="shared" si="14"/>
        <v>77.976190476190482</v>
      </c>
      <c r="S35" s="39">
        <f t="shared" si="15"/>
        <v>-4.9407922461019993</v>
      </c>
      <c r="T35" s="39">
        <f t="shared" si="16"/>
        <v>-4.9407922461020064</v>
      </c>
      <c r="U35" t="s">
        <v>141</v>
      </c>
      <c r="V35" t="s">
        <v>142</v>
      </c>
      <c r="W35" t="s">
        <v>228</v>
      </c>
      <c r="X35" t="s">
        <v>223</v>
      </c>
      <c r="Y35" s="41"/>
    </row>
    <row r="36" spans="1:25" ht="15" x14ac:dyDescent="0.25">
      <c r="A36">
        <v>2.12</v>
      </c>
      <c r="B36">
        <v>1.76</v>
      </c>
      <c r="C36" s="29">
        <f t="shared" si="0"/>
        <v>3.9879931389365408E-2</v>
      </c>
      <c r="D36" s="30">
        <f>IF(OR($A36="",$B36=""),"",A36*'MPTO_working_2-way'!$G35)</f>
        <v>2.2045454545454546</v>
      </c>
      <c r="E36" s="32">
        <f>IF(OR($A36="",$B36=""),"",B36*'MPTO_working_2-way'!$G35)</f>
        <v>1.8301886792452831</v>
      </c>
      <c r="F36" s="30">
        <f>IF(OR($A36="",$B36=""),"",'MPTO_working_2-way'!D35)</f>
        <v>2.213573801613669</v>
      </c>
      <c r="G36" s="32">
        <f>IF(OR($A36="",$B36=""),"",'MPTO_working_2-way'!E35)</f>
        <v>1.8240125146656239</v>
      </c>
      <c r="H36" s="30">
        <f>IF(OR($A36="",$B36=""),"",'OddsRatio_working_2-way'!M35)</f>
        <v>2.2139539573337679</v>
      </c>
      <c r="I36" s="30">
        <f>IF(OR($A36="",$B36=""),"",'OddsRatio_working_2-way'!N35)</f>
        <v>1.8237544710479137</v>
      </c>
      <c r="J36" s="30">
        <f>IF('Log_working_2-way'!$D35="","",A36^('Log_working_2-way'!$D35))</f>
        <v>2.2181187217362539</v>
      </c>
      <c r="K36" s="32">
        <f>IF('Log_working_2-way'!$D35="","",B36^('Log_working_2-way'!$D35))</f>
        <v>1.8209380433579214</v>
      </c>
      <c r="L36" s="37">
        <f t="shared" si="9"/>
        <v>0.45360824742268041</v>
      </c>
      <c r="M36" s="37">
        <f t="shared" si="10"/>
        <v>0.54639175257731953</v>
      </c>
      <c r="N36" s="38">
        <v>132</v>
      </c>
      <c r="O36" s="38">
        <f t="shared" si="11"/>
        <v>69.735849056603783</v>
      </c>
      <c r="P36" s="38">
        <f t="shared" si="12"/>
        <v>57</v>
      </c>
      <c r="Q36" s="38">
        <f t="shared" si="13"/>
        <v>75</v>
      </c>
      <c r="R36" s="38">
        <f t="shared" si="14"/>
        <v>62.264150943396217</v>
      </c>
      <c r="S36" s="39">
        <f t="shared" si="15"/>
        <v>-5.264150943396217</v>
      </c>
      <c r="T36" s="39">
        <f t="shared" si="16"/>
        <v>-5.264150943396217</v>
      </c>
      <c r="U36" t="s">
        <v>143</v>
      </c>
      <c r="V36" t="s">
        <v>144</v>
      </c>
      <c r="W36" t="s">
        <v>228</v>
      </c>
      <c r="X36" t="s">
        <v>223</v>
      </c>
      <c r="Y36" s="41"/>
    </row>
    <row r="37" spans="1:25" ht="15" x14ac:dyDescent="0.25">
      <c r="A37">
        <v>2.11</v>
      </c>
      <c r="B37">
        <v>1.77</v>
      </c>
      <c r="C37" s="29">
        <f t="shared" si="0"/>
        <v>3.8905400701529036E-2</v>
      </c>
      <c r="D37" s="30">
        <f>IF(OR($A37="",$B37=""),"",A37*'MPTO_working_2-way'!$G36)</f>
        <v>2.1920903954802262</v>
      </c>
      <c r="E37" s="32">
        <f>IF(OR($A37="",$B37=""),"",B37*'MPTO_working_2-way'!$G36)</f>
        <v>1.8388625592417065</v>
      </c>
      <c r="F37" s="30">
        <f>IF(OR($A37="",$B37=""),"",'MPTO_working_2-way'!D36)</f>
        <v>2.2003122514507911</v>
      </c>
      <c r="G37" s="32">
        <f>IF(OR($A37="",$B37=""),"",'MPTO_working_2-way'!E36)</f>
        <v>1.8331165484575556</v>
      </c>
      <c r="H37" s="30">
        <f>IF(OR($A37="",$B37=""),"",'OddsRatio_working_2-way'!M36)</f>
        <v>2.2006491750542465</v>
      </c>
      <c r="I37" s="30">
        <f>IF(OR($A37="",$B37=""),"",'OddsRatio_working_2-way'!N36)</f>
        <v>1.8328827610736662</v>
      </c>
      <c r="J37" s="30">
        <f>IF('Log_working_2-way'!$D36="","",A37^('Log_working_2-way'!$D36))</f>
        <v>2.2044360761738599</v>
      </c>
      <c r="K37" s="32">
        <f>IF('Log_working_2-way'!$D36="","",B37^('Log_working_2-way'!$D36))</f>
        <v>1.8302640711133078</v>
      </c>
      <c r="L37" s="37">
        <f t="shared" si="9"/>
        <v>0.45618556701030921</v>
      </c>
      <c r="M37" s="37">
        <f t="shared" si="10"/>
        <v>0.54381443298969068</v>
      </c>
      <c r="N37" s="38">
        <v>133</v>
      </c>
      <c r="O37" s="38">
        <f t="shared" si="11"/>
        <v>69.96682464454976</v>
      </c>
      <c r="P37" s="38">
        <f t="shared" si="12"/>
        <v>57.858757062146893</v>
      </c>
      <c r="Q37" s="38">
        <f t="shared" si="13"/>
        <v>75.141242937853107</v>
      </c>
      <c r="R37" s="38">
        <f t="shared" si="14"/>
        <v>63.03317535545024</v>
      </c>
      <c r="S37" s="39">
        <f t="shared" si="15"/>
        <v>-5.1744182933033471</v>
      </c>
      <c r="T37" s="39">
        <f t="shared" si="16"/>
        <v>-5.1744182933033471</v>
      </c>
      <c r="U37" t="s">
        <v>145</v>
      </c>
      <c r="V37" t="s">
        <v>146</v>
      </c>
      <c r="W37" t="s">
        <v>228</v>
      </c>
      <c r="X37" t="s">
        <v>223</v>
      </c>
      <c r="Y37" s="41"/>
    </row>
    <row r="38" spans="1:25" ht="15" x14ac:dyDescent="0.25">
      <c r="A38">
        <v>2.06</v>
      </c>
      <c r="B38">
        <v>1.83</v>
      </c>
      <c r="C38" s="29">
        <f t="shared" si="0"/>
        <v>3.1884980635577431E-2</v>
      </c>
      <c r="D38" s="30">
        <f>IF(OR($A38="",$B38=""),"",A38*'MPTO_working_2-way'!$G37)</f>
        <v>2.1256830601092895</v>
      </c>
      <c r="E38" s="32">
        <f>IF(OR($A38="",$B38=""),"",B38*'MPTO_working_2-way'!$G37)</f>
        <v>1.8883495145631068</v>
      </c>
      <c r="F38" s="30">
        <f>IF(OR($A38="",$B38=""),"",'MPTO_working_2-way'!D37)</f>
        <v>2.1299508446804905</v>
      </c>
      <c r="G38" s="32">
        <f>IF(OR($A38="",$B38=""),"",'MPTO_working_2-way'!E37)</f>
        <v>1.8849942497124856</v>
      </c>
      <c r="H38" s="30">
        <f>IF(OR($A38="",$B38=""),"",'OddsRatio_working_2-way'!M37)</f>
        <v>2.1300922235529893</v>
      </c>
      <c r="I38" s="30">
        <f>IF(OR($A38="",$B38=""),"",'OddsRatio_working_2-way'!N37)</f>
        <v>1.8848835335367746</v>
      </c>
      <c r="J38" s="30">
        <f>IF('Log_working_2-way'!$D37="","",A38^('Log_working_2-way'!$D37))</f>
        <v>2.1320394516231058</v>
      </c>
      <c r="K38" s="32">
        <f>IF('Log_working_2-way'!$D37="","",B38^('Log_working_2-way'!$D37))</f>
        <v>1.8833614398916756</v>
      </c>
      <c r="L38" s="37">
        <f t="shared" si="9"/>
        <v>0.47043701799485865</v>
      </c>
      <c r="M38" s="37">
        <f t="shared" si="10"/>
        <v>0.5295629820051414</v>
      </c>
      <c r="N38" s="38">
        <v>134</v>
      </c>
      <c r="O38" s="38">
        <f t="shared" si="11"/>
        <v>68.951456310679617</v>
      </c>
      <c r="P38" s="38">
        <f t="shared" si="12"/>
        <v>60.775956284152997</v>
      </c>
      <c r="Q38" s="38">
        <f t="shared" si="13"/>
        <v>73.224043715846989</v>
      </c>
      <c r="R38" s="38">
        <f t="shared" si="14"/>
        <v>65.048543689320383</v>
      </c>
      <c r="S38" s="39">
        <f t="shared" si="15"/>
        <v>-4.2725874051673713</v>
      </c>
      <c r="T38" s="39">
        <f t="shared" si="16"/>
        <v>-4.2725874051673856</v>
      </c>
      <c r="U38" t="s">
        <v>147</v>
      </c>
      <c r="V38" t="s">
        <v>148</v>
      </c>
      <c r="W38" t="s">
        <v>228</v>
      </c>
      <c r="X38" t="s">
        <v>223</v>
      </c>
      <c r="Y38" s="41"/>
    </row>
    <row r="39" spans="1:25" ht="15" x14ac:dyDescent="0.25">
      <c r="A39">
        <v>2.21</v>
      </c>
      <c r="B39">
        <v>1.7</v>
      </c>
      <c r="C39" s="29">
        <f t="shared" si="0"/>
        <v>4.0723981900452566E-2</v>
      </c>
      <c r="D39" s="30">
        <f>IF(OR($A39="",$B39=""),"",A39*'MPTO_working_2-way'!$G38)</f>
        <v>2.3000000000000003</v>
      </c>
      <c r="E39" s="32">
        <f>IF(OR($A39="",$B39=""),"",B39*'MPTO_working_2-way'!$G38)</f>
        <v>1.7692307692307694</v>
      </c>
      <c r="F39" s="30">
        <f>IF(OR($A39="",$B39=""),"",'MPTO_working_2-way'!D38)</f>
        <v>2.3141361256544504</v>
      </c>
      <c r="G39" s="32">
        <f>IF(OR($A39="",$B39=""),"",'MPTO_working_2-way'!E38)</f>
        <v>1.760956175298805</v>
      </c>
      <c r="H39" s="30">
        <f>IF(OR($A39="",$B39=""),"",'OddsRatio_working_2-way'!M38)</f>
        <v>2.3147514702678329</v>
      </c>
      <c r="I39" s="30">
        <f>IF(OR($A39="",$B39=""),"",'OddsRatio_working_2-way'!N38)</f>
        <v>1.7606000241218864</v>
      </c>
      <c r="J39" s="30">
        <f>IF('Log_working_2-way'!$D38="","",A39^('Log_working_2-way'!$D38))</f>
        <v>2.3213074858188989</v>
      </c>
      <c r="K39" s="32">
        <f>IF('Log_working_2-way'!$D38="","",B39^('Log_working_2-way'!$D38))</f>
        <v>1.7568261065137158</v>
      </c>
      <c r="L39" s="37">
        <f t="shared" si="9"/>
        <v>0.43478260869565211</v>
      </c>
      <c r="M39" s="37">
        <f t="shared" si="10"/>
        <v>0.56521739130434778</v>
      </c>
      <c r="N39" s="38">
        <v>135</v>
      </c>
      <c r="O39" s="38">
        <f t="shared" si="11"/>
        <v>73.914027149321271</v>
      </c>
      <c r="P39" s="38">
        <f t="shared" si="12"/>
        <v>55.588235294117652</v>
      </c>
      <c r="Q39" s="38">
        <f t="shared" si="13"/>
        <v>79.411764705882362</v>
      </c>
      <c r="R39" s="38">
        <f t="shared" si="14"/>
        <v>61.085972850678736</v>
      </c>
      <c r="S39" s="39">
        <f t="shared" si="15"/>
        <v>-5.4977375565610913</v>
      </c>
      <c r="T39" s="39">
        <f t="shared" si="16"/>
        <v>-5.4977375565610842</v>
      </c>
      <c r="U39" t="s">
        <v>149</v>
      </c>
      <c r="V39" t="s">
        <v>150</v>
      </c>
      <c r="W39" t="s">
        <v>228</v>
      </c>
      <c r="X39" t="s">
        <v>223</v>
      </c>
      <c r="Y39" s="41"/>
    </row>
    <row r="40" spans="1:25" ht="15" x14ac:dyDescent="0.25">
      <c r="A40">
        <v>1.87</v>
      </c>
      <c r="B40">
        <v>2.0099999999999998</v>
      </c>
      <c r="C40" s="29">
        <f t="shared" si="0"/>
        <v>3.22717960997152E-2</v>
      </c>
      <c r="D40" s="30">
        <f>IF(OR($A40="",$B40=""),"",A40*'MPTO_working_2-way'!$G39)</f>
        <v>1.9303482587064675</v>
      </c>
      <c r="E40" s="32">
        <f>IF(OR($A40="",$B40=""),"",B40*'MPTO_working_2-way'!$G39)</f>
        <v>2.0748663101604272</v>
      </c>
      <c r="F40" s="30">
        <f>IF(OR($A40="",$B40=""),"",'MPTO_working_2-way'!D39)</f>
        <v>1.9281811886013285</v>
      </c>
      <c r="G40" s="32">
        <f>IF(OR($A40="",$B40=""),"",'MPTO_working_2-way'!E39)</f>
        <v>2.0773758532069522</v>
      </c>
      <c r="H40" s="30">
        <f>IF(OR($A40="",$B40=""),"",'OddsRatio_working_2-way'!M39)</f>
        <v>1.9281089045009006</v>
      </c>
      <c r="I40" s="30">
        <f>IF(OR($A40="",$B40=""),"",'OddsRatio_working_2-way'!N39)</f>
        <v>2.0774597626964471</v>
      </c>
      <c r="J40" s="30">
        <f>IF('Log_working_2-way'!$D39="","",A40^('Log_working_2-way'!$D39))</f>
        <v>1.9271248994258339</v>
      </c>
      <c r="K40" s="32">
        <f>IF('Log_working_2-way'!$D39="","",B40^('Log_working_2-way'!$D39))</f>
        <v>2.0786033258509891</v>
      </c>
      <c r="L40" s="37">
        <f t="shared" si="9"/>
        <v>0.51804123711340211</v>
      </c>
      <c r="M40" s="37">
        <f t="shared" si="10"/>
        <v>0.48195876288659806</v>
      </c>
      <c r="N40" s="38">
        <v>136</v>
      </c>
      <c r="O40" s="38">
        <f t="shared" si="11"/>
        <v>63.272727272727273</v>
      </c>
      <c r="P40" s="38">
        <f t="shared" si="12"/>
        <v>68.338308457711435</v>
      </c>
      <c r="Q40" s="38">
        <f t="shared" si="13"/>
        <v>67.661691542288565</v>
      </c>
      <c r="R40" s="38">
        <f t="shared" si="14"/>
        <v>72.72727272727272</v>
      </c>
      <c r="S40" s="39">
        <f t="shared" si="15"/>
        <v>-4.388964269561292</v>
      </c>
      <c r="T40" s="39">
        <f t="shared" si="16"/>
        <v>-4.3889642695612849</v>
      </c>
      <c r="U40" t="s">
        <v>151</v>
      </c>
      <c r="V40" t="s">
        <v>152</v>
      </c>
      <c r="W40" t="s">
        <v>228</v>
      </c>
      <c r="X40" t="s">
        <v>223</v>
      </c>
      <c r="Y40" s="41"/>
    </row>
    <row r="41" spans="1:25" s="35" customFormat="1" ht="15" x14ac:dyDescent="0.25">
      <c r="A41">
        <v>2.0499999999999998</v>
      </c>
      <c r="B41">
        <v>1.79</v>
      </c>
      <c r="C41" s="29">
        <f t="shared" si="0"/>
        <v>4.6464095925875526E-2</v>
      </c>
      <c r="D41" s="30">
        <f>IF(OR($A41="",$B41=""),"",A41*'MPTO_working_2-way'!$G40)</f>
        <v>2.1452513966480447</v>
      </c>
      <c r="E41" s="32">
        <f>IF(OR($A41="",$B41=""),"",B41*'MPTO_working_2-way'!$G40)</f>
        <v>1.8731707317073172</v>
      </c>
      <c r="F41" s="30">
        <f>IF(OR($A41="",$B41=""),"",'MPTO_working_2-way'!D40)</f>
        <v>2.1525150315295498</v>
      </c>
      <c r="G41" s="32">
        <f>IF(OR($A41="",$B41=""),"",'MPTO_working_2-way'!E40)</f>
        <v>1.8676676421936633</v>
      </c>
      <c r="H41" s="30">
        <f>IF(OR($A41="",$B41=""),"",'OddsRatio_working_2-way'!M40)</f>
        <v>2.1528720328165796</v>
      </c>
      <c r="I41" s="30">
        <f>IF(OR($A41="",$B41=""),"",'OddsRatio_working_2-way'!N40)</f>
        <v>1.8673989580239028</v>
      </c>
      <c r="J41" s="30">
        <f>IF('Log_working_2-way'!$D40="","",A41^('Log_working_2-way'!$D40))</f>
        <v>2.1562360266982945</v>
      </c>
      <c r="K41" s="32">
        <f>IF('Log_working_2-way'!$D40="","",B41^('Log_working_2-way'!$D40))</f>
        <v>1.8648753168978718</v>
      </c>
      <c r="L41" s="37">
        <f t="shared" si="9"/>
        <v>0.46614583333333331</v>
      </c>
      <c r="M41" s="37">
        <f t="shared" si="10"/>
        <v>0.53385416666666663</v>
      </c>
      <c r="N41" s="38">
        <v>137</v>
      </c>
      <c r="O41" s="38">
        <f t="shared" si="11"/>
        <v>70.17073170731706</v>
      </c>
      <c r="P41" s="38">
        <f t="shared" si="12"/>
        <v>60.463687150837998</v>
      </c>
      <c r="Q41" s="38">
        <f t="shared" si="13"/>
        <v>76.536312849162002</v>
      </c>
      <c r="R41" s="38">
        <f t="shared" si="14"/>
        <v>66.82926829268294</v>
      </c>
      <c r="S41" s="39">
        <f t="shared" si="15"/>
        <v>-6.3655811418449417</v>
      </c>
      <c r="T41" s="39">
        <f t="shared" si="16"/>
        <v>-6.3655811418449417</v>
      </c>
      <c r="U41" t="s">
        <v>153</v>
      </c>
      <c r="V41" t="s">
        <v>154</v>
      </c>
      <c r="W41" t="s">
        <v>228</v>
      </c>
      <c r="X41" t="s">
        <v>223</v>
      </c>
      <c r="Y41" s="41"/>
    </row>
    <row r="42" spans="1:25" ht="15" x14ac:dyDescent="0.25">
      <c r="A42">
        <v>2.29</v>
      </c>
      <c r="B42">
        <v>1.66</v>
      </c>
      <c r="C42" s="29">
        <f t="shared" si="0"/>
        <v>3.9090861261640519E-2</v>
      </c>
      <c r="D42" s="30">
        <f>IF(OR($A42="",$B42=""),"",A42*'MPTO_working_2-way'!$G41)</f>
        <v>2.3795180722891569</v>
      </c>
      <c r="E42" s="32">
        <f>IF(OR($A42="",$B42=""),"",B42*'MPTO_working_2-way'!$G41)</f>
        <v>1.7248908296943233</v>
      </c>
      <c r="F42" s="30">
        <f>IF(OR($A42="",$B42=""),"",'MPTO_working_2-way'!D41)</f>
        <v>2.3973008765844739</v>
      </c>
      <c r="G42" s="32">
        <f>IF(OR($A42="",$B42=""),"",'MPTO_working_2-way'!E41)</f>
        <v>1.7156654781784539</v>
      </c>
      <c r="H42" s="30">
        <f>IF(OR($A42="",$B42=""),"",'OddsRatio_working_2-way'!M41)</f>
        <v>2.3980505908390635</v>
      </c>
      <c r="I42" s="30">
        <f>IF(OR($A42="",$B42=""),"",'OddsRatio_working_2-way'!N41)</f>
        <v>1.7152816976385905</v>
      </c>
      <c r="J42" s="30">
        <f>IF('Log_working_2-way'!$D41="","",A42^('Log_working_2-way'!$D41))</f>
        <v>2.4063151286043962</v>
      </c>
      <c r="K42" s="32">
        <f>IF('Log_working_2-way'!$D41="","",B42^('Log_working_2-way'!$D41))</f>
        <v>1.7110781784678428</v>
      </c>
      <c r="L42" s="37">
        <f t="shared" si="9"/>
        <v>0.42025316455696199</v>
      </c>
      <c r="M42" s="37">
        <f t="shared" si="10"/>
        <v>0.57974683544303796</v>
      </c>
      <c r="N42" s="38">
        <v>138</v>
      </c>
      <c r="O42" s="38">
        <f t="shared" si="11"/>
        <v>77.737991266375545</v>
      </c>
      <c r="P42" s="38">
        <f t="shared" si="12"/>
        <v>54.867469879518069</v>
      </c>
      <c r="Q42" s="38">
        <f t="shared" si="13"/>
        <v>83.132530120481931</v>
      </c>
      <c r="R42" s="38">
        <f t="shared" si="14"/>
        <v>60.262008733624455</v>
      </c>
      <c r="S42" s="39">
        <f t="shared" si="15"/>
        <v>-5.3945388541063863</v>
      </c>
      <c r="T42" s="39">
        <f t="shared" si="16"/>
        <v>-5.3945388541063863</v>
      </c>
      <c r="U42" t="s">
        <v>155</v>
      </c>
      <c r="V42" t="s">
        <v>156</v>
      </c>
      <c r="W42" t="s">
        <v>228</v>
      </c>
      <c r="X42" t="s">
        <v>223</v>
      </c>
      <c r="Y42" s="41"/>
    </row>
    <row r="43" spans="1:25" ht="15" x14ac:dyDescent="0.25">
      <c r="A43">
        <v>2.25</v>
      </c>
      <c r="B43">
        <v>1.68</v>
      </c>
      <c r="C43" s="29">
        <f t="shared" si="0"/>
        <v>3.9682539682539542E-2</v>
      </c>
      <c r="D43" s="30">
        <f>IF(OR($A43="",$B43=""),"",A43*'MPTO_working_2-way'!$G42)</f>
        <v>2.339285714285714</v>
      </c>
      <c r="E43" s="32">
        <f>IF(OR($A43="",$B43=""),"",B43*'MPTO_working_2-way'!$G42)</f>
        <v>1.7466666666666664</v>
      </c>
      <c r="F43" s="30">
        <f>IF(OR($A43="",$B43=""),"",'MPTO_working_2-way'!D42)</f>
        <v>2.3551401869158877</v>
      </c>
      <c r="G43" s="32">
        <f>IF(OR($A43="",$B43=""),"",'MPTO_working_2-way'!E42)</f>
        <v>1.7379310344827583</v>
      </c>
      <c r="H43" s="30">
        <f>IF(OR($A43="",$B43=""),"",'OddsRatio_working_2-way'!M42)</f>
        <v>2.3558153613666013</v>
      </c>
      <c r="I43" s="30">
        <f>IF(OR($A43="",$B43=""),"",'OddsRatio_working_2-way'!N42)</f>
        <v>1.7375635565834309</v>
      </c>
      <c r="J43" s="30">
        <f>IF('Log_working_2-way'!$D42="","",A43^('Log_working_2-way'!$D42))</f>
        <v>2.3631739395308338</v>
      </c>
      <c r="K43" s="32">
        <f>IF('Log_working_2-way'!$D42="","",B43^('Log_working_2-way'!$D42))</f>
        <v>1.733582099100242</v>
      </c>
      <c r="L43" s="37">
        <f t="shared" si="9"/>
        <v>0.4274809160305344</v>
      </c>
      <c r="M43" s="37">
        <f t="shared" si="10"/>
        <v>0.57251908396946571</v>
      </c>
      <c r="N43" s="38">
        <v>139</v>
      </c>
      <c r="O43" s="38">
        <f t="shared" si="11"/>
        <v>77.222222222222214</v>
      </c>
      <c r="P43" s="38">
        <f t="shared" si="12"/>
        <v>56.261904761904752</v>
      </c>
      <c r="Q43" s="38">
        <f t="shared" si="13"/>
        <v>82.738095238095241</v>
      </c>
      <c r="R43" s="38">
        <f t="shared" si="14"/>
        <v>61.777777777777771</v>
      </c>
      <c r="S43" s="39">
        <f t="shared" si="15"/>
        <v>-5.5158730158730265</v>
      </c>
      <c r="T43" s="39">
        <f t="shared" si="16"/>
        <v>-5.5158730158730194</v>
      </c>
      <c r="U43" t="s">
        <v>157</v>
      </c>
      <c r="V43" t="s">
        <v>158</v>
      </c>
      <c r="W43" t="s">
        <v>228</v>
      </c>
      <c r="X43" t="s">
        <v>223</v>
      </c>
      <c r="Y43" s="41"/>
    </row>
    <row r="44" spans="1:25" ht="15" x14ac:dyDescent="0.25">
      <c r="A44">
        <v>2.4300000000000002</v>
      </c>
      <c r="B44">
        <v>1.6</v>
      </c>
      <c r="C44" s="29">
        <f t="shared" si="0"/>
        <v>3.652263374485587E-2</v>
      </c>
      <c r="D44" s="30">
        <f>IF(OR($A44="",$B44=""),"",A44*'MPTO_working_2-way'!$G43)</f>
        <v>2.5187499999999998</v>
      </c>
      <c r="E44" s="32">
        <f>IF(OR($A44="",$B44=""),"",B44*'MPTO_working_2-way'!$G43)</f>
        <v>1.6584362139917694</v>
      </c>
      <c r="F44" s="30">
        <f>IF(OR($A44="",$B44=""),"",'MPTO_working_2-way'!D43)</f>
        <v>2.5428384565075208</v>
      </c>
      <c r="G44" s="32">
        <f>IF(OR($A44="",$B44=""),"",'MPTO_working_2-way'!E43)</f>
        <v>1.6481559983043661</v>
      </c>
      <c r="H44" s="30">
        <f>IF(OR($A44="",$B44=""),"",'OddsRatio_working_2-way'!M43)</f>
        <v>2.5438048235879216</v>
      </c>
      <c r="I44" s="30">
        <f>IF(OR($A44="",$B44=""),"",'OddsRatio_working_2-way'!N43)</f>
        <v>1.6477502756312954</v>
      </c>
      <c r="J44" s="30">
        <f>IF('Log_working_2-way'!$D43="","",A44^('Log_working_2-way'!$D43))</f>
        <v>2.5550445268860318</v>
      </c>
      <c r="K44" s="32">
        <f>IF('Log_working_2-way'!$D43="","",B44^('Log_working_2-way'!$D43))</f>
        <v>1.6430684026793276</v>
      </c>
      <c r="L44" s="37">
        <f t="shared" si="9"/>
        <v>0.3970223325062035</v>
      </c>
      <c r="M44" s="37">
        <f t="shared" si="10"/>
        <v>0.60297766749379655</v>
      </c>
      <c r="N44" s="38">
        <v>140</v>
      </c>
      <c r="O44" s="38">
        <f t="shared" si="11"/>
        <v>82.386831275720169</v>
      </c>
      <c r="P44" s="38">
        <f t="shared" si="12"/>
        <v>52.5</v>
      </c>
      <c r="Q44" s="38">
        <f t="shared" si="13"/>
        <v>87.5</v>
      </c>
      <c r="R44" s="38">
        <f t="shared" si="14"/>
        <v>57.613168724279831</v>
      </c>
      <c r="S44" s="39">
        <f t="shared" si="15"/>
        <v>-5.1131687242798307</v>
      </c>
      <c r="T44" s="39">
        <f t="shared" si="16"/>
        <v>-5.1131687242798307</v>
      </c>
      <c r="U44" t="s">
        <v>159</v>
      </c>
      <c r="V44" t="s">
        <v>160</v>
      </c>
      <c r="W44" t="s">
        <v>226</v>
      </c>
      <c r="X44" t="s">
        <v>223</v>
      </c>
      <c r="Y44" s="41"/>
    </row>
    <row r="45" spans="1:25" ht="15" x14ac:dyDescent="0.25">
      <c r="A45">
        <v>2.81</v>
      </c>
      <c r="B45">
        <v>1.47</v>
      </c>
      <c r="C45" s="29">
        <f t="shared" si="0"/>
        <v>3.614399496453391E-2</v>
      </c>
      <c r="D45" s="30">
        <f>IF(OR($A45="",$B45=""),"",A45*'MPTO_working_2-way'!$G44)</f>
        <v>2.9115646258503403</v>
      </c>
      <c r="E45" s="32">
        <f>IF(OR($A45="",$B45=""),"",B45*'MPTO_working_2-way'!$G44)</f>
        <v>1.5231316725978647</v>
      </c>
      <c r="F45" s="30">
        <f>IF(OR($A45="",$B45=""),"",'MPTO_working_2-way'!D44)</f>
        <v>2.9603325330562225</v>
      </c>
      <c r="G45" s="32">
        <f>IF(OR($A45="",$B45=""),"",'MPTO_working_2-way'!E44)</f>
        <v>1.5101175352331511</v>
      </c>
      <c r="H45" s="30">
        <f>IF(OR($A45="",$B45=""),"",'OddsRatio_working_2-way'!M44)</f>
        <v>2.9624127572422765</v>
      </c>
      <c r="I45" s="30">
        <f>IF(OR($A45="",$B45=""),"",'OddsRatio_working_2-way'!N44)</f>
        <v>1.5095767933170556</v>
      </c>
      <c r="J45" s="30">
        <f>IF('Log_working_2-way'!$D44="","",A45^('Log_working_2-way'!$D44))</f>
        <v>2.9856480485138026</v>
      </c>
      <c r="K45" s="32">
        <f>IF('Log_working_2-way'!$D44="","",B45^('Log_working_2-way'!$D44))</f>
        <v>1.5036139212828077</v>
      </c>
      <c r="L45" s="37">
        <f t="shared" si="9"/>
        <v>0.34345794392523366</v>
      </c>
      <c r="M45" s="37">
        <f t="shared" si="10"/>
        <v>0.65654205607476634</v>
      </c>
      <c r="N45" s="38">
        <v>141</v>
      </c>
      <c r="O45" s="38">
        <f t="shared" si="11"/>
        <v>90.822064056939496</v>
      </c>
      <c r="P45" s="38">
        <f t="shared" si="12"/>
        <v>45.081632653061227</v>
      </c>
      <c r="Q45" s="38">
        <f t="shared" si="13"/>
        <v>95.918367346938766</v>
      </c>
      <c r="R45" s="38">
        <f t="shared" si="14"/>
        <v>50.177935943060504</v>
      </c>
      <c r="S45" s="39">
        <f t="shared" si="15"/>
        <v>-5.0963032899992697</v>
      </c>
      <c r="T45" s="39">
        <f t="shared" si="16"/>
        <v>-5.0963032899992768</v>
      </c>
      <c r="U45" t="s">
        <v>161</v>
      </c>
      <c r="V45" t="s">
        <v>162</v>
      </c>
      <c r="W45" t="s">
        <v>226</v>
      </c>
      <c r="X45" t="s">
        <v>223</v>
      </c>
      <c r="Y45" s="41"/>
    </row>
    <row r="46" spans="1:25" s="35" customFormat="1" ht="15" x14ac:dyDescent="0.25">
      <c r="A46">
        <v>2.35</v>
      </c>
      <c r="B46">
        <v>1.62</v>
      </c>
      <c r="C46" s="29">
        <f t="shared" si="0"/>
        <v>4.2815865510900997E-2</v>
      </c>
      <c r="D46" s="30">
        <f>IF(OR($A46="",$B46=""),"",A46*'MPTO_working_2-way'!$G45)</f>
        <v>2.4506172839506175</v>
      </c>
      <c r="E46" s="32">
        <f>IF(OR($A46="",$B46=""),"",B46*'MPTO_working_2-way'!$G45)</f>
        <v>1.6893617021276597</v>
      </c>
      <c r="F46" s="30">
        <f>IF(OR($A46="",$B46=""),"",'MPTO_working_2-way'!D45)</f>
        <v>2.4744881377965555</v>
      </c>
      <c r="G46" s="32">
        <f>IF(OR($A46="",$B46=""),"",'MPTO_working_2-way'!E45)</f>
        <v>1.6782014547057529</v>
      </c>
      <c r="H46" s="30">
        <f>IF(OR($A46="",$B46=""),"",'OddsRatio_working_2-way'!M45)</f>
        <v>2.4756081305138942</v>
      </c>
      <c r="I46" s="30">
        <f>IF(OR($A46="",$B46=""),"",'OddsRatio_working_2-way'!N45)</f>
        <v>1.6776866969767514</v>
      </c>
      <c r="J46" s="30">
        <f>IF('Log_working_2-way'!$D45="","",A46^('Log_working_2-way'!$D45))</f>
        <v>2.4867940256326873</v>
      </c>
      <c r="K46" s="32">
        <f>IF('Log_working_2-way'!$D45="","",B46^('Log_working_2-way'!$D45))</f>
        <v>1.6725881209900304</v>
      </c>
      <c r="L46" s="37">
        <f t="shared" si="9"/>
        <v>0.40806045340050373</v>
      </c>
      <c r="M46" s="37">
        <f t="shared" si="10"/>
        <v>0.59193954659949621</v>
      </c>
      <c r="N46" s="38">
        <v>142</v>
      </c>
      <c r="O46" s="38">
        <f t="shared" si="11"/>
        <v>81.574468085106375</v>
      </c>
      <c r="P46" s="38">
        <f t="shared" si="12"/>
        <v>54.345679012345691</v>
      </c>
      <c r="Q46" s="38">
        <f t="shared" si="13"/>
        <v>87.654320987654316</v>
      </c>
      <c r="R46" s="38">
        <f t="shared" si="14"/>
        <v>60.425531914893618</v>
      </c>
      <c r="S46" s="39">
        <f t="shared" si="15"/>
        <v>-6.0798529025479411</v>
      </c>
      <c r="T46" s="39">
        <f t="shared" si="16"/>
        <v>-6.0798529025479269</v>
      </c>
      <c r="U46" t="s">
        <v>163</v>
      </c>
      <c r="V46" t="s">
        <v>164</v>
      </c>
      <c r="W46" t="s">
        <v>226</v>
      </c>
      <c r="X46" t="s">
        <v>223</v>
      </c>
      <c r="Y46" s="41"/>
    </row>
    <row r="47" spans="1:25" ht="15" x14ac:dyDescent="0.25">
      <c r="A47">
        <v>2.08</v>
      </c>
      <c r="B47">
        <v>1.8</v>
      </c>
      <c r="C47" s="29">
        <f t="shared" si="0"/>
        <v>3.6324786324786196E-2</v>
      </c>
      <c r="D47" s="30">
        <f>IF(OR($A47="",$B47=""),"",A47*'MPTO_working_2-way'!$G46)</f>
        <v>2.1555555555555554</v>
      </c>
      <c r="E47" s="32">
        <f>IF(OR($A47="",$B47=""),"",B47*'MPTO_working_2-way'!$G46)</f>
        <v>1.8653846153846152</v>
      </c>
      <c r="F47" s="30">
        <f>IF(OR($A47="",$B47=""),"",'MPTO_working_2-way'!D46)</f>
        <v>2.1616628175519628</v>
      </c>
      <c r="G47" s="32">
        <f>IF(OR($A47="",$B47=""),"",'MPTO_working_2-way'!E46)</f>
        <v>1.8608349900596419</v>
      </c>
      <c r="H47" s="30">
        <f>IF(OR($A47="",$B47=""),"",'OddsRatio_working_2-way'!M46)</f>
        <v>2.1618950038622251</v>
      </c>
      <c r="I47" s="30">
        <f>IF(OR($A47="",$B47=""),"",'OddsRatio_working_2-way'!N46)</f>
        <v>1.86066296582387</v>
      </c>
      <c r="J47" s="30">
        <f>IF('Log_working_2-way'!$D46="","",A47^('Log_working_2-way'!$D46))</f>
        <v>2.1646965220311589</v>
      </c>
      <c r="K47" s="32">
        <f>IF('Log_working_2-way'!$D46="","",B47^('Log_working_2-way'!$D46))</f>
        <v>1.8585927587866209</v>
      </c>
      <c r="L47" s="37">
        <f t="shared" si="9"/>
        <v>0.46391752577319589</v>
      </c>
      <c r="M47" s="37">
        <f t="shared" si="10"/>
        <v>0.53608247422680422</v>
      </c>
      <c r="N47" s="38">
        <v>143</v>
      </c>
      <c r="O47" s="38">
        <f t="shared" si="11"/>
        <v>74.249999999999986</v>
      </c>
      <c r="P47" s="38">
        <f t="shared" si="12"/>
        <v>63.555555555555578</v>
      </c>
      <c r="Q47" s="38">
        <f t="shared" si="13"/>
        <v>79.444444444444443</v>
      </c>
      <c r="R47" s="38">
        <f t="shared" si="14"/>
        <v>68.75</v>
      </c>
      <c r="S47" s="39">
        <f t="shared" si="15"/>
        <v>-5.1944444444444571</v>
      </c>
      <c r="T47" s="39">
        <f t="shared" si="16"/>
        <v>-5.1944444444444215</v>
      </c>
      <c r="U47" t="s">
        <v>165</v>
      </c>
      <c r="V47" t="s">
        <v>166</v>
      </c>
      <c r="W47" t="s">
        <v>226</v>
      </c>
      <c r="X47" t="s">
        <v>223</v>
      </c>
      <c r="Y47" s="41"/>
    </row>
    <row r="48" spans="1:25" ht="15" x14ac:dyDescent="0.25">
      <c r="A48">
        <v>2.13</v>
      </c>
      <c r="B48">
        <v>1.76</v>
      </c>
      <c r="C48" s="29">
        <f t="shared" si="0"/>
        <v>3.7665386256935607E-2</v>
      </c>
      <c r="D48" s="30">
        <f>IF(OR($A48="",$B48=""),"",A48*'MPTO_working_2-way'!$G47)</f>
        <v>2.2102272727272729</v>
      </c>
      <c r="E48" s="32">
        <f>IF(OR($A48="",$B48=""),"",B48*'MPTO_working_2-way'!$G47)</f>
        <v>1.8262910798122067</v>
      </c>
      <c r="F48" s="30">
        <f>IF(OR($A48="",$B48=""),"",'MPTO_working_2-way'!D47)</f>
        <v>2.2190126672191313</v>
      </c>
      <c r="G48" s="32">
        <f>IF(OR($A48="",$B48=""),"",'MPTO_working_2-way'!E47)</f>
        <v>1.8203360202000585</v>
      </c>
      <c r="H48" s="30">
        <f>IF(OR($A48="",$B48=""),"",'OddsRatio_working_2-way'!M47)</f>
        <v>2.2193613513897996</v>
      </c>
      <c r="I48" s="30">
        <f>IF(OR($A48="",$B48=""),"",'OddsRatio_working_2-way'!N47)</f>
        <v>1.8201014398727853</v>
      </c>
      <c r="J48" s="30">
        <f>IF('Log_working_2-way'!$D47="","",A48^('Log_working_2-way'!$D47))</f>
        <v>2.2234058151600675</v>
      </c>
      <c r="K48" s="32">
        <f>IF('Log_working_2-way'!$D47="","",B48^('Log_working_2-way'!$D47))</f>
        <v>1.8173902621748135</v>
      </c>
      <c r="L48" s="37">
        <f t="shared" si="9"/>
        <v>0.45244215938303339</v>
      </c>
      <c r="M48" s="37">
        <f t="shared" si="10"/>
        <v>0.54755784061696655</v>
      </c>
      <c r="N48" s="38">
        <v>144</v>
      </c>
      <c r="O48" s="38">
        <f t="shared" si="11"/>
        <v>76.394366197183089</v>
      </c>
      <c r="P48" s="38">
        <f t="shared" si="12"/>
        <v>62.181818181818187</v>
      </c>
      <c r="Q48" s="38">
        <f t="shared" si="13"/>
        <v>81.818181818181827</v>
      </c>
      <c r="R48" s="38">
        <f t="shared" si="14"/>
        <v>67.605633802816897</v>
      </c>
      <c r="S48" s="39">
        <f t="shared" si="15"/>
        <v>-5.423815620998738</v>
      </c>
      <c r="T48" s="39">
        <f t="shared" si="16"/>
        <v>-5.4238156209987096</v>
      </c>
      <c r="U48" t="s">
        <v>167</v>
      </c>
      <c r="V48" t="s">
        <v>168</v>
      </c>
      <c r="W48" t="s">
        <v>226</v>
      </c>
      <c r="X48" t="s">
        <v>223</v>
      </c>
      <c r="Y48" s="41"/>
    </row>
    <row r="49" spans="1:25" ht="15" x14ac:dyDescent="0.25">
      <c r="A49">
        <v>2.39</v>
      </c>
      <c r="B49">
        <v>1.61</v>
      </c>
      <c r="C49" s="29">
        <f t="shared" si="0"/>
        <v>3.9528054263364254E-2</v>
      </c>
      <c r="D49" s="30">
        <f>IF(OR($A49="",$B49=""),"",A49*'MPTO_working_2-way'!$G48)</f>
        <v>2.4844720496894408</v>
      </c>
      <c r="E49" s="32">
        <f>IF(OR($A49="",$B49=""),"",B49*'MPTO_working_2-way'!$G48)</f>
        <v>1.6736401673640164</v>
      </c>
      <c r="F49" s="30">
        <f>IF(OR($A49="",$B49=""),"",'MPTO_working_2-way'!D48)</f>
        <v>2.5084911502982492</v>
      </c>
      <c r="G49" s="32">
        <f>IF(OR($A49="",$B49=""),"",'MPTO_working_2-way'!E48)</f>
        <v>1.6629140646945697</v>
      </c>
      <c r="H49" s="30">
        <f>IF(OR($A49="",$B49=""),"",'OddsRatio_working_2-way'!M48)</f>
        <v>2.5095325516828586</v>
      </c>
      <c r="I49" s="30">
        <f>IF(OR($A49="",$B49=""),"",'OddsRatio_working_2-way'!N48)</f>
        <v>1.6624567313140606</v>
      </c>
      <c r="J49" s="30">
        <f>IF('Log_working_2-way'!$D48="","",A49^('Log_working_2-way'!$D48))</f>
        <v>2.5207624560048121</v>
      </c>
      <c r="K49" s="32">
        <f>IF('Log_working_2-way'!$D48="","",B49^('Log_working_2-way'!$D48))</f>
        <v>1.6575648919074468</v>
      </c>
      <c r="L49" s="37">
        <f t="shared" si="9"/>
        <v>0.40250000000000002</v>
      </c>
      <c r="M49" s="37">
        <f t="shared" si="10"/>
        <v>0.59750000000000014</v>
      </c>
      <c r="N49" s="38">
        <v>145</v>
      </c>
      <c r="O49" s="38">
        <f t="shared" si="11"/>
        <v>84.3305439330544</v>
      </c>
      <c r="P49" s="38">
        <f t="shared" si="12"/>
        <v>54.937888198757769</v>
      </c>
      <c r="Q49" s="38">
        <f t="shared" si="13"/>
        <v>90.062111801242224</v>
      </c>
      <c r="R49" s="38">
        <f t="shared" si="14"/>
        <v>60.669456066945607</v>
      </c>
      <c r="S49" s="39">
        <f t="shared" si="15"/>
        <v>-5.7315678681878239</v>
      </c>
      <c r="T49" s="39">
        <f t="shared" si="16"/>
        <v>-5.7315678681878381</v>
      </c>
      <c r="U49" t="s">
        <v>169</v>
      </c>
      <c r="V49" t="s">
        <v>170</v>
      </c>
      <c r="W49" t="s">
        <v>226</v>
      </c>
      <c r="X49" t="s">
        <v>223</v>
      </c>
      <c r="Y49" s="41"/>
    </row>
    <row r="50" spans="1:25" ht="15" x14ac:dyDescent="0.25">
      <c r="A50">
        <v>2.29</v>
      </c>
      <c r="B50">
        <v>1.66</v>
      </c>
      <c r="C50" s="29">
        <f t="shared" si="0"/>
        <v>3.9090861261640519E-2</v>
      </c>
      <c r="D50" s="30">
        <f>IF(OR($A50="",$B50=""),"",A50*'MPTO_working_2-way'!$G49)</f>
        <v>2.3795180722891569</v>
      </c>
      <c r="E50" s="32">
        <f>IF(OR($A50="",$B50=""),"",B50*'MPTO_working_2-way'!$G49)</f>
        <v>1.7248908296943233</v>
      </c>
      <c r="F50" s="30">
        <f>IF(OR($A50="",$B50=""),"",'MPTO_working_2-way'!D49)</f>
        <v>2.3973008765844739</v>
      </c>
      <c r="G50" s="32">
        <f>IF(OR($A50="",$B50=""),"",'MPTO_working_2-way'!E49)</f>
        <v>1.7156654781784539</v>
      </c>
      <c r="H50" s="30">
        <f>IF(OR($A50="",$B50=""),"",'OddsRatio_working_2-way'!M49)</f>
        <v>2.3980505908390635</v>
      </c>
      <c r="I50" s="30">
        <f>IF(OR($A50="",$B50=""),"",'OddsRatio_working_2-way'!N49)</f>
        <v>1.7152816976385905</v>
      </c>
      <c r="J50" s="30">
        <f>IF('Log_working_2-way'!$D49="","",A50^('Log_working_2-way'!$D49))</f>
        <v>2.4063151286043962</v>
      </c>
      <c r="K50" s="32">
        <f>IF('Log_working_2-way'!$D49="","",B50^('Log_working_2-way'!$D49))</f>
        <v>1.7110781784678428</v>
      </c>
      <c r="L50" s="37">
        <f t="shared" si="9"/>
        <v>0.42025316455696199</v>
      </c>
      <c r="M50" s="37">
        <f t="shared" si="10"/>
        <v>0.57974683544303796</v>
      </c>
      <c r="N50" s="38">
        <v>146</v>
      </c>
      <c r="O50" s="38">
        <f t="shared" si="11"/>
        <v>82.24454148471618</v>
      </c>
      <c r="P50" s="38">
        <f t="shared" si="12"/>
        <v>58.048192771084331</v>
      </c>
      <c r="Q50" s="38">
        <f t="shared" si="13"/>
        <v>87.951807228915669</v>
      </c>
      <c r="R50" s="38">
        <f t="shared" si="14"/>
        <v>63.755458515283848</v>
      </c>
      <c r="S50" s="39">
        <f t="shared" si="15"/>
        <v>-5.7072657441994892</v>
      </c>
      <c r="T50" s="39">
        <f t="shared" si="16"/>
        <v>-5.7072657441995176</v>
      </c>
      <c r="U50" t="s">
        <v>171</v>
      </c>
      <c r="V50" t="s">
        <v>172</v>
      </c>
      <c r="W50" t="s">
        <v>226</v>
      </c>
      <c r="X50" t="s">
        <v>223</v>
      </c>
      <c r="Y50" s="41"/>
    </row>
    <row r="51" spans="1:25" ht="15" x14ac:dyDescent="0.25">
      <c r="A51">
        <v>2.1</v>
      </c>
      <c r="B51">
        <v>1.78</v>
      </c>
      <c r="C51" s="29">
        <f t="shared" si="0"/>
        <v>3.7988228999465079E-2</v>
      </c>
      <c r="D51" s="30">
        <f>IF(OR($A51="",$B51=""),"",A51*'MPTO_working_2-way'!$G50)</f>
        <v>2.1797752808988768</v>
      </c>
      <c r="E51" s="32">
        <f>IF(OR($A51="",$B51=""),"",B51*'MPTO_working_2-way'!$G50)</f>
        <v>1.8476190476190479</v>
      </c>
      <c r="F51" s="30">
        <f>IF(OR($A51="",$B51=""),"",'MPTO_working_2-way'!D50)</f>
        <v>2.1872440023405506</v>
      </c>
      <c r="G51" s="32">
        <f>IF(OR($A51="",$B51=""),"",'MPTO_working_2-way'!E50)</f>
        <v>1.8422868408082802</v>
      </c>
      <c r="H51" s="30">
        <f>IF(OR($A51="",$B51=""),"",'OddsRatio_working_2-way'!M50)</f>
        <v>2.1875421719907089</v>
      </c>
      <c r="I51" s="30">
        <f>IF(OR($A51="",$B51=""),"",'OddsRatio_working_2-way'!N50)</f>
        <v>1.8420753583206844</v>
      </c>
      <c r="J51" s="30">
        <f>IF('Log_working_2-way'!$D50="","",A51^('Log_working_2-way'!$D50))</f>
        <v>2.1909772182449698</v>
      </c>
      <c r="K51" s="32">
        <f>IF('Log_working_2-way'!$D50="","",B51^('Log_working_2-way'!$D50))</f>
        <v>1.8396466235294411</v>
      </c>
      <c r="L51" s="37">
        <f t="shared" si="9"/>
        <v>0.45876288659793807</v>
      </c>
      <c r="M51" s="37">
        <f t="shared" si="10"/>
        <v>0.54123711340206171</v>
      </c>
      <c r="N51" s="38">
        <v>147</v>
      </c>
      <c r="O51" s="38">
        <f t="shared" si="11"/>
        <v>76.999999999999986</v>
      </c>
      <c r="P51" s="38">
        <f t="shared" si="12"/>
        <v>64.415730337078671</v>
      </c>
      <c r="Q51" s="38">
        <f t="shared" si="13"/>
        <v>82.584269662921358</v>
      </c>
      <c r="R51" s="38">
        <f t="shared" si="14"/>
        <v>70</v>
      </c>
      <c r="S51" s="39">
        <f t="shared" si="15"/>
        <v>-5.5842696629213719</v>
      </c>
      <c r="T51" s="39">
        <f t="shared" si="16"/>
        <v>-5.5842696629213293</v>
      </c>
      <c r="U51" t="s">
        <v>173</v>
      </c>
      <c r="V51" t="s">
        <v>174</v>
      </c>
      <c r="W51" t="s">
        <v>226</v>
      </c>
      <c r="X51" t="s">
        <v>223</v>
      </c>
      <c r="Y51" s="41"/>
    </row>
    <row r="52" spans="1:25" ht="15" x14ac:dyDescent="0.25">
      <c r="A52">
        <v>2.52</v>
      </c>
      <c r="B52">
        <v>1.56</v>
      </c>
      <c r="C52" s="29">
        <f t="shared" si="0"/>
        <v>3.7851037851037717E-2</v>
      </c>
      <c r="D52" s="30">
        <f>IF(OR($A52="",$B52=""),"",A52*'MPTO_working_2-way'!$G51)</f>
        <v>2.615384615384615</v>
      </c>
      <c r="E52" s="32">
        <f>IF(OR($A52="",$B52=""),"",B52*'MPTO_working_2-way'!$G51)</f>
        <v>1.6190476190476188</v>
      </c>
      <c r="F52" s="30">
        <f>IF(OR($A52="",$B52=""),"",'MPTO_working_2-way'!D51)</f>
        <v>2.646203554119547</v>
      </c>
      <c r="G52" s="32">
        <f>IF(OR($A52="",$B52=""),"",'MPTO_working_2-way'!E51)</f>
        <v>1.6074582924435721</v>
      </c>
      <c r="H52" s="30">
        <f>IF(OR($A52="",$B52=""),"",'OddsRatio_working_2-way'!M51)</f>
        <v>2.6475089420958278</v>
      </c>
      <c r="I52" s="30">
        <f>IF(OR($A52="",$B52=""),"",'OddsRatio_working_2-way'!N51)</f>
        <v>1.6069769786668839</v>
      </c>
      <c r="J52" s="30">
        <f>IF('Log_working_2-way'!$D51="","",A52^('Log_working_2-way'!$D51))</f>
        <v>2.6619886766517245</v>
      </c>
      <c r="K52" s="32">
        <f>IF('Log_working_2-way'!$D51="","",B52^('Log_working_2-way'!$D51))</f>
        <v>1.6016888165654291</v>
      </c>
      <c r="L52" s="37">
        <f t="shared" si="9"/>
        <v>0.38235294117647067</v>
      </c>
      <c r="M52" s="37">
        <f t="shared" si="10"/>
        <v>0.61764705882352944</v>
      </c>
      <c r="N52" s="38">
        <v>148</v>
      </c>
      <c r="O52" s="38">
        <f t="shared" si="11"/>
        <v>89.269841269841251</v>
      </c>
      <c r="P52" s="38">
        <f t="shared" si="12"/>
        <v>53.128205128205117</v>
      </c>
      <c r="Q52" s="38">
        <f t="shared" si="13"/>
        <v>94.871794871794862</v>
      </c>
      <c r="R52" s="38">
        <f t="shared" si="14"/>
        <v>58.730158730158728</v>
      </c>
      <c r="S52" s="39">
        <f t="shared" si="15"/>
        <v>-5.6019536019536105</v>
      </c>
      <c r="T52" s="39">
        <f t="shared" si="16"/>
        <v>-5.6019536019536105</v>
      </c>
      <c r="U52" t="s">
        <v>175</v>
      </c>
      <c r="V52" t="s">
        <v>176</v>
      </c>
      <c r="W52" t="s">
        <v>226</v>
      </c>
      <c r="X52" t="s">
        <v>223</v>
      </c>
      <c r="Y52" s="41"/>
    </row>
    <row r="53" spans="1:25" s="35" customFormat="1" ht="15" x14ac:dyDescent="0.25">
      <c r="A53">
        <v>2.34</v>
      </c>
      <c r="B53">
        <v>1.61</v>
      </c>
      <c r="C53" s="29">
        <f t="shared" si="0"/>
        <v>4.8468439772787697E-2</v>
      </c>
      <c r="D53" s="30">
        <f>IF(OR($A53="",$B53=""),"",A53*'MPTO_working_2-way'!$G52)</f>
        <v>2.4534161490683233</v>
      </c>
      <c r="E53" s="32">
        <f>IF(OR($A53="",$B53=""),"",B53*'MPTO_working_2-way'!$G52)</f>
        <v>1.6880341880341883</v>
      </c>
      <c r="F53" s="30">
        <f>IF(OR($A53="",$B53=""),"",'MPTO_working_2-way'!D52)</f>
        <v>2.4806742608810168</v>
      </c>
      <c r="G53" s="32">
        <f>IF(OR($A53="",$B53=""),"",'MPTO_working_2-way'!E52)</f>
        <v>1.6753679903944503</v>
      </c>
      <c r="H53" s="30">
        <f>IF(OR($A53="",$B53=""),"",'OddsRatio_working_2-way'!M52)</f>
        <v>2.4821340396453389</v>
      </c>
      <c r="I53" s="30">
        <f>IF(OR($A53="",$B53=""),"",'OddsRatio_working_2-way'!N52)</f>
        <v>1.6747028090922811</v>
      </c>
      <c r="J53" s="30">
        <f>IF('Log_working_2-way'!$D52="","",A53^('Log_working_2-way'!$D52))</f>
        <v>2.4949997661274943</v>
      </c>
      <c r="K53" s="32">
        <f>IF('Log_working_2-way'!$D52="","",B53^('Log_working_2-way'!$D52))</f>
        <v>1.6688964257091188</v>
      </c>
      <c r="L53" s="37">
        <f t="shared" si="9"/>
        <v>0.40759493670886071</v>
      </c>
      <c r="M53" s="37">
        <f t="shared" si="10"/>
        <v>0.59240506329113918</v>
      </c>
      <c r="N53" s="38">
        <v>149</v>
      </c>
      <c r="O53" s="38">
        <f t="shared" si="11"/>
        <v>85.324786324786317</v>
      </c>
      <c r="P53" s="38">
        <f t="shared" si="12"/>
        <v>56.453416149068325</v>
      </c>
      <c r="Q53" s="38">
        <f t="shared" si="13"/>
        <v>92.546583850931668</v>
      </c>
      <c r="R53" s="38">
        <f t="shared" si="14"/>
        <v>63.675213675213683</v>
      </c>
      <c r="S53" s="39">
        <f t="shared" si="15"/>
        <v>-7.2217975261453518</v>
      </c>
      <c r="T53" s="39">
        <f t="shared" si="16"/>
        <v>-7.2217975261453589</v>
      </c>
      <c r="U53" t="s">
        <v>177</v>
      </c>
      <c r="V53" t="s">
        <v>178</v>
      </c>
      <c r="W53" t="s">
        <v>229</v>
      </c>
      <c r="X53" t="s">
        <v>223</v>
      </c>
      <c r="Y53" s="41"/>
    </row>
    <row r="54" spans="1:25" ht="15" x14ac:dyDescent="0.25">
      <c r="A54">
        <v>2.35</v>
      </c>
      <c r="B54">
        <v>1.61</v>
      </c>
      <c r="C54" s="29">
        <f t="shared" si="0"/>
        <v>4.664992731597728E-2</v>
      </c>
      <c r="D54" s="30">
        <f>IF(OR($A54="",$B54=""),"",A54*'MPTO_working_2-way'!$G53)</f>
        <v>2.4596273291925468</v>
      </c>
      <c r="E54" s="32">
        <f>IF(OR($A54="",$B54=""),"",B54*'MPTO_working_2-way'!$G53)</f>
        <v>1.6851063829787236</v>
      </c>
      <c r="F54" s="30">
        <f>IF(OR($A54="",$B54=""),"",'MPTO_working_2-way'!D53)</f>
        <v>2.4862822408411369</v>
      </c>
      <c r="G54" s="32">
        <f>IF(OR($A54="",$B54=""),"",'MPTO_working_2-way'!E53)</f>
        <v>1.6728197192439485</v>
      </c>
      <c r="H54" s="30">
        <f>IF(OR($A54="",$B54=""),"",'OddsRatio_working_2-way'!M53)</f>
        <v>2.4876541110413939</v>
      </c>
      <c r="I54" s="30">
        <f>IF(OR($A54="",$B54=""),"",'OddsRatio_working_2-way'!N53)</f>
        <v>1.6721992649890747</v>
      </c>
      <c r="J54" s="30">
        <f>IF('Log_working_2-way'!$D53="","",A54^('Log_working_2-way'!$D53))</f>
        <v>2.5002110391672079</v>
      </c>
      <c r="K54" s="32">
        <f>IF('Log_working_2-way'!$D53="","",B54^('Log_working_2-way'!$D53))</f>
        <v>1.6665728846750132</v>
      </c>
      <c r="L54" s="37">
        <f t="shared" si="9"/>
        <v>0.40656565656565652</v>
      </c>
      <c r="M54" s="37">
        <f t="shared" si="10"/>
        <v>0.59343434343434331</v>
      </c>
      <c r="N54" s="38">
        <v>150</v>
      </c>
      <c r="O54" s="38">
        <f t="shared" si="11"/>
        <v>86.170212765957444</v>
      </c>
      <c r="P54" s="38">
        <f t="shared" si="12"/>
        <v>56.832298136645974</v>
      </c>
      <c r="Q54" s="38">
        <f t="shared" si="13"/>
        <v>93.167701863354026</v>
      </c>
      <c r="R54" s="38">
        <f t="shared" si="14"/>
        <v>63.829787234042556</v>
      </c>
      <c r="S54" s="39">
        <f t="shared" si="15"/>
        <v>-6.9974890973965813</v>
      </c>
      <c r="T54" s="39">
        <f t="shared" si="16"/>
        <v>-6.9974890973965813</v>
      </c>
      <c r="U54" t="s">
        <v>179</v>
      </c>
      <c r="V54" t="s">
        <v>180</v>
      </c>
      <c r="W54" t="s">
        <v>229</v>
      </c>
      <c r="X54" t="s">
        <v>223</v>
      </c>
      <c r="Y54" s="41"/>
    </row>
    <row r="55" spans="1:25" ht="15" x14ac:dyDescent="0.25">
      <c r="A55">
        <v>2.12</v>
      </c>
      <c r="B55">
        <v>1.74</v>
      </c>
      <c r="C55" s="29">
        <f t="shared" si="0"/>
        <v>4.6410756885707949E-2</v>
      </c>
      <c r="D55" s="30">
        <f>IF(OR($A55="",$B55=""),"",A55*'MPTO_working_2-way'!$G54)</f>
        <v>2.2183908045977008</v>
      </c>
      <c r="E55" s="32">
        <f>IF(OR($A55="",$B55=""),"",B55*'MPTO_working_2-way'!$G54)</f>
        <v>1.8207547169811318</v>
      </c>
      <c r="F55" s="30">
        <f>IF(OR($A55="",$B55=""),"",'MPTO_working_2-way'!D54)</f>
        <v>2.2296905222437133</v>
      </c>
      <c r="G55" s="32">
        <f>IF(OR($A55="",$B55=""),"",'MPTO_working_2-way'!E54)</f>
        <v>1.8132127408572549</v>
      </c>
      <c r="H55" s="30">
        <f>IF(OR($A55="",$B55=""),"",'OddsRatio_working_2-way'!M54)</f>
        <v>2.2302493704584911</v>
      </c>
      <c r="I55" s="30">
        <f>IF(OR($A55="",$B55=""),"",'OddsRatio_working_2-way'!N54)</f>
        <v>1.8128433340529317</v>
      </c>
      <c r="J55" s="30">
        <f>IF('Log_working_2-way'!$D54="","",A55^('Log_working_2-way'!$D54))</f>
        <v>2.235500887736106</v>
      </c>
      <c r="K55" s="32">
        <f>IF('Log_working_2-way'!$D54="","",B55^('Log_working_2-way'!$D54))</f>
        <v>1.8093883298066613</v>
      </c>
      <c r="L55" s="37">
        <f t="shared" si="9"/>
        <v>0.45077720207253896</v>
      </c>
      <c r="M55" s="37">
        <f t="shared" si="10"/>
        <v>0.5492227979274612</v>
      </c>
      <c r="N55" s="38">
        <v>151</v>
      </c>
      <c r="O55" s="38">
        <f t="shared" si="11"/>
        <v>79.773584905660371</v>
      </c>
      <c r="P55" s="38">
        <f t="shared" si="12"/>
        <v>64.218390804597703</v>
      </c>
      <c r="Q55" s="38">
        <f t="shared" si="13"/>
        <v>86.781609195402297</v>
      </c>
      <c r="R55" s="38">
        <f t="shared" si="14"/>
        <v>71.226415094339615</v>
      </c>
      <c r="S55" s="39">
        <f t="shared" si="15"/>
        <v>-7.0080242897419254</v>
      </c>
      <c r="T55" s="39">
        <f t="shared" si="16"/>
        <v>-7.0080242897419112</v>
      </c>
      <c r="U55" t="s">
        <v>181</v>
      </c>
      <c r="V55" t="s">
        <v>182</v>
      </c>
      <c r="W55" t="s">
        <v>229</v>
      </c>
      <c r="X55" t="s">
        <v>223</v>
      </c>
      <c r="Y55" s="41"/>
    </row>
    <row r="56" spans="1:25" ht="15" x14ac:dyDescent="0.25">
      <c r="A56">
        <v>2.41</v>
      </c>
      <c r="B56">
        <v>1.58</v>
      </c>
      <c r="C56" s="29">
        <f t="shared" si="0"/>
        <v>4.7849151741162776E-2</v>
      </c>
      <c r="D56" s="30">
        <f>IF(OR($A56="",$B56=""),"",A56*'MPTO_working_2-way'!$G55)</f>
        <v>2.5253164556962022</v>
      </c>
      <c r="E56" s="32">
        <f>IF(OR($A56="",$B56=""),"",B56*'MPTO_working_2-way'!$G55)</f>
        <v>1.6556016597510372</v>
      </c>
      <c r="F56" s="30">
        <f>IF(OR($A56="",$B56=""),"",'MPTO_working_2-way'!D55)</f>
        <v>2.5574585264289071</v>
      </c>
      <c r="G56" s="32">
        <f>IF(OR($A56="",$B56=""),"",'MPTO_working_2-way'!E55)</f>
        <v>1.6420716719134072</v>
      </c>
      <c r="H56" s="30">
        <f>IF(OR($A56="",$B56=""),"",'OddsRatio_working_2-way'!M55)</f>
        <v>2.5591775020050216</v>
      </c>
      <c r="I56" s="30">
        <f>IF(OR($A56="",$B56=""),"",'OddsRatio_working_2-way'!N55)</f>
        <v>1.6413637951510016</v>
      </c>
      <c r="J56" s="30">
        <f>IF('Log_working_2-way'!$D55="","",A56^('Log_working_2-way'!$D55))</f>
        <v>2.5744029244823512</v>
      </c>
      <c r="K56" s="32">
        <f>IF('Log_working_2-way'!$D55="","",B56^('Log_working_2-way'!$D55))</f>
        <v>1.6351614217989046</v>
      </c>
      <c r="L56" s="37">
        <f t="shared" si="9"/>
        <v>0.39598997493734339</v>
      </c>
      <c r="M56" s="37">
        <f t="shared" si="10"/>
        <v>0.60401002506265666</v>
      </c>
      <c r="N56" s="38">
        <v>152</v>
      </c>
      <c r="O56" s="38">
        <f t="shared" si="11"/>
        <v>88.929460580912874</v>
      </c>
      <c r="P56" s="38">
        <f t="shared" si="12"/>
        <v>55.797468354430393</v>
      </c>
      <c r="Q56" s="38">
        <f t="shared" si="13"/>
        <v>96.202531645569607</v>
      </c>
      <c r="R56" s="38">
        <f t="shared" si="14"/>
        <v>63.070539419087133</v>
      </c>
      <c r="S56" s="39">
        <f t="shared" si="15"/>
        <v>-7.2730710646567331</v>
      </c>
      <c r="T56" s="39">
        <f t="shared" si="16"/>
        <v>-7.2730710646567402</v>
      </c>
      <c r="U56" t="s">
        <v>183</v>
      </c>
      <c r="V56" t="s">
        <v>184</v>
      </c>
      <c r="W56" t="s">
        <v>229</v>
      </c>
      <c r="X56" t="s">
        <v>223</v>
      </c>
      <c r="Y56" s="41"/>
    </row>
    <row r="57" spans="1:25" ht="15" x14ac:dyDescent="0.25">
      <c r="A57">
        <v>2.21</v>
      </c>
      <c r="B57">
        <v>1.65</v>
      </c>
      <c r="C57" s="29">
        <f t="shared" si="0"/>
        <v>5.8549293843411565E-2</v>
      </c>
      <c r="D57" s="30">
        <f>IF(OR($A57="",$B57=""),"",A57*'MPTO_working_2-way'!$G56)</f>
        <v>2.3393939393939394</v>
      </c>
      <c r="E57" s="32">
        <f>IF(OR($A57="",$B57=""),"",B57*'MPTO_working_2-way'!$G56)</f>
        <v>1.746606334841629</v>
      </c>
      <c r="F57" s="30">
        <f>IF(OR($A57="",$B57=""),"",'MPTO_working_2-way'!D56)</f>
        <v>2.3628705653653008</v>
      </c>
      <c r="G57" s="32">
        <f>IF(OR($A57="",$B57=""),"",'MPTO_working_2-way'!E56)</f>
        <v>1.7337453940330441</v>
      </c>
      <c r="H57" s="30">
        <f>IF(OR($A57="",$B57=""),"",'OddsRatio_working_2-way'!M56)</f>
        <v>2.3643820804812936</v>
      </c>
      <c r="I57" s="30">
        <f>IF(OR($A57="",$B57=""),"",'OddsRatio_working_2-way'!N56)</f>
        <v>1.7329325225725958</v>
      </c>
      <c r="J57" s="30">
        <f>IF('Log_working_2-way'!$D56="","",A57^('Log_working_2-way'!$D56))</f>
        <v>2.3755196963319456</v>
      </c>
      <c r="K57" s="32">
        <f>IF('Log_working_2-way'!$D56="","",B57^('Log_working_2-way'!$D56))</f>
        <v>1.7269979504197641</v>
      </c>
      <c r="L57" s="37">
        <f t="shared" si="9"/>
        <v>0.42746113989637308</v>
      </c>
      <c r="M57" s="37">
        <f t="shared" si="10"/>
        <v>0.57253886010362698</v>
      </c>
      <c r="N57" s="38">
        <v>153</v>
      </c>
      <c r="O57" s="38">
        <f t="shared" si="11"/>
        <v>83.769230769230774</v>
      </c>
      <c r="P57" s="38">
        <f t="shared" si="12"/>
        <v>60.272727272727266</v>
      </c>
      <c r="Q57" s="38">
        <f t="shared" si="13"/>
        <v>92.727272727272734</v>
      </c>
      <c r="R57" s="38">
        <f t="shared" si="14"/>
        <v>69.230769230769226</v>
      </c>
      <c r="S57" s="39">
        <f t="shared" si="15"/>
        <v>-8.9580419580419601</v>
      </c>
      <c r="T57" s="39">
        <f t="shared" si="16"/>
        <v>-8.9580419580419601</v>
      </c>
      <c r="U57" t="s">
        <v>185</v>
      </c>
      <c r="V57" t="s">
        <v>186</v>
      </c>
      <c r="W57" t="s">
        <v>229</v>
      </c>
      <c r="X57" t="s">
        <v>223</v>
      </c>
      <c r="Y57" s="41"/>
    </row>
    <row r="58" spans="1:25" ht="15" x14ac:dyDescent="0.25">
      <c r="A58">
        <v>1.92</v>
      </c>
      <c r="B58">
        <v>1.9</v>
      </c>
      <c r="C58" s="29">
        <f t="shared" si="0"/>
        <v>4.7149122807017552E-2</v>
      </c>
      <c r="D58" s="30">
        <f>IF(OR($A58="",$B58=""),"",A58*'MPTO_working_2-way'!$G57)</f>
        <v>2.0105263157894737</v>
      </c>
      <c r="E58" s="32">
        <f>IF(OR($A58="",$B58=""),"",B58*'MPTO_working_2-way'!$G57)</f>
        <v>1.9895833333333333</v>
      </c>
      <c r="F58" s="30">
        <f>IF(OR($A58="",$B58=""),"",'MPTO_working_2-way'!D57)</f>
        <v>2.0110253583241455</v>
      </c>
      <c r="G58" s="32">
        <f>IF(OR($A58="",$B58=""),"",'MPTO_working_2-way'!E57)</f>
        <v>1.9890948745910577</v>
      </c>
      <c r="H58" s="30">
        <f>IF(OR($A58="",$B58=""),"",'OddsRatio_working_2-way'!M57)</f>
        <v>2.0110500592068727</v>
      </c>
      <c r="I58" s="30">
        <f>IF(OR($A58="",$B58=""),"",'OddsRatio_working_2-way'!N57)</f>
        <v>1.9890707100936806</v>
      </c>
      <c r="J58" s="30">
        <f>IF('Log_working_2-way'!$D57="","",A58^('Log_working_2-way'!$D57))</f>
        <v>2.0112800109902316</v>
      </c>
      <c r="K58" s="32">
        <f>IF('Log_working_2-way'!$D57="","",B58^('Log_working_2-way'!$D57))</f>
        <v>1.9888458084128613</v>
      </c>
      <c r="L58" s="37">
        <f t="shared" si="9"/>
        <v>0.49738219895287955</v>
      </c>
      <c r="M58" s="37">
        <f t="shared" si="10"/>
        <v>0.50261780104712039</v>
      </c>
      <c r="N58" s="38">
        <v>154</v>
      </c>
      <c r="O58" s="38">
        <f t="shared" si="11"/>
        <v>73.791666666666671</v>
      </c>
      <c r="P58" s="38">
        <f t="shared" si="12"/>
        <v>72.947368421052616</v>
      </c>
      <c r="Q58" s="38">
        <f t="shared" si="13"/>
        <v>81.05263157894737</v>
      </c>
      <c r="R58" s="38">
        <f t="shared" si="14"/>
        <v>80.208333333333343</v>
      </c>
      <c r="S58" s="39">
        <f t="shared" si="15"/>
        <v>-7.2609649122806985</v>
      </c>
      <c r="T58" s="39">
        <f t="shared" si="16"/>
        <v>-7.2609649122807269</v>
      </c>
      <c r="U58" t="s">
        <v>187</v>
      </c>
      <c r="V58" t="s">
        <v>188</v>
      </c>
      <c r="W58" t="s">
        <v>230</v>
      </c>
      <c r="X58" t="s">
        <v>223</v>
      </c>
      <c r="Y58" s="41"/>
    </row>
    <row r="59" spans="1:25" ht="15" x14ac:dyDescent="0.25">
      <c r="A59">
        <v>1.86</v>
      </c>
      <c r="B59">
        <v>1.96</v>
      </c>
      <c r="C59" s="29">
        <f t="shared" si="0"/>
        <v>4.7838490234803466E-2</v>
      </c>
      <c r="D59" s="30">
        <f>IF(OR($A59="",$B59=""),"",A59*'MPTO_working_2-way'!$G58)</f>
        <v>1.9489795918367345</v>
      </c>
      <c r="E59" s="32">
        <f>IF(OR($A59="",$B59=""),"",B59*'MPTO_working_2-way'!$G58)</f>
        <v>2.0537634408602146</v>
      </c>
      <c r="F59" s="30">
        <f>IF(OR($A59="",$B59=""),"",'MPTO_working_2-way'!D58)</f>
        <v>1.9466040153780435</v>
      </c>
      <c r="G59" s="32">
        <f>IF(OR($A59="",$B59=""),"",'MPTO_working_2-way'!E58)</f>
        <v>2.0564079422382671</v>
      </c>
      <c r="H59" s="30">
        <f>IF(OR($A59="",$B59=""),"",'OddsRatio_working_2-way'!M58)</f>
        <v>1.9464847243000454</v>
      </c>
      <c r="I59" s="30">
        <f>IF(OR($A59="",$B59=""),"",'OddsRatio_working_2-way'!N58)</f>
        <v>2.0565410875907482</v>
      </c>
      <c r="J59" s="30">
        <f>IF('Log_working_2-way'!$D58="","",A59^('Log_working_2-way'!$D58))</f>
        <v>1.9453918188381349</v>
      </c>
      <c r="K59" s="32">
        <f>IF('Log_working_2-way'!$D58="","",B59^('Log_working_2-way'!$D58))</f>
        <v>2.0577624854299059</v>
      </c>
      <c r="L59" s="37">
        <f t="shared" si="9"/>
        <v>0.51308900523560219</v>
      </c>
      <c r="M59" s="37">
        <f t="shared" si="10"/>
        <v>0.48691099476439803</v>
      </c>
      <c r="N59" s="38">
        <v>155</v>
      </c>
      <c r="O59" s="38">
        <f t="shared" si="11"/>
        <v>71.666666666666671</v>
      </c>
      <c r="P59" s="38">
        <f t="shared" si="12"/>
        <v>75.91836734693878</v>
      </c>
      <c r="Q59" s="38">
        <f t="shared" si="13"/>
        <v>79.08163265306122</v>
      </c>
      <c r="R59" s="38">
        <f t="shared" si="14"/>
        <v>83.333333333333329</v>
      </c>
      <c r="S59" s="39">
        <f t="shared" si="15"/>
        <v>-7.4149659863945487</v>
      </c>
      <c r="T59" s="39">
        <f t="shared" si="16"/>
        <v>-7.4149659863945487</v>
      </c>
      <c r="U59" t="s">
        <v>189</v>
      </c>
      <c r="V59" t="s">
        <v>190</v>
      </c>
      <c r="W59" t="s">
        <v>230</v>
      </c>
      <c r="X59" t="s">
        <v>223</v>
      </c>
      <c r="Y59" s="41"/>
    </row>
    <row r="60" spans="1:25" s="35" customFormat="1" ht="15" x14ac:dyDescent="0.25">
      <c r="A60">
        <v>1.93</v>
      </c>
      <c r="B60">
        <v>1.88</v>
      </c>
      <c r="C60" s="29">
        <f t="shared" si="0"/>
        <v>5.0049608642928067E-2</v>
      </c>
      <c r="D60" s="30">
        <f>IF(OR($A60="",$B60=""),"",A60*'MPTO_working_2-way'!$G59)</f>
        <v>2.0265957446808511</v>
      </c>
      <c r="E60" s="32">
        <f>IF(OR($A60="",$B60=""),"",B60*'MPTO_working_2-way'!$G59)</f>
        <v>1.9740932642487046</v>
      </c>
      <c r="F60" s="30">
        <f>IF(OR($A60="",$B60=""),"",'MPTO_working_2-way'!D59)</f>
        <v>2.027945450480662</v>
      </c>
      <c r="G60" s="32">
        <f>IF(OR($A60="",$B60=""),"",'MPTO_working_2-way'!E59)</f>
        <v>1.9728142670726401</v>
      </c>
      <c r="H60" s="30">
        <f>IF(OR($A60="",$B60=""),"",'OddsRatio_working_2-way'!M59)</f>
        <v>2.0280166252635121</v>
      </c>
      <c r="I60" s="30">
        <f>IF(OR($A60="",$B60=""),"",'OddsRatio_working_2-way'!N59)</f>
        <v>1.97274691422784</v>
      </c>
      <c r="J60" s="30">
        <f>IF('Log_working_2-way'!$D59="","",A60^('Log_working_2-way'!$D59))</f>
        <v>2.0286405498267945</v>
      </c>
      <c r="K60" s="32">
        <f>IF('Log_working_2-way'!$D59="","",B60^('Log_working_2-way'!$D59))</f>
        <v>1.972156892091637</v>
      </c>
      <c r="L60" s="37">
        <f t="shared" si="9"/>
        <v>0.49343832020997375</v>
      </c>
      <c r="M60" s="37">
        <f t="shared" si="10"/>
        <v>0.50656167979002631</v>
      </c>
      <c r="N60" s="38">
        <v>156</v>
      </c>
      <c r="O60" s="38">
        <f t="shared" si="11"/>
        <v>75.170984455958546</v>
      </c>
      <c r="P60" s="38">
        <f t="shared" si="12"/>
        <v>73.021276595744666</v>
      </c>
      <c r="Q60" s="38">
        <f t="shared" si="13"/>
        <v>82.978723404255319</v>
      </c>
      <c r="R60" s="38">
        <f t="shared" si="14"/>
        <v>80.829015544041454</v>
      </c>
      <c r="S60" s="39">
        <f t="shared" si="15"/>
        <v>-7.8077389482967732</v>
      </c>
      <c r="T60" s="39">
        <f t="shared" si="16"/>
        <v>-7.8077389482967874</v>
      </c>
      <c r="U60" t="s">
        <v>191</v>
      </c>
      <c r="V60" t="s">
        <v>192</v>
      </c>
      <c r="W60" t="s">
        <v>230</v>
      </c>
      <c r="X60" t="s">
        <v>223</v>
      </c>
      <c r="Y60" s="41"/>
    </row>
    <row r="61" spans="1:25" ht="15" x14ac:dyDescent="0.25">
      <c r="A61">
        <v>1.85</v>
      </c>
      <c r="B61">
        <v>1.97</v>
      </c>
      <c r="C61" s="29">
        <f t="shared" si="0"/>
        <v>4.8154753738510081E-2</v>
      </c>
      <c r="D61" s="30">
        <f>IF(OR($A61="",$B61=""),"",A61*'MPTO_working_2-way'!$G60)</f>
        <v>1.9390862944162437</v>
      </c>
      <c r="E61" s="32">
        <f>IF(OR($A61="",$B61=""),"",B61*'MPTO_working_2-way'!$G60)</f>
        <v>2.0648648648648646</v>
      </c>
      <c r="F61" s="30">
        <f>IF(OR($A61="",$B61=""),"",'MPTO_working_2-way'!D60)</f>
        <v>1.9362465134812061</v>
      </c>
      <c r="G61" s="32">
        <f>IF(OR($A61="",$B61=""),"",'MPTO_working_2-way'!E60)</f>
        <v>2.0680947652149242</v>
      </c>
      <c r="H61" s="30">
        <f>IF(OR($A61="",$B61=""),"",'OddsRatio_working_2-way'!M60)</f>
        <v>1.936102910899125</v>
      </c>
      <c r="I61" s="30">
        <f>IF(OR($A61="",$B61=""),"",'OddsRatio_working_2-way'!N60)</f>
        <v>2.0682586159672365</v>
      </c>
      <c r="J61" s="30">
        <f>IF('Log_working_2-way'!$D60="","",A61^('Log_working_2-way'!$D60))</f>
        <v>1.9347965200176827</v>
      </c>
      <c r="K61" s="32">
        <f>IF('Log_working_2-way'!$D60="","",B61^('Log_working_2-way'!$D60))</f>
        <v>2.0697515219465816</v>
      </c>
      <c r="L61" s="37">
        <f t="shared" si="9"/>
        <v>0.51570680628272247</v>
      </c>
      <c r="M61" s="37">
        <f t="shared" si="10"/>
        <v>0.48429319371727753</v>
      </c>
      <c r="N61" s="38">
        <v>157</v>
      </c>
      <c r="O61" s="38">
        <f t="shared" si="11"/>
        <v>72.135135135135116</v>
      </c>
      <c r="P61" s="38">
        <f t="shared" si="12"/>
        <v>77.304568527918789</v>
      </c>
      <c r="Q61" s="38">
        <f t="shared" si="13"/>
        <v>79.695431472081211</v>
      </c>
      <c r="R61" s="38">
        <f t="shared" si="14"/>
        <v>84.864864864864856</v>
      </c>
      <c r="S61" s="39">
        <f t="shared" si="15"/>
        <v>-7.5602963369460952</v>
      </c>
      <c r="T61" s="39">
        <f t="shared" si="16"/>
        <v>-7.5602963369460667</v>
      </c>
      <c r="U61" t="s">
        <v>193</v>
      </c>
      <c r="V61" t="s">
        <v>194</v>
      </c>
      <c r="W61" t="s">
        <v>230</v>
      </c>
      <c r="X61" t="s">
        <v>223</v>
      </c>
      <c r="Y61" s="41"/>
    </row>
    <row r="62" spans="1:25" ht="15" x14ac:dyDescent="0.25">
      <c r="A62">
        <v>1.77</v>
      </c>
      <c r="B62">
        <v>2.04</v>
      </c>
      <c r="C62" s="29">
        <f t="shared" si="0"/>
        <v>5.5167829843801863E-2</v>
      </c>
      <c r="D62" s="30">
        <f>IF(OR($A62="",$B62=""),"",A62*'MPTO_working_2-way'!$G61)</f>
        <v>1.8676470588235292</v>
      </c>
      <c r="E62" s="32">
        <f>IF(OR($A62="",$B62=""),"",B62*'MPTO_working_2-way'!$G61)</f>
        <v>2.152542372881356</v>
      </c>
      <c r="F62" s="30">
        <f>IF(OR($A62="",$B62=""),"",'MPTO_working_2-way'!D61)</f>
        <v>1.8608534322820036</v>
      </c>
      <c r="G62" s="32">
        <f>IF(OR($A62="",$B62=""),"",'MPTO_working_2-way'!E61)</f>
        <v>2.1616379310344827</v>
      </c>
      <c r="H62" s="30">
        <f>IF(OR($A62="",$B62=""),"",'OddsRatio_working_2-way'!M61)</f>
        <v>1.8604560508152725</v>
      </c>
      <c r="I62" s="30">
        <f>IF(OR($A62="",$B62=""),"",'OddsRatio_working_2-way'!N61)</f>
        <v>2.1621744062959527</v>
      </c>
      <c r="J62" s="30">
        <f>IF('Log_working_2-way'!$D61="","",A62^('Log_working_2-way'!$D61))</f>
        <v>1.8573202636406585</v>
      </c>
      <c r="K62" s="32">
        <f>IF('Log_working_2-way'!$D61="","",B62^('Log_working_2-way'!$D61))</f>
        <v>2.16642524667648</v>
      </c>
      <c r="L62" s="37">
        <f t="shared" si="9"/>
        <v>0.53543307086614178</v>
      </c>
      <c r="M62" s="37">
        <f t="shared" si="10"/>
        <v>0.46456692913385828</v>
      </c>
      <c r="N62" s="38">
        <v>158</v>
      </c>
      <c r="O62" s="38">
        <f t="shared" si="11"/>
        <v>68.734463276836181</v>
      </c>
      <c r="P62" s="38">
        <f t="shared" si="12"/>
        <v>80.549019607843135</v>
      </c>
      <c r="Q62" s="38">
        <f t="shared" si="13"/>
        <v>77.450980392156865</v>
      </c>
      <c r="R62" s="38">
        <f t="shared" si="14"/>
        <v>89.265536723163848</v>
      </c>
      <c r="S62" s="39">
        <f t="shared" si="15"/>
        <v>-8.7165171153206842</v>
      </c>
      <c r="T62" s="39">
        <f t="shared" si="16"/>
        <v>-8.7165171153207126</v>
      </c>
      <c r="U62" t="s">
        <v>195</v>
      </c>
      <c r="V62" t="s">
        <v>196</v>
      </c>
      <c r="W62" t="s">
        <v>230</v>
      </c>
      <c r="X62" t="s">
        <v>223</v>
      </c>
      <c r="Y62" s="41"/>
    </row>
    <row r="63" spans="1:25" s="50" customFormat="1" ht="15" x14ac:dyDescent="0.25">
      <c r="A63">
        <v>1.93</v>
      </c>
      <c r="B63">
        <v>1.89</v>
      </c>
      <c r="C63" s="29">
        <f t="shared" si="0"/>
        <v>4.7235244126436093E-2</v>
      </c>
      <c r="D63" s="30">
        <f>IF(OR($A63="",$B63=""),"",A63*'MPTO_working_2-way'!$G62)</f>
        <v>2.0211640211640214</v>
      </c>
      <c r="E63" s="32">
        <f>IF(OR($A63="",$B63=""),"",B63*'MPTO_working_2-way'!$G62)</f>
        <v>1.9792746113989641</v>
      </c>
      <c r="F63" s="30">
        <f>IF(OR($A63="",$B63=""),"",'MPTO_working_2-way'!D62)</f>
        <v>2.0221747928042801</v>
      </c>
      <c r="G63" s="32">
        <f>IF(OR($A63="",$B63=""),"",'MPTO_working_2-way'!E62)</f>
        <v>1.9783062613553166</v>
      </c>
      <c r="H63" s="30">
        <f>IF(OR($A63="",$B63=""),"",'OddsRatio_working_2-way'!M62)</f>
        <v>2.0222249362174249</v>
      </c>
      <c r="I63" s="30">
        <f>IF(OR($A63="",$B63=""),"",'OddsRatio_working_2-way'!N62)</f>
        <v>1.9782582722940953</v>
      </c>
      <c r="J63" s="30">
        <f>IF('Log_working_2-way'!$D62="","",A63^('Log_working_2-way'!$D62))</f>
        <v>2.0226909100425914</v>
      </c>
      <c r="K63" s="32">
        <f>IF('Log_working_2-way'!$D62="","",B63^('Log_working_2-way'!$D62))</f>
        <v>1.9778125435355127</v>
      </c>
      <c r="L63" s="37">
        <f t="shared" si="9"/>
        <v>0.4947643979057591</v>
      </c>
      <c r="M63" s="37">
        <f t="shared" si="10"/>
        <v>0.50523560209424079</v>
      </c>
      <c r="N63" s="38">
        <v>159</v>
      </c>
      <c r="O63" s="38">
        <f t="shared" si="11"/>
        <v>76.616580310880835</v>
      </c>
      <c r="P63" s="38">
        <f t="shared" si="12"/>
        <v>74.873015873015873</v>
      </c>
      <c r="Q63" s="38">
        <f t="shared" si="13"/>
        <v>84.126984126984141</v>
      </c>
      <c r="R63" s="38">
        <f t="shared" si="14"/>
        <v>82.383419689119179</v>
      </c>
      <c r="S63" s="39">
        <f t="shared" si="15"/>
        <v>-7.510403816103306</v>
      </c>
      <c r="T63" s="39">
        <f t="shared" si="16"/>
        <v>-7.510403816103306</v>
      </c>
      <c r="U63" t="s">
        <v>197</v>
      </c>
      <c r="V63" t="s">
        <v>198</v>
      </c>
      <c r="W63" t="s">
        <v>231</v>
      </c>
      <c r="X63" t="s">
        <v>223</v>
      </c>
      <c r="Y63" s="51"/>
    </row>
    <row r="64" spans="1:25" ht="15" x14ac:dyDescent="0.25">
      <c r="A64">
        <v>1.93</v>
      </c>
      <c r="B64">
        <v>1.89</v>
      </c>
      <c r="C64" s="29">
        <f t="shared" si="0"/>
        <v>4.7235244126436093E-2</v>
      </c>
      <c r="D64" s="30">
        <f>IF(OR($A64="",$B64=""),"",A64*'MPTO_working_2-way'!$G63)</f>
        <v>2.0211640211640214</v>
      </c>
      <c r="E64" s="32">
        <f>IF(OR($A64="",$B64=""),"",B64*'MPTO_working_2-way'!$G63)</f>
        <v>1.9792746113989641</v>
      </c>
      <c r="F64" s="30">
        <f>IF(OR($A64="",$B64=""),"",'MPTO_working_2-way'!D63)</f>
        <v>2.0221747928042801</v>
      </c>
      <c r="G64" s="32">
        <f>IF(OR($A64="",$B64=""),"",'MPTO_working_2-way'!E63)</f>
        <v>1.9783062613553166</v>
      </c>
      <c r="H64" s="30">
        <f>IF(OR($A64="",$B64=""),"",'OddsRatio_working_2-way'!M63)</f>
        <v>2.0222249362174249</v>
      </c>
      <c r="I64" s="30">
        <f>IF(OR($A64="",$B64=""),"",'OddsRatio_working_2-way'!N63)</f>
        <v>1.9782582722940953</v>
      </c>
      <c r="J64" s="30">
        <f>IF('Log_working_2-way'!$D63="","",A64^('Log_working_2-way'!$D63))</f>
        <v>2.0226909100425914</v>
      </c>
      <c r="K64" s="32">
        <f>IF('Log_working_2-way'!$D63="","",B64^('Log_working_2-way'!$D63))</f>
        <v>1.9778125435355127</v>
      </c>
      <c r="L64" s="37">
        <f t="shared" si="9"/>
        <v>0.4947643979057591</v>
      </c>
      <c r="M64" s="37">
        <f t="shared" si="10"/>
        <v>0.50523560209424079</v>
      </c>
      <c r="N64" s="38">
        <v>160</v>
      </c>
      <c r="O64" s="38">
        <f t="shared" si="11"/>
        <v>77.09844559585494</v>
      </c>
      <c r="P64" s="38">
        <f t="shared" si="12"/>
        <v>75.343915343915342</v>
      </c>
      <c r="Q64" s="38">
        <f t="shared" si="13"/>
        <v>84.656084656084673</v>
      </c>
      <c r="R64" s="38">
        <f t="shared" si="14"/>
        <v>82.901554404145088</v>
      </c>
      <c r="S64" s="39">
        <f t="shared" si="15"/>
        <v>-7.5576390602297323</v>
      </c>
      <c r="T64" s="39">
        <f t="shared" si="16"/>
        <v>-7.5576390602297465</v>
      </c>
      <c r="U64" t="s">
        <v>199</v>
      </c>
      <c r="V64" t="s">
        <v>200</v>
      </c>
      <c r="W64" t="s">
        <v>231</v>
      </c>
      <c r="X64" t="s">
        <v>223</v>
      </c>
      <c r="Y64" s="41"/>
    </row>
    <row r="65" spans="1:25" ht="15" x14ac:dyDescent="0.25">
      <c r="A65">
        <v>1.78</v>
      </c>
      <c r="B65">
        <v>2.0299999999999998</v>
      </c>
      <c r="C65" s="29">
        <f t="shared" si="0"/>
        <v>5.4408590247412514E-2</v>
      </c>
      <c r="D65" s="30">
        <f>IF(OR($A65="",$B65=""),"",A65*'MPTO_working_2-way'!$G64)</f>
        <v>1.8768472906403944</v>
      </c>
      <c r="E65" s="32">
        <f>IF(OR($A65="",$B65=""),"",B65*'MPTO_working_2-way'!$G64)</f>
        <v>2.1404494382022472</v>
      </c>
      <c r="F65" s="30">
        <f>IF(OR($A65="",$B65=""),"",'MPTO_working_2-way'!D64)</f>
        <v>1.8705803178547395</v>
      </c>
      <c r="G65" s="32">
        <f>IF(OR($A65="",$B65=""),"",'MPTO_working_2-way'!E64)</f>
        <v>2.1486590949634299</v>
      </c>
      <c r="H65" s="30">
        <f>IF(OR($A65="",$B65=""),"",'OddsRatio_working_2-way'!M64)</f>
        <v>1.8702192559338466</v>
      </c>
      <c r="I65" s="30">
        <f>IF(OR($A65="",$B65=""),"",'OddsRatio_working_2-way'!N64)</f>
        <v>2.149135684117772</v>
      </c>
      <c r="J65" s="30">
        <f>IF('Log_working_2-way'!$D64="","",A65^('Log_working_2-way'!$D64))</f>
        <v>1.8673274535737974</v>
      </c>
      <c r="K65" s="32">
        <f>IF('Log_working_2-way'!$D64="","",B65^('Log_working_2-way'!$D64))</f>
        <v>2.1529670782097097</v>
      </c>
      <c r="L65" s="37">
        <f t="shared" si="9"/>
        <v>0.53280839895013121</v>
      </c>
      <c r="M65" s="37">
        <f t="shared" si="10"/>
        <v>0.46719160104986879</v>
      </c>
      <c r="N65" s="38">
        <v>161</v>
      </c>
      <c r="O65" s="38">
        <f t="shared" si="11"/>
        <v>70.550561797752806</v>
      </c>
      <c r="P65" s="38">
        <f t="shared" si="12"/>
        <v>81.689655172413794</v>
      </c>
      <c r="Q65" s="38">
        <f t="shared" si="13"/>
        <v>79.310344827586221</v>
      </c>
      <c r="R65" s="38">
        <f t="shared" si="14"/>
        <v>90.449438202247194</v>
      </c>
      <c r="S65" s="39">
        <f t="shared" si="15"/>
        <v>-8.7597830298334145</v>
      </c>
      <c r="T65" s="39">
        <f t="shared" si="16"/>
        <v>-8.7597830298334003</v>
      </c>
      <c r="U65" t="s">
        <v>201</v>
      </c>
      <c r="V65" t="s">
        <v>202</v>
      </c>
      <c r="W65" t="s">
        <v>231</v>
      </c>
      <c r="X65" t="s">
        <v>223</v>
      </c>
      <c r="Y65" s="41"/>
    </row>
    <row r="66" spans="1:25" ht="15" x14ac:dyDescent="0.25">
      <c r="A66">
        <v>1.84</v>
      </c>
      <c r="B66">
        <v>2</v>
      </c>
      <c r="C66" s="29">
        <f t="shared" si="0"/>
        <v>4.3478260869565188E-2</v>
      </c>
      <c r="D66" s="30">
        <f>IF(OR($A66="",$B66=""),"",A66*'MPTO_working_2-way'!$G65)</f>
        <v>1.92</v>
      </c>
      <c r="E66" s="32">
        <f>IF(OR($A66="",$B66=""),"",B66*'MPTO_working_2-way'!$G65)</f>
        <v>2.0869565217391304</v>
      </c>
      <c r="F66" s="30">
        <f>IF(OR($A66="",$B66=""),"",'MPTO_working_2-way'!D65)</f>
        <v>1.9166666666666665</v>
      </c>
      <c r="G66" s="32">
        <f>IF(OR($A66="",$B66=""),"",'MPTO_working_2-way'!E65)</f>
        <v>2.0909090909090908</v>
      </c>
      <c r="H66" s="30">
        <f>IF(OR($A66="",$B66=""),"",'OddsRatio_working_2-way'!M65)</f>
        <v>1.9165151389911681</v>
      </c>
      <c r="I66" s="30">
        <f>IF(OR($A66="",$B66=""),"",'OddsRatio_working_2-way'!N65)</f>
        <v>2.091089451179962</v>
      </c>
      <c r="J66" s="30">
        <f>IF('Log_working_2-way'!$D65="","",A66^('Log_working_2-way'!$D65))</f>
        <v>1.9149883303671131</v>
      </c>
      <c r="K66" s="32">
        <f>IF('Log_working_2-way'!$D65="","",B66^('Log_working_2-way'!$D65))</f>
        <v>2.0929101135076231</v>
      </c>
      <c r="L66" s="37">
        <f t="shared" si="9"/>
        <v>0.52083333333333337</v>
      </c>
      <c r="M66" s="37">
        <f t="shared" si="10"/>
        <v>0.47916666666666669</v>
      </c>
      <c r="N66" s="38">
        <v>162</v>
      </c>
      <c r="O66" s="38">
        <f t="shared" si="11"/>
        <v>73.956521739130451</v>
      </c>
      <c r="P66" s="38">
        <f t="shared" si="12"/>
        <v>81</v>
      </c>
      <c r="Q66" s="38">
        <f t="shared" si="13"/>
        <v>81</v>
      </c>
      <c r="R66" s="38">
        <f t="shared" si="14"/>
        <v>88.043478260869563</v>
      </c>
      <c r="S66" s="39">
        <f t="shared" si="15"/>
        <v>-7.0434782608695485</v>
      </c>
      <c r="T66" s="39">
        <f t="shared" si="16"/>
        <v>-7.0434782608695627</v>
      </c>
      <c r="U66" t="s">
        <v>203</v>
      </c>
      <c r="V66" t="s">
        <v>204</v>
      </c>
      <c r="W66" t="s">
        <v>231</v>
      </c>
      <c r="X66" t="s">
        <v>223</v>
      </c>
      <c r="Y66" s="41"/>
    </row>
    <row r="67" spans="1:25" ht="15" x14ac:dyDescent="0.25">
      <c r="A67">
        <v>1.87</v>
      </c>
      <c r="B67">
        <v>1.94</v>
      </c>
      <c r="C67" s="29">
        <f t="shared" ref="C67:C78" si="17">IF(OR($A67="",$B67=""),"",(1/A67)+(1/B67)-1)</f>
        <v>5.0223275814543111E-2</v>
      </c>
      <c r="D67" s="30">
        <f>IF(OR($A67="",$B67=""),"",A67*'MPTO_working_2-way'!$G66)</f>
        <v>1.9639175257731958</v>
      </c>
      <c r="E67" s="32">
        <f>IF(OR($A67="",$B67=""),"",B67*'MPTO_working_2-way'!$G66)</f>
        <v>2.0374331550802136</v>
      </c>
      <c r="F67" s="30">
        <f>IF(OR($A67="",$B67=""),"",'MPTO_working_2-way'!D66)</f>
        <v>1.9621396506030613</v>
      </c>
      <c r="G67" s="32">
        <f>IF(OR($A67="",$B67=""),"",'MPTO_working_2-way'!E66)</f>
        <v>2.0393501602113662</v>
      </c>
      <c r="H67" s="30">
        <f>IF(OR($A67="",$B67=""),"",'OddsRatio_working_2-way'!M66)</f>
        <v>1.9620456927265033</v>
      </c>
      <c r="I67" s="30">
        <f>IF(OR($A67="",$B67=""),"",'OddsRatio_working_2-way'!N66)</f>
        <v>2.0394516680033474</v>
      </c>
      <c r="J67" s="30">
        <f>IF('Log_working_2-way'!$D66="","",A67^('Log_working_2-way'!$D66))</f>
        <v>1.9612257138583866</v>
      </c>
      <c r="K67" s="32">
        <f>IF('Log_working_2-way'!$D66="","",B67^('Log_working_2-way'!$D66))</f>
        <v>2.0403383779497468</v>
      </c>
      <c r="L67" s="37">
        <f t="shared" si="9"/>
        <v>0.50918635170603677</v>
      </c>
      <c r="M67" s="37">
        <f t="shared" si="10"/>
        <v>0.49081364829396334</v>
      </c>
      <c r="N67" s="38">
        <v>163</v>
      </c>
      <c r="O67" s="38">
        <f t="shared" si="11"/>
        <v>75.834224598930476</v>
      </c>
      <c r="P67" s="38">
        <f t="shared" si="12"/>
        <v>78.979381443298962</v>
      </c>
      <c r="Q67" s="38">
        <f t="shared" si="13"/>
        <v>84.020618556701038</v>
      </c>
      <c r="R67" s="38">
        <f t="shared" si="14"/>
        <v>87.16577540106951</v>
      </c>
      <c r="S67" s="39">
        <f t="shared" si="15"/>
        <v>-8.1863939577705622</v>
      </c>
      <c r="T67" s="39">
        <f t="shared" si="16"/>
        <v>-8.186393957770548</v>
      </c>
      <c r="U67" t="s">
        <v>205</v>
      </c>
      <c r="V67" t="s">
        <v>206</v>
      </c>
      <c r="W67" t="s">
        <v>231</v>
      </c>
      <c r="X67" t="s">
        <v>223</v>
      </c>
      <c r="Y67" s="41"/>
    </row>
    <row r="68" spans="1:25" ht="15" x14ac:dyDescent="0.25">
      <c r="A68">
        <v>1.88</v>
      </c>
      <c r="B68">
        <v>2</v>
      </c>
      <c r="C68" s="29">
        <f t="shared" si="17"/>
        <v>3.1914893617021267E-2</v>
      </c>
      <c r="D68" s="30">
        <f>IF(OR($A68="",$B68=""),"",A68*'MPTO_working_2-way'!$G67)</f>
        <v>1.94</v>
      </c>
      <c r="E68" s="32">
        <f>IF(OR($A68="",$B68=""),"",B68*'MPTO_working_2-way'!$G67)</f>
        <v>2.0638297872340425</v>
      </c>
      <c r="F68" s="30">
        <f>IF(OR($A68="",$B68=""),"",'MPTO_working_2-way'!D67)</f>
        <v>1.9381443298969072</v>
      </c>
      <c r="G68" s="32">
        <f>IF(OR($A68="",$B68=""),"",'MPTO_working_2-way'!E67)</f>
        <v>2.0659340659340657</v>
      </c>
      <c r="H68" s="30">
        <f>IF(OR($A68="",$B68=""),"",'OddsRatio_working_2-way'!M67)</f>
        <v>1.9380831519646857</v>
      </c>
      <c r="I68" s="30">
        <f>IF(OR($A68="",$B68=""),"",'OddsRatio_working_2-way'!N67)</f>
        <v>2.0660035817780522</v>
      </c>
      <c r="J68" s="30">
        <f>IF('Log_working_2-way'!$D67="","",A68^('Log_working_2-way'!$D67))</f>
        <v>1.9372406373367297</v>
      </c>
      <c r="K68" s="32">
        <f>IF('Log_working_2-way'!$D67="","",B68^('Log_working_2-way'!$D67))</f>
        <v>2.0669618454035223</v>
      </c>
      <c r="L68" s="37">
        <f t="shared" si="9"/>
        <v>0.51546391752577325</v>
      </c>
      <c r="M68" s="37">
        <f t="shared" si="10"/>
        <v>0.4845360824742268</v>
      </c>
      <c r="N68" s="38">
        <v>164</v>
      </c>
      <c r="O68" s="38">
        <f t="shared" si="11"/>
        <v>76.7659574468085</v>
      </c>
      <c r="P68" s="38">
        <f t="shared" si="12"/>
        <v>82</v>
      </c>
      <c r="Q68" s="38">
        <f t="shared" si="13"/>
        <v>82</v>
      </c>
      <c r="R68" s="38">
        <f t="shared" si="14"/>
        <v>87.234042553191486</v>
      </c>
      <c r="S68" s="39">
        <f t="shared" si="15"/>
        <v>-5.2340425531915002</v>
      </c>
      <c r="T68" s="39">
        <f t="shared" si="16"/>
        <v>-5.234042553191486</v>
      </c>
      <c r="U68" t="s">
        <v>207</v>
      </c>
      <c r="V68" t="s">
        <v>208</v>
      </c>
      <c r="W68" t="s">
        <v>232</v>
      </c>
      <c r="X68" t="s">
        <v>223</v>
      </c>
      <c r="Y68" s="41"/>
    </row>
    <row r="69" spans="1:25" ht="15" x14ac:dyDescent="0.25">
      <c r="A69">
        <v>2.31</v>
      </c>
      <c r="B69">
        <v>1.67</v>
      </c>
      <c r="C69" s="29">
        <f t="shared" si="17"/>
        <v>3.1702828110013792E-2</v>
      </c>
      <c r="D69" s="30">
        <f>IF(OR($A69="",$B69=""),"",A69*'MPTO_working_2-way'!$G68)</f>
        <v>2.3832335329341321</v>
      </c>
      <c r="E69" s="32">
        <f>IF(OR($A69="",$B69=""),"",B69*'MPTO_working_2-way'!$G68)</f>
        <v>1.722943722943723</v>
      </c>
      <c r="F69" s="30">
        <f>IF(OR($A69="",$B69=""),"",'MPTO_working_2-way'!D68)</f>
        <v>2.397799670572148</v>
      </c>
      <c r="G69" s="32">
        <f>IF(OR($A69="",$B69=""),"",'MPTO_working_2-way'!E68)</f>
        <v>1.7154100984947862</v>
      </c>
      <c r="H69" s="30">
        <f>IF(OR($A69="",$B69=""),"",'OddsRatio_working_2-way'!M68)</f>
        <v>2.3982932026570873</v>
      </c>
      <c r="I69" s="30">
        <f>IF(OR($A69="",$B69=""),"",'OddsRatio_working_2-way'!N68)</f>
        <v>1.7151575921986633</v>
      </c>
      <c r="J69" s="30">
        <f>IF('Log_working_2-way'!$D68="","",A69^('Log_working_2-way'!$D68))</f>
        <v>2.4050060096166201</v>
      </c>
      <c r="K69" s="32">
        <f>IF('Log_working_2-way'!$D68="","",B69^('Log_working_2-way'!$D68))</f>
        <v>1.7117407279082215</v>
      </c>
      <c r="L69" s="37">
        <f t="shared" ref="L69:L78" si="18">(1/D69)</f>
        <v>0.41959798994974867</v>
      </c>
      <c r="M69" s="37">
        <f t="shared" ref="M69:M78" si="19">(1/E69)</f>
        <v>0.58040201005025127</v>
      </c>
      <c r="N69" s="38">
        <v>165</v>
      </c>
      <c r="O69" s="38">
        <f t="shared" ref="O69:O78" si="20">(1/A69)*((N69*A69)-N69)</f>
        <v>93.571428571428584</v>
      </c>
      <c r="P69" s="38">
        <f t="shared" ref="P69:P78" si="21">(1/B69)*((N69*B69)-N69)</f>
        <v>66.197604790419177</v>
      </c>
      <c r="Q69" s="38">
        <f t="shared" ref="Q69:Q78" si="22">(1/B69)*N69</f>
        <v>98.802395209580851</v>
      </c>
      <c r="R69" s="38">
        <f t="shared" ref="R69:R78" si="23">(1/A69)*N69</f>
        <v>71.428571428571431</v>
      </c>
      <c r="S69" s="39">
        <f t="shared" ref="S69:S78" si="24">O69-Q69</f>
        <v>-5.2309666381522675</v>
      </c>
      <c r="T69" s="39">
        <f t="shared" ref="T69:T78" si="25">P69-R69</f>
        <v>-5.2309666381522533</v>
      </c>
      <c r="U69" t="s">
        <v>209</v>
      </c>
      <c r="V69" t="s">
        <v>210</v>
      </c>
      <c r="W69" t="s">
        <v>232</v>
      </c>
      <c r="X69" t="s">
        <v>223</v>
      </c>
      <c r="Y69" s="41"/>
    </row>
    <row r="70" spans="1:25" ht="15" x14ac:dyDescent="0.25">
      <c r="A70">
        <v>1.93</v>
      </c>
      <c r="B70">
        <v>1.96</v>
      </c>
      <c r="C70" s="29">
        <f t="shared" si="17"/>
        <v>2.8338796658559762E-2</v>
      </c>
      <c r="D70" s="30">
        <f>IF(OR($A70="",$B70=""),"",A70*'MPTO_working_2-way'!$G69)</f>
        <v>1.9846938775510203</v>
      </c>
      <c r="E70" s="32">
        <f>IF(OR($A70="",$B70=""),"",B70*'MPTO_working_2-way'!$G69)</f>
        <v>2.0155440414507773</v>
      </c>
      <c r="F70" s="30">
        <f>IF(OR($A70="",$B70=""),"",'MPTO_working_2-way'!D69)</f>
        <v>1.9842635333613092</v>
      </c>
      <c r="G70" s="32">
        <f>IF(OR($A70="",$B70=""),"",'MPTO_working_2-way'!E69)</f>
        <v>2.0159880622468553</v>
      </c>
      <c r="H70" s="30">
        <f>IF(OR($A70="",$B70=""),"",'OddsRatio_working_2-way'!M69)</f>
        <v>1.9842509842514759</v>
      </c>
      <c r="I70" s="30">
        <f>IF(OR($A70="",$B70=""),"",'OddsRatio_working_2-way'!N69)</f>
        <v>2.0160010160015238</v>
      </c>
      <c r="J70" s="30">
        <f>IF('Log_working_2-way'!$D69="","",A70^('Log_working_2-way'!$D69))</f>
        <v>1.9840560014719333</v>
      </c>
      <c r="K70" s="32">
        <f>IF('Log_working_2-way'!$D69="","",B70^('Log_working_2-way'!$D69))</f>
        <v>2.0162023284286739</v>
      </c>
      <c r="L70" s="37">
        <f t="shared" si="18"/>
        <v>0.50385604113110538</v>
      </c>
      <c r="M70" s="37">
        <f t="shared" si="19"/>
        <v>0.49614395886889456</v>
      </c>
      <c r="N70" s="38">
        <v>166</v>
      </c>
      <c r="O70" s="38">
        <f t="shared" si="20"/>
        <v>79.989637305699489</v>
      </c>
      <c r="P70" s="38">
        <f t="shared" si="21"/>
        <v>81.306122448979607</v>
      </c>
      <c r="Q70" s="38">
        <f t="shared" si="22"/>
        <v>84.693877551020407</v>
      </c>
      <c r="R70" s="38">
        <f t="shared" si="23"/>
        <v>86.010362694300525</v>
      </c>
      <c r="S70" s="39">
        <f t="shared" si="24"/>
        <v>-4.7042402453209178</v>
      </c>
      <c r="T70" s="39">
        <f t="shared" si="25"/>
        <v>-4.7042402453209178</v>
      </c>
      <c r="U70" t="s">
        <v>211</v>
      </c>
      <c r="V70" t="s">
        <v>212</v>
      </c>
      <c r="W70" t="s">
        <v>232</v>
      </c>
      <c r="X70" t="s">
        <v>223</v>
      </c>
      <c r="Y70" s="41"/>
    </row>
    <row r="71" spans="1:25" ht="15" x14ac:dyDescent="0.25">
      <c r="A71">
        <v>2.64</v>
      </c>
      <c r="B71">
        <v>1.53</v>
      </c>
      <c r="C71" s="29">
        <f t="shared" si="17"/>
        <v>3.2382650029708859E-2</v>
      </c>
      <c r="D71" s="30">
        <f>IF(OR($A71="",$B71=""),"",A71*'MPTO_working_2-way'!$G70)</f>
        <v>2.7254901960784315</v>
      </c>
      <c r="E71" s="32">
        <f>IF(OR($A71="",$B71=""),"",B71*'MPTO_working_2-way'!$G70)</f>
        <v>1.5795454545454546</v>
      </c>
      <c r="F71" s="30">
        <f>IF(OR($A71="",$B71=""),"",'MPTO_working_2-way'!D70)</f>
        <v>2.7578861122490785</v>
      </c>
      <c r="G71" s="32">
        <f>IF(OR($A71="",$B71=""),"",'MPTO_working_2-way'!E70)</f>
        <v>1.5688650664180843</v>
      </c>
      <c r="H71" s="30">
        <f>IF(OR($A71="",$B71=""),"",'OddsRatio_working_2-way'!M70)</f>
        <v>2.7590735125745902</v>
      </c>
      <c r="I71" s="30">
        <f>IF(OR($A71="",$B71=""),"",'OddsRatio_working_2-way'!N70)</f>
        <v>1.5684810741856909</v>
      </c>
      <c r="J71" s="30">
        <f>IF('Log_working_2-way'!$D70="","",A71^('Log_working_2-way'!$D70))</f>
        <v>2.774266722923675</v>
      </c>
      <c r="K71" s="32">
        <f>IF('Log_working_2-way'!$D70="","",B71^('Log_working_2-way'!$D70))</f>
        <v>1.5636131180728405</v>
      </c>
      <c r="L71" s="37">
        <f t="shared" si="18"/>
        <v>0.36690647482014388</v>
      </c>
      <c r="M71" s="37">
        <f t="shared" si="19"/>
        <v>0.63309352517985606</v>
      </c>
      <c r="N71" s="38">
        <v>167</v>
      </c>
      <c r="O71" s="38">
        <f t="shared" si="20"/>
        <v>103.74242424242424</v>
      </c>
      <c r="P71" s="38">
        <f t="shared" si="21"/>
        <v>57.849673202614376</v>
      </c>
      <c r="Q71" s="38">
        <f t="shared" si="22"/>
        <v>109.15032679738562</v>
      </c>
      <c r="R71" s="38">
        <f t="shared" si="23"/>
        <v>63.257575757575758</v>
      </c>
      <c r="S71" s="39">
        <f t="shared" si="24"/>
        <v>-5.4079025549613817</v>
      </c>
      <c r="T71" s="39">
        <f t="shared" si="25"/>
        <v>-5.4079025549613817</v>
      </c>
      <c r="U71" t="s">
        <v>213</v>
      </c>
      <c r="V71" t="s">
        <v>214</v>
      </c>
      <c r="W71" t="s">
        <v>232</v>
      </c>
      <c r="X71" t="s">
        <v>223</v>
      </c>
      <c r="Y71" s="41"/>
    </row>
    <row r="72" spans="1:25" ht="15" x14ac:dyDescent="0.25">
      <c r="A72">
        <v>1.65</v>
      </c>
      <c r="B72">
        <v>2.27</v>
      </c>
      <c r="C72" s="29">
        <f t="shared" si="17"/>
        <v>4.658924042183954E-2</v>
      </c>
      <c r="D72" s="30">
        <f>IF(OR($A72="",$B72=""),"",A72*'MPTO_working_2-way'!$G71)</f>
        <v>1.7268722466960351</v>
      </c>
      <c r="E72" s="32">
        <f>IF(OR($A72="",$B72=""),"",B72*'MPTO_working_2-way'!$G71)</f>
        <v>2.375757575757576</v>
      </c>
      <c r="F72" s="30">
        <f>IF(OR($A72="",$B72=""),"",'MPTO_working_2-way'!D71)</f>
        <v>1.7159546443706333</v>
      </c>
      <c r="G72" s="32">
        <f>IF(OR($A72="",$B72=""),"",'MPTO_working_2-way'!E71)</f>
        <v>2.3967365221564547</v>
      </c>
      <c r="H72" s="30">
        <f>IF(OR($A72="",$B72=""),"",'OddsRatio_working_2-way'!M71)</f>
        <v>1.715409689354322</v>
      </c>
      <c r="I72" s="30">
        <f>IF(OR($A72="",$B72=""),"",'OddsRatio_working_2-way'!N71)</f>
        <v>2.3978004699692139</v>
      </c>
      <c r="J72" s="30">
        <f>IF('Log_working_2-way'!$D71="","",A72^('Log_working_2-way'!$D71))</f>
        <v>1.71041144302911</v>
      </c>
      <c r="K72" s="32">
        <f>IF('Log_working_2-way'!$D71="","",B72^('Log_working_2-way'!$D71))</f>
        <v>2.4076349836585891</v>
      </c>
      <c r="L72" s="37">
        <f t="shared" si="18"/>
        <v>0.57908163265306123</v>
      </c>
      <c r="M72" s="37">
        <f t="shared" si="19"/>
        <v>0.42091836734693872</v>
      </c>
      <c r="N72" s="38">
        <v>168</v>
      </c>
      <c r="O72" s="38">
        <f t="shared" si="20"/>
        <v>66.181818181818173</v>
      </c>
      <c r="P72" s="38">
        <f t="shared" si="21"/>
        <v>93.991189427312776</v>
      </c>
      <c r="Q72" s="38">
        <f t="shared" si="22"/>
        <v>74.008810572687224</v>
      </c>
      <c r="R72" s="38">
        <f t="shared" si="23"/>
        <v>101.81818181818183</v>
      </c>
      <c r="S72" s="39">
        <f t="shared" si="24"/>
        <v>-7.8269923908690515</v>
      </c>
      <c r="T72" s="39">
        <f t="shared" si="25"/>
        <v>-7.8269923908690515</v>
      </c>
      <c r="U72" t="s">
        <v>81</v>
      </c>
      <c r="V72" t="s">
        <v>74</v>
      </c>
      <c r="W72" t="s">
        <v>86</v>
      </c>
      <c r="X72" t="s">
        <v>224</v>
      </c>
      <c r="Y72" s="41"/>
    </row>
    <row r="73" spans="1:25" ht="15" x14ac:dyDescent="0.25">
      <c r="A73">
        <v>1.55</v>
      </c>
      <c r="B73">
        <v>2.48</v>
      </c>
      <c r="C73" s="29">
        <f t="shared" si="17"/>
        <v>4.8387096774193505E-2</v>
      </c>
      <c r="D73" s="30">
        <f>IF(OR($A73="",$B73=""),"",A73*'MPTO_working_2-way'!$G72)</f>
        <v>1.625</v>
      </c>
      <c r="E73" s="32">
        <f>IF(OR($A73="",$B73=""),"",B73*'MPTO_working_2-way'!$G72)</f>
        <v>2.6</v>
      </c>
      <c r="F73" s="30">
        <f>IF(OR($A73="",$B73=""),"",'MPTO_working_2-way'!D72)</f>
        <v>1.6103896103896105</v>
      </c>
      <c r="G73" s="32">
        <f>IF(OR($A73="",$B73=""),"",'MPTO_working_2-way'!E72)</f>
        <v>2.6382978723404253</v>
      </c>
      <c r="H73" s="30">
        <f>IF(OR($A73="",$B73=""),"",'OddsRatio_working_2-way'!M72)</f>
        <v>1.6096077604670245</v>
      </c>
      <c r="I73" s="30">
        <f>IF(OR($A73="",$B73=""),"",'OddsRatio_working_2-way'!N72)</f>
        <v>2.6403990645294484</v>
      </c>
      <c r="J73" s="30">
        <f>IF('Log_working_2-way'!$D72="","",A73^('Log_working_2-way'!$D72))</f>
        <v>1.602904114109869</v>
      </c>
      <c r="K73" s="32">
        <f>IF('Log_working_2-way'!$D72="","",B73^('Log_working_2-way'!$D72))</f>
        <v>2.6586385406816029</v>
      </c>
      <c r="L73" s="37">
        <f t="shared" si="18"/>
        <v>0.61538461538461542</v>
      </c>
      <c r="M73" s="37">
        <f t="shared" si="19"/>
        <v>0.38461538461538458</v>
      </c>
      <c r="N73" s="38">
        <v>169</v>
      </c>
      <c r="O73" s="38">
        <f t="shared" si="20"/>
        <v>59.967741935483865</v>
      </c>
      <c r="P73" s="38">
        <f t="shared" si="21"/>
        <v>100.85483870967742</v>
      </c>
      <c r="Q73" s="38">
        <f t="shared" si="22"/>
        <v>68.145161290322591</v>
      </c>
      <c r="R73" s="38">
        <f t="shared" si="23"/>
        <v>109.03225806451613</v>
      </c>
      <c r="S73" s="39">
        <f t="shared" si="24"/>
        <v>-8.177419354838726</v>
      </c>
      <c r="T73" s="39">
        <f t="shared" si="25"/>
        <v>-8.1774193548387046</v>
      </c>
      <c r="U73" t="s">
        <v>71</v>
      </c>
      <c r="V73" t="s">
        <v>78</v>
      </c>
      <c r="W73" t="s">
        <v>86</v>
      </c>
      <c r="X73" t="s">
        <v>224</v>
      </c>
      <c r="Y73" s="41"/>
    </row>
    <row r="74" spans="1:25" ht="15" x14ac:dyDescent="0.25">
      <c r="A74">
        <v>1.66</v>
      </c>
      <c r="B74">
        <v>2.25</v>
      </c>
      <c r="C74" s="29">
        <f t="shared" si="17"/>
        <v>4.685408299866145E-2</v>
      </c>
      <c r="D74" s="30">
        <f>IF(OR($A74="",$B74=""),"",A74*'MPTO_working_2-way'!$G73)</f>
        <v>1.7377777777777779</v>
      </c>
      <c r="E74" s="32">
        <f>IF(OR($A74="",$B74=""),"",B74*'MPTO_working_2-way'!$G73)</f>
        <v>2.3554216867469884</v>
      </c>
      <c r="F74" s="30">
        <f>IF(OR($A74="",$B74=""),"",'MPTO_working_2-way'!D73)</f>
        <v>1.7271676300578036</v>
      </c>
      <c r="G74" s="32">
        <f>IF(OR($A74="",$B74=""),"",'MPTO_working_2-way'!E73)</f>
        <v>2.375198728139905</v>
      </c>
      <c r="H74" s="30">
        <f>IF(OR($A74="",$B74=""),"",'OddsRatio_working_2-way'!M73)</f>
        <v>1.7266360849833982</v>
      </c>
      <c r="I74" s="30">
        <f>IF(OR($A74="",$B74=""),"",'OddsRatio_working_2-way'!N73)</f>
        <v>2.3762047064079508</v>
      </c>
      <c r="J74" s="30">
        <f>IF('Log_working_2-way'!$D73="","",A74^('Log_working_2-way'!$D73))</f>
        <v>1.7217777333058093</v>
      </c>
      <c r="K74" s="32">
        <f>IF('Log_working_2-way'!$D73="","",B74^('Log_working_2-way'!$D73))</f>
        <v>2.3854680656592984</v>
      </c>
      <c r="L74" s="37">
        <f t="shared" si="18"/>
        <v>0.57544757033248084</v>
      </c>
      <c r="M74" s="37">
        <f t="shared" si="19"/>
        <v>0.4245524296675191</v>
      </c>
      <c r="N74" s="38">
        <v>170</v>
      </c>
      <c r="O74" s="38">
        <f t="shared" si="20"/>
        <v>67.590361445783131</v>
      </c>
      <c r="P74" s="38">
        <f t="shared" si="21"/>
        <v>94.444444444444443</v>
      </c>
      <c r="Q74" s="38">
        <f t="shared" si="22"/>
        <v>75.555555555555557</v>
      </c>
      <c r="R74" s="38">
        <f t="shared" si="23"/>
        <v>102.40963855421688</v>
      </c>
      <c r="S74" s="39">
        <f t="shared" si="24"/>
        <v>-7.9651941097724261</v>
      </c>
      <c r="T74" s="39">
        <f t="shared" si="25"/>
        <v>-7.9651941097724404</v>
      </c>
      <c r="U74" t="s">
        <v>79</v>
      </c>
      <c r="V74" t="s">
        <v>68</v>
      </c>
      <c r="W74" t="s">
        <v>86</v>
      </c>
      <c r="X74" t="s">
        <v>224</v>
      </c>
      <c r="Y74" s="41"/>
    </row>
    <row r="75" spans="1:25" ht="15" x14ac:dyDescent="0.25">
      <c r="A75">
        <v>1.91</v>
      </c>
      <c r="B75">
        <v>1.93</v>
      </c>
      <c r="C75" s="29">
        <f t="shared" si="17"/>
        <v>4.1694924449990456E-2</v>
      </c>
      <c r="D75" s="30">
        <f>IF(OR($A75="",$B75=""),"",A75*'MPTO_working_2-way'!$G74)</f>
        <v>1.9896373056994816</v>
      </c>
      <c r="E75" s="32">
        <f>IF(OR($A75="",$B75=""),"",B75*'MPTO_working_2-way'!$G74)</f>
        <v>2.0104712041884816</v>
      </c>
      <c r="F75" s="30">
        <f>IF(OR($A75="",$B75=""),"",'MPTO_working_2-way'!D74)</f>
        <v>1.9892075654965866</v>
      </c>
      <c r="G75" s="32">
        <f>IF(OR($A75="",$B75=""),"",'MPTO_working_2-way'!E74)</f>
        <v>2.0109101819272834</v>
      </c>
      <c r="H75" s="30">
        <f>IF(OR($A75="",$B75=""),"",'OddsRatio_working_2-way'!M74)</f>
        <v>1.9891888715790902</v>
      </c>
      <c r="I75" s="30">
        <f>IF(OR($A75="",$B75=""),"",'OddsRatio_working_2-way'!N74)</f>
        <v>2.0109292863390706</v>
      </c>
      <c r="J75" s="30">
        <f>IF('Log_working_2-way'!$D74="","",A75^('Log_working_2-way'!$D74))</f>
        <v>1.9889919289180891</v>
      </c>
      <c r="K75" s="32">
        <f>IF('Log_working_2-way'!$D74="","",B75^('Log_working_2-way'!$D74))</f>
        <v>2.0111305974900358</v>
      </c>
      <c r="L75" s="37">
        <f t="shared" si="18"/>
        <v>0.50260416666666674</v>
      </c>
      <c r="M75" s="37">
        <f t="shared" si="19"/>
        <v>0.49739583333333337</v>
      </c>
      <c r="N75" s="38">
        <v>171</v>
      </c>
      <c r="O75" s="38">
        <f t="shared" si="20"/>
        <v>81.471204188481678</v>
      </c>
      <c r="P75" s="38">
        <f t="shared" si="21"/>
        <v>82.398963730569946</v>
      </c>
      <c r="Q75" s="38">
        <f t="shared" si="22"/>
        <v>88.601036269430068</v>
      </c>
      <c r="R75" s="38">
        <f t="shared" si="23"/>
        <v>89.528795811518322</v>
      </c>
      <c r="S75" s="39">
        <f t="shared" si="24"/>
        <v>-7.1298320809483897</v>
      </c>
      <c r="T75" s="39">
        <f t="shared" si="25"/>
        <v>-7.1298320809483755</v>
      </c>
      <c r="U75" t="s">
        <v>75</v>
      </c>
      <c r="V75" t="s">
        <v>72</v>
      </c>
      <c r="W75" t="s">
        <v>86</v>
      </c>
      <c r="X75" t="s">
        <v>224</v>
      </c>
      <c r="Y75" s="41"/>
    </row>
    <row r="76" spans="1:25" ht="15" x14ac:dyDescent="0.25">
      <c r="A76">
        <v>2.06</v>
      </c>
      <c r="B76">
        <v>1.84</v>
      </c>
      <c r="C76" s="29">
        <f t="shared" si="17"/>
        <v>2.891515407344869E-2</v>
      </c>
      <c r="D76" s="30">
        <f>IF(OR($A76="",$B76=""),"",A76*'MPTO_working_2-way'!$G75)</f>
        <v>2.1195652173913042</v>
      </c>
      <c r="E76" s="32">
        <f>IF(OR($A76="",$B76=""),"",B76*'MPTO_working_2-way'!$G75)</f>
        <v>1.8932038834951457</v>
      </c>
      <c r="F76" s="30">
        <f>IF(OR($A76="",$B76=""),"",'MPTO_working_2-way'!D75)</f>
        <v>2.1232354918216445</v>
      </c>
      <c r="G76" s="32">
        <f>IF(OR($A76="",$B76=""),"",'MPTO_working_2-way'!E75)</f>
        <v>1.8902852583283463</v>
      </c>
      <c r="H76" s="30">
        <f>IF(OR($A76="",$B76=""),"",'OddsRatio_working_2-way'!M75)</f>
        <v>2.123345344008138</v>
      </c>
      <c r="I76" s="30">
        <f>IF(OR($A76="",$B76=""),"",'OddsRatio_working_2-way'!N75)</f>
        <v>1.8901981971385247</v>
      </c>
      <c r="J76" s="30">
        <f>IF('Log_working_2-way'!$D75="","",A76^('Log_working_2-way'!$D75))</f>
        <v>2.1250149218724146</v>
      </c>
      <c r="K76" s="32">
        <f>IF('Log_working_2-way'!$D75="","",B76^('Log_working_2-way'!$D75))</f>
        <v>1.8888770989238437</v>
      </c>
      <c r="L76" s="37">
        <f t="shared" si="18"/>
        <v>0.47179487179487184</v>
      </c>
      <c r="M76" s="37">
        <f t="shared" si="19"/>
        <v>0.52820512820512822</v>
      </c>
      <c r="N76" s="38">
        <v>172</v>
      </c>
      <c r="O76" s="38">
        <f t="shared" si="20"/>
        <v>88.50485436893203</v>
      </c>
      <c r="P76" s="38">
        <f t="shared" si="21"/>
        <v>78.521739130434781</v>
      </c>
      <c r="Q76" s="38">
        <f t="shared" si="22"/>
        <v>93.478260869565219</v>
      </c>
      <c r="R76" s="38">
        <f t="shared" si="23"/>
        <v>83.495145631067956</v>
      </c>
      <c r="S76" s="39">
        <f t="shared" si="24"/>
        <v>-4.9734065006331889</v>
      </c>
      <c r="T76" s="39">
        <f t="shared" si="25"/>
        <v>-4.9734065006331747</v>
      </c>
      <c r="U76" t="s">
        <v>215</v>
      </c>
      <c r="V76" t="s">
        <v>216</v>
      </c>
      <c r="W76" t="s">
        <v>225</v>
      </c>
      <c r="X76" t="s">
        <v>224</v>
      </c>
      <c r="Y76" s="41"/>
    </row>
    <row r="77" spans="1:25" ht="15" x14ac:dyDescent="0.25">
      <c r="A77">
        <v>1.6</v>
      </c>
      <c r="B77">
        <v>2.4300000000000002</v>
      </c>
      <c r="C77" s="29">
        <f t="shared" si="17"/>
        <v>3.652263374485587E-2</v>
      </c>
      <c r="D77" s="30">
        <f>IF(OR($A77="",$B77=""),"",A77*'MPTO_working_2-way'!$G76)</f>
        <v>1.6584362139917694</v>
      </c>
      <c r="E77" s="32">
        <f>IF(OR($A77="",$B77=""),"",B77*'MPTO_working_2-way'!$G76)</f>
        <v>2.5187499999999998</v>
      </c>
      <c r="F77" s="30">
        <f>IF(OR($A77="",$B77=""),"",'MPTO_working_2-way'!D76)</f>
        <v>1.6481559983043661</v>
      </c>
      <c r="G77" s="32">
        <f>IF(OR($A77="",$B77=""),"",'MPTO_working_2-way'!E76)</f>
        <v>2.5428384565075208</v>
      </c>
      <c r="H77" s="30">
        <f>IF(OR($A77="",$B77=""),"",'OddsRatio_working_2-way'!M76)</f>
        <v>1.6477502756312954</v>
      </c>
      <c r="I77" s="30">
        <f>IF(OR($A77="",$B77=""),"",'OddsRatio_working_2-way'!N76)</f>
        <v>2.5438048235879216</v>
      </c>
      <c r="J77" s="30">
        <f>IF('Log_working_2-way'!$D76="","",A77^('Log_working_2-way'!$D76))</f>
        <v>1.6430684026793276</v>
      </c>
      <c r="K77" s="32">
        <f>IF('Log_working_2-way'!$D76="","",B77^('Log_working_2-way'!$D76))</f>
        <v>2.5550445268860318</v>
      </c>
      <c r="L77" s="37">
        <f t="shared" si="18"/>
        <v>0.60297766749379655</v>
      </c>
      <c r="M77" s="37">
        <f t="shared" si="19"/>
        <v>0.3970223325062035</v>
      </c>
      <c r="N77" s="38">
        <v>173</v>
      </c>
      <c r="O77" s="38">
        <f t="shared" si="20"/>
        <v>64.875</v>
      </c>
      <c r="P77" s="38">
        <f t="shared" si="21"/>
        <v>101.80658436213993</v>
      </c>
      <c r="Q77" s="38">
        <f t="shared" si="22"/>
        <v>71.19341563786007</v>
      </c>
      <c r="R77" s="38">
        <f t="shared" si="23"/>
        <v>108.125</v>
      </c>
      <c r="S77" s="39">
        <f t="shared" si="24"/>
        <v>-6.3184156378600704</v>
      </c>
      <c r="T77" s="39">
        <f t="shared" si="25"/>
        <v>-6.3184156378600704</v>
      </c>
      <c r="U77" t="s">
        <v>217</v>
      </c>
      <c r="V77" t="s">
        <v>218</v>
      </c>
      <c r="W77" t="s">
        <v>232</v>
      </c>
      <c r="X77" t="s">
        <v>224</v>
      </c>
      <c r="Y77" s="41"/>
    </row>
    <row r="78" spans="1:25" ht="15" x14ac:dyDescent="0.25">
      <c r="A78">
        <v>2.33</v>
      </c>
      <c r="B78">
        <v>1.65</v>
      </c>
      <c r="C78" s="29">
        <f t="shared" si="17"/>
        <v>3.5245155416829377E-2</v>
      </c>
      <c r="D78" s="30">
        <f>IF(OR($A78="",$B78=""),"",A78*'MPTO_working_2-way'!$G77)</f>
        <v>2.4121212121212126</v>
      </c>
      <c r="E78" s="32">
        <f>IF(OR($A78="",$B78=""),"",B78*'MPTO_working_2-way'!$G77)</f>
        <v>1.7081545064377683</v>
      </c>
      <c r="F78" s="30">
        <f>IF(OR($A78="",$B78=""),"",'MPTO_working_2-way'!D77)</f>
        <v>2.4297677358192451</v>
      </c>
      <c r="G78" s="32">
        <f>IF(OR($A78="",$B78=""),"",'MPTO_working_2-way'!E77)</f>
        <v>1.6994142999226434</v>
      </c>
      <c r="H78" s="30">
        <f>IF(OR($A78="",$B78=""),"",'OddsRatio_working_2-way'!M77)</f>
        <v>2.4304383405634256</v>
      </c>
      <c r="I78" s="30">
        <f>IF(OR($A78="",$B78=""),"",'OddsRatio_working_2-way'!N77)</f>
        <v>1.6990864070422753</v>
      </c>
      <c r="J78" s="30">
        <f>IF('Log_working_2-way'!$D77="","",A78^('Log_working_2-way'!$D77))</f>
        <v>2.4386155296037653</v>
      </c>
      <c r="K78" s="32">
        <f>IF('Log_working_2-way'!$D77="","",B78^('Log_working_2-way'!$D77))</f>
        <v>1.6951127521022427</v>
      </c>
      <c r="L78" s="37">
        <f t="shared" si="18"/>
        <v>0.41457286432160795</v>
      </c>
      <c r="M78" s="37">
        <f t="shared" si="19"/>
        <v>0.58542713567839189</v>
      </c>
      <c r="N78" s="38">
        <v>174</v>
      </c>
      <c r="O78" s="38">
        <f t="shared" si="20"/>
        <v>99.321888412017174</v>
      </c>
      <c r="P78" s="38">
        <f t="shared" si="21"/>
        <v>68.545454545454533</v>
      </c>
      <c r="Q78" s="38">
        <f t="shared" si="22"/>
        <v>105.45454545454545</v>
      </c>
      <c r="R78" s="38">
        <f t="shared" si="23"/>
        <v>74.678111587982841</v>
      </c>
      <c r="S78" s="39">
        <f t="shared" si="24"/>
        <v>-6.1326570425282796</v>
      </c>
      <c r="T78" s="39">
        <f t="shared" si="25"/>
        <v>-6.132657042528308</v>
      </c>
      <c r="U78" t="s">
        <v>219</v>
      </c>
      <c r="V78" t="s">
        <v>220</v>
      </c>
      <c r="W78" t="s">
        <v>232</v>
      </c>
      <c r="X78" t="s">
        <v>224</v>
      </c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/>
      <c r="Y130" s="41"/>
    </row>
    <row r="131" spans="1:25" s="35" customFormat="1" ht="15" x14ac:dyDescent="0.25">
      <c r="A131" s="28"/>
      <c r="B131" s="28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 s="28"/>
      <c r="V131" s="28"/>
      <c r="W131" s="28"/>
      <c r="X131" s="2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 s="28"/>
      <c r="B178" s="2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 s="28"/>
      <c r="V178" s="28"/>
      <c r="W178" s="28"/>
      <c r="X178" s="2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/>
      <c r="Y193" s="41"/>
    </row>
    <row r="194" spans="1:25" s="35" customFormat="1" ht="15" x14ac:dyDescent="0.25">
      <c r="A194" s="28"/>
      <c r="B194" s="28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 s="28"/>
      <c r="V194" s="28"/>
      <c r="W194" s="28"/>
      <c r="X194" s="2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26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2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2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2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2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2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2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2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2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2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2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2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2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2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2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2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26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2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2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2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2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2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2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2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2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2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2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2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2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2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2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2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2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2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2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2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2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2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2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2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2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2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2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2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2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2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2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2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2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2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2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2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2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2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2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2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2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2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2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2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2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27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2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2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2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2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2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2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2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2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2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2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2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2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2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2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2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2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2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2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27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2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2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2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2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2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2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2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2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2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2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2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2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2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2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2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2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2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2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2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2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2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2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2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2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2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2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2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2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2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2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2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2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2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2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2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2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2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2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2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2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2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2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2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2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28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2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2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2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2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2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2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2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2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2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2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2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2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2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2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2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2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2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2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28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2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2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2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2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2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2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2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2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2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2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2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2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2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2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2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2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2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2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2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2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2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2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2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2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2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2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2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2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2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2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2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2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2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2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2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2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2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2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2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2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2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2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2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2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9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9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0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0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2" zoomScaleNormal="82" workbookViewId="0">
      <pane ySplit="2" topLeftCell="A36" activePane="bottomLeft" state="frozen"/>
      <selection pane="bottomLeft" activeCell="S3" sqref="S3:S78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2.36</v>
      </c>
      <c r="B3">
        <v>3.27</v>
      </c>
      <c r="C3">
        <v>3.3</v>
      </c>
      <c r="D3" s="20">
        <f>IF(OR($A3="",$B3="",$C3=""),"",(1/A3)+(1/B3)+(1/C3)-1)</f>
        <v>3.2569514143141909E-2</v>
      </c>
      <c r="E3" s="17">
        <f>IF(OR($A3="",$B3="",$C3=""),"",A3*'MPTO_working_3-way'!$I2)</f>
        <v>2.436864053377815</v>
      </c>
      <c r="F3" s="21">
        <f>IF(OR($A3="",$B3="",$C3=""),"",B3*'MPTO_working_3-way'!$I2)</f>
        <v>3.3765023112480739</v>
      </c>
      <c r="G3" s="22">
        <f>IF(OR($A3="",$B3="",$C3=""),"",C3*'MPTO_working_3-way'!$I2)</f>
        <v>3.4074793966723682</v>
      </c>
      <c r="H3" s="17">
        <f>IF(OR($A3="",$B3="",$C3=""),"",'MPTO_working_3-way'!E2)</f>
        <v>2.4220563563529294</v>
      </c>
      <c r="I3" s="21">
        <f>IF(OR($A3="",$B3="",$C3=""),"",'MPTO_working_3-way'!F2)</f>
        <v>3.3903604064157453</v>
      </c>
      <c r="J3" s="22">
        <f>IF(OR($A3="",$B3="",$C3=""),"",'MPTO_working_3-way'!G2)</f>
        <v>3.4226203915750086</v>
      </c>
      <c r="K3" s="17">
        <f>IF(OR($A3="",$B3="",$C3=""),"",'OddsRatio_working_3-way'!H2)</f>
        <v>2.4285199005291322</v>
      </c>
      <c r="L3" s="21">
        <f>IF(OR($A3="",$B3="",$C3=""),"",'OddsRatio_working_3-way'!I2)</f>
        <v>3.3843677751478904</v>
      </c>
      <c r="M3" s="22">
        <f>IF(OR($A3="",$B3="",$C3=""),"",'OddsRatio_working_3-way'!J2)</f>
        <v>3.4158792435419145</v>
      </c>
      <c r="N3" s="23">
        <f>(1/E3)* 100</f>
        <v>41.036347457047022</v>
      </c>
      <c r="O3" s="24">
        <f>(1/F3)* 100</f>
        <v>29.61644648276177</v>
      </c>
      <c r="P3" s="24">
        <f>(1/G3)* 100</f>
        <v>29.347206060191205</v>
      </c>
      <c r="Q3" t="s">
        <v>87</v>
      </c>
      <c r="R3" t="s">
        <v>88</v>
      </c>
      <c r="S3" s="48" t="s">
        <v>221</v>
      </c>
      <c r="T3" s="35">
        <v>100</v>
      </c>
      <c r="U3" s="35">
        <f>(1/A4)*((T3*A4)-T3)</f>
        <v>53.271028037383175</v>
      </c>
      <c r="V3" s="35">
        <f>(1/B4)*((T3*B4)-T3)</f>
        <v>68.75</v>
      </c>
      <c r="W3" s="35">
        <f>(1/C4)*((T3*C4)-T3)</f>
        <v>73.544973544973558</v>
      </c>
      <c r="X3" s="35">
        <f>((1/B4)+(1/C4))*T3</f>
        <v>57.705026455026463</v>
      </c>
      <c r="Y3" s="35">
        <f>((1/A4)+(1/C4))*T3</f>
        <v>73.183998417643281</v>
      </c>
      <c r="Z3" s="35">
        <f>((1/A4)+(1/B4))*T3</f>
        <v>77.978971962616825</v>
      </c>
      <c r="AA3" s="35">
        <f t="shared" ref="AA3" si="0">U3-X3</f>
        <v>-4.4339984176432878</v>
      </c>
      <c r="AB3" s="35">
        <f t="shared" ref="AB3" si="1">V3-Y3</f>
        <v>-4.4339984176432807</v>
      </c>
      <c r="AC3" s="35">
        <f t="shared" ref="AC3" si="2">W3-Z3</f>
        <v>-4.4339984176432665</v>
      </c>
      <c r="AD3" s="27"/>
      <c r="AE3" s="27"/>
      <c r="AF3">
        <v>2.12</v>
      </c>
      <c r="AG3">
        <v>1.77</v>
      </c>
      <c r="AH3" s="41"/>
      <c r="AI3" s="27"/>
      <c r="AJ3" t="s">
        <v>225</v>
      </c>
    </row>
    <row r="4" spans="1:36" ht="15" x14ac:dyDescent="0.25">
      <c r="A4">
        <v>2.14</v>
      </c>
      <c r="B4">
        <v>3.2</v>
      </c>
      <c r="C4">
        <v>3.78</v>
      </c>
      <c r="D4" s="20">
        <f t="shared" ref="D4:D67" si="3">IF(OR($A4="",$B4="",$C4=""),"",(1/A4)+(1/B4)+(1/C4)-1)</f>
        <v>4.4339984176432923E-2</v>
      </c>
      <c r="E4" s="17">
        <f>IF(OR($A4="",$B4="",$C4=""),"",A4*'MPTO_working_3-way'!$I3)</f>
        <v>2.2348875661375667</v>
      </c>
      <c r="F4" s="21">
        <f>IF(OR($A4="",$B4="",$C4=""),"",B4*'MPTO_working_3-way'!$I3)</f>
        <v>3.3418879493645854</v>
      </c>
      <c r="G4" s="22">
        <f>IF(OR($A4="",$B4="",$C4=""),"",C4*'MPTO_working_3-way'!$I3)</f>
        <v>3.9476051401869161</v>
      </c>
      <c r="H4" s="17">
        <f>IF(OR($A4="",$B4="",$C4=""),"",'MPTO_working_3-way'!E3)</f>
        <v>2.2098972573892497</v>
      </c>
      <c r="I4" s="21">
        <f>IF(OR($A4="",$B4="",$C4=""),"",'MPTO_working_3-way'!F3)</f>
        <v>3.3588606149523534</v>
      </c>
      <c r="J4" s="22">
        <f>IF(OR($A4="",$B4="",$C4=""),"",'MPTO_working_3-way'!G3)</f>
        <v>4.0036790635710844</v>
      </c>
      <c r="K4" s="17">
        <f>IF(OR($A4="",$B4="",$C4=""),"",'OddsRatio_working_3-way'!H3)</f>
        <v>2.2202541851913526</v>
      </c>
      <c r="L4" s="21">
        <f>IF(OR($A4="",$B4="",$C4=""),"",'OddsRatio_working_3-way'!I3)</f>
        <v>3.354876497737699</v>
      </c>
      <c r="M4" s="22">
        <f>IF(OR($A4="",$B4="",$C4=""),"",'OddsRatio_working_3-way'!J3)</f>
        <v>3.9757075744140011</v>
      </c>
      <c r="N4" s="23">
        <f t="shared" ref="N4" si="4">(1/E4)* 100</f>
        <v>44.744980246511687</v>
      </c>
      <c r="O4" s="24">
        <f t="shared" ref="O4" si="5">(1/F4)* 100</f>
        <v>29.923205539854692</v>
      </c>
      <c r="P4" s="24">
        <f t="shared" ref="P4" si="6">(1/G4)* 100</f>
        <v>25.331814213633603</v>
      </c>
      <c r="Q4" t="s">
        <v>89</v>
      </c>
      <c r="R4" t="s">
        <v>90</v>
      </c>
      <c r="S4" s="48" t="s">
        <v>221</v>
      </c>
      <c r="T4" s="35">
        <v>100</v>
      </c>
      <c r="U4" s="35">
        <f t="shared" ref="U4" si="7">(1/A5)*((T4*A5)-T4)</f>
        <v>40.476190476190474</v>
      </c>
      <c r="V4" s="35">
        <f t="shared" ref="V4" si="8">(1/B5)*((T4*B5)-T4)</f>
        <v>74.747474747474755</v>
      </c>
      <c r="W4" s="35">
        <f t="shared" ref="W4" si="9">(1/C5)*((T4*C5)-T4)</f>
        <v>80.916030534351137</v>
      </c>
      <c r="X4" s="35">
        <f t="shared" ref="X4" si="10">((1/B5)+(1/C5))*T4</f>
        <v>44.336494718174109</v>
      </c>
      <c r="Y4" s="35">
        <f t="shared" ref="Y4" si="11">((1/A5)+(1/C5))*T4</f>
        <v>78.607778989458382</v>
      </c>
      <c r="Z4" s="35">
        <f t="shared" ref="Z4" si="12">((1/A5)+(1/B5))*T4</f>
        <v>84.776334776334778</v>
      </c>
      <c r="AA4" s="35">
        <f t="shared" ref="AA4" si="13">U4-X4</f>
        <v>-3.8603042419836342</v>
      </c>
      <c r="AB4" s="35">
        <f t="shared" ref="AB4" si="14">V4-Y4</f>
        <v>-3.8603042419836271</v>
      </c>
      <c r="AC4" s="35">
        <f t="shared" ref="AC4" si="15">W4-Z4</f>
        <v>-3.8603042419836413</v>
      </c>
      <c r="AD4" s="4"/>
      <c r="AE4" s="4"/>
      <c r="AF4">
        <v>2.2799999999999998</v>
      </c>
      <c r="AG4">
        <v>1.64</v>
      </c>
      <c r="AH4" s="4"/>
      <c r="AI4" s="4"/>
      <c r="AJ4" t="s">
        <v>226</v>
      </c>
    </row>
    <row r="5" spans="1:36" s="12" customFormat="1" ht="15" x14ac:dyDescent="0.25">
      <c r="A5">
        <v>1.68</v>
      </c>
      <c r="B5">
        <v>3.96</v>
      </c>
      <c r="C5">
        <v>5.24</v>
      </c>
      <c r="D5" s="20">
        <f t="shared" si="3"/>
        <v>3.8603042419836253E-2</v>
      </c>
      <c r="E5" s="17">
        <f>IF(OR($A5="",$B5="",$C5=""),"",A5*'MPTO_working_3-way'!$I4)</f>
        <v>1.7448531112653249</v>
      </c>
      <c r="F5" s="21">
        <f>IF(OR($A5="",$B5="",$C5=""),"",B5*'MPTO_working_3-way'!$I4)</f>
        <v>4.1128680479825519</v>
      </c>
      <c r="G5" s="22">
        <f>IF(OR($A5="",$B5="",$C5=""),"",C5*'MPTO_working_3-way'!$I4)</f>
        <v>5.4422799422799422</v>
      </c>
      <c r="H5" s="17">
        <f>IF(OR($A5="",$B5="",$C5=""),"",'MPTO_working_3-way'!E4)</f>
        <v>1.7171201957026125</v>
      </c>
      <c r="I5" s="21">
        <f>IF(OR($A5="",$B5="",$C5=""),"",'MPTO_working_3-way'!F4)</f>
        <v>4.1726200963681901</v>
      </c>
      <c r="J5" s="22">
        <f>IF(OR($A5="",$B5="",$C5=""),"",'MPTO_working_3-way'!G4)</f>
        <v>5.6188609566643626</v>
      </c>
      <c r="K5" s="17">
        <f>IF(OR($A5="",$B5="",$C5=""),"",'OddsRatio_working_3-way'!H4)</f>
        <v>1.7268613100430714</v>
      </c>
      <c r="L5" s="21">
        <f>IF(OR($A5="",$B5="",$C5=""),"",'OddsRatio_working_3-way'!I4)</f>
        <v>4.1639845260698394</v>
      </c>
      <c r="M5" s="22">
        <f>IF(OR($A5="",$B5="",$C5=""),"",'OddsRatio_working_3-way'!J4)</f>
        <v>5.5321940508567975</v>
      </c>
      <c r="N5" s="23">
        <f t="shared" ref="N5:N68" si="16">(1/E5)* 100</f>
        <v>57.311414556542495</v>
      </c>
      <c r="O5" s="24">
        <f t="shared" ref="O5:O68" si="17">(1/F5)* 100</f>
        <v>24.313933448230145</v>
      </c>
      <c r="P5" s="24">
        <f t="shared" ref="P5:P68" si="18">(1/G5)* 100</f>
        <v>18.374651995227364</v>
      </c>
      <c r="Q5" t="s">
        <v>77</v>
      </c>
      <c r="R5" t="s">
        <v>70</v>
      </c>
      <c r="S5" t="s">
        <v>222</v>
      </c>
      <c r="T5" s="35">
        <v>101</v>
      </c>
      <c r="U5" s="35">
        <f t="shared" ref="U5:U68" si="19">(1/A6)*((T5*A6)-T5)</f>
        <v>68.100977198697066</v>
      </c>
      <c r="V5" s="35">
        <f t="shared" ref="V5:V68" si="20">(1/B6)*((T5*B6)-T5)</f>
        <v>70.018404907975452</v>
      </c>
      <c r="W5" s="35">
        <f t="shared" ref="W5:W68" si="21">(1/C6)*((T5*C6)-T5)</f>
        <v>61.079051383399204</v>
      </c>
      <c r="X5" s="35">
        <f t="shared" ref="X5:X68" si="22">((1/B6)+(1/C6))*T5</f>
        <v>70.902543708625331</v>
      </c>
      <c r="Y5" s="35">
        <f t="shared" ref="Y5:Y68" si="23">((1/A6)+(1/C6))*T5</f>
        <v>72.81997141790373</v>
      </c>
      <c r="Z5" s="35">
        <f t="shared" ref="Z5:Z68" si="24">((1/A6)+(1/B6))*T5</f>
        <v>63.880617893327475</v>
      </c>
      <c r="AA5" s="35">
        <f t="shared" ref="AA5:AA68" si="25">U5-X5</f>
        <v>-2.8015665099282643</v>
      </c>
      <c r="AB5" s="35">
        <f t="shared" ref="AB5:AB68" si="26">V5-Y5</f>
        <v>-2.8015665099282785</v>
      </c>
      <c r="AC5" s="35">
        <f t="shared" ref="AC5:AC68" si="27">W5-Z5</f>
        <v>-2.8015665099282714</v>
      </c>
      <c r="AD5" s="27"/>
      <c r="AE5" s="27"/>
      <c r="AF5">
        <v>1.77</v>
      </c>
      <c r="AG5">
        <v>2.12</v>
      </c>
      <c r="AH5" s="36"/>
      <c r="AI5" s="27"/>
      <c r="AJ5" t="s">
        <v>86</v>
      </c>
    </row>
    <row r="6" spans="1:36" s="12" customFormat="1" ht="15" x14ac:dyDescent="0.25">
      <c r="A6">
        <v>3.07</v>
      </c>
      <c r="B6">
        <v>3.26</v>
      </c>
      <c r="C6">
        <v>2.5299999999999998</v>
      </c>
      <c r="D6" s="20">
        <f t="shared" si="3"/>
        <v>2.7738282276517534E-2</v>
      </c>
      <c r="E6" s="17">
        <f>IF(OR($A6="",$B6="",$C6=""),"",A6*'MPTO_working_3-way'!$I5)</f>
        <v>3.1551565265889088</v>
      </c>
      <c r="F6" s="21">
        <f>IF(OR($A6="",$B6="",$C6=""),"",B6*'MPTO_working_3-way'!$I5)</f>
        <v>3.350426800221447</v>
      </c>
      <c r="G6" s="22">
        <f>IF(OR($A6="",$B6="",$C6=""),"",C6*'MPTO_working_3-way'!$I5)</f>
        <v>2.6001778541595892</v>
      </c>
      <c r="H6" s="17">
        <f>IF(OR($A6="",$B6="",$C6=""),"",'MPTO_working_3-way'!E5)</f>
        <v>3.1596893912186683</v>
      </c>
      <c r="I6" s="21">
        <f>IF(OR($A6="",$B6="",$C6=""),"",'MPTO_working_3-way'!F5)</f>
        <v>3.361317735791749</v>
      </c>
      <c r="J6" s="22">
        <f>IF(OR($A6="",$B6="",$C6=""),"",'MPTO_working_3-way'!G5)</f>
        <v>2.5906009382773751</v>
      </c>
      <c r="K6" s="17">
        <f>IF(OR($A6="",$B6="",$C6=""),"",'OddsRatio_working_3-way'!H5)</f>
        <v>3.1579121261732865</v>
      </c>
      <c r="L6" s="21">
        <f>IF(OR($A6="",$B6="",$C6=""),"",'OddsRatio_working_3-way'!I5)</f>
        <v>3.3559813551457127</v>
      </c>
      <c r="M6" s="22">
        <f>IF(OR($A6="",$B6="",$C6=""),"",'OddsRatio_working_3-way'!J5)</f>
        <v>2.5949785280411239</v>
      </c>
      <c r="N6" s="23">
        <f t="shared" si="16"/>
        <v>31.694148660228795</v>
      </c>
      <c r="O6" s="24">
        <f t="shared" si="17"/>
        <v>29.846943676963928</v>
      </c>
      <c r="P6" s="24">
        <f t="shared" si="18"/>
        <v>38.45890766280727</v>
      </c>
      <c r="Q6" t="s">
        <v>91</v>
      </c>
      <c r="R6" t="s">
        <v>92</v>
      </c>
      <c r="S6" t="s">
        <v>222</v>
      </c>
      <c r="T6" s="35">
        <v>102</v>
      </c>
      <c r="U6" s="35">
        <f t="shared" si="19"/>
        <v>75.228346456692918</v>
      </c>
      <c r="V6" s="35">
        <f t="shared" si="20"/>
        <v>74.282608695652172</v>
      </c>
      <c r="W6" s="35">
        <f t="shared" si="21"/>
        <v>51</v>
      </c>
      <c r="X6" s="35">
        <f t="shared" si="22"/>
        <v>78.717391304347828</v>
      </c>
      <c r="Y6" s="35">
        <f t="shared" si="23"/>
        <v>77.771653543307096</v>
      </c>
      <c r="Z6" s="35">
        <f t="shared" si="24"/>
        <v>54.489044847654903</v>
      </c>
      <c r="AA6" s="35">
        <f t="shared" si="25"/>
        <v>-3.4890448476549096</v>
      </c>
      <c r="AB6" s="35">
        <f t="shared" si="26"/>
        <v>-3.4890448476549238</v>
      </c>
      <c r="AC6" s="35">
        <f t="shared" si="27"/>
        <v>-3.4890448476549025</v>
      </c>
      <c r="AD6" s="27"/>
      <c r="AE6" s="27"/>
      <c r="AF6">
        <v>2.2400000000000002</v>
      </c>
      <c r="AG6">
        <v>1.7</v>
      </c>
      <c r="AH6" s="36"/>
      <c r="AI6" s="27"/>
      <c r="AJ6" t="s">
        <v>225</v>
      </c>
    </row>
    <row r="7" spans="1:36" s="12" customFormat="1" ht="15" x14ac:dyDescent="0.25">
      <c r="A7">
        <v>3.81</v>
      </c>
      <c r="B7">
        <v>3.68</v>
      </c>
      <c r="C7">
        <v>2</v>
      </c>
      <c r="D7" s="20">
        <f t="shared" si="3"/>
        <v>3.4206322035832404E-2</v>
      </c>
      <c r="E7" s="17">
        <f>IF(OR($A7="",$B7="",$C7=""),"",A7*'MPTO_working_3-way'!$I6)</f>
        <v>3.9403260869565213</v>
      </c>
      <c r="F7" s="21">
        <f>IF(OR($A7="",$B7="",$C7=""),"",B7*'MPTO_working_3-way'!$I6)</f>
        <v>3.8058792650918636</v>
      </c>
      <c r="G7" s="22">
        <f>IF(OR($A7="",$B7="",$C7=""),"",C7*'MPTO_working_3-way'!$I6)</f>
        <v>2.0684126440716648</v>
      </c>
      <c r="H7" s="17">
        <f>IF(OR($A7="",$B7="",$C7=""),"",'MPTO_working_3-way'!E6)</f>
        <v>3.9830309457975068</v>
      </c>
      <c r="I7" s="21">
        <f>IF(OR($A7="",$B7="",$C7=""),"",'MPTO_working_3-way'!F6)</f>
        <v>3.8411747516072476</v>
      </c>
      <c r="J7" s="22">
        <f>IF(OR($A7="",$B7="",$C7=""),"",'MPTO_working_3-way'!G6)</f>
        <v>2.0466727651375076</v>
      </c>
      <c r="K7" s="17">
        <f>IF(OR($A7="",$B7="",$C7=""),"",'OddsRatio_working_3-way'!H6)</f>
        <v>3.9651482686205077</v>
      </c>
      <c r="L7" s="21">
        <f>IF(OR($A7="",$B7="",$C7=""),"",'OddsRatio_working_3-way'!I6)</f>
        <v>3.8279705907127979</v>
      </c>
      <c r="M7" s="22">
        <f>IF(OR($A7="",$B7="",$C7=""),"",'OddsRatio_working_3-way'!J6)</f>
        <v>2.055212906982387</v>
      </c>
      <c r="N7" s="23">
        <f t="shared" si="16"/>
        <v>25.378610245234619</v>
      </c>
      <c r="O7" s="24">
        <f t="shared" si="17"/>
        <v>26.275137237593444</v>
      </c>
      <c r="P7" s="24">
        <f t="shared" si="18"/>
        <v>48.346252517171948</v>
      </c>
      <c r="Q7" t="s">
        <v>85</v>
      </c>
      <c r="R7" t="s">
        <v>82</v>
      </c>
      <c r="S7" t="s">
        <v>223</v>
      </c>
      <c r="T7" s="35">
        <v>103</v>
      </c>
      <c r="U7" s="35">
        <f t="shared" si="19"/>
        <v>35.679738562091508</v>
      </c>
      <c r="V7" s="35">
        <f t="shared" si="20"/>
        <v>79.102088167053353</v>
      </c>
      <c r="W7" s="35">
        <f t="shared" si="21"/>
        <v>87.417549167927376</v>
      </c>
      <c r="X7" s="35">
        <f t="shared" si="22"/>
        <v>39.48036266501925</v>
      </c>
      <c r="Y7" s="35">
        <f t="shared" si="23"/>
        <v>82.902712269981123</v>
      </c>
      <c r="Z7" s="35">
        <f t="shared" si="24"/>
        <v>91.218173270855132</v>
      </c>
      <c r="AA7" s="35">
        <f t="shared" si="25"/>
        <v>-3.8006241029277419</v>
      </c>
      <c r="AB7" s="35">
        <f t="shared" si="26"/>
        <v>-3.8006241029277703</v>
      </c>
      <c r="AC7" s="35">
        <f t="shared" si="27"/>
        <v>-3.8006241029277561</v>
      </c>
      <c r="AD7" s="27"/>
      <c r="AE7" s="27"/>
      <c r="AF7">
        <v>1.79</v>
      </c>
      <c r="AG7">
        <v>2.08</v>
      </c>
      <c r="AH7" s="36"/>
      <c r="AI7" s="27"/>
      <c r="AJ7" t="s">
        <v>86</v>
      </c>
    </row>
    <row r="8" spans="1:36" ht="15" x14ac:dyDescent="0.25">
      <c r="A8">
        <v>1.53</v>
      </c>
      <c r="B8">
        <v>4.3099999999999996</v>
      </c>
      <c r="C8">
        <v>6.61</v>
      </c>
      <c r="D8" s="20">
        <f t="shared" si="3"/>
        <v>3.6899263135220961E-2</v>
      </c>
      <c r="E8" s="17">
        <f>IF(OR($A8="",$B8="",$C8=""),"",A8*'MPTO_working_3-way'!$I7)</f>
        <v>1.586455872596888</v>
      </c>
      <c r="F8" s="21">
        <f>IF(OR($A8="",$B8="",$C8=""),"",B8*'MPTO_working_3-way'!$I7)</f>
        <v>4.4690358241128019</v>
      </c>
      <c r="G8" s="22">
        <f>IF(OR($A8="",$B8="",$C8=""),"",C8*'MPTO_working_3-way'!$I7)</f>
        <v>6.8539041293238112</v>
      </c>
      <c r="H8" s="17">
        <f>IF(OR($A8="",$B8="",$C8=""),"",'MPTO_working_3-way'!E7)</f>
        <v>1.5593447223260906</v>
      </c>
      <c r="I8" s="21">
        <f>IF(OR($A8="",$B8="",$C8=""),"",'MPTO_working_3-way'!F7)</f>
        <v>4.551271751239919</v>
      </c>
      <c r="J8" s="22">
        <f>IF(OR($A8="",$B8="",$C8=""),"",'MPTO_working_3-way'!G7)</f>
        <v>7.1949601648417421</v>
      </c>
      <c r="K8" s="17">
        <f>IF(OR($A8="",$B8="",$C8=""),"",'OddsRatio_working_3-way'!H7)</f>
        <v>1.5682954055799658</v>
      </c>
      <c r="L8" s="21">
        <f>IF(OR($A8="",$B8="",$C8=""),"",'OddsRatio_working_3-way'!I7)</f>
        <v>4.5491656461692216</v>
      </c>
      <c r="M8" s="22">
        <f>IF(OR($A8="",$B8="",$C8=""),"",'OddsRatio_working_3-way'!J7)</f>
        <v>7.0153532552898286</v>
      </c>
      <c r="N8" s="23">
        <f t="shared" si="16"/>
        <v>63.03358431035894</v>
      </c>
      <c r="O8" s="24">
        <f t="shared" si="17"/>
        <v>22.376191182099578</v>
      </c>
      <c r="P8" s="24">
        <f t="shared" si="18"/>
        <v>14.590224507541476</v>
      </c>
      <c r="Q8" t="s">
        <v>69</v>
      </c>
      <c r="R8" t="s">
        <v>76</v>
      </c>
      <c r="S8" t="s">
        <v>223</v>
      </c>
      <c r="T8" s="35">
        <v>104</v>
      </c>
      <c r="U8" s="35">
        <f t="shared" si="19"/>
        <v>63.375</v>
      </c>
      <c r="V8" s="35">
        <f t="shared" si="20"/>
        <v>75.349862258953166</v>
      </c>
      <c r="W8" s="35">
        <f t="shared" si="21"/>
        <v>65.904761904761912</v>
      </c>
      <c r="X8" s="35">
        <f t="shared" si="22"/>
        <v>66.745375836284921</v>
      </c>
      <c r="Y8" s="35">
        <f t="shared" si="23"/>
        <v>78.720238095238102</v>
      </c>
      <c r="Z8" s="35">
        <f t="shared" si="24"/>
        <v>69.275137741046834</v>
      </c>
      <c r="AA8" s="35">
        <f t="shared" si="25"/>
        <v>-3.3703758362849214</v>
      </c>
      <c r="AB8" s="35">
        <f t="shared" si="26"/>
        <v>-3.3703758362849356</v>
      </c>
      <c r="AC8" s="35">
        <f t="shared" si="27"/>
        <v>-3.3703758362849214</v>
      </c>
      <c r="AF8">
        <v>1.96</v>
      </c>
      <c r="AG8">
        <v>1.91</v>
      </c>
      <c r="AJ8" t="s">
        <v>86</v>
      </c>
    </row>
    <row r="9" spans="1:36" ht="15" x14ac:dyDescent="0.25">
      <c r="A9">
        <v>2.56</v>
      </c>
      <c r="B9">
        <v>3.63</v>
      </c>
      <c r="C9">
        <v>2.73</v>
      </c>
      <c r="D9" s="20">
        <f t="shared" si="3"/>
        <v>3.2407459964278074E-2</v>
      </c>
      <c r="E9" s="17">
        <f>IF(OR($A9="",$B9="",$C9=""),"",A9*'MPTO_working_3-way'!$I8)</f>
        <v>2.6429630975085519</v>
      </c>
      <c r="F9" s="21">
        <f>IF(OR($A9="",$B9="",$C9=""),"",B9*'MPTO_working_3-way'!$I8)</f>
        <v>3.7476390796703294</v>
      </c>
      <c r="G9" s="22">
        <f>IF(OR($A9="",$B9="",$C9=""),"",C9*'MPTO_working_3-way'!$I8)</f>
        <v>2.8184723657024793</v>
      </c>
      <c r="H9" s="17">
        <f>IF(OR($A9="",$B9="",$C9=""),"",'MPTO_working_3-way'!E8)</f>
        <v>2.6328086536856952</v>
      </c>
      <c r="I9" s="21">
        <f>IF(OR($A9="",$B9="",$C9=""),"",'MPTO_working_3-way'!F8)</f>
        <v>3.7781528063301852</v>
      </c>
      <c r="J9" s="22">
        <f>IF(OR($A9="",$B9="",$C9=""),"",'MPTO_working_3-way'!G8)</f>
        <v>2.8129562994774884</v>
      </c>
      <c r="K9" s="17">
        <f>IF(OR($A9="",$B9="",$C9=""),"",'OddsRatio_working_3-way'!H8)</f>
        <v>2.6379429807365455</v>
      </c>
      <c r="L9" s="21">
        <f>IF(OR($A9="",$B9="",$C9=""),"",'OddsRatio_working_3-way'!I8)</f>
        <v>3.7614038713699451</v>
      </c>
      <c r="M9" s="22">
        <f>IF(OR($A9="",$B9="",$C9=""),"",'OddsRatio_working_3-way'!J8)</f>
        <v>2.8164367670988613</v>
      </c>
      <c r="N9" s="23">
        <f t="shared" si="16"/>
        <v>37.836320943817654</v>
      </c>
      <c r="O9" s="24">
        <f t="shared" si="17"/>
        <v>26.683466009965066</v>
      </c>
      <c r="P9" s="24">
        <f t="shared" si="18"/>
        <v>35.480213046217287</v>
      </c>
      <c r="Q9" t="s">
        <v>73</v>
      </c>
      <c r="R9" t="s">
        <v>84</v>
      </c>
      <c r="S9" t="s">
        <v>223</v>
      </c>
      <c r="T9" s="35">
        <v>105</v>
      </c>
      <c r="U9" s="35">
        <f t="shared" si="19"/>
        <v>67.365591397849457</v>
      </c>
      <c r="V9" s="35">
        <f t="shared" si="20"/>
        <v>76.774193548387103</v>
      </c>
      <c r="W9" s="35">
        <f t="shared" si="21"/>
        <v>62.31707317073171</v>
      </c>
      <c r="X9" s="35">
        <f t="shared" si="22"/>
        <v>70.908733280881194</v>
      </c>
      <c r="Y9" s="35">
        <f t="shared" si="23"/>
        <v>80.31733543141884</v>
      </c>
      <c r="Z9" s="35">
        <f t="shared" si="24"/>
        <v>65.86021505376344</v>
      </c>
      <c r="AA9" s="35">
        <f t="shared" si="25"/>
        <v>-3.5431418830317369</v>
      </c>
      <c r="AB9" s="35">
        <f t="shared" si="26"/>
        <v>-3.5431418830317369</v>
      </c>
      <c r="AC9" s="35">
        <f t="shared" si="27"/>
        <v>-3.5431418830317298</v>
      </c>
      <c r="AF9">
        <v>1.76</v>
      </c>
      <c r="AG9">
        <v>2.13</v>
      </c>
      <c r="AJ9" t="s">
        <v>86</v>
      </c>
    </row>
    <row r="10" spans="1:36" ht="15" x14ac:dyDescent="0.25">
      <c r="A10">
        <v>2.79</v>
      </c>
      <c r="B10">
        <v>3.72</v>
      </c>
      <c r="C10">
        <v>2.46</v>
      </c>
      <c r="D10" s="20">
        <f t="shared" si="3"/>
        <v>3.374420840982606E-2</v>
      </c>
      <c r="E10" s="17">
        <f>IF(OR($A10="",$B10="",$C10=""),"",A10*'MPTO_working_3-way'!$I9)</f>
        <v>2.8841463414634148</v>
      </c>
      <c r="F10" s="21">
        <f>IF(OR($A10="",$B10="",$C10=""),"",B10*'MPTO_working_3-way'!$I9)</f>
        <v>3.845528455284553</v>
      </c>
      <c r="G10" s="22">
        <f>IF(OR($A10="",$B10="",$C10=""),"",C10*'MPTO_working_3-way'!$I9)</f>
        <v>2.543010752688172</v>
      </c>
      <c r="H10" s="17">
        <f>IF(OR($A10="",$B10="",$C10=""),"",'MPTO_working_3-way'!E9)</f>
        <v>2.8803928151754241</v>
      </c>
      <c r="I10" s="21">
        <f>IF(OR($A10="",$B10="",$C10=""),"",'MPTO_working_3-way'!F9)</f>
        <v>3.882452766150017</v>
      </c>
      <c r="J10" s="22">
        <f>IF(OR($A10="",$B10="",$C10=""),"",'MPTO_working_3-way'!G9)</f>
        <v>2.5300058979652018</v>
      </c>
      <c r="K10" s="17">
        <f>IF(OR($A10="",$B10="",$C10=""),"",'OddsRatio_working_3-way'!H9)</f>
        <v>2.8835276789829765</v>
      </c>
      <c r="L10" s="21">
        <f>IF(OR($A10="",$B10="",$C10=""),"",'OddsRatio_working_3-way'!I9)</f>
        <v>3.8621202719741317</v>
      </c>
      <c r="M10" s="22">
        <f>IF(OR($A10="",$B10="",$C10=""),"",'OddsRatio_working_3-way'!J9)</f>
        <v>2.5362851459861147</v>
      </c>
      <c r="N10" s="23">
        <f t="shared" si="16"/>
        <v>34.672304439746298</v>
      </c>
      <c r="O10" s="24">
        <f t="shared" si="17"/>
        <v>26.004228329809724</v>
      </c>
      <c r="P10" s="24">
        <f t="shared" si="18"/>
        <v>39.323467230443974</v>
      </c>
      <c r="Q10" t="s">
        <v>83</v>
      </c>
      <c r="R10" t="s">
        <v>80</v>
      </c>
      <c r="S10" t="s">
        <v>223</v>
      </c>
      <c r="T10" s="35">
        <v>106</v>
      </c>
      <c r="U10" s="35">
        <f t="shared" si="19"/>
        <v>54.792270531400966</v>
      </c>
      <c r="V10" s="35">
        <f t="shared" si="20"/>
        <v>76.308123249299712</v>
      </c>
      <c r="W10" s="35">
        <f t="shared" si="21"/>
        <v>77.957671957671977</v>
      </c>
      <c r="X10" s="35">
        <f t="shared" si="22"/>
        <v>57.734204793028319</v>
      </c>
      <c r="Y10" s="35">
        <f t="shared" si="23"/>
        <v>79.250057510927078</v>
      </c>
      <c r="Z10" s="35">
        <f t="shared" si="24"/>
        <v>80.899606219299315</v>
      </c>
      <c r="AA10" s="35">
        <f t="shared" si="25"/>
        <v>-2.9419342616273525</v>
      </c>
      <c r="AB10" s="35">
        <f t="shared" si="26"/>
        <v>-2.9419342616273667</v>
      </c>
      <c r="AC10" s="35">
        <f t="shared" si="27"/>
        <v>-2.9419342616273383</v>
      </c>
      <c r="AF10">
        <v>1.74</v>
      </c>
      <c r="AG10">
        <v>2.16</v>
      </c>
      <c r="AJ10" t="s">
        <v>86</v>
      </c>
    </row>
    <row r="11" spans="1:36" ht="15" x14ac:dyDescent="0.25">
      <c r="A11">
        <v>2.0699999999999998</v>
      </c>
      <c r="B11">
        <v>3.57</v>
      </c>
      <c r="C11">
        <v>3.78</v>
      </c>
      <c r="D11" s="20">
        <f t="shared" si="3"/>
        <v>2.7754096807805384E-2</v>
      </c>
      <c r="E11" s="17">
        <f>IF(OR($A11="",$B11="",$C11=""),"",A11*'MPTO_working_3-way'!$I10)</f>
        <v>2.1274509803921569</v>
      </c>
      <c r="F11" s="21">
        <f>IF(OR($A11="",$B11="",$C11=""),"",B11*'MPTO_working_3-way'!$I10)</f>
        <v>3.669082125603865</v>
      </c>
      <c r="G11" s="22">
        <f>IF(OR($A11="",$B11="",$C11=""),"",C11*'MPTO_working_3-way'!$I10)</f>
        <v>3.8849104859335042</v>
      </c>
      <c r="H11" s="17">
        <f>IF(OR($A11="",$B11="",$C11=""),"",'MPTO_working_3-way'!E10)</f>
        <v>2.1104151396015189</v>
      </c>
      <c r="I11" s="21">
        <f>IF(OR($A11="",$B11="",$C11=""),"",'MPTO_working_3-way'!F10)</f>
        <v>3.6919349198154845</v>
      </c>
      <c r="J11" s="22">
        <f>IF(OR($A11="",$B11="",$C11=""),"",'MPTO_working_3-way'!G10)</f>
        <v>3.9169773317549788</v>
      </c>
      <c r="K11" s="17">
        <f>IF(OR($A11="",$B11="",$C11=""),"",'OddsRatio_working_3-way'!H10)</f>
        <v>2.1172874733485791</v>
      </c>
      <c r="L11" s="21">
        <f>IF(OR($A11="",$B11="",$C11=""),"",'OddsRatio_working_3-way'!I10)</f>
        <v>3.6835783238372413</v>
      </c>
      <c r="M11" s="22">
        <f>IF(OR($A11="",$B11="",$C11=""),"",'OddsRatio_working_3-way'!J10)</f>
        <v>3.9028590429056531</v>
      </c>
      <c r="N11" s="23">
        <f t="shared" si="16"/>
        <v>47.004608294930875</v>
      </c>
      <c r="O11" s="24">
        <f t="shared" si="17"/>
        <v>27.254772876892691</v>
      </c>
      <c r="P11" s="24">
        <f t="shared" si="18"/>
        <v>25.74061882817643</v>
      </c>
      <c r="Q11" t="s">
        <v>93</v>
      </c>
      <c r="R11" t="s">
        <v>94</v>
      </c>
      <c r="S11" t="s">
        <v>223</v>
      </c>
      <c r="T11" s="35">
        <v>107</v>
      </c>
      <c r="U11" s="35">
        <f t="shared" si="19"/>
        <v>53.5</v>
      </c>
      <c r="V11" s="35">
        <f t="shared" si="20"/>
        <v>77.604395604395606</v>
      </c>
      <c r="W11" s="35">
        <f t="shared" si="21"/>
        <v>79.911392405063282</v>
      </c>
      <c r="X11" s="35">
        <f t="shared" si="22"/>
        <v>56.484211990541098</v>
      </c>
      <c r="Y11" s="35">
        <f t="shared" si="23"/>
        <v>80.588607594936704</v>
      </c>
      <c r="Z11" s="35">
        <f t="shared" si="24"/>
        <v>82.89560439560438</v>
      </c>
      <c r="AA11" s="35">
        <f t="shared" si="25"/>
        <v>-2.9842119905410982</v>
      </c>
      <c r="AB11" s="35">
        <f t="shared" si="26"/>
        <v>-2.9842119905410982</v>
      </c>
      <c r="AC11" s="35">
        <f t="shared" si="27"/>
        <v>-2.9842119905410982</v>
      </c>
      <c r="AF11">
        <v>1.99</v>
      </c>
      <c r="AG11">
        <v>1.89</v>
      </c>
      <c r="AJ11" t="s">
        <v>225</v>
      </c>
    </row>
    <row r="12" spans="1:36" ht="15" x14ac:dyDescent="0.25">
      <c r="A12">
        <v>2</v>
      </c>
      <c r="B12">
        <v>3.64</v>
      </c>
      <c r="C12">
        <v>3.95</v>
      </c>
      <c r="D12" s="20">
        <f t="shared" si="3"/>
        <v>2.7889831687299971E-2</v>
      </c>
      <c r="E12" s="17">
        <f>IF(OR($A12="",$B12="",$C12=""),"",A12*'MPTO_working_3-way'!$I11)</f>
        <v>2.0557796633745999</v>
      </c>
      <c r="F12" s="21">
        <f>IF(OR($A12="",$B12="",$C12=""),"",B12*'MPTO_working_3-way'!$I11)</f>
        <v>3.741518987341772</v>
      </c>
      <c r="G12" s="22">
        <f>IF(OR($A12="",$B12="",$C12=""),"",C12*'MPTO_working_3-way'!$I11)</f>
        <v>4.0601648351648354</v>
      </c>
      <c r="H12" s="17">
        <f>IF(OR($A12="",$B12="",$C12=""),"",'MPTO_working_3-way'!E11)</f>
        <v>2.037890957195502</v>
      </c>
      <c r="I12" s="21">
        <f>IF(OR($A12="",$B12="",$C12=""),"",'MPTO_working_3-way'!F11)</f>
        <v>3.7674906105336707</v>
      </c>
      <c r="J12" s="22">
        <f>IF(OR($A12="",$B12="",$C12=""),"",'MPTO_working_3-way'!G11)</f>
        <v>4.1005799030326076</v>
      </c>
      <c r="K12" s="17">
        <f>IF(OR($A12="",$B12="",$C12=""),"",'OddsRatio_working_3-way'!H11)</f>
        <v>2.0449549869095458</v>
      </c>
      <c r="L12" s="21">
        <f>IF(OR($A12="",$B12="",$C12=""),"",'OddsRatio_working_3-way'!I11)</f>
        <v>3.7586811654412009</v>
      </c>
      <c r="M12" s="22">
        <f>IF(OR($A12="",$B12="",$C12=""),"",'OddsRatio_working_3-way'!J11)</f>
        <v>4.0826172113831607</v>
      </c>
      <c r="N12" s="23">
        <f t="shared" si="16"/>
        <v>48.643345287231888</v>
      </c>
      <c r="O12" s="24">
        <f t="shared" si="17"/>
        <v>26.727112795182357</v>
      </c>
      <c r="P12" s="24">
        <f t="shared" si="18"/>
        <v>24.629541917585762</v>
      </c>
      <c r="Q12" t="s">
        <v>95</v>
      </c>
      <c r="R12" t="s">
        <v>96</v>
      </c>
      <c r="S12" t="s">
        <v>223</v>
      </c>
      <c r="T12" s="35">
        <v>108</v>
      </c>
      <c r="U12" s="35">
        <f t="shared" si="19"/>
        <v>73.714285714285708</v>
      </c>
      <c r="V12" s="35">
        <f t="shared" si="20"/>
        <v>76.235294117647058</v>
      </c>
      <c r="W12" s="35">
        <f t="shared" si="21"/>
        <v>63</v>
      </c>
      <c r="X12" s="35">
        <f t="shared" si="22"/>
        <v>76.764705882352942</v>
      </c>
      <c r="Y12" s="35">
        <f t="shared" si="23"/>
        <v>79.285714285714292</v>
      </c>
      <c r="Z12" s="35">
        <f t="shared" si="24"/>
        <v>66.050420168067234</v>
      </c>
      <c r="AA12" s="35">
        <f t="shared" si="25"/>
        <v>-3.0504201680672338</v>
      </c>
      <c r="AB12" s="35">
        <f t="shared" si="26"/>
        <v>-3.0504201680672338</v>
      </c>
      <c r="AC12" s="35">
        <f t="shared" si="27"/>
        <v>-3.0504201680672338</v>
      </c>
      <c r="AF12">
        <v>1.99</v>
      </c>
      <c r="AG12">
        <v>1.9</v>
      </c>
      <c r="AJ12" t="s">
        <v>225</v>
      </c>
    </row>
    <row r="13" spans="1:36" ht="15" x14ac:dyDescent="0.25">
      <c r="A13">
        <v>3.15</v>
      </c>
      <c r="B13">
        <v>3.4</v>
      </c>
      <c r="C13">
        <v>2.4</v>
      </c>
      <c r="D13" s="20">
        <f t="shared" si="3"/>
        <v>2.8244631185807778E-2</v>
      </c>
      <c r="E13" s="17">
        <f>IF(OR($A13="",$B13="",$C13=""),"",A13*'MPTO_working_3-way'!$I12)</f>
        <v>3.2389705882352944</v>
      </c>
      <c r="F13" s="21">
        <f>IF(OR($A13="",$B13="",$C13=""),"",B13*'MPTO_working_3-way'!$I12)</f>
        <v>3.4960317460317465</v>
      </c>
      <c r="G13" s="22">
        <f>IF(OR($A13="",$B13="",$C13=""),"",C13*'MPTO_working_3-way'!$I12)</f>
        <v>2.4677871148459385</v>
      </c>
      <c r="H13" s="17">
        <f>IF(OR($A13="",$B13="",$C13=""),"",'MPTO_working_3-way'!E12)</f>
        <v>3.2462743116948727</v>
      </c>
      <c r="I13" s="21">
        <f>IF(OR($A13="",$B13="",$C13=""),"",'MPTO_working_3-way'!F12)</f>
        <v>3.5124350915550702</v>
      </c>
      <c r="J13" s="22">
        <f>IF(OR($A13="",$B13="",$C13=""),"",'MPTO_working_3-way'!G12)</f>
        <v>2.4554833779136414</v>
      </c>
      <c r="K13" s="17">
        <f>IF(OR($A13="",$B13="",$C13=""),"",'OddsRatio_working_3-way'!H12)</f>
        <v>3.2435846341481565</v>
      </c>
      <c r="L13" s="21">
        <f>IF(OR($A13="",$B13="",$C13=""),"",'OddsRatio_working_3-way'!I12)</f>
        <v>3.5044665683514302</v>
      </c>
      <c r="M13" s="22">
        <f>IF(OR($A13="",$B13="",$C13=""),"",'OddsRatio_working_3-way'!J12)</f>
        <v>2.4609388315383347</v>
      </c>
      <c r="N13" s="23">
        <f t="shared" si="16"/>
        <v>30.87400681044268</v>
      </c>
      <c r="O13" s="24">
        <f t="shared" si="17"/>
        <v>28.603859250851301</v>
      </c>
      <c r="P13" s="24">
        <f t="shared" si="18"/>
        <v>40.522133938706013</v>
      </c>
      <c r="Q13" t="s">
        <v>97</v>
      </c>
      <c r="R13" t="s">
        <v>98</v>
      </c>
      <c r="S13" t="s">
        <v>223</v>
      </c>
      <c r="T13" s="35">
        <v>109</v>
      </c>
      <c r="U13" s="35">
        <f t="shared" si="19"/>
        <v>64.691056910569102</v>
      </c>
      <c r="V13" s="35">
        <f t="shared" si="20"/>
        <v>77.678160919540218</v>
      </c>
      <c r="W13" s="35">
        <f t="shared" si="21"/>
        <v>72.545150501672254</v>
      </c>
      <c r="X13" s="35">
        <f t="shared" si="22"/>
        <v>67.776688578787528</v>
      </c>
      <c r="Y13" s="35">
        <f t="shared" si="23"/>
        <v>80.763792587758658</v>
      </c>
      <c r="Z13" s="35">
        <f t="shared" si="24"/>
        <v>75.630782169890665</v>
      </c>
      <c r="AA13" s="35">
        <f t="shared" si="25"/>
        <v>-3.0856316682184257</v>
      </c>
      <c r="AB13" s="35">
        <f t="shared" si="26"/>
        <v>-3.0856316682184399</v>
      </c>
      <c r="AC13" s="35">
        <f t="shared" si="27"/>
        <v>-3.0856316682184115</v>
      </c>
      <c r="AF13">
        <v>2.12</v>
      </c>
      <c r="AG13">
        <v>1.78</v>
      </c>
      <c r="AJ13" t="s">
        <v>225</v>
      </c>
    </row>
    <row r="14" spans="1:36" ht="15" x14ac:dyDescent="0.25">
      <c r="A14">
        <v>2.46</v>
      </c>
      <c r="B14">
        <v>3.48</v>
      </c>
      <c r="C14">
        <v>2.99</v>
      </c>
      <c r="D14" s="20">
        <f t="shared" si="3"/>
        <v>2.8308547414847895E-2</v>
      </c>
      <c r="E14" s="17">
        <f>IF(OR($A14="",$B14="",$C14=""),"",A14*'MPTO_working_3-way'!$I13)</f>
        <v>2.5296390266405258</v>
      </c>
      <c r="F14" s="21">
        <f>IF(OR($A14="",$B14="",$C14=""),"",B14*'MPTO_working_3-way'!$I13)</f>
        <v>3.5785137450036708</v>
      </c>
      <c r="G14" s="22">
        <f>IF(OR($A14="",$B14="",$C14=""),"",C14*'MPTO_working_3-way'!$I13)</f>
        <v>3.0746425567703954</v>
      </c>
      <c r="H14" s="17">
        <f>IF(OR($A14="",$B14="",$C14=""),"",'MPTO_working_3-way'!E13)</f>
        <v>2.5184610589252063</v>
      </c>
      <c r="I14" s="21">
        <f>IF(OR($A14="",$B14="",$C14=""),"",'MPTO_working_3-way'!F13)</f>
        <v>3.5981559388821602</v>
      </c>
      <c r="J14" s="22">
        <f>IF(OR($A14="",$B14="",$C14=""),"",'MPTO_working_3-way'!G13)</f>
        <v>3.0768096793177859</v>
      </c>
      <c r="K14" s="17">
        <f>IF(OR($A14="",$B14="",$C14=""),"",'OddsRatio_working_3-way'!H13)</f>
        <v>2.5235732663621486</v>
      </c>
      <c r="L14" s="21">
        <f>IF(OR($A14="",$B14="",$C14=""),"",'OddsRatio_working_3-way'!I13)</f>
        <v>3.5879874661494031</v>
      </c>
      <c r="M14" s="22">
        <f>IF(OR($A14="",$B14="",$C14=""),"",'OddsRatio_working_3-way'!J13)</f>
        <v>3.0766512329182705</v>
      </c>
      <c r="N14" s="23">
        <f t="shared" si="16"/>
        <v>39.531331920034653</v>
      </c>
      <c r="O14" s="24">
        <f t="shared" si="17"/>
        <v>27.944562219334841</v>
      </c>
      <c r="P14" s="24">
        <f t="shared" si="18"/>
        <v>32.524105860630513</v>
      </c>
      <c r="Q14" t="s">
        <v>99</v>
      </c>
      <c r="R14" t="s">
        <v>100</v>
      </c>
      <c r="S14" t="s">
        <v>223</v>
      </c>
      <c r="T14" s="35">
        <v>110</v>
      </c>
      <c r="U14" s="35">
        <f t="shared" si="19"/>
        <v>51.489361702127653</v>
      </c>
      <c r="V14" s="35">
        <f t="shared" si="20"/>
        <v>79.444444444444443</v>
      </c>
      <c r="W14" s="35">
        <f t="shared" si="21"/>
        <v>86.034858387799559</v>
      </c>
      <c r="X14" s="35">
        <f t="shared" si="22"/>
        <v>54.520697167755998</v>
      </c>
      <c r="Y14" s="35">
        <f t="shared" si="23"/>
        <v>82.475779910072774</v>
      </c>
      <c r="Z14" s="35">
        <f t="shared" si="24"/>
        <v>89.06619385342789</v>
      </c>
      <c r="AA14" s="35">
        <f t="shared" si="25"/>
        <v>-3.0313354656283451</v>
      </c>
      <c r="AB14" s="35">
        <f t="shared" si="26"/>
        <v>-3.0313354656283309</v>
      </c>
      <c r="AC14" s="35">
        <f t="shared" si="27"/>
        <v>-3.0313354656283309</v>
      </c>
      <c r="AF14">
        <v>1.93</v>
      </c>
      <c r="AG14">
        <v>1.95</v>
      </c>
      <c r="AJ14" t="s">
        <v>225</v>
      </c>
    </row>
    <row r="15" spans="1:36" ht="15" x14ac:dyDescent="0.25">
      <c r="A15">
        <v>1.88</v>
      </c>
      <c r="B15">
        <v>3.6</v>
      </c>
      <c r="C15">
        <v>4.59</v>
      </c>
      <c r="D15" s="20">
        <f t="shared" si="3"/>
        <v>2.7557595142075675E-2</v>
      </c>
      <c r="E15" s="17">
        <f>IF(OR($A15="",$B15="",$C15=""),"",A15*'MPTO_working_3-way'!$I14)</f>
        <v>1.9318082788671023</v>
      </c>
      <c r="F15" s="21">
        <f>IF(OR($A15="",$B15="",$C15=""),"",B15*'MPTO_working_3-way'!$I14)</f>
        <v>3.6992073425114724</v>
      </c>
      <c r="G15" s="22">
        <f>IF(OR($A15="",$B15="",$C15=""),"",C15*'MPTO_working_3-way'!$I14)</f>
        <v>4.7164893617021271</v>
      </c>
      <c r="H15" s="17">
        <f>IF(OR($A15="",$B15="",$C15=""),"",'MPTO_working_3-way'!E14)</f>
        <v>1.9130370523639908</v>
      </c>
      <c r="I15" s="21">
        <f>IF(OR($A15="",$B15="",$C15=""),"",'MPTO_working_3-way'!F14)</f>
        <v>3.7231202899384455</v>
      </c>
      <c r="J15" s="22">
        <f>IF(OR($A15="",$B15="",$C15=""),"",'MPTO_working_3-way'!G14)</f>
        <v>4.792047684276775</v>
      </c>
      <c r="K15" s="17">
        <f>IF(OR($A15="",$B15="",$C15=""),"",'OddsRatio_working_3-way'!H14)</f>
        <v>1.9202515306545962</v>
      </c>
      <c r="L15" s="21">
        <f>IF(OR($A15="",$B15="",$C15=""),"",'OddsRatio_working_3-way'!I14)</f>
        <v>3.7189249769340331</v>
      </c>
      <c r="M15" s="22">
        <f>IF(OR($A15="",$B15="",$C15=""),"",'OddsRatio_working_3-way'!J14)</f>
        <v>4.7542079489204543</v>
      </c>
      <c r="N15" s="23">
        <f t="shared" si="16"/>
        <v>51.764971241682645</v>
      </c>
      <c r="O15" s="24">
        <f t="shared" si="17"/>
        <v>27.032818315100936</v>
      </c>
      <c r="P15" s="24">
        <f t="shared" si="18"/>
        <v>21.202210443216423</v>
      </c>
      <c r="Q15" t="s">
        <v>101</v>
      </c>
      <c r="R15" t="s">
        <v>102</v>
      </c>
      <c r="S15" t="s">
        <v>223</v>
      </c>
      <c r="T15" s="35">
        <v>111</v>
      </c>
      <c r="U15" s="35">
        <f t="shared" si="19"/>
        <v>62.101321585903079</v>
      </c>
      <c r="V15" s="35">
        <f t="shared" si="20"/>
        <v>78.256637168141594</v>
      </c>
      <c r="W15" s="35">
        <f t="shared" si="21"/>
        <v>78.638483965014572</v>
      </c>
      <c r="X15" s="35">
        <f t="shared" si="22"/>
        <v>65.104878866843833</v>
      </c>
      <c r="Y15" s="35">
        <f t="shared" si="23"/>
        <v>81.260194449082334</v>
      </c>
      <c r="Z15" s="35">
        <f t="shared" si="24"/>
        <v>81.642041245955326</v>
      </c>
      <c r="AA15" s="35">
        <f t="shared" si="25"/>
        <v>-3.003557280940754</v>
      </c>
      <c r="AB15" s="35">
        <f t="shared" si="26"/>
        <v>-3.0035572809407398</v>
      </c>
      <c r="AC15" s="35">
        <f t="shared" si="27"/>
        <v>-3.003557280940754</v>
      </c>
      <c r="AF15">
        <v>2.0699999999999998</v>
      </c>
      <c r="AG15">
        <v>1.81</v>
      </c>
      <c r="AJ15" t="s">
        <v>225</v>
      </c>
    </row>
    <row r="16" spans="1:36" ht="15" x14ac:dyDescent="0.25">
      <c r="A16">
        <v>2.27</v>
      </c>
      <c r="B16">
        <v>3.39</v>
      </c>
      <c r="C16">
        <v>3.43</v>
      </c>
      <c r="D16" s="20">
        <f t="shared" si="3"/>
        <v>2.7059074603069888E-2</v>
      </c>
      <c r="E16" s="17">
        <f>IF(OR($A16="",$B16="",$C16=""),"",A16*'MPTO_working_3-way'!$I15)</f>
        <v>2.3314240993489688</v>
      </c>
      <c r="F16" s="21">
        <f>IF(OR($A16="",$B16="",$C16=""),"",B16*'MPTO_working_3-way'!$I15)</f>
        <v>3.4817302629044069</v>
      </c>
      <c r="G16" s="22">
        <f>IF(OR($A16="",$B16="",$C16=""),"",C16*'MPTO_working_3-way'!$I15)</f>
        <v>3.5228126258885299</v>
      </c>
      <c r="H16" s="17">
        <f>IF(OR($A16="",$B16="",$C16=""),"",'MPTO_working_3-way'!E15)</f>
        <v>2.3174490740536151</v>
      </c>
      <c r="I16" s="21">
        <f>IF(OR($A16="",$B16="",$C16=""),"",'MPTO_working_3-way'!F15)</f>
        <v>3.4969246044407463</v>
      </c>
      <c r="J16" s="22">
        <f>IF(OR($A16="",$B16="",$C16=""),"",'MPTO_working_3-way'!G15)</f>
        <v>3.5395035392739196</v>
      </c>
      <c r="K16" s="17">
        <f>IF(OR($A16="",$B16="",$C16=""),"",'OddsRatio_working_3-way'!H15)</f>
        <v>2.3234160286535785</v>
      </c>
      <c r="L16" s="21">
        <f>IF(OR($A16="",$B16="",$C16=""),"",'OddsRatio_working_3-way'!I15)</f>
        <v>3.4905230775449239</v>
      </c>
      <c r="M16" s="22">
        <f>IF(OR($A16="",$B16="",$C16=""),"",'OddsRatio_working_3-way'!J15)</f>
        <v>3.5322054721481875</v>
      </c>
      <c r="N16" s="23">
        <f t="shared" si="16"/>
        <v>42.892239137411416</v>
      </c>
      <c r="O16" s="24">
        <f t="shared" si="17"/>
        <v>28.721351870774019</v>
      </c>
      <c r="P16" s="24">
        <f t="shared" si="18"/>
        <v>28.386408991814555</v>
      </c>
      <c r="Q16" t="s">
        <v>103</v>
      </c>
      <c r="R16" t="s">
        <v>104</v>
      </c>
      <c r="S16" t="s">
        <v>223</v>
      </c>
      <c r="T16" s="35">
        <v>112</v>
      </c>
      <c r="U16" s="35">
        <f t="shared" si="19"/>
        <v>64.742616033755269</v>
      </c>
      <c r="V16" s="35">
        <f t="shared" si="20"/>
        <v>78.060606060606048</v>
      </c>
      <c r="W16" s="35">
        <f t="shared" si="21"/>
        <v>78.060606060606048</v>
      </c>
      <c r="X16" s="35">
        <f t="shared" si="22"/>
        <v>67.878787878787875</v>
      </c>
      <c r="Y16" s="35">
        <f t="shared" si="23"/>
        <v>81.196777905638655</v>
      </c>
      <c r="Z16" s="35">
        <f t="shared" si="24"/>
        <v>81.196777905638655</v>
      </c>
      <c r="AA16" s="35">
        <f t="shared" si="25"/>
        <v>-3.1361718450326066</v>
      </c>
      <c r="AB16" s="35">
        <f t="shared" si="26"/>
        <v>-3.1361718450326066</v>
      </c>
      <c r="AC16" s="35">
        <f t="shared" si="27"/>
        <v>-3.1361718450326066</v>
      </c>
      <c r="AF16">
        <v>2.15</v>
      </c>
      <c r="AG16">
        <v>1.76</v>
      </c>
      <c r="AJ16" t="s">
        <v>225</v>
      </c>
    </row>
    <row r="17" spans="1:36" ht="15" x14ac:dyDescent="0.25">
      <c r="A17">
        <v>2.37</v>
      </c>
      <c r="B17">
        <v>3.3</v>
      </c>
      <c r="C17">
        <v>3.3</v>
      </c>
      <c r="D17" s="20">
        <f t="shared" si="3"/>
        <v>2.8001534330648115E-2</v>
      </c>
      <c r="E17" s="17">
        <f>IF(OR($A17="",$B17="",$C17=""),"",A17*'MPTO_working_3-way'!$I16)</f>
        <v>2.4363636363636361</v>
      </c>
      <c r="F17" s="21">
        <f>IF(OR($A17="",$B17="",$C17=""),"",B17*'MPTO_working_3-way'!$I16)</f>
        <v>3.3924050632911387</v>
      </c>
      <c r="G17" s="22">
        <f>IF(OR($A17="",$B17="",$C17=""),"",C17*'MPTO_working_3-way'!$I16)</f>
        <v>3.3924050632911387</v>
      </c>
      <c r="H17" s="17">
        <f>IF(OR($A17="",$B17="",$C17=""),"",'MPTO_working_3-way'!E16)</f>
        <v>2.4236132630926557</v>
      </c>
      <c r="I17" s="21">
        <f>IF(OR($A17="",$B17="",$C17=""),"",'MPTO_working_3-way'!F16)</f>
        <v>3.4048759251197205</v>
      </c>
      <c r="J17" s="22">
        <f>IF(OR($A17="",$B17="",$C17=""),"",'MPTO_working_3-way'!G16)</f>
        <v>3.4048759251197205</v>
      </c>
      <c r="K17" s="17">
        <f>IF(OR($A17="",$B17="",$C17=""),"",'OddsRatio_working_3-way'!H16)</f>
        <v>2.4291990254246114</v>
      </c>
      <c r="L17" s="21">
        <f>IF(OR($A17="",$B17="",$C17=""),"",'OddsRatio_working_3-way'!I16)</f>
        <v>3.399385225165406</v>
      </c>
      <c r="M17" s="22">
        <f>IF(OR($A17="",$B17="",$C17=""),"",'OddsRatio_working_3-way'!J16)</f>
        <v>3.399385225165406</v>
      </c>
      <c r="N17" s="23">
        <f t="shared" si="16"/>
        <v>41.044776119402989</v>
      </c>
      <c r="O17" s="24">
        <f t="shared" si="17"/>
        <v>29.477611940298516</v>
      </c>
      <c r="P17" s="24">
        <f t="shared" si="18"/>
        <v>29.477611940298516</v>
      </c>
      <c r="Q17" t="s">
        <v>105</v>
      </c>
      <c r="R17" t="s">
        <v>106</v>
      </c>
      <c r="S17" t="s">
        <v>223</v>
      </c>
      <c r="T17" s="35">
        <v>113</v>
      </c>
      <c r="U17" s="35">
        <f t="shared" si="19"/>
        <v>70.677902621722851</v>
      </c>
      <c r="V17" s="35">
        <f t="shared" si="20"/>
        <v>81.258426966292149</v>
      </c>
      <c r="W17" s="35">
        <f t="shared" si="21"/>
        <v>70.835820895522389</v>
      </c>
      <c r="X17" s="35">
        <f t="shared" si="22"/>
        <v>73.905752138185477</v>
      </c>
      <c r="Y17" s="35">
        <f t="shared" si="23"/>
        <v>84.486276482754761</v>
      </c>
      <c r="Z17" s="35">
        <f t="shared" si="24"/>
        <v>74.063670411985029</v>
      </c>
      <c r="AA17" s="35">
        <f t="shared" si="25"/>
        <v>-3.2278495164626264</v>
      </c>
      <c r="AB17" s="35">
        <f t="shared" si="26"/>
        <v>-3.2278495164626122</v>
      </c>
      <c r="AC17" s="35">
        <f t="shared" si="27"/>
        <v>-3.2278495164626406</v>
      </c>
      <c r="AF17">
        <v>2.39</v>
      </c>
      <c r="AG17">
        <v>1.63</v>
      </c>
      <c r="AJ17" t="s">
        <v>225</v>
      </c>
    </row>
    <row r="18" spans="1:36" ht="15" x14ac:dyDescent="0.25">
      <c r="A18">
        <v>2.67</v>
      </c>
      <c r="B18">
        <v>3.56</v>
      </c>
      <c r="C18">
        <v>2.68</v>
      </c>
      <c r="D18" s="20">
        <f t="shared" si="3"/>
        <v>2.856503996869586E-2</v>
      </c>
      <c r="E18" s="17">
        <f>IF(OR($A18="",$B18="",$C18=""),"",A18*'MPTO_working_3-way'!$I17)</f>
        <v>2.7462686567164178</v>
      </c>
      <c r="F18" s="21">
        <f>IF(OR($A18="",$B18="",$C18=""),"",B18*'MPTO_working_3-way'!$I17)</f>
        <v>3.6616915422885574</v>
      </c>
      <c r="G18" s="22">
        <f>IF(OR($A18="",$B18="",$C18=""),"",C18*'MPTO_working_3-way'!$I17)</f>
        <v>2.7565543071161049</v>
      </c>
      <c r="H18" s="17">
        <f>IF(OR($A18="",$B18="",$C18=""),"",'MPTO_working_3-way'!E17)</f>
        <v>2.7396498034611261</v>
      </c>
      <c r="I18" s="21">
        <f>IF(OR($A18="",$B18="",$C18=""),"",'MPTO_working_3-way'!F17)</f>
        <v>3.6849079923098049</v>
      </c>
      <c r="J18" s="22">
        <f>IF(OR($A18="",$B18="",$C18=""),"",'MPTO_working_3-way'!G17)</f>
        <v>2.7501793584093472</v>
      </c>
      <c r="K18" s="17">
        <f>IF(OR($A18="",$B18="",$C18=""),"",'OddsRatio_working_3-way'!H17)</f>
        <v>2.743224228337418</v>
      </c>
      <c r="L18" s="21">
        <f>IF(OR($A18="",$B18="",$C18=""),"",'OddsRatio_working_3-way'!I17)</f>
        <v>3.6722479188884978</v>
      </c>
      <c r="M18" s="22">
        <f>IF(OR($A18="",$B18="",$C18=""),"",'OddsRatio_working_3-way'!J17)</f>
        <v>2.7536626967705775</v>
      </c>
      <c r="N18" s="23">
        <f t="shared" si="16"/>
        <v>36.413043478260867</v>
      </c>
      <c r="O18" s="24">
        <f t="shared" si="17"/>
        <v>27.309782608695649</v>
      </c>
      <c r="P18" s="24">
        <f t="shared" si="18"/>
        <v>36.277173913043477</v>
      </c>
      <c r="Q18" t="s">
        <v>107</v>
      </c>
      <c r="R18" t="s">
        <v>108</v>
      </c>
      <c r="S18" t="s">
        <v>223</v>
      </c>
      <c r="T18" s="35">
        <v>114</v>
      </c>
      <c r="U18" s="35">
        <f t="shared" si="19"/>
        <v>69.118110236220474</v>
      </c>
      <c r="V18" s="35">
        <f t="shared" si="20"/>
        <v>78.596273291925471</v>
      </c>
      <c r="W18" s="35">
        <f t="shared" si="21"/>
        <v>77.106796116504867</v>
      </c>
      <c r="X18" s="35">
        <f t="shared" si="22"/>
        <v>72.296930591569691</v>
      </c>
      <c r="Y18" s="35">
        <f t="shared" si="23"/>
        <v>81.775093647274673</v>
      </c>
      <c r="Z18" s="35">
        <f t="shared" si="24"/>
        <v>80.285616471854055</v>
      </c>
      <c r="AA18" s="35">
        <f t="shared" si="25"/>
        <v>-3.1788203553492167</v>
      </c>
      <c r="AB18" s="35">
        <f t="shared" si="26"/>
        <v>-3.1788203553492025</v>
      </c>
      <c r="AC18" s="35">
        <f t="shared" si="27"/>
        <v>-3.1788203553491883</v>
      </c>
      <c r="AF18">
        <v>1.97</v>
      </c>
      <c r="AG18">
        <v>1.92</v>
      </c>
      <c r="AJ18" t="s">
        <v>225</v>
      </c>
    </row>
    <row r="19" spans="1:36" ht="15" x14ac:dyDescent="0.25">
      <c r="A19">
        <v>2.54</v>
      </c>
      <c r="B19">
        <v>3.22</v>
      </c>
      <c r="C19">
        <v>3.09</v>
      </c>
      <c r="D19" s="20">
        <f t="shared" si="3"/>
        <v>2.7884389082010408E-2</v>
      </c>
      <c r="E19" s="17">
        <f>IF(OR($A19="",$B19="",$C19=""),"",A19*'MPTO_working_3-way'!$I18)</f>
        <v>2.6108263482683065</v>
      </c>
      <c r="F19" s="21">
        <f>IF(OR($A19="",$B19="",$C19=""),"",B19*'MPTO_working_3-way'!$I18)</f>
        <v>3.3097877328440739</v>
      </c>
      <c r="G19" s="22">
        <f>IF(OR($A19="",$B19="",$C19=""),"",C19*'MPTO_working_3-way'!$I18)</f>
        <v>3.1761627622634121</v>
      </c>
      <c r="H19" s="17">
        <f>IF(OR($A19="",$B19="",$C19=""),"",'MPTO_working_3-way'!E18)</f>
        <v>2.6014162716147418</v>
      </c>
      <c r="I19" s="21">
        <f>IF(OR($A19="",$B19="",$C19=""),"",'MPTO_working_3-way'!F18)</f>
        <v>3.3193455023954193</v>
      </c>
      <c r="J19" s="22">
        <f>IF(OR($A19="",$B19="",$C19=""),"",'MPTO_working_3-way'!G18)</f>
        <v>3.1813719311243189</v>
      </c>
      <c r="K19" s="17">
        <f>IF(OR($A19="",$B19="",$C19=""),"",'OddsRatio_working_3-way'!H18)</f>
        <v>2.6057183846938288</v>
      </c>
      <c r="L19" s="21">
        <f>IF(OR($A19="",$B19="",$C19=""),"",'OddsRatio_working_3-way'!I18)</f>
        <v>3.314736892220973</v>
      </c>
      <c r="M19" s="22">
        <f>IF(OR($A19="",$B19="",$C19=""),"",'OddsRatio_working_3-way'!J18)</f>
        <v>3.1791892363701955</v>
      </c>
      <c r="N19" s="23">
        <f t="shared" si="16"/>
        <v>38.302049489552381</v>
      </c>
      <c r="O19" s="24">
        <f t="shared" si="17"/>
        <v>30.213417920330137</v>
      </c>
      <c r="P19" s="24">
        <f t="shared" si="18"/>
        <v>31.484532590117492</v>
      </c>
      <c r="Q19" t="s">
        <v>109</v>
      </c>
      <c r="R19" t="s">
        <v>110</v>
      </c>
      <c r="S19" t="s">
        <v>223</v>
      </c>
      <c r="T19" s="35">
        <v>115</v>
      </c>
      <c r="U19" s="35">
        <f t="shared" si="19"/>
        <v>70.252918287937732</v>
      </c>
      <c r="V19" s="35">
        <f t="shared" si="20"/>
        <v>82.605633802816911</v>
      </c>
      <c r="W19" s="35">
        <f t="shared" si="21"/>
        <v>73.181818181818187</v>
      </c>
      <c r="X19" s="35">
        <f t="shared" si="22"/>
        <v>74.212548015364916</v>
      </c>
      <c r="Y19" s="35">
        <f t="shared" si="23"/>
        <v>86.565263530244081</v>
      </c>
      <c r="Z19" s="35">
        <f t="shared" si="24"/>
        <v>77.141447909245358</v>
      </c>
      <c r="AA19" s="35">
        <f t="shared" si="25"/>
        <v>-3.9596297274271848</v>
      </c>
      <c r="AB19" s="35">
        <f t="shared" si="26"/>
        <v>-3.9596297274271706</v>
      </c>
      <c r="AC19" s="35">
        <f t="shared" si="27"/>
        <v>-3.9596297274271706</v>
      </c>
      <c r="AF19">
        <v>2.2799999999999998</v>
      </c>
      <c r="AG19">
        <v>1.68</v>
      </c>
      <c r="AJ19" t="s">
        <v>225</v>
      </c>
    </row>
    <row r="20" spans="1:36" ht="15" x14ac:dyDescent="0.25">
      <c r="A20">
        <v>2.57</v>
      </c>
      <c r="B20">
        <v>3.55</v>
      </c>
      <c r="C20">
        <v>2.75</v>
      </c>
      <c r="D20" s="20">
        <f t="shared" si="3"/>
        <v>3.4431562847192954E-2</v>
      </c>
      <c r="E20" s="17">
        <f>IF(OR($A20="",$B20="",$C20=""),"",A20*'MPTO_working_3-way'!$I19)</f>
        <v>2.6584891165172859</v>
      </c>
      <c r="F20" s="21">
        <f>IF(OR($A20="",$B20="",$C20=""),"",B20*'MPTO_working_3-way'!$I19)</f>
        <v>3.672232048107535</v>
      </c>
      <c r="G20" s="22">
        <f>IF(OR($A20="",$B20="",$C20=""),"",C20*'MPTO_working_3-way'!$I19)</f>
        <v>2.8446867978297807</v>
      </c>
      <c r="H20" s="17">
        <f>IF(OR($A20="",$B20="",$C20=""),"",'MPTO_working_3-way'!E19)</f>
        <v>2.6481096271147684</v>
      </c>
      <c r="I20" s="21">
        <f>IF(OR($A20="",$B20="",$C20=""),"",'MPTO_working_3-way'!F19)</f>
        <v>3.7007848367330638</v>
      </c>
      <c r="J20" s="22">
        <f>IF(OR($A20="",$B20="",$C20=""),"",'MPTO_working_3-way'!G19)</f>
        <v>2.8396249994105252</v>
      </c>
      <c r="K20" s="17">
        <f>IF(OR($A20="",$B20="",$C20=""),"",'OddsRatio_working_3-way'!H19)</f>
        <v>2.6532935091245924</v>
      </c>
      <c r="L20" s="21">
        <f>IF(OR($A20="",$B20="",$C20=""),"",'OddsRatio_working_3-way'!I19)</f>
        <v>3.685285635839306</v>
      </c>
      <c r="M20" s="22">
        <f>IF(OR($A20="",$B20="",$C20=""),"",'OddsRatio_working_3-way'!J19)</f>
        <v>2.8428430834191314</v>
      </c>
      <c r="N20" s="23">
        <f t="shared" si="16"/>
        <v>37.615350530756928</v>
      </c>
      <c r="O20" s="24">
        <f t="shared" si="17"/>
        <v>27.231394609590225</v>
      </c>
      <c r="P20" s="24">
        <f t="shared" si="18"/>
        <v>35.153254859652833</v>
      </c>
      <c r="Q20" t="s">
        <v>111</v>
      </c>
      <c r="R20" t="s">
        <v>112</v>
      </c>
      <c r="S20" t="s">
        <v>223</v>
      </c>
      <c r="T20" s="35">
        <v>116</v>
      </c>
      <c r="U20" s="35">
        <f t="shared" si="19"/>
        <v>67.260504201680661</v>
      </c>
      <c r="V20" s="35">
        <f t="shared" si="20"/>
        <v>82.762177650429805</v>
      </c>
      <c r="W20" s="35">
        <f t="shared" si="21"/>
        <v>78.091503267973849</v>
      </c>
      <c r="X20" s="35">
        <f t="shared" si="22"/>
        <v>71.146319081596346</v>
      </c>
      <c r="Y20" s="35">
        <f t="shared" si="23"/>
        <v>86.647992530345476</v>
      </c>
      <c r="Z20" s="35">
        <f t="shared" si="24"/>
        <v>81.97731814788952</v>
      </c>
      <c r="AA20" s="35">
        <f t="shared" si="25"/>
        <v>-3.8858148799156851</v>
      </c>
      <c r="AB20" s="35">
        <f t="shared" si="26"/>
        <v>-3.8858148799156709</v>
      </c>
      <c r="AC20" s="35">
        <f t="shared" si="27"/>
        <v>-3.8858148799156709</v>
      </c>
      <c r="AF20">
        <v>1.87</v>
      </c>
      <c r="AG20">
        <v>2</v>
      </c>
      <c r="AJ20" t="s">
        <v>227</v>
      </c>
    </row>
    <row r="21" spans="1:36" ht="15" x14ac:dyDescent="0.25">
      <c r="A21">
        <v>2.38</v>
      </c>
      <c r="B21">
        <v>3.49</v>
      </c>
      <c r="C21">
        <v>3.06</v>
      </c>
      <c r="D21" s="20">
        <f t="shared" si="3"/>
        <v>3.3498404137203952E-2</v>
      </c>
      <c r="E21" s="17">
        <f>IF(OR($A21="",$B21="",$C21=""),"",A21*'MPTO_working_3-way'!$I20)</f>
        <v>2.4597262018465451</v>
      </c>
      <c r="F21" s="21">
        <f>IF(OR($A21="",$B21="",$C21=""),"",B21*'MPTO_working_3-way'!$I20)</f>
        <v>3.6069094304388418</v>
      </c>
      <c r="G21" s="22">
        <f>IF(OR($A21="",$B21="",$C21=""),"",C21*'MPTO_working_3-way'!$I20)</f>
        <v>3.1625051166598444</v>
      </c>
      <c r="H21" s="17">
        <f>IF(OR($A21="",$B21="",$C21=""),"",'MPTO_working_3-way'!E20)</f>
        <v>2.4449762226113041</v>
      </c>
      <c r="I21" s="21">
        <f>IF(OR($A21="",$B21="",$C21=""),"",'MPTO_working_3-way'!F20)</f>
        <v>3.631519630544823</v>
      </c>
      <c r="J21" s="22">
        <f>IF(OR($A21="",$B21="",$C21=""),"",'MPTO_working_3-way'!G20)</f>
        <v>3.1682540848588272</v>
      </c>
      <c r="K21" s="17">
        <f>IF(OR($A21="",$B21="",$C21=""),"",'OddsRatio_working_3-way'!H20)</f>
        <v>2.4515333058700679</v>
      </c>
      <c r="L21" s="21">
        <f>IF(OR($A21="",$B21="",$C21=""),"",'OddsRatio_working_3-way'!I20)</f>
        <v>3.6190709649394708</v>
      </c>
      <c r="M21" s="22">
        <f>IF(OR($A21="",$B21="",$C21=""),"",'OddsRatio_working_3-way'!J20)</f>
        <v>3.1667816015161887</v>
      </c>
      <c r="N21" s="23">
        <f t="shared" si="16"/>
        <v>40.654931400465969</v>
      </c>
      <c r="O21" s="24">
        <f t="shared" si="17"/>
        <v>27.724566399171628</v>
      </c>
      <c r="P21" s="24">
        <f t="shared" si="18"/>
        <v>31.620502200362417</v>
      </c>
      <c r="Q21" t="s">
        <v>113</v>
      </c>
      <c r="R21" t="s">
        <v>114</v>
      </c>
      <c r="S21" t="s">
        <v>223</v>
      </c>
      <c r="T21" s="35">
        <v>117</v>
      </c>
      <c r="U21" s="35">
        <f t="shared" si="19"/>
        <v>89.209026128266032</v>
      </c>
      <c r="V21" s="35">
        <f t="shared" si="20"/>
        <v>83.76136363636364</v>
      </c>
      <c r="W21" s="35">
        <f t="shared" si="21"/>
        <v>57.000000000000007</v>
      </c>
      <c r="X21" s="35">
        <f t="shared" si="22"/>
        <v>93.238636363636374</v>
      </c>
      <c r="Y21" s="35">
        <f t="shared" si="23"/>
        <v>87.790973871733982</v>
      </c>
      <c r="Z21" s="35">
        <f t="shared" si="24"/>
        <v>61.029610235370328</v>
      </c>
      <c r="AA21" s="35">
        <f t="shared" si="25"/>
        <v>-4.0296102353703418</v>
      </c>
      <c r="AB21" s="35">
        <f t="shared" si="26"/>
        <v>-4.0296102353703418</v>
      </c>
      <c r="AC21" s="35">
        <f t="shared" si="27"/>
        <v>-4.0296102353703205</v>
      </c>
      <c r="AF21">
        <v>1.93</v>
      </c>
      <c r="AG21">
        <v>1.93</v>
      </c>
      <c r="AJ21" t="s">
        <v>227</v>
      </c>
    </row>
    <row r="22" spans="1:36" ht="15" x14ac:dyDescent="0.25">
      <c r="A22">
        <v>4.21</v>
      </c>
      <c r="B22">
        <v>3.52</v>
      </c>
      <c r="C22">
        <v>1.95</v>
      </c>
      <c r="D22" s="20">
        <f t="shared" si="3"/>
        <v>3.4441113122823275E-2</v>
      </c>
      <c r="E22" s="17">
        <f>IF(OR($A22="",$B22="",$C22=""),"",A22*'MPTO_working_3-way'!$I21)</f>
        <v>4.3549970862470859</v>
      </c>
      <c r="F22" s="21">
        <f>IF(OR($A22="",$B22="",$C22=""),"",B22*'MPTO_working_3-way'!$I21)</f>
        <v>3.6412327181923381</v>
      </c>
      <c r="G22" s="22">
        <f>IF(OR($A22="",$B22="",$C22=""),"",C22*'MPTO_working_3-way'!$I21)</f>
        <v>2.0171601705895053</v>
      </c>
      <c r="H22" s="17">
        <f>IF(OR($A22="",$B22="",$C22=""),"",'MPTO_working_3-way'!E21)</f>
        <v>4.423813348546747</v>
      </c>
      <c r="I22" s="21">
        <f>IF(OR($A22="",$B22="",$C22=""),"",'MPTO_working_3-way'!F21)</f>
        <v>3.6682367715979698</v>
      </c>
      <c r="J22" s="22">
        <f>IF(OR($A22="",$B22="",$C22=""),"",'MPTO_working_3-way'!G21)</f>
        <v>1.9946537623146843</v>
      </c>
      <c r="K22" s="17">
        <f>IF(OR($A22="",$B22="",$C22=""),"",'OddsRatio_working_3-way'!H21)</f>
        <v>4.390545205252784</v>
      </c>
      <c r="L22" s="21">
        <f>IF(OR($A22="",$B22="",$C22=""),"",'OddsRatio_working_3-way'!I21)</f>
        <v>3.6617364228152702</v>
      </c>
      <c r="M22" s="22">
        <f>IF(OR($A22="",$B22="",$C22=""),"",'OddsRatio_working_3-way'!J21)</f>
        <v>2.0034323816168671</v>
      </c>
      <c r="N22" s="23">
        <f t="shared" si="16"/>
        <v>22.962127877374748</v>
      </c>
      <c r="O22" s="24">
        <f t="shared" si="17"/>
        <v>27.463226807882862</v>
      </c>
      <c r="P22" s="24">
        <f t="shared" si="18"/>
        <v>49.574645314742398</v>
      </c>
      <c r="Q22" t="s">
        <v>115</v>
      </c>
      <c r="R22" t="s">
        <v>116</v>
      </c>
      <c r="S22" t="s">
        <v>223</v>
      </c>
      <c r="T22" s="35">
        <v>118</v>
      </c>
      <c r="U22" s="35">
        <f t="shared" si="19"/>
        <v>78.13513513513513</v>
      </c>
      <c r="V22" s="35">
        <f t="shared" si="20"/>
        <v>86.533333333333331</v>
      </c>
      <c r="W22" s="35">
        <f t="shared" si="21"/>
        <v>67.356223175965667</v>
      </c>
      <c r="X22" s="35">
        <f t="shared" si="22"/>
        <v>82.110443490701002</v>
      </c>
      <c r="Y22" s="35">
        <f t="shared" si="23"/>
        <v>90.508641688899203</v>
      </c>
      <c r="Z22" s="35">
        <f t="shared" si="24"/>
        <v>71.331531531531539</v>
      </c>
      <c r="AA22" s="35">
        <f t="shared" si="25"/>
        <v>-3.9753083555658719</v>
      </c>
      <c r="AB22" s="35">
        <f t="shared" si="26"/>
        <v>-3.9753083555658719</v>
      </c>
      <c r="AC22" s="35">
        <f t="shared" si="27"/>
        <v>-3.9753083555658719</v>
      </c>
      <c r="AF22">
        <v>2.1</v>
      </c>
      <c r="AG22">
        <v>1.78</v>
      </c>
      <c r="AJ22" t="s">
        <v>227</v>
      </c>
    </row>
    <row r="23" spans="1:36" ht="15" x14ac:dyDescent="0.25">
      <c r="A23">
        <v>2.96</v>
      </c>
      <c r="B23">
        <v>3.75</v>
      </c>
      <c r="C23">
        <v>2.33</v>
      </c>
      <c r="D23" s="20">
        <f t="shared" si="3"/>
        <v>3.3689053860727736E-2</v>
      </c>
      <c r="E23" s="17">
        <f>IF(OR($A23="",$B23="",$C23=""),"",A23*'MPTO_working_3-way'!$I22)</f>
        <v>3.059719599427754</v>
      </c>
      <c r="F23" s="21">
        <f>IF(OR($A23="",$B23="",$C23=""),"",B23*'MPTO_working_3-way'!$I22)</f>
        <v>3.8763339519777289</v>
      </c>
      <c r="G23" s="22">
        <f>IF(OR($A23="",$B23="",$C23=""),"",C23*'MPTO_working_3-way'!$I22)</f>
        <v>2.4084954954954956</v>
      </c>
      <c r="H23" s="17">
        <f>IF(OR($A23="",$B23="",$C23=""),"",'MPTO_working_3-way'!E22)</f>
        <v>3.0617729231449178</v>
      </c>
      <c r="I23" s="21">
        <f>IF(OR($A23="",$B23="",$C23=""),"",'MPTO_working_3-way'!F22)</f>
        <v>3.9148599078666542</v>
      </c>
      <c r="J23" s="22">
        <f>IF(OR($A23="",$B23="",$C23=""),"",'MPTO_working_3-way'!G22)</f>
        <v>2.3926028487111726</v>
      </c>
      <c r="K23" s="17">
        <f>IF(OR($A23="",$B23="",$C23=""),"",'OddsRatio_working_3-way'!H22)</f>
        <v>3.0627915665672409</v>
      </c>
      <c r="L23" s="21">
        <f>IF(OR($A23="",$B23="",$C23=""),"",'OddsRatio_working_3-way'!I22)</f>
        <v>3.8942228612550562</v>
      </c>
      <c r="M23" s="22">
        <f>IF(OR($A23="",$B23="",$C23=""),"",'OddsRatio_working_3-way'!J22)</f>
        <v>2.3997514201706274</v>
      </c>
      <c r="N23" s="23">
        <f t="shared" si="16"/>
        <v>32.682733417370194</v>
      </c>
      <c r="O23" s="24">
        <f t="shared" si="17"/>
        <v>25.797570910777541</v>
      </c>
      <c r="P23" s="24">
        <f t="shared" si="18"/>
        <v>41.519695671852261</v>
      </c>
      <c r="Q23" t="s">
        <v>117</v>
      </c>
      <c r="R23" t="s">
        <v>118</v>
      </c>
      <c r="S23" t="s">
        <v>223</v>
      </c>
      <c r="T23" s="35">
        <v>119</v>
      </c>
      <c r="U23" s="35">
        <f t="shared" si="19"/>
        <v>66.577092511013205</v>
      </c>
      <c r="V23" s="35">
        <f t="shared" si="20"/>
        <v>85.384180790960457</v>
      </c>
      <c r="W23" s="35">
        <f t="shared" si="21"/>
        <v>82.15789473684211</v>
      </c>
      <c r="X23" s="35">
        <f t="shared" si="22"/>
        <v>70.457924472197448</v>
      </c>
      <c r="Y23" s="35">
        <f t="shared" si="23"/>
        <v>89.265012752144685</v>
      </c>
      <c r="Z23" s="35">
        <f t="shared" si="24"/>
        <v>86.038726698026323</v>
      </c>
      <c r="AA23" s="35">
        <f t="shared" si="25"/>
        <v>-3.8808319611842421</v>
      </c>
      <c r="AB23" s="35">
        <f t="shared" si="26"/>
        <v>-3.8808319611842279</v>
      </c>
      <c r="AC23" s="35">
        <f t="shared" si="27"/>
        <v>-3.8808319611842137</v>
      </c>
      <c r="AF23">
        <v>1.74</v>
      </c>
      <c r="AG23">
        <v>2.16</v>
      </c>
      <c r="AJ23" t="s">
        <v>227</v>
      </c>
    </row>
    <row r="24" spans="1:36" ht="15" x14ac:dyDescent="0.25">
      <c r="A24">
        <v>2.27</v>
      </c>
      <c r="B24">
        <v>3.54</v>
      </c>
      <c r="C24">
        <v>3.23</v>
      </c>
      <c r="D24" s="20">
        <f t="shared" si="3"/>
        <v>3.2612033287262365E-2</v>
      </c>
      <c r="E24" s="17">
        <f>IF(OR($A24="",$B24="",$C24=""),"",A24*'MPTO_working_3-way'!$I23)</f>
        <v>2.3440293155620857</v>
      </c>
      <c r="F24" s="21">
        <f>IF(OR($A24="",$B24="",$C24=""),"",B24*'MPTO_working_3-way'!$I23)</f>
        <v>3.6554465978369088</v>
      </c>
      <c r="G24" s="22">
        <f>IF(OR($A24="",$B24="",$C24=""),"",C24*'MPTO_working_3-way'!$I23)</f>
        <v>3.3353368675178574</v>
      </c>
      <c r="H24" s="17">
        <f>IF(OR($A24="",$B24="",$C24=""),"",'MPTO_working_3-way'!E23)</f>
        <v>2.3274327511959392</v>
      </c>
      <c r="I24" s="21">
        <f>IF(OR($A24="",$B24="",$C24=""),"",'MPTO_working_3-way'!F23)</f>
        <v>3.6816791091599113</v>
      </c>
      <c r="J24" s="22">
        <f>IF(OR($A24="",$B24="",$C24=""),"",'MPTO_working_3-way'!G23)</f>
        <v>3.3475397849458663</v>
      </c>
      <c r="K24" s="17">
        <f>IF(OR($A24="",$B24="",$C24=""),"",'OddsRatio_working_3-way'!H23)</f>
        <v>2.3345423151887377</v>
      </c>
      <c r="L24" s="21">
        <f>IF(OR($A24="",$B24="",$C24=""),"",'OddsRatio_working_3-way'!I23)</f>
        <v>3.6690846303774758</v>
      </c>
      <c r="M24" s="22">
        <f>IF(OR($A24="",$B24="",$C24=""),"",'OddsRatio_working_3-way'!J23)</f>
        <v>3.3433302069849491</v>
      </c>
      <c r="N24" s="23">
        <f t="shared" si="16"/>
        <v>42.661582487939377</v>
      </c>
      <c r="O24" s="24">
        <f t="shared" si="17"/>
        <v>27.356438488028921</v>
      </c>
      <c r="P24" s="24">
        <f t="shared" si="18"/>
        <v>29.981979024031702</v>
      </c>
      <c r="Q24" t="s">
        <v>119</v>
      </c>
      <c r="R24" t="s">
        <v>120</v>
      </c>
      <c r="S24" t="s">
        <v>223</v>
      </c>
      <c r="T24" s="35">
        <v>120</v>
      </c>
      <c r="U24" s="35">
        <f t="shared" si="19"/>
        <v>56.507936507936506</v>
      </c>
      <c r="V24" s="35">
        <f t="shared" si="20"/>
        <v>87.032967032967022</v>
      </c>
      <c r="W24" s="35">
        <f t="shared" si="21"/>
        <v>92.222222222222229</v>
      </c>
      <c r="X24" s="35">
        <f t="shared" si="22"/>
        <v>60.744810744810735</v>
      </c>
      <c r="Y24" s="35">
        <f t="shared" si="23"/>
        <v>91.26984126984128</v>
      </c>
      <c r="Z24" s="35">
        <f t="shared" si="24"/>
        <v>96.459096459096472</v>
      </c>
      <c r="AA24" s="35">
        <f t="shared" si="25"/>
        <v>-4.2368742368742289</v>
      </c>
      <c r="AB24" s="35">
        <f t="shared" si="26"/>
        <v>-4.2368742368742573</v>
      </c>
      <c r="AC24" s="35">
        <f t="shared" si="27"/>
        <v>-4.2368742368742431</v>
      </c>
      <c r="AF24">
        <v>1.93</v>
      </c>
      <c r="AG24">
        <v>1.93</v>
      </c>
      <c r="AJ24" t="s">
        <v>227</v>
      </c>
    </row>
    <row r="25" spans="1:36" ht="15" x14ac:dyDescent="0.25">
      <c r="A25">
        <v>1.89</v>
      </c>
      <c r="B25">
        <v>3.64</v>
      </c>
      <c r="C25">
        <v>4.32</v>
      </c>
      <c r="D25" s="20">
        <f t="shared" si="3"/>
        <v>3.530728530728533E-2</v>
      </c>
      <c r="E25" s="17">
        <f>IF(OR($A25="",$B25="",$C25=""),"",A25*'MPTO_working_3-way'!$I24)</f>
        <v>1.9567307692307692</v>
      </c>
      <c r="F25" s="21">
        <f>IF(OR($A25="",$B25="",$C25=""),"",B25*'MPTO_working_3-way'!$I24)</f>
        <v>3.7685185185185186</v>
      </c>
      <c r="G25" s="22">
        <f>IF(OR($A25="",$B25="",$C25=""),"",C25*'MPTO_working_3-way'!$I24)</f>
        <v>4.4725274725274726</v>
      </c>
      <c r="H25" s="17">
        <f>IF(OR($A25="",$B25="",$C25=""),"",'MPTO_working_3-way'!E24)</f>
        <v>1.9329967875172098</v>
      </c>
      <c r="I25" s="21">
        <f>IF(OR($A25="",$B25="",$C25=""),"",'MPTO_working_3-way'!F24)</f>
        <v>3.8029150006449117</v>
      </c>
      <c r="J25" s="22">
        <f>IF(OR($A25="",$B25="",$C25=""),"",'MPTO_working_3-way'!G24)</f>
        <v>4.5514047545538752</v>
      </c>
      <c r="K25" s="17">
        <f>IF(OR($A25="",$B25="",$C25=""),"",'OddsRatio_working_3-way'!H24)</f>
        <v>1.9420367785478792</v>
      </c>
      <c r="L25" s="21">
        <f>IF(OR($A25="",$B25="",$C25=""),"",'OddsRatio_working_3-way'!I24)</f>
        <v>3.7943562869285397</v>
      </c>
      <c r="M25" s="22">
        <f>IF(OR($A25="",$B25="",$C25=""),"",'OddsRatio_working_3-way'!J24)</f>
        <v>4.5141147244707396</v>
      </c>
      <c r="N25" s="23">
        <f t="shared" si="16"/>
        <v>51.105651105651106</v>
      </c>
      <c r="O25" s="24">
        <f t="shared" si="17"/>
        <v>26.535626535626534</v>
      </c>
      <c r="P25" s="24">
        <f t="shared" si="18"/>
        <v>22.358722358722357</v>
      </c>
      <c r="Q25" t="s">
        <v>121</v>
      </c>
      <c r="R25" t="s">
        <v>122</v>
      </c>
      <c r="S25" t="s">
        <v>223</v>
      </c>
      <c r="T25" s="35">
        <v>121</v>
      </c>
      <c r="U25" s="35">
        <f t="shared" si="19"/>
        <v>69.945147679324904</v>
      </c>
      <c r="V25" s="35">
        <f t="shared" si="20"/>
        <v>86.329512893982809</v>
      </c>
      <c r="W25" s="35">
        <f t="shared" si="21"/>
        <v>81.714285714285722</v>
      </c>
      <c r="X25" s="35">
        <f t="shared" si="22"/>
        <v>73.956201391731469</v>
      </c>
      <c r="Y25" s="35">
        <f t="shared" si="23"/>
        <v>90.340566606389388</v>
      </c>
      <c r="Z25" s="35">
        <f t="shared" si="24"/>
        <v>85.725339426692287</v>
      </c>
      <c r="AA25" s="35">
        <f t="shared" si="25"/>
        <v>-4.0110537124065644</v>
      </c>
      <c r="AB25" s="35">
        <f t="shared" si="26"/>
        <v>-4.0110537124065786</v>
      </c>
      <c r="AC25" s="35">
        <f t="shared" si="27"/>
        <v>-4.0110537124065644</v>
      </c>
      <c r="AF25">
        <v>2.09</v>
      </c>
      <c r="AG25">
        <v>1.79</v>
      </c>
      <c r="AJ25" t="s">
        <v>227</v>
      </c>
    </row>
    <row r="26" spans="1:36" ht="15" x14ac:dyDescent="0.25">
      <c r="A26">
        <v>2.37</v>
      </c>
      <c r="B26">
        <v>3.49</v>
      </c>
      <c r="C26">
        <v>3.08</v>
      </c>
      <c r="D26" s="20">
        <f t="shared" si="3"/>
        <v>3.3149204234764973E-2</v>
      </c>
      <c r="E26" s="17">
        <f>IF(OR($A26="",$B26="",$C26=""),"",A26*'MPTO_working_3-way'!$I25)</f>
        <v>2.4485636140363929</v>
      </c>
      <c r="F26" s="21">
        <f>IF(OR($A26="",$B26="",$C26=""),"",B26*'MPTO_working_3-way'!$I25)</f>
        <v>3.6056907227793298</v>
      </c>
      <c r="G26" s="22">
        <f>IF(OR($A26="",$B26="",$C26=""),"",C26*'MPTO_working_3-way'!$I25)</f>
        <v>3.1820995490430763</v>
      </c>
      <c r="H26" s="17">
        <f>IF(OR($A26="",$B26="",$C26=""),"",'MPTO_working_3-way'!E25)</f>
        <v>2.4337343212951175</v>
      </c>
      <c r="I26" s="21">
        <f>IF(OR($A26="",$B26="",$C26=""),"",'MPTO_working_3-way'!F25)</f>
        <v>3.6299852039753953</v>
      </c>
      <c r="J26" s="22">
        <f>IF(OR($A26="",$B26="",$C26=""),"",'MPTO_working_3-way'!G25)</f>
        <v>3.1885153256209455</v>
      </c>
      <c r="K26" s="17">
        <f>IF(OR($A26="",$B26="",$C26=""),"",'OddsRatio_working_3-way'!H25)</f>
        <v>2.4402998905628777</v>
      </c>
      <c r="L26" s="21">
        <f>IF(OR($A26="",$B26="",$C26=""),"",'OddsRatio_working_3-way'!I25)</f>
        <v>3.6177713339427475</v>
      </c>
      <c r="M26" s="22">
        <f>IF(OR($A26="",$B26="",$C26=""),"",'OddsRatio_working_3-way'!J25)</f>
        <v>3.1867326805626162</v>
      </c>
      <c r="N26" s="23">
        <f t="shared" si="16"/>
        <v>40.840270363714431</v>
      </c>
      <c r="O26" s="24">
        <f t="shared" si="17"/>
        <v>27.73393718108974</v>
      </c>
      <c r="P26" s="24">
        <f t="shared" si="18"/>
        <v>31.425792455195843</v>
      </c>
      <c r="Q26" t="s">
        <v>123</v>
      </c>
      <c r="R26" t="s">
        <v>124</v>
      </c>
      <c r="S26" t="s">
        <v>223</v>
      </c>
      <c r="T26" s="35">
        <v>122</v>
      </c>
      <c r="U26" s="35">
        <f t="shared" si="19"/>
        <v>82</v>
      </c>
      <c r="V26" s="35">
        <f t="shared" si="20"/>
        <v>85.253012048192772</v>
      </c>
      <c r="W26" s="35">
        <f t="shared" si="21"/>
        <v>72.806451612903231</v>
      </c>
      <c r="X26" s="35">
        <f t="shared" si="22"/>
        <v>85.94053633890401</v>
      </c>
      <c r="Y26" s="35">
        <f t="shared" si="23"/>
        <v>89.193548387096769</v>
      </c>
      <c r="Z26" s="35">
        <f t="shared" si="24"/>
        <v>76.746987951807242</v>
      </c>
      <c r="AA26" s="35">
        <f t="shared" si="25"/>
        <v>-3.9405363389040104</v>
      </c>
      <c r="AB26" s="35">
        <f t="shared" si="26"/>
        <v>-3.9405363389039962</v>
      </c>
      <c r="AC26" s="35">
        <f t="shared" si="27"/>
        <v>-3.9405363389040104</v>
      </c>
      <c r="AF26">
        <v>1.99</v>
      </c>
      <c r="AG26">
        <v>1.88</v>
      </c>
      <c r="AJ26" t="s">
        <v>227</v>
      </c>
    </row>
    <row r="27" spans="1:36" ht="15" x14ac:dyDescent="0.25">
      <c r="A27">
        <v>3.05</v>
      </c>
      <c r="B27">
        <v>3.32</v>
      </c>
      <c r="C27">
        <v>2.48</v>
      </c>
      <c r="D27" s="20">
        <f t="shared" si="3"/>
        <v>3.2299478187737929E-2</v>
      </c>
      <c r="E27" s="17">
        <f>IF(OR($A27="",$B27="",$C27=""),"",A27*'MPTO_working_3-way'!$I26)</f>
        <v>3.1485134084726005</v>
      </c>
      <c r="F27" s="21">
        <f>IF(OR($A27="",$B27="",$C27=""),"",B27*'MPTO_working_3-way'!$I26)</f>
        <v>3.4272342675832896</v>
      </c>
      <c r="G27" s="22">
        <f>IF(OR($A27="",$B27="",$C27=""),"",C27*'MPTO_working_3-way'!$I26)</f>
        <v>2.5601027059055901</v>
      </c>
      <c r="H27" s="17">
        <f>IF(OR($A27="",$B27="",$C27=""),"",'MPTO_working_3-way'!E26)</f>
        <v>3.1535558450343415</v>
      </c>
      <c r="I27" s="21">
        <f>IF(OR($A27="",$B27="",$C27=""),"",'MPTO_working_3-way'!F26)</f>
        <v>3.4430717594539164</v>
      </c>
      <c r="J27" s="22">
        <f>IF(OR($A27="",$B27="",$C27=""),"",'MPTO_working_3-way'!G26)</f>
        <v>2.5480348281590754</v>
      </c>
      <c r="K27" s="17">
        <f>IF(OR($A27="",$B27="",$C27=""),"",'OddsRatio_working_3-way'!H26)</f>
        <v>3.1518077729916465</v>
      </c>
      <c r="L27" s="21">
        <f>IF(OR($A27="",$B27="",$C27=""),"",'OddsRatio_working_3-way'!I26)</f>
        <v>3.4352166016295711</v>
      </c>
      <c r="M27" s="22">
        <f>IF(OR($A27="",$B27="",$C27=""),"",'OddsRatio_working_3-way'!J26)</f>
        <v>2.5535002458671401</v>
      </c>
      <c r="N27" s="23">
        <f t="shared" si="16"/>
        <v>31.761020845870171</v>
      </c>
      <c r="O27" s="24">
        <f t="shared" si="17"/>
        <v>29.178046259007235</v>
      </c>
      <c r="P27" s="24">
        <f t="shared" si="18"/>
        <v>39.060932895122583</v>
      </c>
      <c r="Q27" t="s">
        <v>125</v>
      </c>
      <c r="R27" t="s">
        <v>126</v>
      </c>
      <c r="S27" t="s">
        <v>223</v>
      </c>
      <c r="T27" s="35">
        <v>123</v>
      </c>
      <c r="U27" s="35">
        <f t="shared" si="19"/>
        <v>66.577981651376163</v>
      </c>
      <c r="V27" s="35">
        <f t="shared" si="20"/>
        <v>87.035087719298232</v>
      </c>
      <c r="W27" s="35">
        <f t="shared" si="21"/>
        <v>88.155807365439088</v>
      </c>
      <c r="X27" s="35">
        <f t="shared" si="22"/>
        <v>70.809104915262665</v>
      </c>
      <c r="Y27" s="35">
        <f t="shared" si="23"/>
        <v>91.266210983184763</v>
      </c>
      <c r="Z27" s="35">
        <f t="shared" si="24"/>
        <v>92.386930629325605</v>
      </c>
      <c r="AA27" s="35">
        <f t="shared" si="25"/>
        <v>-4.2311232638865022</v>
      </c>
      <c r="AB27" s="35">
        <f t="shared" si="26"/>
        <v>-4.2311232638865306</v>
      </c>
      <c r="AC27" s="35">
        <f t="shared" si="27"/>
        <v>-4.2311232638865164</v>
      </c>
      <c r="AF27">
        <v>2.19</v>
      </c>
      <c r="AG27">
        <v>1.72</v>
      </c>
      <c r="AJ27" t="s">
        <v>227</v>
      </c>
    </row>
    <row r="28" spans="1:36" ht="15" x14ac:dyDescent="0.25">
      <c r="A28">
        <v>2.1800000000000002</v>
      </c>
      <c r="B28">
        <v>3.42</v>
      </c>
      <c r="C28">
        <v>3.53</v>
      </c>
      <c r="D28" s="20">
        <f t="shared" si="3"/>
        <v>3.4399376129158554E-2</v>
      </c>
      <c r="E28" s="17">
        <f>IF(OR($A28="",$B28="",$C28=""),"",A28*'MPTO_working_3-way'!$I27)</f>
        <v>2.2549906399615658</v>
      </c>
      <c r="F28" s="21">
        <f>IF(OR($A28="",$B28="",$C28=""),"",B28*'MPTO_working_3-way'!$I27)</f>
        <v>3.5376458663617223</v>
      </c>
      <c r="G28" s="22">
        <f>IF(OR($A28="",$B28="",$C28=""),"",C28*'MPTO_working_3-way'!$I27)</f>
        <v>3.6514297977359296</v>
      </c>
      <c r="H28" s="17">
        <f>IF(OR($A28="",$B28="",$C28=""),"",'MPTO_working_3-way'!E27)</f>
        <v>2.2358902810191577</v>
      </c>
      <c r="I28" s="21">
        <f>IF(OR($A28="",$B28="",$C28=""),"",'MPTO_working_3-way'!F27)</f>
        <v>3.5595903640921533</v>
      </c>
      <c r="J28" s="22">
        <f>IF(OR($A28="",$B28="",$C28=""),"",'MPTO_working_3-way'!G27)</f>
        <v>3.6789097558470831</v>
      </c>
      <c r="K28" s="17">
        <f>IF(OR($A28="",$B28="",$C28=""),"",'OddsRatio_working_3-way'!H27)</f>
        <v>2.2438262827128486</v>
      </c>
      <c r="L28" s="21">
        <f>IF(OR($A28="",$B28="",$C28=""),"",'OddsRatio_working_3-way'!I27)</f>
        <v>3.5508979696314342</v>
      </c>
      <c r="M28" s="22">
        <f>IF(OR($A28="",$B28="",$C28=""),"",'OddsRatio_working_3-way'!J27)</f>
        <v>3.6668478773419544</v>
      </c>
      <c r="N28" s="23">
        <f t="shared" si="16"/>
        <v>44.346082075845963</v>
      </c>
      <c r="O28" s="24">
        <f t="shared" si="17"/>
        <v>28.267385650685441</v>
      </c>
      <c r="P28" s="24">
        <f t="shared" si="18"/>
        <v>27.38653227346861</v>
      </c>
      <c r="Q28" t="s">
        <v>127</v>
      </c>
      <c r="R28" t="s">
        <v>128</v>
      </c>
      <c r="S28" t="s">
        <v>223</v>
      </c>
      <c r="T28" s="35">
        <v>124</v>
      </c>
      <c r="U28" s="35">
        <f t="shared" si="19"/>
        <v>62.916256157635459</v>
      </c>
      <c r="V28" s="35">
        <f t="shared" si="20"/>
        <v>86.650602409638566</v>
      </c>
      <c r="W28" s="35">
        <f t="shared" si="21"/>
        <v>94.048309178743978</v>
      </c>
      <c r="X28" s="35">
        <f t="shared" si="22"/>
        <v>67.301088411617485</v>
      </c>
      <c r="Y28" s="35">
        <f t="shared" si="23"/>
        <v>91.035434663620578</v>
      </c>
      <c r="Z28" s="35">
        <f t="shared" si="24"/>
        <v>98.433141432725989</v>
      </c>
      <c r="AA28" s="35">
        <f t="shared" si="25"/>
        <v>-4.3848322539820259</v>
      </c>
      <c r="AB28" s="35">
        <f t="shared" si="26"/>
        <v>-4.3848322539820117</v>
      </c>
      <c r="AC28" s="35">
        <f t="shared" si="27"/>
        <v>-4.3848322539820117</v>
      </c>
      <c r="AF28">
        <v>1.99</v>
      </c>
      <c r="AG28">
        <v>1.88</v>
      </c>
      <c r="AJ28" t="s">
        <v>227</v>
      </c>
    </row>
    <row r="29" spans="1:36" ht="15" x14ac:dyDescent="0.25">
      <c r="A29">
        <v>2.0299999999999998</v>
      </c>
      <c r="B29">
        <v>3.32</v>
      </c>
      <c r="C29">
        <v>4.1399999999999997</v>
      </c>
      <c r="D29" s="20">
        <f t="shared" si="3"/>
        <v>3.536155043533884E-2</v>
      </c>
      <c r="E29" s="17">
        <f>IF(OR($A29="",$B29="",$C29=""),"",A29*'MPTO_working_3-way'!$I28)</f>
        <v>2.1017839473837379</v>
      </c>
      <c r="F29" s="21">
        <f>IF(OR($A29="",$B29="",$C29=""),"",B29*'MPTO_working_3-way'!$I28)</f>
        <v>3.4374003474453247</v>
      </c>
      <c r="G29" s="22">
        <f>IF(OR($A29="",$B29="",$C29=""),"",C29*'MPTO_working_3-way'!$I28)</f>
        <v>4.2863968188023023</v>
      </c>
      <c r="H29" s="17">
        <f>IF(OR($A29="",$B29="",$C29=""),"",'MPTO_working_3-way'!E28)</f>
        <v>2.0797645701582677</v>
      </c>
      <c r="I29" s="21">
        <f>IF(OR($A29="",$B29="",$C29=""),"",'MPTO_working_3-way'!F28)</f>
        <v>3.4552144593416045</v>
      </c>
      <c r="J29" s="22">
        <f>IF(OR($A29="",$B29="",$C29=""),"",'MPTO_working_3-way'!G28)</f>
        <v>4.3523921201921105</v>
      </c>
      <c r="K29" s="17">
        <f>IF(OR($A29="",$B29="",$C29=""),"",'OddsRatio_working_3-way'!H28)</f>
        <v>2.0886542170618956</v>
      </c>
      <c r="L29" s="21">
        <f>IF(OR($A29="",$B29="",$C29=""),"",'OddsRatio_working_3-way'!I28)</f>
        <v>3.4521143529937843</v>
      </c>
      <c r="M29" s="22">
        <f>IF(OR($A29="",$B29="",$C29=""),"",'OddsRatio_working_3-way'!J28)</f>
        <v>4.3188099432760696</v>
      </c>
      <c r="N29" s="23">
        <f t="shared" si="16"/>
        <v>47.578629632450173</v>
      </c>
      <c r="O29" s="24">
        <f t="shared" si="17"/>
        <v>29.091752455986096</v>
      </c>
      <c r="P29" s="24">
        <f t="shared" si="18"/>
        <v>23.329617911563734</v>
      </c>
      <c r="Q29" t="s">
        <v>129</v>
      </c>
      <c r="R29" t="s">
        <v>130</v>
      </c>
      <c r="S29" t="s">
        <v>223</v>
      </c>
      <c r="T29" s="35">
        <v>125</v>
      </c>
      <c r="U29" s="35">
        <f t="shared" si="19"/>
        <v>52.745664739884397</v>
      </c>
      <c r="V29" s="35">
        <f t="shared" si="20"/>
        <v>92.616580310880835</v>
      </c>
      <c r="W29" s="35">
        <f t="shared" si="21"/>
        <v>100.09960159362551</v>
      </c>
      <c r="X29" s="35">
        <f t="shared" si="22"/>
        <v>57.283818095493686</v>
      </c>
      <c r="Y29" s="35">
        <f t="shared" si="23"/>
        <v>97.154733666490117</v>
      </c>
      <c r="Z29" s="35">
        <f t="shared" si="24"/>
        <v>104.63775494923479</v>
      </c>
      <c r="AA29" s="35">
        <f t="shared" si="25"/>
        <v>-4.538153355609289</v>
      </c>
      <c r="AB29" s="35">
        <f t="shared" si="26"/>
        <v>-4.5381533556092819</v>
      </c>
      <c r="AC29" s="35">
        <f t="shared" si="27"/>
        <v>-4.5381533556092819</v>
      </c>
      <c r="AF29">
        <v>2.15</v>
      </c>
      <c r="AG29">
        <v>1.75</v>
      </c>
      <c r="AJ29" t="s">
        <v>227</v>
      </c>
    </row>
    <row r="30" spans="1:36" s="35" customFormat="1" ht="15" x14ac:dyDescent="0.25">
      <c r="A30">
        <v>1.73</v>
      </c>
      <c r="B30">
        <v>3.86</v>
      </c>
      <c r="C30">
        <v>5.0199999999999996</v>
      </c>
      <c r="D30" s="20">
        <f t="shared" si="3"/>
        <v>3.630522684487425E-2</v>
      </c>
      <c r="E30" s="17">
        <f>IF(OR($A30="",$B30="",$C30=""),"",A30*'MPTO_working_3-way'!$I29)</f>
        <v>1.7928080424416324</v>
      </c>
      <c r="F30" s="21">
        <f>IF(OR($A30="",$B30="",$C30=""),"",B30*'MPTO_working_3-way'!$I29)</f>
        <v>4.0001381756212142</v>
      </c>
      <c r="G30" s="22">
        <f>IF(OR($A30="",$B30="",$C30=""),"",C30*'MPTO_working_3-way'!$I29)</f>
        <v>5.2022522387612682</v>
      </c>
      <c r="H30" s="17">
        <f>IF(OR($A30="",$B30="",$C30=""),"",'MPTO_working_3-way'!E29)</f>
        <v>1.7669938073486857</v>
      </c>
      <c r="I30" s="21">
        <f>IF(OR($A30="",$B30="",$C30=""),"",'MPTO_working_3-way'!F29)</f>
        <v>4.0491466759990722</v>
      </c>
      <c r="J30" s="22">
        <f>IF(OR($A30="",$B30="",$C30=""),"",'MPTO_working_3-way'!G29)</f>
        <v>5.3446941586351784</v>
      </c>
      <c r="K30" s="17">
        <f>IF(OR($A30="",$B30="",$C30=""),"",'OddsRatio_working_3-way'!H29)</f>
        <v>1.7762760843033032</v>
      </c>
      <c r="L30" s="21">
        <f>IF(OR($A30="",$B30="",$C30=""),"",'OddsRatio_working_3-way'!I29)</f>
        <v>4.0413008234348604</v>
      </c>
      <c r="M30" s="22">
        <f>IF(OR($A30="",$B30="",$C30=""),"",'OddsRatio_working_3-way'!J29)</f>
        <v>5.2748354231496997</v>
      </c>
      <c r="N30" s="23">
        <f t="shared" si="16"/>
        <v>55.778420016350218</v>
      </c>
      <c r="O30" s="24">
        <f t="shared" si="17"/>
        <v>24.999136432198416</v>
      </c>
      <c r="P30" s="24">
        <f t="shared" si="18"/>
        <v>19.22244355145137</v>
      </c>
      <c r="Q30" t="s">
        <v>131</v>
      </c>
      <c r="R30" t="s">
        <v>132</v>
      </c>
      <c r="S30" t="s">
        <v>223</v>
      </c>
      <c r="T30" s="35">
        <v>126</v>
      </c>
      <c r="U30" s="35">
        <f t="shared" si="19"/>
        <v>54</v>
      </c>
      <c r="V30" s="35">
        <f t="shared" si="20"/>
        <v>93.525773195876297</v>
      </c>
      <c r="W30" s="35">
        <f t="shared" si="21"/>
        <v>100.07407407407406</v>
      </c>
      <c r="X30" s="35">
        <f t="shared" si="22"/>
        <v>58.400152730049641</v>
      </c>
      <c r="Y30" s="35">
        <f t="shared" si="23"/>
        <v>97.92592592592591</v>
      </c>
      <c r="Z30" s="35">
        <f t="shared" si="24"/>
        <v>104.4742268041237</v>
      </c>
      <c r="AA30" s="35">
        <f t="shared" si="25"/>
        <v>-4.4001527300496406</v>
      </c>
      <c r="AB30" s="35">
        <f t="shared" si="26"/>
        <v>-4.4001527300496122</v>
      </c>
      <c r="AC30" s="35">
        <f t="shared" si="27"/>
        <v>-4.4001527300496406</v>
      </c>
      <c r="AD30" s="36"/>
      <c r="AE30" s="36"/>
      <c r="AF30">
        <v>1.93</v>
      </c>
      <c r="AG30">
        <v>1.93</v>
      </c>
      <c r="AH30" s="36"/>
      <c r="AI30" s="36"/>
      <c r="AJ30" t="s">
        <v>227</v>
      </c>
    </row>
    <row r="31" spans="1:36" ht="15" x14ac:dyDescent="0.25">
      <c r="A31">
        <v>1.75</v>
      </c>
      <c r="B31">
        <v>3.88</v>
      </c>
      <c r="C31">
        <v>4.8600000000000003</v>
      </c>
      <c r="D31" s="20">
        <f t="shared" si="3"/>
        <v>3.4921847063885902E-2</v>
      </c>
      <c r="E31" s="17">
        <f>IF(OR($A31="",$B31="",$C31=""),"",A31*'MPTO_working_3-way'!$I30)</f>
        <v>1.8111132323618002</v>
      </c>
      <c r="F31" s="21">
        <f>IF(OR($A31="",$B31="",$C31=""),"",B31*'MPTO_working_3-way'!$I30)</f>
        <v>4.0154967666078774</v>
      </c>
      <c r="G31" s="22">
        <f>IF(OR($A31="",$B31="",$C31=""),"",C31*'MPTO_working_3-way'!$I30)</f>
        <v>5.0297201767304855</v>
      </c>
      <c r="H31" s="17">
        <f>IF(OR($A31="",$B31="",$C31=""),"",'MPTO_working_3-way'!E30)</f>
        <v>1.7863907033815727</v>
      </c>
      <c r="I31" s="21">
        <f>IF(OR($A31="",$B31="",$C31=""),"",'MPTO_working_3-way'!F30)</f>
        <v>4.0635318069499968</v>
      </c>
      <c r="J31" s="22">
        <f>IF(OR($A31="",$B31="",$C31=""),"",'MPTO_working_3-way'!G30)</f>
        <v>5.1514341020730994</v>
      </c>
      <c r="K31" s="17">
        <f>IF(OR($A31="",$B31="",$C31=""),"",'OddsRatio_working_3-way'!H30)</f>
        <v>1.7953339806652566</v>
      </c>
      <c r="L31" s="21">
        <f>IF(OR($A31="",$B31="",$C31=""),"",'OddsRatio_working_3-way'!I30)</f>
        <v>4.0540824857545834</v>
      </c>
      <c r="M31" s="22">
        <f>IF(OR($A31="",$B31="",$C31=""),"",'OddsRatio_working_3-way'!J30)</f>
        <v>5.0933188871571859</v>
      </c>
      <c r="N31" s="23">
        <f t="shared" si="16"/>
        <v>55.214659256613132</v>
      </c>
      <c r="O31" s="24">
        <f t="shared" si="17"/>
        <v>24.903518994606436</v>
      </c>
      <c r="P31" s="24">
        <f t="shared" si="18"/>
        <v>19.881821748780446</v>
      </c>
      <c r="Q31" t="s">
        <v>133</v>
      </c>
      <c r="R31" t="s">
        <v>134</v>
      </c>
      <c r="S31" t="s">
        <v>223</v>
      </c>
      <c r="T31" s="35">
        <v>127</v>
      </c>
      <c r="U31" s="35">
        <f t="shared" si="19"/>
        <v>75.99598393574297</v>
      </c>
      <c r="V31" s="35">
        <f t="shared" si="20"/>
        <v>87.681114551083596</v>
      </c>
      <c r="W31" s="35">
        <f t="shared" si="21"/>
        <v>86.163987138263664</v>
      </c>
      <c r="X31" s="35">
        <f t="shared" si="22"/>
        <v>80.15489831065274</v>
      </c>
      <c r="Y31" s="35">
        <f t="shared" si="23"/>
        <v>91.840028925993366</v>
      </c>
      <c r="Z31" s="35">
        <f t="shared" si="24"/>
        <v>90.32290151317342</v>
      </c>
      <c r="AA31" s="35">
        <f t="shared" si="25"/>
        <v>-4.1589143749097701</v>
      </c>
      <c r="AB31" s="35">
        <f t="shared" si="26"/>
        <v>-4.1589143749097701</v>
      </c>
      <c r="AC31" s="35">
        <f t="shared" si="27"/>
        <v>-4.1589143749097559</v>
      </c>
      <c r="AF31">
        <v>1.92</v>
      </c>
      <c r="AG31">
        <v>1.95</v>
      </c>
      <c r="AJ31" t="s">
        <v>227</v>
      </c>
    </row>
    <row r="32" spans="1:36" ht="15" x14ac:dyDescent="0.25">
      <c r="A32">
        <v>2.4900000000000002</v>
      </c>
      <c r="B32">
        <v>3.23</v>
      </c>
      <c r="C32">
        <v>3.11</v>
      </c>
      <c r="D32" s="20">
        <f t="shared" si="3"/>
        <v>3.274735728275413E-2</v>
      </c>
      <c r="E32" s="17">
        <f>IF(OR($A32="",$B32="",$C32=""),"",A32*'MPTO_working_3-way'!$I31)</f>
        <v>2.571540919634058</v>
      </c>
      <c r="F32" s="21">
        <f>IF(OR($A32="",$B32="",$C32=""),"",B32*'MPTO_working_3-way'!$I31)</f>
        <v>3.335773964023296</v>
      </c>
      <c r="G32" s="22">
        <f>IF(OR($A32="",$B32="",$C32=""),"",C32*'MPTO_working_3-way'!$I31)</f>
        <v>3.2118442811493653</v>
      </c>
      <c r="H32" s="17">
        <f>IF(OR($A32="",$B32="",$C32=""),"",'MPTO_working_3-way'!E31)</f>
        <v>2.5595698943510099</v>
      </c>
      <c r="I32" s="21">
        <f>IF(OR($A32="",$B32="",$C32=""),"",'MPTO_working_3-way'!F31)</f>
        <v>3.3480453425366101</v>
      </c>
      <c r="J32" s="22">
        <f>IF(OR($A32="",$B32="",$C32=""),"",'MPTO_working_3-way'!G31)</f>
        <v>3.2192887149970462</v>
      </c>
      <c r="K32" s="17">
        <f>IF(OR($A32="",$B32="",$C32=""),"",'OddsRatio_working_3-way'!H31)</f>
        <v>2.5649728002768519</v>
      </c>
      <c r="L32" s="21">
        <f>IF(OR($A32="",$B32="",$C32=""),"",'OddsRatio_working_3-way'!I31)</f>
        <v>3.3422076138371679</v>
      </c>
      <c r="M32" s="22">
        <f>IF(OR($A32="",$B32="",$C32=""),"",'OddsRatio_working_3-way'!J31)</f>
        <v>3.2161695359625218</v>
      </c>
      <c r="N32" s="23">
        <f t="shared" si="16"/>
        <v>38.887189869889546</v>
      </c>
      <c r="O32" s="24">
        <f t="shared" si="17"/>
        <v>29.978050395054172</v>
      </c>
      <c r="P32" s="24">
        <f t="shared" si="18"/>
        <v>31.134759735056267</v>
      </c>
      <c r="Q32" t="s">
        <v>135</v>
      </c>
      <c r="R32" t="s">
        <v>136</v>
      </c>
      <c r="S32" t="s">
        <v>223</v>
      </c>
      <c r="T32" s="35">
        <v>128</v>
      </c>
      <c r="U32" s="35">
        <f t="shared" si="19"/>
        <v>60.275132275132279</v>
      </c>
      <c r="V32" s="35">
        <f t="shared" si="20"/>
        <v>94.315789473684205</v>
      </c>
      <c r="W32" s="35">
        <f t="shared" si="21"/>
        <v>96.780487804878049</v>
      </c>
      <c r="X32" s="35">
        <f t="shared" si="22"/>
        <v>64.903722721437745</v>
      </c>
      <c r="Y32" s="35">
        <f t="shared" si="23"/>
        <v>98.944379919989686</v>
      </c>
      <c r="Z32" s="35">
        <f t="shared" si="24"/>
        <v>101.40907825118353</v>
      </c>
      <c r="AA32" s="35">
        <f t="shared" si="25"/>
        <v>-4.6285904463054663</v>
      </c>
      <c r="AB32" s="35">
        <f t="shared" si="26"/>
        <v>-4.6285904463054806</v>
      </c>
      <c r="AC32" s="35">
        <f t="shared" si="27"/>
        <v>-4.6285904463054806</v>
      </c>
      <c r="AF32">
        <v>2.29</v>
      </c>
      <c r="AG32">
        <v>1.66</v>
      </c>
      <c r="AJ32" t="s">
        <v>228</v>
      </c>
    </row>
    <row r="33" spans="1:36" ht="15" x14ac:dyDescent="0.25">
      <c r="A33">
        <v>1.89</v>
      </c>
      <c r="B33">
        <v>3.8</v>
      </c>
      <c r="C33">
        <v>4.0999999999999996</v>
      </c>
      <c r="D33" s="20">
        <f t="shared" si="3"/>
        <v>3.6160862861761567E-2</v>
      </c>
      <c r="E33" s="17">
        <f>IF(OR($A33="",$B33="",$C33=""),"",A33*'MPTO_working_3-way'!$I32)</f>
        <v>1.9583440308087292</v>
      </c>
      <c r="F33" s="21">
        <f>IF(OR($A33="",$B33="",$C33=""),"",B33*'MPTO_working_3-way'!$I32)</f>
        <v>3.9374112788746936</v>
      </c>
      <c r="G33" s="22">
        <f>IF(OR($A33="",$B33="",$C33=""),"",C33*'MPTO_working_3-way'!$I32)</f>
        <v>4.2482595377332224</v>
      </c>
      <c r="H33" s="17">
        <f>IF(OR($A33="",$B33="",$C33=""),"",'MPTO_working_3-way'!E32)</f>
        <v>1.9340604967246999</v>
      </c>
      <c r="I33" s="21">
        <f>IF(OR($A33="",$B33="",$C33=""),"",'MPTO_working_3-way'!F32)</f>
        <v>3.9824093191838505</v>
      </c>
      <c r="J33" s="22">
        <f>IF(OR($A33="",$B33="",$C33=""),"",'MPTO_working_3-way'!G32)</f>
        <v>4.3131554791711428</v>
      </c>
      <c r="K33" s="17">
        <f>IF(OR($A33="",$B33="",$C33=""),"",'OddsRatio_working_3-way'!H32)</f>
        <v>1.9432410682871935</v>
      </c>
      <c r="L33" s="21">
        <f>IF(OR($A33="",$B33="",$C33=""),"",'OddsRatio_working_3-way'!I32)</f>
        <v>3.9674999901170134</v>
      </c>
      <c r="M33" s="22">
        <f>IF(OR($A33="",$B33="",$C33=""),"",'OddsRatio_working_3-way'!J32)</f>
        <v>4.2854464176295499</v>
      </c>
      <c r="N33" s="23">
        <f t="shared" si="16"/>
        <v>51.063550850512925</v>
      </c>
      <c r="O33" s="24">
        <f t="shared" si="17"/>
        <v>25.397397659860378</v>
      </c>
      <c r="P33" s="24">
        <f t="shared" si="18"/>
        <v>23.53905148962669</v>
      </c>
      <c r="Q33" t="s">
        <v>137</v>
      </c>
      <c r="R33" t="s">
        <v>138</v>
      </c>
      <c r="S33" t="s">
        <v>223</v>
      </c>
      <c r="T33" s="35">
        <v>129</v>
      </c>
      <c r="U33" s="35">
        <f t="shared" si="19"/>
        <v>76.560975609756085</v>
      </c>
      <c r="V33" s="35">
        <f t="shared" si="20"/>
        <v>89.429447852760731</v>
      </c>
      <c r="W33" s="35">
        <f t="shared" si="21"/>
        <v>87.653846153846146</v>
      </c>
      <c r="X33" s="35">
        <f t="shared" si="22"/>
        <v>80.916705993393109</v>
      </c>
      <c r="Y33" s="35">
        <f t="shared" si="23"/>
        <v>93.785178236397741</v>
      </c>
      <c r="Z33" s="35">
        <f t="shared" si="24"/>
        <v>92.00957653748317</v>
      </c>
      <c r="AA33" s="35">
        <f t="shared" si="25"/>
        <v>-4.3557303836370238</v>
      </c>
      <c r="AB33" s="35">
        <f t="shared" si="26"/>
        <v>-4.3557303836370096</v>
      </c>
      <c r="AC33" s="35">
        <f t="shared" si="27"/>
        <v>-4.3557303836370238</v>
      </c>
      <c r="AF33">
        <v>1.92</v>
      </c>
      <c r="AG33">
        <v>1.95</v>
      </c>
      <c r="AJ33" t="s">
        <v>228</v>
      </c>
    </row>
    <row r="34" spans="1:36" ht="15" x14ac:dyDescent="0.25">
      <c r="A34">
        <v>2.46</v>
      </c>
      <c r="B34">
        <v>3.26</v>
      </c>
      <c r="C34">
        <v>3.12</v>
      </c>
      <c r="D34" s="20">
        <f t="shared" si="3"/>
        <v>3.3765351811139599E-2</v>
      </c>
      <c r="E34" s="17">
        <f>IF(OR($A34="",$B34="",$C34=""),"",A34*'MPTO_working_3-way'!$I33)</f>
        <v>2.5430627654554034</v>
      </c>
      <c r="F34" s="21">
        <f>IF(OR($A34="",$B34="",$C34=""),"",B34*'MPTO_working_3-way'!$I33)</f>
        <v>3.370075046904315</v>
      </c>
      <c r="G34" s="22">
        <f>IF(OR($A34="",$B34="",$C34=""),"",C34*'MPTO_working_3-way'!$I33)</f>
        <v>3.2253478976507557</v>
      </c>
      <c r="H34" s="17">
        <f>IF(OR($A34="",$B34="",$C34=""),"",'MPTO_working_3-way'!E33)</f>
        <v>2.5300510112457713</v>
      </c>
      <c r="I34" s="21">
        <f>IF(OR($A34="",$B34="",$C34=""),"",'MPTO_working_3-way'!F33)</f>
        <v>3.3841709244123011</v>
      </c>
      <c r="J34" s="22">
        <f>IF(OR($A34="",$B34="",$C34=""),"",'MPTO_working_3-way'!G33)</f>
        <v>3.2335492035134732</v>
      </c>
      <c r="K34" s="17">
        <f>IF(OR($A34="",$B34="",$C34=""),"",'OddsRatio_working_3-way'!H33)</f>
        <v>2.5358827142184963</v>
      </c>
      <c r="L34" s="21">
        <f>IF(OR($A34="",$B34="",$C34=""),"",'OddsRatio_working_3-way'!I33)</f>
        <v>3.3774622836532884</v>
      </c>
      <c r="M34" s="22">
        <f>IF(OR($A34="",$B34="",$C34=""),"",'OddsRatio_working_3-way'!J33)</f>
        <v>3.2301858590022001</v>
      </c>
      <c r="N34" s="23">
        <f t="shared" si="16"/>
        <v>39.322662955230811</v>
      </c>
      <c r="O34" s="24">
        <f t="shared" si="17"/>
        <v>29.67292971468337</v>
      </c>
      <c r="P34" s="24">
        <f t="shared" si="18"/>
        <v>31.004407330085826</v>
      </c>
      <c r="Q34" t="s">
        <v>139</v>
      </c>
      <c r="R34" t="s">
        <v>140</v>
      </c>
      <c r="S34" t="s">
        <v>223</v>
      </c>
      <c r="T34" s="35">
        <v>130</v>
      </c>
      <c r="U34" s="35">
        <f t="shared" si="19"/>
        <v>90.606060606060609</v>
      </c>
      <c r="V34" s="35">
        <f t="shared" si="20"/>
        <v>96.580976863753207</v>
      </c>
      <c r="W34" s="35">
        <f t="shared" si="21"/>
        <v>68.388625592417071</v>
      </c>
      <c r="X34" s="35">
        <f t="shared" si="22"/>
        <v>95.030397543829721</v>
      </c>
      <c r="Y34" s="35">
        <f t="shared" si="23"/>
        <v>101.00531380152233</v>
      </c>
      <c r="Z34" s="35">
        <f t="shared" si="24"/>
        <v>72.812962530186184</v>
      </c>
      <c r="AA34" s="35">
        <f t="shared" si="25"/>
        <v>-4.4243369377691124</v>
      </c>
      <c r="AB34" s="35">
        <f t="shared" si="26"/>
        <v>-4.4243369377691266</v>
      </c>
      <c r="AC34" s="35">
        <f t="shared" si="27"/>
        <v>-4.4243369377691124</v>
      </c>
      <c r="AF34">
        <v>2.0699999999999998</v>
      </c>
      <c r="AG34">
        <v>1.81</v>
      </c>
      <c r="AJ34" t="s">
        <v>228</v>
      </c>
    </row>
    <row r="35" spans="1:36" s="35" customFormat="1" ht="15" x14ac:dyDescent="0.25">
      <c r="A35">
        <v>3.3</v>
      </c>
      <c r="B35">
        <v>3.89</v>
      </c>
      <c r="C35">
        <v>2.11</v>
      </c>
      <c r="D35" s="20">
        <f t="shared" si="3"/>
        <v>3.4033361059762512E-2</v>
      </c>
      <c r="E35" s="17">
        <f>IF(OR($A35="",$B35="",$C35=""),"",A35*'MPTO_working_3-way'!$I34)</f>
        <v>3.4123100914972162</v>
      </c>
      <c r="F35" s="21">
        <f>IF(OR($A35="",$B35="",$C35=""),"",B35*'MPTO_working_3-way'!$I34)</f>
        <v>4.0223897745224759</v>
      </c>
      <c r="G35" s="22">
        <f>IF(OR($A35="",$B35="",$C35=""),"",C35*'MPTO_working_3-way'!$I34)</f>
        <v>2.1818103918360987</v>
      </c>
      <c r="H35" s="17">
        <f>IF(OR($A35="",$B35="",$C35=""),"",'MPTO_working_3-way'!E34)</f>
        <v>3.4283459490749042</v>
      </c>
      <c r="I35" s="21">
        <f>IF(OR($A35="",$B35="",$C35=""),"",'MPTO_working_3-way'!F34)</f>
        <v>4.0695907331885293</v>
      </c>
      <c r="J35" s="22">
        <f>IF(OR($A35="",$B35="",$C35=""),"",'MPTO_working_3-way'!G34)</f>
        <v>2.1617452580091552</v>
      </c>
      <c r="K35" s="17">
        <f>IF(OR($A35="",$B35="",$C35=""),"",'OddsRatio_working_3-way'!H34)</f>
        <v>3.4243333444850514</v>
      </c>
      <c r="L35" s="21">
        <f>IF(OR($A35="",$B35="",$C35=""),"",'OddsRatio_working_3-way'!I34)</f>
        <v>4.0462275502442608</v>
      </c>
      <c r="M35" s="22">
        <f>IF(OR($A35="",$B35="",$C35=""),"",'OddsRatio_working_3-way'!J34)</f>
        <v>2.1700043532080038</v>
      </c>
      <c r="N35" s="23">
        <f t="shared" si="16"/>
        <v>29.305660188732464</v>
      </c>
      <c r="O35" s="24">
        <f t="shared" si="17"/>
        <v>24.860842833629082</v>
      </c>
      <c r="P35" s="24">
        <f t="shared" si="18"/>
        <v>45.833496977638454</v>
      </c>
      <c r="Q35" t="s">
        <v>141</v>
      </c>
      <c r="R35" t="s">
        <v>142</v>
      </c>
      <c r="S35" t="s">
        <v>223</v>
      </c>
      <c r="T35" s="35">
        <v>131</v>
      </c>
      <c r="U35" s="35">
        <f t="shared" si="19"/>
        <v>71.723981900452486</v>
      </c>
      <c r="V35" s="35">
        <f t="shared" si="20"/>
        <v>91.422960725075527</v>
      </c>
      <c r="W35" s="35">
        <f t="shared" si="21"/>
        <v>94.509749303621163</v>
      </c>
      <c r="X35" s="35">
        <f t="shared" si="22"/>
        <v>76.067289971303296</v>
      </c>
      <c r="Y35" s="35">
        <f t="shared" si="23"/>
        <v>95.766268795926337</v>
      </c>
      <c r="Z35" s="35">
        <f t="shared" si="24"/>
        <v>98.853057374471987</v>
      </c>
      <c r="AA35" s="35">
        <f t="shared" si="25"/>
        <v>-4.3433080708508101</v>
      </c>
      <c r="AB35" s="35">
        <f t="shared" si="26"/>
        <v>-4.3433080708508101</v>
      </c>
      <c r="AC35" s="35">
        <f t="shared" si="27"/>
        <v>-4.3433080708508243</v>
      </c>
      <c r="AD35" s="36"/>
      <c r="AE35" s="36"/>
      <c r="AF35">
        <v>1.68</v>
      </c>
      <c r="AG35">
        <v>2.2599999999999998</v>
      </c>
      <c r="AH35" s="36"/>
      <c r="AI35" s="36"/>
      <c r="AJ35" t="s">
        <v>228</v>
      </c>
    </row>
    <row r="36" spans="1:36" ht="15" x14ac:dyDescent="0.25">
      <c r="A36">
        <v>2.21</v>
      </c>
      <c r="B36">
        <v>3.31</v>
      </c>
      <c r="C36">
        <v>3.59</v>
      </c>
      <c r="D36" s="20">
        <f t="shared" si="3"/>
        <v>3.3155023441609366E-2</v>
      </c>
      <c r="E36" s="17">
        <f>IF(OR($A36="",$B36="",$C36=""),"",A36*'MPTO_working_3-way'!$I35)</f>
        <v>2.2832726018059568</v>
      </c>
      <c r="F36" s="21">
        <f>IF(OR($A36="",$B36="",$C36=""),"",B36*'MPTO_working_3-way'!$I35)</f>
        <v>3.4197431275917269</v>
      </c>
      <c r="G36" s="22">
        <f>IF(OR($A36="",$B36="",$C36=""),"",C36*'MPTO_working_3-way'!$I35)</f>
        <v>3.7090265341553774</v>
      </c>
      <c r="H36" s="17">
        <f>IF(OR($A36="",$B36="",$C36=""),"",'MPTO_working_3-way'!E35)</f>
        <v>2.2653288461682788</v>
      </c>
      <c r="I36" s="21">
        <f>IF(OR($A36="",$B36="",$C36=""),"",'MPTO_working_3-way'!F35)</f>
        <v>3.4356807849144362</v>
      </c>
      <c r="J36" s="22">
        <f>IF(OR($A36="",$B36="",$C36=""),"",'MPTO_working_3-way'!G35)</f>
        <v>3.7383197477115711</v>
      </c>
      <c r="K36" s="17">
        <f>IF(OR($A36="",$B36="",$C36=""),"",'OddsRatio_working_3-way'!H35)</f>
        <v>2.2728751504796407</v>
      </c>
      <c r="L36" s="21">
        <f>IF(OR($A36="",$B36="",$C36=""),"",'OddsRatio_working_3-way'!I35)</f>
        <v>3.430034378188406</v>
      </c>
      <c r="M36" s="22">
        <f>IF(OR($A36="",$B36="",$C36=""),"",'OddsRatio_working_3-way'!J35)</f>
        <v>3.7245839997870003</v>
      </c>
      <c r="N36" s="23">
        <f t="shared" si="16"/>
        <v>43.796785333868982</v>
      </c>
      <c r="O36" s="24">
        <f t="shared" si="17"/>
        <v>29.241962413247872</v>
      </c>
      <c r="P36" s="24">
        <f t="shared" si="18"/>
        <v>26.961252252883138</v>
      </c>
      <c r="Q36" t="s">
        <v>143</v>
      </c>
      <c r="R36" t="s">
        <v>144</v>
      </c>
      <c r="S36" t="s">
        <v>223</v>
      </c>
      <c r="T36" s="35">
        <v>132</v>
      </c>
      <c r="U36" s="35">
        <f t="shared" si="19"/>
        <v>53.428571428571423</v>
      </c>
      <c r="V36" s="35">
        <f t="shared" si="20"/>
        <v>96.893617021276597</v>
      </c>
      <c r="W36" s="35">
        <f t="shared" si="21"/>
        <v>108.55417406749555</v>
      </c>
      <c r="X36" s="35">
        <f t="shared" si="22"/>
        <v>58.552208911227844</v>
      </c>
      <c r="Y36" s="35">
        <f t="shared" si="23"/>
        <v>102.01725450393302</v>
      </c>
      <c r="Z36" s="35">
        <f t="shared" si="24"/>
        <v>113.67781155015197</v>
      </c>
      <c r="AA36" s="35">
        <f t="shared" si="25"/>
        <v>-5.1236374826564202</v>
      </c>
      <c r="AB36" s="35">
        <f t="shared" si="26"/>
        <v>-5.1236374826564202</v>
      </c>
      <c r="AC36" s="35">
        <f t="shared" si="27"/>
        <v>-5.1236374826564202</v>
      </c>
      <c r="AF36">
        <v>2.12</v>
      </c>
      <c r="AG36">
        <v>1.76</v>
      </c>
      <c r="AJ36" t="s">
        <v>228</v>
      </c>
    </row>
    <row r="37" spans="1:36" ht="15" x14ac:dyDescent="0.25">
      <c r="A37">
        <v>1.68</v>
      </c>
      <c r="B37">
        <v>3.76</v>
      </c>
      <c r="C37">
        <v>5.63</v>
      </c>
      <c r="D37" s="20">
        <f t="shared" si="3"/>
        <v>3.8815435474669702E-2</v>
      </c>
      <c r="E37" s="17">
        <f>IF(OR($A37="",$B37="",$C37=""),"",A37*'MPTO_working_3-way'!$I36)</f>
        <v>1.745209931597445</v>
      </c>
      <c r="F37" s="21">
        <f>IF(OR($A37="",$B37="",$C37=""),"",B37*'MPTO_working_3-way'!$I36)</f>
        <v>3.9059460373847577</v>
      </c>
      <c r="G37" s="22">
        <f>IF(OR($A37="",$B37="",$C37=""),"",C37*'MPTO_working_3-way'!$I36)</f>
        <v>5.8485309017223903</v>
      </c>
      <c r="H37" s="17">
        <f>IF(OR($A37="",$B37="",$C37=""),"",'MPTO_working_3-way'!E36)</f>
        <v>1.7173289681818158</v>
      </c>
      <c r="I37" s="21">
        <f>IF(OR($A37="",$B37="",$C37=""),"",'MPTO_working_3-way'!F36)</f>
        <v>3.9522728538965146</v>
      </c>
      <c r="J37" s="22">
        <f>IF(OR($A37="",$B37="",$C37=""),"",'MPTO_working_3-way'!G36)</f>
        <v>6.0723306293278343</v>
      </c>
      <c r="K37" s="17">
        <f>IF(OR($A37="",$B37="",$C37=""),"",'OddsRatio_working_3-way'!H36)</f>
        <v>1.7272808552346339</v>
      </c>
      <c r="L37" s="21">
        <f>IF(OR($A37="",$B37="",$C37=""),"",'OddsRatio_working_3-way'!I36)</f>
        <v>3.9519046477170443</v>
      </c>
      <c r="M37" s="22">
        <f>IF(OR($A37="",$B37="",$C37=""),"",'OddsRatio_working_3-way'!J36)</f>
        <v>5.9519269996122874</v>
      </c>
      <c r="N37" s="23">
        <f t="shared" si="16"/>
        <v>57.299696838458217</v>
      </c>
      <c r="O37" s="24">
        <f t="shared" si="17"/>
        <v>25.601992204417499</v>
      </c>
      <c r="P37" s="24">
        <f t="shared" si="18"/>
        <v>17.098310957124298</v>
      </c>
      <c r="Q37" t="s">
        <v>145</v>
      </c>
      <c r="R37" t="s">
        <v>146</v>
      </c>
      <c r="S37" t="s">
        <v>223</v>
      </c>
      <c r="T37" s="35">
        <v>133</v>
      </c>
      <c r="U37" s="35">
        <f t="shared" si="19"/>
        <v>71.709677419354847</v>
      </c>
      <c r="V37" s="35">
        <f t="shared" si="20"/>
        <v>94.224489795918359</v>
      </c>
      <c r="W37" s="35">
        <f t="shared" si="21"/>
        <v>95.640449438202253</v>
      </c>
      <c r="X37" s="35">
        <f t="shared" si="22"/>
        <v>76.135060765879388</v>
      </c>
      <c r="Y37" s="35">
        <f t="shared" si="23"/>
        <v>98.649873142442914</v>
      </c>
      <c r="Z37" s="35">
        <f t="shared" si="24"/>
        <v>100.06583278472679</v>
      </c>
      <c r="AA37" s="35">
        <f t="shared" si="25"/>
        <v>-4.4253833465245407</v>
      </c>
      <c r="AB37" s="35">
        <f t="shared" si="26"/>
        <v>-4.4253833465245549</v>
      </c>
      <c r="AC37" s="35">
        <f t="shared" si="27"/>
        <v>-4.4253833465245407</v>
      </c>
      <c r="AF37">
        <v>2.11</v>
      </c>
      <c r="AG37">
        <v>1.77</v>
      </c>
      <c r="AJ37" t="s">
        <v>228</v>
      </c>
    </row>
    <row r="38" spans="1:36" ht="15" x14ac:dyDescent="0.25">
      <c r="A38">
        <v>2.17</v>
      </c>
      <c r="B38">
        <v>3.43</v>
      </c>
      <c r="C38">
        <v>3.56</v>
      </c>
      <c r="D38" s="20">
        <f t="shared" si="3"/>
        <v>3.3273558996425034E-2</v>
      </c>
      <c r="E38" s="17">
        <f>IF(OR($A38="",$B38="",$C38=""),"",A38*'MPTO_working_3-way'!$I37)</f>
        <v>2.2422036230222422</v>
      </c>
      <c r="F38" s="21">
        <f>IF(OR($A38="",$B38="",$C38=""),"",B38*'MPTO_working_3-way'!$I37)</f>
        <v>3.5441283073577381</v>
      </c>
      <c r="G38" s="22">
        <f>IF(OR($A38="",$B38="",$C38=""),"",C38*'MPTO_working_3-way'!$I37)</f>
        <v>3.6784538700272731</v>
      </c>
      <c r="H38" s="17">
        <f>IF(OR($A38="",$B38="",$C38=""),"",'MPTO_working_3-way'!E37)</f>
        <v>2.2235152865104646</v>
      </c>
      <c r="I38" s="21">
        <f>IF(OR($A38="",$B38="",$C38=""),"",'MPTO_working_3-way'!F37)</f>
        <v>3.565647088966255</v>
      </c>
      <c r="J38" s="22">
        <f>IF(OR($A38="",$B38="",$C38=""),"",'MPTO_working_3-way'!G37)</f>
        <v>3.7063435802435283</v>
      </c>
      <c r="K38" s="17">
        <f>IF(OR($A38="",$B38="",$C38=""),"",'OddsRatio_working_3-way'!H37)</f>
        <v>2.231262082437738</v>
      </c>
      <c r="L38" s="21">
        <f>IF(OR($A38="",$B38="",$C38=""),"",'OddsRatio_working_3-way'!I37)</f>
        <v>3.5572366327553029</v>
      </c>
      <c r="M38" s="22">
        <f>IF(OR($A38="",$B38="",$C38=""),"",'OddsRatio_working_3-way'!J37)</f>
        <v>3.6940435308039397</v>
      </c>
      <c r="N38" s="23">
        <f t="shared" si="16"/>
        <v>44.598982435507381</v>
      </c>
      <c r="O38" s="24">
        <f t="shared" si="17"/>
        <v>28.215682765320992</v>
      </c>
      <c r="P38" s="24">
        <f t="shared" si="18"/>
        <v>27.185334799171635</v>
      </c>
      <c r="Q38" t="s">
        <v>147</v>
      </c>
      <c r="R38" t="s">
        <v>148</v>
      </c>
      <c r="S38" t="s">
        <v>223</v>
      </c>
      <c r="T38" s="35">
        <v>134</v>
      </c>
      <c r="U38" s="35">
        <f t="shared" si="19"/>
        <v>83.812734082397</v>
      </c>
      <c r="V38" s="35">
        <f t="shared" si="20"/>
        <v>92.895705521472394</v>
      </c>
      <c r="W38" s="35">
        <f t="shared" si="21"/>
        <v>86.982456140350891</v>
      </c>
      <c r="X38" s="35">
        <f t="shared" si="22"/>
        <v>88.12183833817673</v>
      </c>
      <c r="Y38" s="35">
        <f t="shared" si="23"/>
        <v>97.204809777252123</v>
      </c>
      <c r="Z38" s="35">
        <f t="shared" si="24"/>
        <v>91.291560396130606</v>
      </c>
      <c r="AA38" s="35">
        <f t="shared" si="25"/>
        <v>-4.3091042557797294</v>
      </c>
      <c r="AB38" s="35">
        <f t="shared" si="26"/>
        <v>-4.3091042557797294</v>
      </c>
      <c r="AC38" s="35">
        <f t="shared" si="27"/>
        <v>-4.3091042557797152</v>
      </c>
      <c r="AF38">
        <v>2.06</v>
      </c>
      <c r="AG38">
        <v>1.83</v>
      </c>
      <c r="AJ38" t="s">
        <v>228</v>
      </c>
    </row>
    <row r="39" spans="1:36" ht="15" x14ac:dyDescent="0.25">
      <c r="A39">
        <v>2.67</v>
      </c>
      <c r="B39">
        <v>3.26</v>
      </c>
      <c r="C39">
        <v>2.85</v>
      </c>
      <c r="D39" s="20">
        <f t="shared" si="3"/>
        <v>3.2157494446117374E-2</v>
      </c>
      <c r="E39" s="17">
        <f>IF(OR($A39="",$B39="",$C39=""),"",A39*'MPTO_working_3-way'!$I38)</f>
        <v>2.7558605101711331</v>
      </c>
      <c r="F39" s="21">
        <f>IF(OR($A39="",$B39="",$C39=""),"",B39*'MPTO_working_3-way'!$I38)</f>
        <v>3.3648334318943425</v>
      </c>
      <c r="G39" s="22">
        <f>IF(OR($A39="",$B39="",$C39=""),"",C39*'MPTO_working_3-way'!$I38)</f>
        <v>2.9416488591714347</v>
      </c>
      <c r="H39" s="17">
        <f>IF(OR($A39="",$B39="",$C39=""),"",'MPTO_working_3-way'!E38)</f>
        <v>2.748667326309211</v>
      </c>
      <c r="I39" s="21">
        <f>IF(OR($A39="",$B39="",$C39=""),"",'MPTO_working_3-way'!F38)</f>
        <v>3.3780439812135481</v>
      </c>
      <c r="J39" s="22">
        <f>IF(OR($A39="",$B39="",$C39=""),"",'MPTO_working_3-way'!G38)</f>
        <v>2.9398100800043614</v>
      </c>
      <c r="K39" s="17">
        <f>IF(OR($A39="",$B39="",$C39=""),"",'OddsRatio_working_3-way'!H38)</f>
        <v>2.7521627150239629</v>
      </c>
      <c r="L39" s="21">
        <f>IF(OR($A39="",$B39="",$C39=""),"",'OddsRatio_working_3-way'!I38)</f>
        <v>3.3711902610503937</v>
      </c>
      <c r="M39" s="22">
        <f>IF(OR($A39="",$B39="",$C39=""),"",'OddsRatio_working_3-way'!J38)</f>
        <v>2.9410185765235521</v>
      </c>
      <c r="N39" s="23">
        <f t="shared" si="16"/>
        <v>36.286306810858946</v>
      </c>
      <c r="O39" s="24">
        <f t="shared" si="17"/>
        <v>29.719153124231102</v>
      </c>
      <c r="P39" s="24">
        <f t="shared" si="18"/>
        <v>33.994540064909955</v>
      </c>
      <c r="Q39" t="s">
        <v>149</v>
      </c>
      <c r="R39" t="s">
        <v>150</v>
      </c>
      <c r="S39" t="s">
        <v>223</v>
      </c>
      <c r="T39" s="35">
        <v>135</v>
      </c>
      <c r="U39" s="35">
        <f t="shared" si="19"/>
        <v>47.903225806451609</v>
      </c>
      <c r="V39" s="35">
        <f t="shared" si="20"/>
        <v>104.03669724770641</v>
      </c>
      <c r="W39" s="35">
        <f t="shared" si="21"/>
        <v>112.97716150081565</v>
      </c>
      <c r="X39" s="35">
        <f t="shared" si="22"/>
        <v>52.986141251477918</v>
      </c>
      <c r="Y39" s="35">
        <f t="shared" si="23"/>
        <v>109.11961269273273</v>
      </c>
      <c r="Z39" s="35">
        <f t="shared" si="24"/>
        <v>118.06007694584196</v>
      </c>
      <c r="AA39" s="35">
        <f t="shared" si="25"/>
        <v>-5.082915445026309</v>
      </c>
      <c r="AB39" s="35">
        <f t="shared" si="26"/>
        <v>-5.0829154450263161</v>
      </c>
      <c r="AC39" s="35">
        <f t="shared" si="27"/>
        <v>-5.0829154450263019</v>
      </c>
      <c r="AF39">
        <v>2.21</v>
      </c>
      <c r="AG39">
        <v>1.7</v>
      </c>
      <c r="AJ39" t="s">
        <v>228</v>
      </c>
    </row>
    <row r="40" spans="1:36" ht="15" x14ac:dyDescent="0.25">
      <c r="A40">
        <v>1.55</v>
      </c>
      <c r="B40">
        <v>4.3600000000000003</v>
      </c>
      <c r="C40">
        <v>6.13</v>
      </c>
      <c r="D40" s="20">
        <f t="shared" si="3"/>
        <v>3.765122551871336E-2</v>
      </c>
      <c r="E40" s="17">
        <f>IF(OR($A40="",$B40="",$C40=""),"",A40*'MPTO_working_3-way'!$I39)</f>
        <v>1.6083593995540058</v>
      </c>
      <c r="F40" s="21">
        <f>IF(OR($A40="",$B40="",$C40=""),"",B40*'MPTO_working_3-way'!$I39)</f>
        <v>4.5241593432615907</v>
      </c>
      <c r="G40" s="22">
        <f>IF(OR($A40="",$B40="",$C40=""),"",C40*'MPTO_working_3-way'!$I39)</f>
        <v>6.3608020124297129</v>
      </c>
      <c r="H40" s="17">
        <f>IF(OR($A40="",$B40="",$C40=""),"",'MPTO_working_3-way'!E39)</f>
        <v>1.5807505510003481</v>
      </c>
      <c r="I40" s="21">
        <f>IF(OR($A40="",$B40="",$C40=""),"",'MPTO_working_3-way'!F39)</f>
        <v>4.6123889115278169</v>
      </c>
      <c r="J40" s="22">
        <f>IF(OR($A40="",$B40="",$C40=""),"",'MPTO_working_3-way'!G39)</f>
        <v>6.6409119472658258</v>
      </c>
      <c r="K40" s="17">
        <f>IF(OR($A40="",$B40="",$C40=""),"",'OddsRatio_working_3-way'!H39)</f>
        <v>1.5898774057522613</v>
      </c>
      <c r="L40" s="21">
        <f>IF(OR($A40="",$B40="",$C40=""),"",'OddsRatio_working_3-way'!I39)</f>
        <v>4.6036146969592728</v>
      </c>
      <c r="M40" s="22">
        <f>IF(OR($A40="",$B40="",$C40=""),"",'OddsRatio_working_3-way'!J39)</f>
        <v>6.501947439107461</v>
      </c>
      <c r="N40" s="23">
        <f t="shared" si="16"/>
        <v>62.175158131776861</v>
      </c>
      <c r="O40" s="24">
        <f t="shared" si="17"/>
        <v>22.103553922994067</v>
      </c>
      <c r="P40" s="24">
        <f t="shared" si="18"/>
        <v>15.721287945229061</v>
      </c>
      <c r="Q40" t="s">
        <v>151</v>
      </c>
      <c r="R40" t="s">
        <v>152</v>
      </c>
      <c r="S40" t="s">
        <v>223</v>
      </c>
      <c r="T40" s="35">
        <v>136</v>
      </c>
      <c r="U40" s="35">
        <f t="shared" si="19"/>
        <v>76.6113537117904</v>
      </c>
      <c r="V40" s="35">
        <f t="shared" si="20"/>
        <v>94.024691358024697</v>
      </c>
      <c r="W40" s="35">
        <f t="shared" si="21"/>
        <v>95.159159159159159</v>
      </c>
      <c r="X40" s="35">
        <f t="shared" si="22"/>
        <v>82.816149482816144</v>
      </c>
      <c r="Y40" s="35">
        <f t="shared" si="23"/>
        <v>100.22948712905045</v>
      </c>
      <c r="Z40" s="35">
        <f t="shared" si="24"/>
        <v>101.3639549301849</v>
      </c>
      <c r="AA40" s="35">
        <f t="shared" si="25"/>
        <v>-6.2047957710257435</v>
      </c>
      <c r="AB40" s="35">
        <f t="shared" si="26"/>
        <v>-6.2047957710257577</v>
      </c>
      <c r="AC40" s="35">
        <f t="shared" si="27"/>
        <v>-6.2047957710257435</v>
      </c>
      <c r="AF40">
        <v>1.87</v>
      </c>
      <c r="AG40">
        <v>2.0099999999999998</v>
      </c>
      <c r="AJ40" t="s">
        <v>228</v>
      </c>
    </row>
    <row r="41" spans="1:36" s="35" customFormat="1" ht="15" x14ac:dyDescent="0.25">
      <c r="A41">
        <v>2.29</v>
      </c>
      <c r="B41">
        <v>3.24</v>
      </c>
      <c r="C41">
        <v>3.33</v>
      </c>
      <c r="D41" s="20">
        <f t="shared" si="3"/>
        <v>4.5623498316365918E-2</v>
      </c>
      <c r="E41" s="17">
        <f>IF(OR($A41="",$B41="",$C41=""),"",A41*'MPTO_working_3-way'!$I40)</f>
        <v>2.394477811144478</v>
      </c>
      <c r="F41" s="21">
        <f>IF(OR($A41="",$B41="",$C41=""),"",B41*'MPTO_working_3-way'!$I40)</f>
        <v>3.3878201345450258</v>
      </c>
      <c r="G41" s="22">
        <f>IF(OR($A41="",$B41="",$C41=""),"",C41*'MPTO_working_3-way'!$I40)</f>
        <v>3.4819262493934984</v>
      </c>
      <c r="H41" s="17">
        <f>IF(OR($A41="",$B41="",$C41=""),"",'MPTO_working_3-way'!E40)</f>
        <v>2.3726290292098993</v>
      </c>
      <c r="I41" s="21">
        <f>IF(OR($A41="",$B41="",$C41=""),"",'MPTO_working_3-way'!F40)</f>
        <v>3.4079197170300075</v>
      </c>
      <c r="J41" s="22">
        <f>IF(OR($A41="",$B41="",$C41=""),"",'MPTO_working_3-way'!G40)</f>
        <v>3.5076338868937698</v>
      </c>
      <c r="K41" s="17">
        <f>IF(OR($A41="",$B41="",$C41=""),"",'OddsRatio_working_3-way'!H40)</f>
        <v>2.381961255897894</v>
      </c>
      <c r="L41" s="21">
        <f>IF(OR($A41="",$B41="",$C41=""),"",'OddsRatio_working_3-way'!I40)</f>
        <v>3.3996846614040952</v>
      </c>
      <c r="M41" s="22">
        <f>IF(OR($A41="",$B41="",$C41=""),"",'OddsRatio_working_3-way'!J40)</f>
        <v>3.4961005629783659</v>
      </c>
      <c r="N41" s="23">
        <f t="shared" si="16"/>
        <v>41.76275910120188</v>
      </c>
      <c r="O41" s="24">
        <f t="shared" si="17"/>
        <v>29.517505661034662</v>
      </c>
      <c r="P41" s="24">
        <f t="shared" si="18"/>
        <v>28.719735237763455</v>
      </c>
      <c r="Q41" t="s">
        <v>153</v>
      </c>
      <c r="R41" t="s">
        <v>154</v>
      </c>
      <c r="S41" t="s">
        <v>223</v>
      </c>
      <c r="T41" s="35">
        <v>137</v>
      </c>
      <c r="U41" s="35">
        <f t="shared" si="19"/>
        <v>72.071090047393369</v>
      </c>
      <c r="V41" s="35">
        <f t="shared" si="20"/>
        <v>95.982035928143716</v>
      </c>
      <c r="W41" s="35">
        <f t="shared" si="21"/>
        <v>101.32291666666666</v>
      </c>
      <c r="X41" s="35">
        <f t="shared" si="22"/>
        <v>76.695047405189626</v>
      </c>
      <c r="Y41" s="35">
        <f t="shared" si="23"/>
        <v>100.60599328593997</v>
      </c>
      <c r="Z41" s="35">
        <f t="shared" si="24"/>
        <v>105.94687402446293</v>
      </c>
      <c r="AA41" s="35">
        <f t="shared" si="25"/>
        <v>-4.6239573577962574</v>
      </c>
      <c r="AB41" s="35">
        <f t="shared" si="26"/>
        <v>-4.6239573577962574</v>
      </c>
      <c r="AC41" s="35">
        <f t="shared" si="27"/>
        <v>-4.6239573577962716</v>
      </c>
      <c r="AD41" s="36"/>
      <c r="AE41" s="36"/>
      <c r="AF41">
        <v>2.0499999999999998</v>
      </c>
      <c r="AG41">
        <v>1.79</v>
      </c>
      <c r="AH41" s="36"/>
      <c r="AI41" s="36"/>
      <c r="AJ41" t="s">
        <v>228</v>
      </c>
    </row>
    <row r="42" spans="1:36" ht="15" x14ac:dyDescent="0.25">
      <c r="A42">
        <v>2.11</v>
      </c>
      <c r="B42">
        <v>3.34</v>
      </c>
      <c r="C42">
        <v>3.84</v>
      </c>
      <c r="D42" s="20">
        <f t="shared" si="3"/>
        <v>3.3751513560556612E-2</v>
      </c>
      <c r="E42" s="17">
        <f>IF(OR($A42="",$B42="",$C42=""),"",A42*'MPTO_working_3-way'!$I41)</f>
        <v>2.1812156936127742</v>
      </c>
      <c r="F42" s="21">
        <f>IF(OR($A42="",$B42="",$C42=""),"",B42*'MPTO_working_3-way'!$I41)</f>
        <v>3.4527300552922591</v>
      </c>
      <c r="G42" s="22">
        <f>IF(OR($A42="",$B42="",$C42=""),"",C42*'MPTO_working_3-way'!$I41)</f>
        <v>3.9696058120725373</v>
      </c>
      <c r="H42" s="17">
        <f>IF(OR($A42="",$B42="",$C42=""),"",'MPTO_working_3-way'!E41)</f>
        <v>2.1613063093090363</v>
      </c>
      <c r="I42" s="21">
        <f>IF(OR($A42="",$B42="",$C42=""),"",'MPTO_working_3-way'!F41)</f>
        <v>3.4704063672211496</v>
      </c>
      <c r="J42" s="22">
        <f>IF(OR($A42="",$B42="",$C42=""),"",'MPTO_working_3-way'!G41)</f>
        <v>4.0133860528465926</v>
      </c>
      <c r="K42" s="17">
        <f>IF(OR($A42="",$B42="",$C42=""),"",'OddsRatio_working_3-way'!H41)</f>
        <v>2.1694749877405304</v>
      </c>
      <c r="L42" s="21">
        <f>IF(OR($A42="",$B42="",$C42=""),"",'OddsRatio_working_3-way'!I41)</f>
        <v>3.465379703885441</v>
      </c>
      <c r="M42" s="22">
        <f>IF(OR($A42="",$B42="",$C42=""),"",'OddsRatio_working_3-way'!J41)</f>
        <v>3.9921702389036988</v>
      </c>
      <c r="N42" s="23">
        <f t="shared" si="16"/>
        <v>45.845993265511851</v>
      </c>
      <c r="O42" s="24">
        <f t="shared" si="17"/>
        <v>28.962588559949097</v>
      </c>
      <c r="P42" s="24">
        <f t="shared" si="18"/>
        <v>25.191418174539059</v>
      </c>
      <c r="Q42" t="s">
        <v>155</v>
      </c>
      <c r="R42" t="s">
        <v>156</v>
      </c>
      <c r="S42" t="s">
        <v>223</v>
      </c>
      <c r="T42" s="35">
        <v>138</v>
      </c>
      <c r="U42" s="35">
        <f t="shared" si="19"/>
        <v>77.473684210526315</v>
      </c>
      <c r="V42" s="35">
        <f t="shared" si="20"/>
        <v>96.558558558558559</v>
      </c>
      <c r="W42" s="35">
        <f t="shared" si="21"/>
        <v>97.411764705882348</v>
      </c>
      <c r="X42" s="35">
        <f t="shared" si="22"/>
        <v>82.029676735559079</v>
      </c>
      <c r="Y42" s="35">
        <f t="shared" si="23"/>
        <v>101.11455108359135</v>
      </c>
      <c r="Z42" s="35">
        <f t="shared" si="24"/>
        <v>101.96775723091513</v>
      </c>
      <c r="AA42" s="35">
        <f t="shared" si="25"/>
        <v>-4.5559925250327638</v>
      </c>
      <c r="AB42" s="35">
        <f t="shared" si="26"/>
        <v>-4.5559925250327922</v>
      </c>
      <c r="AC42" s="35">
        <f t="shared" si="27"/>
        <v>-4.555992525032778</v>
      </c>
      <c r="AF42">
        <v>2.29</v>
      </c>
      <c r="AG42">
        <v>1.66</v>
      </c>
      <c r="AJ42" t="s">
        <v>228</v>
      </c>
    </row>
    <row r="43" spans="1:36" ht="15" x14ac:dyDescent="0.25">
      <c r="A43">
        <v>2.2799999999999998</v>
      </c>
      <c r="B43">
        <v>3.33</v>
      </c>
      <c r="C43">
        <v>3.4</v>
      </c>
      <c r="D43" s="20">
        <f t="shared" si="3"/>
        <v>3.3014438587193995E-2</v>
      </c>
      <c r="E43" s="17">
        <f>IF(OR($A43="",$B43="",$C43=""),"",A43*'MPTO_working_3-way'!$I42)</f>
        <v>2.3552729199788023</v>
      </c>
      <c r="F43" s="21">
        <f>IF(OR($A43="",$B43="",$C43=""),"",B43*'MPTO_working_3-way'!$I42)</f>
        <v>3.4399380804953559</v>
      </c>
      <c r="G43" s="22">
        <f>IF(OR($A43="",$B43="",$C43=""),"",C43*'MPTO_working_3-way'!$I42)</f>
        <v>3.5122490911964594</v>
      </c>
      <c r="H43" s="17">
        <f>IF(OR($A43="",$B43="",$C43=""),"",'MPTO_working_3-way'!E42)</f>
        <v>2.3386797512574833</v>
      </c>
      <c r="I43" s="21">
        <f>IF(OR($A43="",$B43="",$C43=""),"",'MPTO_working_3-way'!F42)</f>
        <v>3.4566733441172373</v>
      </c>
      <c r="J43" s="22">
        <f>IF(OR($A43="",$B43="",$C43=""),"",'MPTO_working_3-way'!G42)</f>
        <v>3.5321606059942638</v>
      </c>
      <c r="K43" s="17">
        <f>IF(OR($A43="",$B43="",$C43=""),"",'OddsRatio_working_3-way'!H42)</f>
        <v>2.34577206114459</v>
      </c>
      <c r="L43" s="21">
        <f>IF(OR($A43="",$B43="",$C43=""),"",'OddsRatio_working_3-way'!I42)</f>
        <v>3.4497257050522614</v>
      </c>
      <c r="M43" s="22">
        <f>IF(OR($A43="",$B43="",$C43=""),"",'OddsRatio_working_3-way'!J42)</f>
        <v>3.5233226146461054</v>
      </c>
      <c r="N43" s="23">
        <f t="shared" si="16"/>
        <v>42.457924579245791</v>
      </c>
      <c r="O43" s="24">
        <f t="shared" si="17"/>
        <v>29.07029070290703</v>
      </c>
      <c r="P43" s="24">
        <f t="shared" si="18"/>
        <v>28.471784717847182</v>
      </c>
      <c r="Q43" t="s">
        <v>157</v>
      </c>
      <c r="R43" t="s">
        <v>158</v>
      </c>
      <c r="S43" t="s">
        <v>223</v>
      </c>
      <c r="T43" s="35">
        <v>139</v>
      </c>
      <c r="U43" s="35">
        <f t="shared" si="19"/>
        <v>83.176706827309232</v>
      </c>
      <c r="V43" s="35">
        <f t="shared" si="20"/>
        <v>92.820598006644516</v>
      </c>
      <c r="W43" s="35">
        <f t="shared" si="21"/>
        <v>97.383233532934142</v>
      </c>
      <c r="X43" s="35">
        <f t="shared" si="22"/>
        <v>87.79616846042137</v>
      </c>
      <c r="Y43" s="35">
        <f t="shared" si="23"/>
        <v>97.44005963975664</v>
      </c>
      <c r="Z43" s="35">
        <f t="shared" si="24"/>
        <v>102.00269516604624</v>
      </c>
      <c r="AA43" s="35">
        <f t="shared" si="25"/>
        <v>-4.6194616331121381</v>
      </c>
      <c r="AB43" s="35">
        <f t="shared" si="26"/>
        <v>-4.6194616331121239</v>
      </c>
      <c r="AC43" s="35">
        <f t="shared" si="27"/>
        <v>-4.6194616331120955</v>
      </c>
      <c r="AF43">
        <v>2.25</v>
      </c>
      <c r="AG43">
        <v>1.68</v>
      </c>
      <c r="AJ43" t="s">
        <v>228</v>
      </c>
    </row>
    <row r="44" spans="1:36" ht="15" x14ac:dyDescent="0.25">
      <c r="A44">
        <v>2.4900000000000002</v>
      </c>
      <c r="B44">
        <v>3.01</v>
      </c>
      <c r="C44">
        <v>3.34</v>
      </c>
      <c r="D44" s="20">
        <f t="shared" si="3"/>
        <v>3.3233536928864105E-2</v>
      </c>
      <c r="E44" s="17">
        <f>IF(OR($A44="",$B44="",$C44=""),"",A44*'MPTO_working_3-way'!$I43)</f>
        <v>2.5727515069528719</v>
      </c>
      <c r="F44" s="21">
        <f>IF(OR($A44="",$B44="",$C44=""),"",B44*'MPTO_working_3-way'!$I43)</f>
        <v>3.1100329461558807</v>
      </c>
      <c r="G44" s="22">
        <f>IF(OR($A44="",$B44="",$C44=""),"",C44*'MPTO_working_3-way'!$I43)</f>
        <v>3.4510000133424059</v>
      </c>
      <c r="H44" s="17">
        <f>IF(OR($A44="",$B44="",$C44=""),"",'MPTO_working_3-way'!E43)</f>
        <v>2.5606320537327369</v>
      </c>
      <c r="I44" s="21">
        <f>IF(OR($A44="",$B44="",$C44=""),"",'MPTO_working_3-way'!F43)</f>
        <v>3.113828478854638</v>
      </c>
      <c r="J44" s="22">
        <f>IF(OR($A44="",$B44="",$C44=""),"",'MPTO_working_3-way'!G43)</f>
        <v>3.468328157243282</v>
      </c>
      <c r="K44" s="17">
        <f>IF(OR($A44="",$B44="",$C44=""),"",'OddsRatio_working_3-way'!H43)</f>
        <v>2.5661550911057902</v>
      </c>
      <c r="L44" s="21">
        <f>IF(OR($A44="",$B44="",$C44=""),"",'OddsRatio_working_3-way'!I43)</f>
        <v>3.1127327067937167</v>
      </c>
      <c r="M44" s="22">
        <f>IF(OR($A44="",$B44="",$C44=""),"",'OddsRatio_working_3-way'!J43)</f>
        <v>3.4595992705956697</v>
      </c>
      <c r="N44" s="23">
        <f t="shared" si="16"/>
        <v>38.868891818642247</v>
      </c>
      <c r="O44" s="24">
        <f t="shared" si="17"/>
        <v>32.154000208777148</v>
      </c>
      <c r="P44" s="24">
        <f t="shared" si="18"/>
        <v>28.977107972580601</v>
      </c>
      <c r="Q44" t="s">
        <v>159</v>
      </c>
      <c r="R44" t="s">
        <v>160</v>
      </c>
      <c r="S44" t="s">
        <v>223</v>
      </c>
      <c r="T44" s="35">
        <v>140</v>
      </c>
      <c r="U44" s="35">
        <f t="shared" si="19"/>
        <v>73.333333333333329</v>
      </c>
      <c r="V44" s="35">
        <f t="shared" si="20"/>
        <v>95.128205128205124</v>
      </c>
      <c r="W44" s="35">
        <f t="shared" si="21"/>
        <v>106.82464454976302</v>
      </c>
      <c r="X44" s="35">
        <f t="shared" si="22"/>
        <v>78.04715032203184</v>
      </c>
      <c r="Y44" s="35">
        <f t="shared" si="23"/>
        <v>99.842022116903635</v>
      </c>
      <c r="Z44" s="35">
        <f t="shared" si="24"/>
        <v>111.53846153846153</v>
      </c>
      <c r="AA44" s="35">
        <f t="shared" si="25"/>
        <v>-4.7138169886985111</v>
      </c>
      <c r="AB44" s="35">
        <f t="shared" si="26"/>
        <v>-4.7138169886985111</v>
      </c>
      <c r="AC44" s="35">
        <f t="shared" si="27"/>
        <v>-4.7138169886985111</v>
      </c>
      <c r="AF44">
        <v>2.4300000000000002</v>
      </c>
      <c r="AG44">
        <v>1.6</v>
      </c>
      <c r="AJ44" t="s">
        <v>226</v>
      </c>
    </row>
    <row r="45" spans="1:36" ht="15" x14ac:dyDescent="0.25">
      <c r="A45">
        <v>2.1</v>
      </c>
      <c r="B45">
        <v>3.12</v>
      </c>
      <c r="C45">
        <v>4.22</v>
      </c>
      <c r="D45" s="20">
        <f t="shared" si="3"/>
        <v>3.3670121347846305E-2</v>
      </c>
      <c r="E45" s="17">
        <f>IF(OR($A45="",$B45="",$C45=""),"",A45*'MPTO_working_3-way'!$I44)</f>
        <v>2.1707072548304773</v>
      </c>
      <c r="F45" s="21">
        <f>IF(OR($A45="",$B45="",$C45=""),"",B45*'MPTO_working_3-way'!$I44)</f>
        <v>3.2250507786052807</v>
      </c>
      <c r="G45" s="22">
        <f>IF(OR($A45="",$B45="",$C45=""),"",C45*'MPTO_working_3-way'!$I44)</f>
        <v>4.3620879120879108</v>
      </c>
      <c r="H45" s="17">
        <f>IF(OR($A45="",$B45="",$C45=""),"",'MPTO_working_3-way'!E44)</f>
        <v>2.1506897903560027</v>
      </c>
      <c r="I45" s="21">
        <f>IF(OR($A45="",$B45="",$C45=""),"",'MPTO_working_3-way'!F44)</f>
        <v>3.2332173327346201</v>
      </c>
      <c r="J45" s="22">
        <f>IF(OR($A45="",$B45="",$C45=""),"",'MPTO_working_3-way'!G44)</f>
        <v>4.4298073595570413</v>
      </c>
      <c r="K45" s="17">
        <f>IF(OR($A45="",$B45="",$C45=""),"",'OddsRatio_working_3-way'!H44)</f>
        <v>2.1591267165903263</v>
      </c>
      <c r="L45" s="21">
        <f>IF(OR($A45="",$B45="",$C45=""),"",'OddsRatio_working_3-way'!I44)</f>
        <v>3.2339533083377208</v>
      </c>
      <c r="M45" s="22">
        <f>IF(OR($A45="",$B45="",$C45=""),"",'OddsRatio_working_3-way'!J44)</f>
        <v>4.3930800249280466</v>
      </c>
      <c r="N45" s="23">
        <f t="shared" si="16"/>
        <v>46.067934668514091</v>
      </c>
      <c r="O45" s="24">
        <f t="shared" si="17"/>
        <v>31.007263719192174</v>
      </c>
      <c r="P45" s="24">
        <f t="shared" si="18"/>
        <v>22.924801612293745</v>
      </c>
      <c r="Q45" t="s">
        <v>161</v>
      </c>
      <c r="R45" t="s">
        <v>162</v>
      </c>
      <c r="S45" t="s">
        <v>223</v>
      </c>
      <c r="T45" s="35">
        <v>141</v>
      </c>
      <c r="U45" s="35">
        <f t="shared" si="19"/>
        <v>87.79245283018868</v>
      </c>
      <c r="V45" s="35">
        <f t="shared" si="20"/>
        <v>97.74846625766871</v>
      </c>
      <c r="W45" s="35">
        <f t="shared" si="21"/>
        <v>94</v>
      </c>
      <c r="X45" s="35">
        <f t="shared" si="22"/>
        <v>90.251533742331276</v>
      </c>
      <c r="Y45" s="35">
        <f t="shared" si="23"/>
        <v>100.20754716981133</v>
      </c>
      <c r="Z45" s="35">
        <f t="shared" si="24"/>
        <v>96.45908091214261</v>
      </c>
      <c r="AA45" s="35">
        <f t="shared" si="25"/>
        <v>-2.4590809121425963</v>
      </c>
      <c r="AB45" s="35">
        <f t="shared" si="26"/>
        <v>-2.4590809121426247</v>
      </c>
      <c r="AC45" s="35">
        <f t="shared" si="27"/>
        <v>-2.4590809121426105</v>
      </c>
      <c r="AF45">
        <v>2.81</v>
      </c>
      <c r="AG45">
        <v>1.47</v>
      </c>
      <c r="AJ45" t="s">
        <v>226</v>
      </c>
    </row>
    <row r="46" spans="1:36" s="35" customFormat="1" ht="15" x14ac:dyDescent="0.25">
      <c r="A46">
        <v>2.65</v>
      </c>
      <c r="B46">
        <v>3.26</v>
      </c>
      <c r="C46">
        <v>3</v>
      </c>
      <c r="D46" s="20">
        <f t="shared" si="3"/>
        <v>1.7440290157039851E-2</v>
      </c>
      <c r="E46" s="17">
        <f>IF(OR($A46="",$B46="",$C46=""),"",A46*'MPTO_working_3-way'!$I45)</f>
        <v>2.6962167689161554</v>
      </c>
      <c r="F46" s="21">
        <f>IF(OR($A46="",$B46="",$C46=""),"",B46*'MPTO_working_3-way'!$I45)</f>
        <v>3.3168553459119496</v>
      </c>
      <c r="G46" s="22">
        <f>IF(OR($A46="",$B46="",$C46=""),"",C46*'MPTO_working_3-way'!$I45)</f>
        <v>3.0523208704711196</v>
      </c>
      <c r="H46" s="17">
        <f>IF(OR($A46="",$B46="",$C46=""),"",'MPTO_working_3-way'!E45)</f>
        <v>2.6914635834948766</v>
      </c>
      <c r="I46" s="21">
        <f>IF(OR($A46="",$B46="",$C46=""),"",'MPTO_working_3-way'!F45)</f>
        <v>3.3229763227626292</v>
      </c>
      <c r="J46" s="22">
        <f>IF(OR($A46="",$B46="",$C46=""),"",'MPTO_working_3-way'!G45)</f>
        <v>3.053249558217161</v>
      </c>
      <c r="K46" s="17">
        <f>IF(OR($A46="",$B46="",$C46=""),"",'OddsRatio_working_3-way'!H45)</f>
        <v>2.6937112760697151</v>
      </c>
      <c r="L46" s="21">
        <f>IF(OR($A46="",$B46="",$C46=""),"",'OddsRatio_working_3-way'!I45)</f>
        <v>3.319871202374276</v>
      </c>
      <c r="M46" s="22">
        <f>IF(OR($A46="",$B46="",$C46=""),"",'OddsRatio_working_3-way'!J45)</f>
        <v>3.0529833649329876</v>
      </c>
      <c r="N46" s="23">
        <f t="shared" si="16"/>
        <v>37.089006029807727</v>
      </c>
      <c r="O46" s="24">
        <f t="shared" si="17"/>
        <v>30.149038643862113</v>
      </c>
      <c r="P46" s="24">
        <f t="shared" si="18"/>
        <v>32.761955326330153</v>
      </c>
      <c r="Q46" t="s">
        <v>163</v>
      </c>
      <c r="R46" t="s">
        <v>164</v>
      </c>
      <c r="S46" t="s">
        <v>223</v>
      </c>
      <c r="T46" s="35">
        <v>142</v>
      </c>
      <c r="U46" s="35">
        <f t="shared" si="19"/>
        <v>95.896103896103895</v>
      </c>
      <c r="V46" s="35">
        <f t="shared" si="20"/>
        <v>98.172839506172849</v>
      </c>
      <c r="W46" s="35">
        <f t="shared" si="21"/>
        <v>85.426294820717118</v>
      </c>
      <c r="X46" s="35">
        <f t="shared" si="22"/>
        <v>100.40086567311003</v>
      </c>
      <c r="Y46" s="35">
        <f t="shared" si="23"/>
        <v>102.67760128317899</v>
      </c>
      <c r="Z46" s="35">
        <f t="shared" si="24"/>
        <v>89.93105659772327</v>
      </c>
      <c r="AA46" s="35">
        <f t="shared" si="25"/>
        <v>-4.5047617770061379</v>
      </c>
      <c r="AB46" s="35">
        <f t="shared" si="26"/>
        <v>-4.5047617770061379</v>
      </c>
      <c r="AC46" s="35">
        <f t="shared" si="27"/>
        <v>-4.5047617770061521</v>
      </c>
      <c r="AD46" s="36"/>
      <c r="AE46" s="36"/>
      <c r="AF46">
        <v>2.35</v>
      </c>
      <c r="AG46">
        <v>1.62</v>
      </c>
      <c r="AH46" s="36"/>
      <c r="AI46" s="36"/>
      <c r="AJ46" t="s">
        <v>226</v>
      </c>
    </row>
    <row r="47" spans="1:36" ht="15" x14ac:dyDescent="0.25">
      <c r="A47">
        <v>3.08</v>
      </c>
      <c r="B47">
        <v>3.24</v>
      </c>
      <c r="C47">
        <v>2.5099999999999998</v>
      </c>
      <c r="D47" s="20">
        <f t="shared" si="3"/>
        <v>3.1723674485958808E-2</v>
      </c>
      <c r="E47" s="17">
        <f>IF(OR($A47="",$B47="",$C47=""),"",A47*'MPTO_working_3-way'!$I46)</f>
        <v>3.1777089174167532</v>
      </c>
      <c r="F47" s="21">
        <f>IF(OR($A47="",$B47="",$C47=""),"",B47*'MPTO_working_3-way'!$I46)</f>
        <v>3.3427847053345068</v>
      </c>
      <c r="G47" s="22">
        <f>IF(OR($A47="",$B47="",$C47=""),"",C47*'MPTO_working_3-way'!$I46)</f>
        <v>2.5896264229597565</v>
      </c>
      <c r="H47" s="17">
        <f>IF(OR($A47="",$B47="",$C47=""),"",'MPTO_working_3-way'!E46)</f>
        <v>3.1836916894551246</v>
      </c>
      <c r="I47" s="21">
        <f>IF(OR($A47="",$B47="",$C47=""),"",'MPTO_working_3-way'!F46)</f>
        <v>3.3549457017906059</v>
      </c>
      <c r="J47" s="22">
        <f>IF(OR($A47="",$B47="",$C47=""),"",'MPTO_working_3-way'!G46)</f>
        <v>2.5784372448786317</v>
      </c>
      <c r="K47" s="17">
        <f>IF(OR($A47="",$B47="",$C47=""),"",'OddsRatio_working_3-way'!H46)</f>
        <v>3.1812706697248907</v>
      </c>
      <c r="L47" s="21">
        <f>IF(OR($A47="",$B47="",$C47=""),"",'OddsRatio_working_3-way'!I46)</f>
        <v>3.3490607212421906</v>
      </c>
      <c r="M47" s="22">
        <f>IF(OR($A47="",$B47="",$C47=""),"",'OddsRatio_working_3-way'!J46)</f>
        <v>2.5835186111945121</v>
      </c>
      <c r="N47" s="23">
        <f t="shared" si="16"/>
        <v>31.46921338575364</v>
      </c>
      <c r="O47" s="24">
        <f t="shared" si="17"/>
        <v>29.915178156827533</v>
      </c>
      <c r="P47" s="24">
        <f t="shared" si="18"/>
        <v>38.615608457418809</v>
      </c>
      <c r="Q47" t="s">
        <v>165</v>
      </c>
      <c r="R47" t="s">
        <v>166</v>
      </c>
      <c r="S47" t="s">
        <v>223</v>
      </c>
      <c r="T47" s="35">
        <v>143</v>
      </c>
      <c r="U47" s="35">
        <f t="shared" si="19"/>
        <v>57.880952380952365</v>
      </c>
      <c r="V47" s="35">
        <f t="shared" si="20"/>
        <v>105.46719160104988</v>
      </c>
      <c r="W47" s="35">
        <f t="shared" si="21"/>
        <v>117.14104882459314</v>
      </c>
      <c r="X47" s="35">
        <f t="shared" si="22"/>
        <v>63.391759574356996</v>
      </c>
      <c r="Y47" s="35">
        <f t="shared" si="23"/>
        <v>110.97799879445449</v>
      </c>
      <c r="Z47" s="35">
        <f t="shared" si="24"/>
        <v>122.65185601799774</v>
      </c>
      <c r="AA47" s="35">
        <f t="shared" si="25"/>
        <v>-5.5108071934046308</v>
      </c>
      <c r="AB47" s="35">
        <f t="shared" si="26"/>
        <v>-5.5108071934046166</v>
      </c>
      <c r="AC47" s="35">
        <f t="shared" si="27"/>
        <v>-5.5108071934046023</v>
      </c>
      <c r="AF47">
        <v>2.08</v>
      </c>
      <c r="AG47">
        <v>1.8</v>
      </c>
      <c r="AJ47" t="s">
        <v>226</v>
      </c>
    </row>
    <row r="48" spans="1:36" ht="15" x14ac:dyDescent="0.25">
      <c r="A48">
        <v>1.68</v>
      </c>
      <c r="B48">
        <v>3.81</v>
      </c>
      <c r="C48">
        <v>5.53</v>
      </c>
      <c r="D48" s="20">
        <f t="shared" si="3"/>
        <v>3.8537113240591614E-2</v>
      </c>
      <c r="E48" s="17">
        <f>IF(OR($A48="",$B48="",$C48=""),"",A48*'MPTO_working_3-way'!$I47)</f>
        <v>1.7447423502441939</v>
      </c>
      <c r="F48" s="21">
        <f>IF(OR($A48="",$B48="",$C48=""),"",B48*'MPTO_working_3-way'!$I47)</f>
        <v>3.9568264014466541</v>
      </c>
      <c r="G48" s="22">
        <f>IF(OR($A48="",$B48="",$C48=""),"",C48*'MPTO_working_3-way'!$I47)</f>
        <v>5.7431102362204722</v>
      </c>
      <c r="H48" s="17">
        <f>IF(OR($A48="",$B48="",$C48=""),"",'MPTO_working_3-way'!E47)</f>
        <v>1.7170554007139014</v>
      </c>
      <c r="I48" s="21">
        <f>IF(OR($A48="",$B48="",$C48=""),"",'MPTO_working_3-way'!F47)</f>
        <v>4.0060653883084401</v>
      </c>
      <c r="J48" s="22">
        <f>IF(OR($A48="",$B48="",$C48=""),"",'MPTO_working_3-way'!G47)</f>
        <v>5.9528727026148847</v>
      </c>
      <c r="K48" s="17">
        <f>IF(OR($A48="",$B48="",$C48=""),"",'OddsRatio_working_3-way'!H47)</f>
        <v>1.7268949912437437</v>
      </c>
      <c r="L48" s="21">
        <f>IF(OR($A48="",$B48="",$C48=""),"",'OddsRatio_working_3-way'!I47)</f>
        <v>4.0037866549925303</v>
      </c>
      <c r="M48" s="22">
        <f>IF(OR($A48="",$B48="",$C48=""),"",'OddsRatio_working_3-way'!J47)</f>
        <v>5.8424033975502345</v>
      </c>
      <c r="N48" s="23">
        <f t="shared" si="16"/>
        <v>57.315052842045148</v>
      </c>
      <c r="O48" s="24">
        <f t="shared" si="17"/>
        <v>25.272779205941166</v>
      </c>
      <c r="P48" s="24">
        <f t="shared" si="18"/>
        <v>17.412167952013711</v>
      </c>
      <c r="Q48" t="s">
        <v>167</v>
      </c>
      <c r="R48" t="s">
        <v>168</v>
      </c>
      <c r="S48" t="s">
        <v>223</v>
      </c>
      <c r="T48" s="35">
        <v>144</v>
      </c>
      <c r="U48" s="35">
        <f t="shared" si="19"/>
        <v>81.117903930131007</v>
      </c>
      <c r="V48" s="35">
        <f t="shared" si="20"/>
        <v>98.716981132075475</v>
      </c>
      <c r="W48" s="35">
        <f t="shared" si="21"/>
        <v>103.32203389830508</v>
      </c>
      <c r="X48" s="35">
        <f t="shared" si="22"/>
        <v>85.960984969619446</v>
      </c>
      <c r="Y48" s="35">
        <f t="shared" si="23"/>
        <v>103.56006217156391</v>
      </c>
      <c r="Z48" s="35">
        <f t="shared" si="24"/>
        <v>108.16511493779353</v>
      </c>
      <c r="AA48" s="35">
        <f t="shared" si="25"/>
        <v>-4.8430810394884389</v>
      </c>
      <c r="AB48" s="35">
        <f t="shared" si="26"/>
        <v>-4.8430810394884389</v>
      </c>
      <c r="AC48" s="35">
        <f t="shared" si="27"/>
        <v>-4.8430810394884531</v>
      </c>
      <c r="AF48">
        <v>2.13</v>
      </c>
      <c r="AG48">
        <v>1.76</v>
      </c>
      <c r="AJ48" t="s">
        <v>226</v>
      </c>
    </row>
    <row r="49" spans="1:36" ht="15" x14ac:dyDescent="0.25">
      <c r="A49">
        <v>2.29</v>
      </c>
      <c r="B49">
        <v>3.18</v>
      </c>
      <c r="C49">
        <v>3.54</v>
      </c>
      <c r="D49" s="20">
        <f t="shared" si="3"/>
        <v>3.3632507218669838E-2</v>
      </c>
      <c r="E49" s="17">
        <f>IF(OR($A49="",$B49="",$C49=""),"",A49*'MPTO_working_3-way'!$I48)</f>
        <v>2.367018441530754</v>
      </c>
      <c r="F49" s="21">
        <f>IF(OR($A49="",$B49="",$C49=""),"",B49*'MPTO_working_3-way'!$I48)</f>
        <v>3.2869513729553703</v>
      </c>
      <c r="G49" s="22">
        <f>IF(OR($A49="",$B49="",$C49=""),"",C49*'MPTO_working_3-way'!$I48)</f>
        <v>3.659059075554091</v>
      </c>
      <c r="H49" s="17">
        <f>IF(OR($A49="",$B49="",$C49=""),"",'MPTO_working_3-way'!E48)</f>
        <v>2.3503398371072146</v>
      </c>
      <c r="I49" s="21">
        <f>IF(OR($A49="",$B49="",$C49=""),"",'MPTO_working_3-way'!F48)</f>
        <v>3.2975595055052738</v>
      </c>
      <c r="J49" s="22">
        <f>IF(OR($A49="",$B49="",$C49=""),"",'MPTO_working_3-way'!G48)</f>
        <v>3.6862956508011506</v>
      </c>
      <c r="K49" s="17">
        <f>IF(OR($A49="",$B49="",$C49=""),"",'OddsRatio_working_3-way'!H48)</f>
        <v>2.3575371704676757</v>
      </c>
      <c r="L49" s="21">
        <f>IF(OR($A49="",$B49="",$C49=""),"",'OddsRatio_working_3-way'!I48)</f>
        <v>3.2941325826508003</v>
      </c>
      <c r="M49" s="22">
        <f>IF(OR($A49="",$B49="",$C49=""),"",'OddsRatio_working_3-way'!J48)</f>
        <v>3.6729801651068965</v>
      </c>
      <c r="N49" s="23">
        <f t="shared" si="16"/>
        <v>42.247241612249489</v>
      </c>
      <c r="O49" s="24">
        <f t="shared" si="17"/>
        <v>30.42332807926142</v>
      </c>
      <c r="P49" s="24">
        <f t="shared" si="18"/>
        <v>27.329430308489076</v>
      </c>
      <c r="Q49" t="s">
        <v>169</v>
      </c>
      <c r="R49" t="s">
        <v>170</v>
      </c>
      <c r="S49" t="s">
        <v>223</v>
      </c>
      <c r="T49" s="35">
        <v>145</v>
      </c>
      <c r="U49" s="35">
        <f t="shared" si="19"/>
        <v>68.280423280423292</v>
      </c>
      <c r="V49" s="35">
        <f t="shared" si="20"/>
        <v>101.84523809523809</v>
      </c>
      <c r="W49" s="35">
        <f t="shared" si="21"/>
        <v>114.5378151260504</v>
      </c>
      <c r="X49" s="35">
        <f t="shared" si="22"/>
        <v>73.61694677871148</v>
      </c>
      <c r="Y49" s="35">
        <f t="shared" si="23"/>
        <v>107.18176159352632</v>
      </c>
      <c r="Z49" s="35">
        <f t="shared" si="24"/>
        <v>119.87433862433863</v>
      </c>
      <c r="AA49" s="35">
        <f t="shared" si="25"/>
        <v>-5.3365234982881873</v>
      </c>
      <c r="AB49" s="35">
        <f t="shared" si="26"/>
        <v>-5.3365234982882299</v>
      </c>
      <c r="AC49" s="35">
        <f t="shared" si="27"/>
        <v>-5.3365234982882299</v>
      </c>
      <c r="AF49">
        <v>2.39</v>
      </c>
      <c r="AG49">
        <v>1.61</v>
      </c>
      <c r="AJ49" t="s">
        <v>226</v>
      </c>
    </row>
    <row r="50" spans="1:36" ht="15" x14ac:dyDescent="0.25">
      <c r="A50">
        <v>1.89</v>
      </c>
      <c r="B50">
        <v>3.36</v>
      </c>
      <c r="C50">
        <v>4.76</v>
      </c>
      <c r="D50" s="20">
        <f t="shared" si="3"/>
        <v>3.6803610333022041E-2</v>
      </c>
      <c r="E50" s="17">
        <f>IF(OR($A50="",$B50="",$C50=""),"",A50*'MPTO_working_3-way'!$I49)</f>
        <v>1.9595588235294115</v>
      </c>
      <c r="F50" s="21">
        <f>IF(OR($A50="",$B50="",$C50=""),"",B50*'MPTO_working_3-way'!$I49)</f>
        <v>3.4836601307189539</v>
      </c>
      <c r="G50" s="22">
        <f>IF(OR($A50="",$B50="",$C50=""),"",C50*'MPTO_working_3-way'!$I49)</f>
        <v>4.9351851851851851</v>
      </c>
      <c r="H50" s="17">
        <f>IF(OR($A50="",$B50="",$C50=""),"",'MPTO_working_3-way'!E49)</f>
        <v>1.9348622472022883</v>
      </c>
      <c r="I50" s="21">
        <f>IF(OR($A50="",$B50="",$C50=""),"",'MPTO_working_3-way'!F49)</f>
        <v>3.5044537356844208</v>
      </c>
      <c r="J50" s="22">
        <f>IF(OR($A50="",$B50="",$C50=""),"",'MPTO_working_3-way'!G49)</f>
        <v>5.0551986364232322</v>
      </c>
      <c r="K50" s="17">
        <f>IF(OR($A50="",$B50="",$C50=""),"",'OddsRatio_working_3-way'!H49)</f>
        <v>1.9445122053505401</v>
      </c>
      <c r="L50" s="21">
        <f>IF(OR($A50="",$B50="",$C50=""),"",'OddsRatio_working_3-way'!I49)</f>
        <v>3.5045492186823317</v>
      </c>
      <c r="M50" s="22">
        <f>IF(OR($A50="",$B50="",$C50=""),"",'OddsRatio_working_3-way'!J49)</f>
        <v>4.9902987551887987</v>
      </c>
      <c r="N50" s="23">
        <f t="shared" si="16"/>
        <v>51.031894934333963</v>
      </c>
      <c r="O50" s="24">
        <f t="shared" si="17"/>
        <v>28.705440900562856</v>
      </c>
      <c r="P50" s="24">
        <f t="shared" si="18"/>
        <v>20.262664165103189</v>
      </c>
      <c r="Q50" t="s">
        <v>171</v>
      </c>
      <c r="R50" t="s">
        <v>172</v>
      </c>
      <c r="S50" t="s">
        <v>223</v>
      </c>
      <c r="T50" s="35">
        <v>146</v>
      </c>
      <c r="U50" s="35">
        <f t="shared" si="19"/>
        <v>94.951048951048961</v>
      </c>
      <c r="V50" s="35">
        <f t="shared" si="20"/>
        <v>102.28742514970061</v>
      </c>
      <c r="W50" s="35">
        <f t="shared" si="21"/>
        <v>89.846153846153854</v>
      </c>
      <c r="X50" s="35">
        <f t="shared" si="22"/>
        <v>99.86642100414555</v>
      </c>
      <c r="Y50" s="35">
        <f t="shared" si="23"/>
        <v>107.2027972027972</v>
      </c>
      <c r="Z50" s="35">
        <f t="shared" si="24"/>
        <v>94.761525899250458</v>
      </c>
      <c r="AA50" s="35">
        <f t="shared" si="25"/>
        <v>-4.9153720530965899</v>
      </c>
      <c r="AB50" s="35">
        <f t="shared" si="26"/>
        <v>-4.9153720530965899</v>
      </c>
      <c r="AC50" s="35">
        <f t="shared" si="27"/>
        <v>-4.9153720530966041</v>
      </c>
      <c r="AF50">
        <v>2.29</v>
      </c>
      <c r="AG50">
        <v>1.66</v>
      </c>
      <c r="AJ50" t="s">
        <v>226</v>
      </c>
    </row>
    <row r="51" spans="1:36" ht="15" x14ac:dyDescent="0.25">
      <c r="A51">
        <v>2.86</v>
      </c>
      <c r="B51">
        <v>3.34</v>
      </c>
      <c r="C51">
        <v>2.6</v>
      </c>
      <c r="D51" s="20">
        <f t="shared" si="3"/>
        <v>3.3666931870524719E-2</v>
      </c>
      <c r="E51" s="17">
        <f>IF(OR($A51="",$B51="",$C51=""),"",A51*'MPTO_working_3-way'!$I50)</f>
        <v>2.9562874251497004</v>
      </c>
      <c r="F51" s="21">
        <f>IF(OR($A51="",$B51="",$C51=""),"",B51*'MPTO_working_3-way'!$I50)</f>
        <v>3.4524475524475524</v>
      </c>
      <c r="G51" s="22">
        <f>IF(OR($A51="",$B51="",$C51=""),"",C51*'MPTO_working_3-way'!$I50)</f>
        <v>2.6875340228633644</v>
      </c>
      <c r="H51" s="17">
        <f>IF(OR($A51="",$B51="",$C51=""),"",'MPTO_working_3-way'!E50)</f>
        <v>2.9548379114080672</v>
      </c>
      <c r="I51" s="21">
        <f>IF(OR($A51="",$B51="",$C51=""),"",'MPTO_working_3-way'!F50)</f>
        <v>3.470066841034583</v>
      </c>
      <c r="J51" s="22">
        <f>IF(OR($A51="",$B51="",$C51=""),"",'MPTO_working_3-way'!G50)</f>
        <v>2.6781428731636203</v>
      </c>
      <c r="K51" s="17">
        <f>IF(OR($A51="",$B51="",$C51=""),"",'OddsRatio_working_3-way'!H50)</f>
        <v>2.9560679984221445</v>
      </c>
      <c r="L51" s="21">
        <f>IF(OR($A51="",$B51="",$C51=""),"",'OddsRatio_working_3-way'!I50)</f>
        <v>3.4608597399504406</v>
      </c>
      <c r="M51" s="22">
        <f>IF(OR($A51="",$B51="",$C51=""),"",'OddsRatio_working_3-way'!J50)</f>
        <v>2.6826391384276524</v>
      </c>
      <c r="N51" s="23">
        <f t="shared" si="16"/>
        <v>33.826210249139152</v>
      </c>
      <c r="O51" s="24">
        <f t="shared" si="17"/>
        <v>28.96495847680778</v>
      </c>
      <c r="P51" s="24">
        <f t="shared" si="18"/>
        <v>37.208831274053068</v>
      </c>
      <c r="Q51" t="s">
        <v>173</v>
      </c>
      <c r="R51" t="s">
        <v>174</v>
      </c>
      <c r="S51" t="s">
        <v>223</v>
      </c>
      <c r="T51" s="35">
        <v>147</v>
      </c>
      <c r="U51" s="35">
        <f t="shared" si="19"/>
        <v>94.122302158273385</v>
      </c>
      <c r="V51" s="35">
        <f t="shared" si="20"/>
        <v>97.337837837837839</v>
      </c>
      <c r="W51" s="35">
        <f t="shared" si="21"/>
        <v>97.836120401337809</v>
      </c>
      <c r="X51" s="35">
        <f t="shared" si="22"/>
        <v>98.826041760824367</v>
      </c>
      <c r="Y51" s="35">
        <f t="shared" si="23"/>
        <v>102.04157744038882</v>
      </c>
      <c r="Z51" s="35">
        <f t="shared" si="24"/>
        <v>102.53986000388879</v>
      </c>
      <c r="AA51" s="35">
        <f t="shared" si="25"/>
        <v>-4.7037396025509821</v>
      </c>
      <c r="AB51" s="35">
        <f t="shared" si="26"/>
        <v>-4.7037396025509821</v>
      </c>
      <c r="AC51" s="35">
        <f t="shared" si="27"/>
        <v>-4.7037396025509821</v>
      </c>
      <c r="AF51">
        <v>2.1</v>
      </c>
      <c r="AG51">
        <v>1.78</v>
      </c>
      <c r="AJ51" t="s">
        <v>226</v>
      </c>
    </row>
    <row r="52" spans="1:36" ht="15" x14ac:dyDescent="0.25">
      <c r="A52">
        <v>2.78</v>
      </c>
      <c r="B52">
        <v>2.96</v>
      </c>
      <c r="C52">
        <v>2.99</v>
      </c>
      <c r="D52" s="20">
        <f t="shared" si="3"/>
        <v>3.1998228588782318E-2</v>
      </c>
      <c r="E52" s="17">
        <f>IF(OR($A52="",$B52="",$C52=""),"",A52*'MPTO_working_3-way'!$I51)</f>
        <v>2.8689550754768147</v>
      </c>
      <c r="F52" s="21">
        <f>IF(OR($A52="",$B52="",$C52=""),"",B52*'MPTO_working_3-way'!$I51)</f>
        <v>3.0547147566227957</v>
      </c>
      <c r="G52" s="22">
        <f>IF(OR($A52="",$B52="",$C52=""),"",C52*'MPTO_working_3-way'!$I51)</f>
        <v>3.0856747034804592</v>
      </c>
      <c r="H52" s="17">
        <f>IF(OR($A52="",$B52="",$C52=""),"",'MPTO_working_3-way'!E51)</f>
        <v>2.8649506332733945</v>
      </c>
      <c r="I52" s="21">
        <f>IF(OR($A52="",$B52="",$C52=""),"",'MPTO_working_3-way'!F51)</f>
        <v>3.0564985039739434</v>
      </c>
      <c r="J52" s="22">
        <f>IF(OR($A52="",$B52="",$C52=""),"",'MPTO_working_3-way'!G51)</f>
        <v>3.0884970119391886</v>
      </c>
      <c r="K52" s="17">
        <f>IF(OR($A52="",$B52="",$C52=""),"",'OddsRatio_working_3-way'!H51)</f>
        <v>2.8668734451048734</v>
      </c>
      <c r="L52" s="21">
        <f>IF(OR($A52="",$B52="",$C52=""),"",'OddsRatio_working_3-way'!I51)</f>
        <v>3.0556584002278391</v>
      </c>
      <c r="M52" s="22">
        <f>IF(OR($A52="",$B52="",$C52=""),"",'OddsRatio_working_3-way'!J51)</f>
        <v>3.0871225594149996</v>
      </c>
      <c r="N52" s="23">
        <f t="shared" si="16"/>
        <v>34.855896090802396</v>
      </c>
      <c r="O52" s="24">
        <f t="shared" si="17"/>
        <v>32.736280787983333</v>
      </c>
      <c r="P52" s="24">
        <f t="shared" si="18"/>
        <v>32.407823121214264</v>
      </c>
      <c r="Q52" t="s">
        <v>175</v>
      </c>
      <c r="R52" t="s">
        <v>176</v>
      </c>
      <c r="S52" t="s">
        <v>223</v>
      </c>
      <c r="T52" s="35">
        <v>148</v>
      </c>
      <c r="U52" s="35">
        <f t="shared" si="19"/>
        <v>93.985401459854032</v>
      </c>
      <c r="V52" s="35">
        <f t="shared" si="20"/>
        <v>101.45911949685535</v>
      </c>
      <c r="W52" s="35">
        <f t="shared" si="21"/>
        <v>94.181818181818187</v>
      </c>
      <c r="X52" s="35">
        <f t="shared" si="22"/>
        <v>100.35906232132648</v>
      </c>
      <c r="Y52" s="35">
        <f t="shared" si="23"/>
        <v>107.83278035832781</v>
      </c>
      <c r="Z52" s="35">
        <f t="shared" si="24"/>
        <v>100.55547904329063</v>
      </c>
      <c r="AA52" s="35">
        <f t="shared" si="25"/>
        <v>-6.3736608614724446</v>
      </c>
      <c r="AB52" s="35">
        <f t="shared" si="26"/>
        <v>-6.3736608614724588</v>
      </c>
      <c r="AC52" s="35">
        <f t="shared" si="27"/>
        <v>-6.3736608614724446</v>
      </c>
      <c r="AF52">
        <v>2.52</v>
      </c>
      <c r="AG52">
        <v>1.56</v>
      </c>
      <c r="AJ52" t="s">
        <v>226</v>
      </c>
    </row>
    <row r="53" spans="1:36" s="35" customFormat="1" ht="15" x14ac:dyDescent="0.25">
      <c r="A53">
        <v>2.74</v>
      </c>
      <c r="B53">
        <v>3.18</v>
      </c>
      <c r="C53">
        <v>2.75</v>
      </c>
      <c r="D53" s="20">
        <f t="shared" si="3"/>
        <v>4.3065276091029947E-2</v>
      </c>
      <c r="E53" s="17">
        <f>IF(OR($A53="",$B53="",$C53=""),"",A53*'MPTO_working_3-way'!$I52)</f>
        <v>2.8579988564894223</v>
      </c>
      <c r="F53" s="21">
        <f>IF(OR($A53="",$B53="",$C53=""),"",B53*'MPTO_working_3-way'!$I52)</f>
        <v>3.3169475779694753</v>
      </c>
      <c r="G53" s="22">
        <f>IF(OR($A53="",$B53="",$C53=""),"",C53*'MPTO_working_3-way'!$I52)</f>
        <v>2.8684295092503325</v>
      </c>
      <c r="H53" s="17">
        <f>IF(OR($A53="",$B53="",$C53=""),"",'MPTO_working_3-way'!E52)</f>
        <v>2.8521848502763545</v>
      </c>
      <c r="I53" s="21">
        <f>IF(OR($A53="",$B53="",$C53=""),"",'MPTO_working_3-way'!F52)</f>
        <v>3.3321080419596623</v>
      </c>
      <c r="J53" s="22">
        <f>IF(OR($A53="",$B53="",$C53=""),"",'MPTO_working_3-way'!G52)</f>
        <v>2.8630221007897974</v>
      </c>
      <c r="K53" s="17">
        <f>IF(OR($A53="",$B53="",$C53=""),"",'OddsRatio_working_3-way'!H52)</f>
        <v>2.8551601366326946</v>
      </c>
      <c r="L53" s="21">
        <f>IF(OR($A53="",$B53="",$C53=""),"",'OddsRatio_working_3-way'!I52)</f>
        <v>3.324281090723721</v>
      </c>
      <c r="M53" s="22">
        <f>IF(OR($A53="",$B53="",$C53=""),"",'OddsRatio_working_3-way'!J52)</f>
        <v>2.8658219764983994</v>
      </c>
      <c r="N53" s="23">
        <f t="shared" si="16"/>
        <v>34.98951714866444</v>
      </c>
      <c r="O53" s="24">
        <f t="shared" si="17"/>
        <v>30.148200310484459</v>
      </c>
      <c r="P53" s="24">
        <f t="shared" si="18"/>
        <v>34.862282540851112</v>
      </c>
      <c r="Q53" t="s">
        <v>177</v>
      </c>
      <c r="R53" t="s">
        <v>178</v>
      </c>
      <c r="S53" t="s">
        <v>223</v>
      </c>
      <c r="T53" s="35">
        <v>149</v>
      </c>
      <c r="U53" s="35">
        <f t="shared" si="19"/>
        <v>84.217391304347828</v>
      </c>
      <c r="V53" s="35">
        <f t="shared" si="20"/>
        <v>101.99684542586749</v>
      </c>
      <c r="W53" s="35">
        <f t="shared" si="21"/>
        <v>105.30498533724339</v>
      </c>
      <c r="X53" s="35">
        <f t="shared" si="22"/>
        <v>90.698169236889086</v>
      </c>
      <c r="Y53" s="35">
        <f t="shared" si="23"/>
        <v>108.47762335840878</v>
      </c>
      <c r="Z53" s="35">
        <f t="shared" si="24"/>
        <v>111.78576326978467</v>
      </c>
      <c r="AA53" s="35">
        <f t="shared" si="25"/>
        <v>-6.4807779325412582</v>
      </c>
      <c r="AB53" s="35">
        <f t="shared" si="26"/>
        <v>-6.4807779325412866</v>
      </c>
      <c r="AC53" s="35">
        <f t="shared" si="27"/>
        <v>-6.4807779325412724</v>
      </c>
      <c r="AD53" s="36"/>
      <c r="AE53" s="36"/>
      <c r="AF53">
        <v>2.34</v>
      </c>
      <c r="AG53">
        <v>1.61</v>
      </c>
      <c r="AH53" s="36"/>
      <c r="AI53" s="36"/>
      <c r="AJ53" t="s">
        <v>229</v>
      </c>
    </row>
    <row r="54" spans="1:36" ht="15" x14ac:dyDescent="0.25">
      <c r="A54">
        <v>2.2999999999999998</v>
      </c>
      <c r="B54">
        <v>3.17</v>
      </c>
      <c r="C54">
        <v>3.41</v>
      </c>
      <c r="D54" s="20">
        <f t="shared" si="3"/>
        <v>4.3495153909672846E-2</v>
      </c>
      <c r="E54" s="17">
        <f>IF(OR($A54="",$B54="",$C54=""),"",A54*'MPTO_working_3-way'!$I53)</f>
        <v>2.4000388539922475</v>
      </c>
      <c r="F54" s="21">
        <f>IF(OR($A54="",$B54="",$C54=""),"",B54*'MPTO_working_3-way'!$I53)</f>
        <v>3.307879637893663</v>
      </c>
      <c r="G54" s="22">
        <f>IF(OR($A54="",$B54="",$C54=""),"",C54*'MPTO_working_3-way'!$I53)</f>
        <v>3.5583184748319847</v>
      </c>
      <c r="H54" s="17">
        <f>IF(OR($A54="",$B54="",$C54=""),"",'MPTO_working_3-way'!E53)</f>
        <v>2.379342223084238</v>
      </c>
      <c r="I54" s="21">
        <f>IF(OR($A54="",$B54="",$C54=""),"",'MPTO_working_3-way'!F53)</f>
        <v>3.3227114156028192</v>
      </c>
      <c r="J54" s="22">
        <f>IF(OR($A54="",$B54="",$C54=""),"",'MPTO_working_3-way'!G53)</f>
        <v>3.5873571118350145</v>
      </c>
      <c r="K54" s="17">
        <f>IF(OR($A54="",$B54="",$C54=""),"",'OddsRatio_working_3-way'!H53)</f>
        <v>2.3882403573804516</v>
      </c>
      <c r="L54" s="21">
        <f>IF(OR($A54="",$B54="",$C54=""),"",'OddsRatio_working_3-way'!I53)</f>
        <v>3.3172935196273707</v>
      </c>
      <c r="M54" s="22">
        <f>IF(OR($A54="",$B54="",$C54=""),"",'OddsRatio_working_3-way'!J53)</f>
        <v>3.573584047143763</v>
      </c>
      <c r="N54" s="23">
        <f t="shared" si="16"/>
        <v>41.665992129110343</v>
      </c>
      <c r="O54" s="24">
        <f t="shared" si="17"/>
        <v>30.230846024275642</v>
      </c>
      <c r="P54" s="24">
        <f t="shared" si="18"/>
        <v>28.103161846614011</v>
      </c>
      <c r="Q54" t="s">
        <v>179</v>
      </c>
      <c r="R54" t="s">
        <v>180</v>
      </c>
      <c r="S54" t="s">
        <v>223</v>
      </c>
      <c r="T54" s="35">
        <v>150</v>
      </c>
      <c r="U54" s="35">
        <f t="shared" si="19"/>
        <v>73.857868020304565</v>
      </c>
      <c r="V54" s="35">
        <f t="shared" si="20"/>
        <v>105.48961424332343</v>
      </c>
      <c r="W54" s="35">
        <f t="shared" si="21"/>
        <v>113.68038740920097</v>
      </c>
      <c r="X54" s="35">
        <f t="shared" si="22"/>
        <v>80.829998347475595</v>
      </c>
      <c r="Y54" s="35">
        <f t="shared" si="23"/>
        <v>112.46174457049446</v>
      </c>
      <c r="Z54" s="35">
        <f t="shared" si="24"/>
        <v>120.65251773637199</v>
      </c>
      <c r="AA54" s="35">
        <f t="shared" si="25"/>
        <v>-6.9721303271710298</v>
      </c>
      <c r="AB54" s="35">
        <f t="shared" si="26"/>
        <v>-6.9721303271710298</v>
      </c>
      <c r="AC54" s="35">
        <f t="shared" si="27"/>
        <v>-6.9721303271710156</v>
      </c>
      <c r="AF54">
        <v>2.35</v>
      </c>
      <c r="AG54">
        <v>1.61</v>
      </c>
      <c r="AJ54" t="s">
        <v>229</v>
      </c>
    </row>
    <row r="55" spans="1:36" ht="15" x14ac:dyDescent="0.25">
      <c r="A55">
        <v>1.97</v>
      </c>
      <c r="B55">
        <v>3.37</v>
      </c>
      <c r="C55">
        <v>4.13</v>
      </c>
      <c r="D55" s="20">
        <f t="shared" si="3"/>
        <v>4.6480868847806889E-2</v>
      </c>
      <c r="E55" s="17">
        <f>IF(OR($A55="",$B55="",$C55=""),"",A55*'MPTO_working_3-way'!$I54)</f>
        <v>2.0615673116301796</v>
      </c>
      <c r="F55" s="21">
        <f>IF(OR($A55="",$B55="",$C55=""),"",B55*'MPTO_working_3-way'!$I54)</f>
        <v>3.5266405280171091</v>
      </c>
      <c r="G55" s="22">
        <f>IF(OR($A55="",$B55="",$C55=""),"",C55*'MPTO_working_3-way'!$I54)</f>
        <v>4.3219659883414421</v>
      </c>
      <c r="H55" s="17">
        <f>IF(OR($A55="",$B55="",$C55=""),"",'MPTO_working_3-way'!E54)</f>
        <v>2.0320222722130663</v>
      </c>
      <c r="I55" s="21">
        <f>IF(OR($A55="",$B55="",$C55=""),"",'MPTO_working_3-way'!F54)</f>
        <v>3.5556531277944701</v>
      </c>
      <c r="J55" s="22">
        <f>IF(OR($A55="",$B55="",$C55=""),"",'MPTO_working_3-way'!G54)</f>
        <v>4.4123397183077149</v>
      </c>
      <c r="K55" s="17">
        <f>IF(OR($A55="",$B55="",$C55=""),"",'OddsRatio_working_3-way'!H54)</f>
        <v>2.0436012471238421</v>
      </c>
      <c r="L55" s="21">
        <f>IF(OR($A55="",$B55="",$C55=""),"",'OddsRatio_working_3-way'!I54)</f>
        <v>3.549829851220109</v>
      </c>
      <c r="M55" s="22">
        <f>IF(OR($A55="",$B55="",$C55=""),"",'OddsRatio_working_3-way'!J54)</f>
        <v>4.36749680772951</v>
      </c>
      <c r="N55" s="23">
        <f t="shared" si="16"/>
        <v>48.50678386092823</v>
      </c>
      <c r="O55" s="24">
        <f t="shared" si="17"/>
        <v>28.355597687248853</v>
      </c>
      <c r="P55" s="24">
        <f t="shared" si="18"/>
        <v>23.13761845182291</v>
      </c>
      <c r="Q55" t="s">
        <v>181</v>
      </c>
      <c r="R55" t="s">
        <v>182</v>
      </c>
      <c r="S55" t="s">
        <v>223</v>
      </c>
      <c r="T55" s="35">
        <v>151</v>
      </c>
      <c r="U55" s="35">
        <f t="shared" si="19"/>
        <v>79.436018957345951</v>
      </c>
      <c r="V55" s="35">
        <f t="shared" si="20"/>
        <v>103.36593059936908</v>
      </c>
      <c r="W55" s="35">
        <f t="shared" si="21"/>
        <v>112.28205128205128</v>
      </c>
      <c r="X55" s="35">
        <f t="shared" si="22"/>
        <v>86.352018118579636</v>
      </c>
      <c r="Y55" s="35">
        <f t="shared" si="23"/>
        <v>110.28192976060275</v>
      </c>
      <c r="Z55" s="35">
        <f t="shared" si="24"/>
        <v>119.19805044328496</v>
      </c>
      <c r="AA55" s="35">
        <f t="shared" si="25"/>
        <v>-6.9159991612336853</v>
      </c>
      <c r="AB55" s="35">
        <f t="shared" si="26"/>
        <v>-6.9159991612336711</v>
      </c>
      <c r="AC55" s="35">
        <f t="shared" si="27"/>
        <v>-6.9159991612336711</v>
      </c>
      <c r="AF55">
        <v>2.12</v>
      </c>
      <c r="AG55">
        <v>1.74</v>
      </c>
      <c r="AJ55" t="s">
        <v>229</v>
      </c>
    </row>
    <row r="56" spans="1:36" ht="15" x14ac:dyDescent="0.25">
      <c r="A56">
        <v>2.11</v>
      </c>
      <c r="B56">
        <v>3.17</v>
      </c>
      <c r="C56">
        <v>3.9</v>
      </c>
      <c r="D56" s="20">
        <f t="shared" si="3"/>
        <v>4.5801318948567316E-2</v>
      </c>
      <c r="E56" s="17">
        <f>IF(OR($A56="",$B56="",$C56=""),"",A56*'MPTO_working_3-way'!$I55)</f>
        <v>2.2066407829814767</v>
      </c>
      <c r="F56" s="21">
        <f>IF(OR($A56="",$B56="",$C56=""),"",B56*'MPTO_working_3-way'!$I55)</f>
        <v>3.3151901810669582</v>
      </c>
      <c r="G56" s="22">
        <f>IF(OR($A56="",$B56="",$C56=""),"",C56*'MPTO_working_3-way'!$I55)</f>
        <v>4.0786251438994121</v>
      </c>
      <c r="H56" s="17">
        <f>IF(OR($A56="",$B56="",$C56=""),"",'MPTO_working_3-way'!E55)</f>
        <v>2.180233146107327</v>
      </c>
      <c r="I56" s="21">
        <f>IF(OR($A56="",$B56="",$C56=""),"",'MPTO_working_3-way'!F55)</f>
        <v>3.3312201523652711</v>
      </c>
      <c r="J56" s="22">
        <f>IF(OR($A56="",$B56="",$C56=""),"",'MPTO_working_3-way'!G55)</f>
        <v>4.1469143934211319</v>
      </c>
      <c r="K56" s="17">
        <f>IF(OR($A56="",$B56="",$C56=""),"",'OddsRatio_working_3-way'!H55)</f>
        <v>2.191138493909035</v>
      </c>
      <c r="L56" s="21">
        <f>IF(OR($A56="",$B56="",$C56=""),"",'OddsRatio_working_3-way'!I55)</f>
        <v>3.3286221007050507</v>
      </c>
      <c r="M56" s="22">
        <f>IF(OR($A56="",$B56="",$C56=""),"",'OddsRatio_working_3-way'!J55)</f>
        <v>4.1119834525551369</v>
      </c>
      <c r="N56" s="23">
        <f t="shared" si="16"/>
        <v>45.31775211046638</v>
      </c>
      <c r="O56" s="24">
        <f t="shared" si="17"/>
        <v>30.164182004127461</v>
      </c>
      <c r="P56" s="24">
        <f t="shared" si="18"/>
        <v>24.518065885406166</v>
      </c>
      <c r="Q56" t="s">
        <v>183</v>
      </c>
      <c r="R56" t="s">
        <v>184</v>
      </c>
      <c r="S56" t="s">
        <v>223</v>
      </c>
      <c r="T56" s="35">
        <v>152</v>
      </c>
      <c r="U56" s="35">
        <f t="shared" si="19"/>
        <v>61.523809523809511</v>
      </c>
      <c r="V56" s="35">
        <f t="shared" si="20"/>
        <v>109.18309859154931</v>
      </c>
      <c r="W56" s="35">
        <f t="shared" si="21"/>
        <v>123.85185185185186</v>
      </c>
      <c r="X56" s="35">
        <f t="shared" si="22"/>
        <v>70.965049556598856</v>
      </c>
      <c r="Y56" s="35">
        <f t="shared" si="23"/>
        <v>118.62433862433863</v>
      </c>
      <c r="Z56" s="35">
        <f t="shared" si="24"/>
        <v>133.29309188464117</v>
      </c>
      <c r="AA56" s="35">
        <f t="shared" si="25"/>
        <v>-9.4412400327893451</v>
      </c>
      <c r="AB56" s="35">
        <f t="shared" si="26"/>
        <v>-9.4412400327893238</v>
      </c>
      <c r="AC56" s="35">
        <f t="shared" si="27"/>
        <v>-9.4412400327893096</v>
      </c>
      <c r="AF56">
        <v>2.41</v>
      </c>
      <c r="AG56">
        <v>1.58</v>
      </c>
      <c r="AJ56" t="s">
        <v>229</v>
      </c>
    </row>
    <row r="57" spans="1:36" ht="15" x14ac:dyDescent="0.25">
      <c r="A57">
        <v>1.68</v>
      </c>
      <c r="B57">
        <v>3.55</v>
      </c>
      <c r="C57">
        <v>5.4</v>
      </c>
      <c r="D57" s="20">
        <f t="shared" si="3"/>
        <v>6.2113421268350733E-2</v>
      </c>
      <c r="E57" s="17">
        <f>IF(OR($A57="",$B57="",$C57=""),"",A57*'MPTO_working_3-way'!$I56)</f>
        <v>1.7843505477308292</v>
      </c>
      <c r="F57" s="21">
        <f>IF(OR($A57="",$B57="",$C57=""),"",B57*'MPTO_working_3-way'!$I56)</f>
        <v>3.7705026455026447</v>
      </c>
      <c r="G57" s="22">
        <f>IF(OR($A57="",$B57="",$C57=""),"",C57*'MPTO_working_3-way'!$I56)</f>
        <v>5.7354124748490944</v>
      </c>
      <c r="H57" s="17">
        <f>IF(OR($A57="",$B57="",$C57=""),"",'MPTO_working_3-way'!E56)</f>
        <v>1.740542176488391</v>
      </c>
      <c r="I57" s="21">
        <f>IF(OR($A57="",$B57="",$C57=""),"",'MPTO_working_3-way'!F56)</f>
        <v>3.8316280397848939</v>
      </c>
      <c r="J57" s="22">
        <f>IF(OR($A57="",$B57="",$C57=""),"",'MPTO_working_3-way'!G56)</f>
        <v>6.0797402401268599</v>
      </c>
      <c r="K57" s="17">
        <f>IF(OR($A57="",$B57="",$C57=""),"",'OddsRatio_working_3-way'!H56)</f>
        <v>1.7559486878231623</v>
      </c>
      <c r="L57" s="21">
        <f>IF(OR($A57="",$B57="",$C57=""),"",'OddsRatio_working_3-way'!I56)</f>
        <v>3.8348075793368581</v>
      </c>
      <c r="M57" s="22">
        <f>IF(OR($A57="",$B57="",$C57=""),"",'OddsRatio_working_3-way'!J56)</f>
        <v>5.8914326859145785</v>
      </c>
      <c r="N57" s="23">
        <f t="shared" si="16"/>
        <v>56.042799508858096</v>
      </c>
      <c r="O57" s="24">
        <f t="shared" si="17"/>
        <v>26.521662866163837</v>
      </c>
      <c r="P57" s="24">
        <f t="shared" si="18"/>
        <v>17.435537624978075</v>
      </c>
      <c r="Q57" t="s">
        <v>185</v>
      </c>
      <c r="R57" t="s">
        <v>186</v>
      </c>
      <c r="S57" t="s">
        <v>223</v>
      </c>
      <c r="T57" s="35">
        <v>153</v>
      </c>
      <c r="U57" s="35">
        <f t="shared" si="19"/>
        <v>68.46961325966852</v>
      </c>
      <c r="V57" s="35">
        <f t="shared" si="20"/>
        <v>111.53658536585365</v>
      </c>
      <c r="W57" s="35">
        <f t="shared" si="21"/>
        <v>115.86407766990291</v>
      </c>
      <c r="X57" s="35">
        <f t="shared" si="22"/>
        <v>78.599336964243435</v>
      </c>
      <c r="Y57" s="35">
        <f t="shared" si="23"/>
        <v>121.66630907042858</v>
      </c>
      <c r="Z57" s="35">
        <f t="shared" si="24"/>
        <v>125.99380137447784</v>
      </c>
      <c r="AA57" s="35">
        <f t="shared" si="25"/>
        <v>-10.129723704574914</v>
      </c>
      <c r="AB57" s="35">
        <f t="shared" si="26"/>
        <v>-10.129723704574928</v>
      </c>
      <c r="AC57" s="35">
        <f t="shared" si="27"/>
        <v>-10.129723704574928</v>
      </c>
      <c r="AF57">
        <v>2.21</v>
      </c>
      <c r="AG57">
        <v>1.65</v>
      </c>
      <c r="AJ57" t="s">
        <v>229</v>
      </c>
    </row>
    <row r="58" spans="1:36" ht="15" x14ac:dyDescent="0.25">
      <c r="A58">
        <v>1.81</v>
      </c>
      <c r="B58">
        <v>3.69</v>
      </c>
      <c r="C58">
        <v>4.12</v>
      </c>
      <c r="D58" s="20">
        <f t="shared" si="3"/>
        <v>6.6207344474345842E-2</v>
      </c>
      <c r="E58" s="17">
        <f>IF(OR($A58="",$B58="",$C58=""),"",A58*'MPTO_working_3-way'!$I57)</f>
        <v>1.9298352934985661</v>
      </c>
      <c r="F58" s="21">
        <f>IF(OR($A58="",$B58="",$C58=""),"",B58*'MPTO_working_3-way'!$I57)</f>
        <v>3.9343051011103363</v>
      </c>
      <c r="G58" s="22">
        <f>IF(OR($A58="",$B58="",$C58=""),"",C58*'MPTO_working_3-way'!$I57)</f>
        <v>4.3927742592343053</v>
      </c>
      <c r="H58" s="17">
        <f>IF(OR($A58="",$B58="",$C58=""),"",'MPTO_working_3-way'!E57)</f>
        <v>1.8853088463110421</v>
      </c>
      <c r="I58" s="21">
        <f>IF(OR($A58="",$B58="",$C58=""),"",'MPTO_working_3-way'!F57)</f>
        <v>4.0171355705816243</v>
      </c>
      <c r="J58" s="22">
        <f>IF(OR($A58="",$B58="",$C58=""),"",'MPTO_working_3-way'!G57)</f>
        <v>4.5320780803901508</v>
      </c>
      <c r="K58" s="17">
        <f>IF(OR($A58="",$B58="",$C58=""),"",'OddsRatio_working_3-way'!H57)</f>
        <v>1.9013164654108548</v>
      </c>
      <c r="L58" s="21">
        <f>IF(OR($A58="",$B58="",$C58=""),"",'OddsRatio_working_3-way'!I57)</f>
        <v>3.9932608542656793</v>
      </c>
      <c r="M58" s="22">
        <f>IF(OR($A58="",$B58="",$C58=""),"",'OddsRatio_working_3-way'!J57)</f>
        <v>4.4717374963973677</v>
      </c>
      <c r="N58" s="23">
        <f t="shared" si="16"/>
        <v>51.817893649727829</v>
      </c>
      <c r="O58" s="24">
        <f t="shared" si="17"/>
        <v>25.417449188619891</v>
      </c>
      <c r="P58" s="24">
        <f t="shared" si="18"/>
        <v>22.764657161652277</v>
      </c>
      <c r="Q58" t="s">
        <v>187</v>
      </c>
      <c r="R58" t="s">
        <v>188</v>
      </c>
      <c r="S58" t="s">
        <v>223</v>
      </c>
      <c r="T58" s="35">
        <v>154</v>
      </c>
      <c r="U58" s="35">
        <f t="shared" si="19"/>
        <v>84.316742081447956</v>
      </c>
      <c r="V58" s="35">
        <f t="shared" si="20"/>
        <v>110.9832402234637</v>
      </c>
      <c r="W58" s="35">
        <f t="shared" si="21"/>
        <v>102.83720930232558</v>
      </c>
      <c r="X58" s="35">
        <f t="shared" si="22"/>
        <v>94.179550474210728</v>
      </c>
      <c r="Y58" s="35">
        <f t="shared" si="23"/>
        <v>120.84604861622645</v>
      </c>
      <c r="Z58" s="35">
        <f t="shared" si="24"/>
        <v>112.70001769508835</v>
      </c>
      <c r="AA58" s="35">
        <f t="shared" si="25"/>
        <v>-9.8628083927627728</v>
      </c>
      <c r="AB58" s="35">
        <f t="shared" si="26"/>
        <v>-9.8628083927627586</v>
      </c>
      <c r="AC58" s="35">
        <f t="shared" si="27"/>
        <v>-9.8628083927627728</v>
      </c>
      <c r="AF58">
        <v>1.92</v>
      </c>
      <c r="AG58">
        <v>1.9</v>
      </c>
      <c r="AJ58" t="s">
        <v>230</v>
      </c>
    </row>
    <row r="59" spans="1:36" ht="15" x14ac:dyDescent="0.25">
      <c r="A59">
        <v>2.21</v>
      </c>
      <c r="B59">
        <v>3.58</v>
      </c>
      <c r="C59">
        <v>3.01</v>
      </c>
      <c r="D59" s="20">
        <f t="shared" si="3"/>
        <v>6.4044210342615315E-2</v>
      </c>
      <c r="E59" s="17">
        <f>IF(OR($A59="",$B59="",$C59=""),"",A59*'MPTO_working_3-way'!$I58)</f>
        <v>2.3515377048571797</v>
      </c>
      <c r="F59" s="21">
        <f>IF(OR($A59="",$B59="",$C59=""),"",B59*'MPTO_working_3-way'!$I58)</f>
        <v>3.8092782730265631</v>
      </c>
      <c r="G59" s="22">
        <f>IF(OR($A59="",$B59="",$C59=""),"",C59*'MPTO_working_3-way'!$I58)</f>
        <v>3.2027730731312718</v>
      </c>
      <c r="H59" s="17">
        <f>IF(OR($A59="",$B59="",$C59=""),"",'MPTO_working_3-way'!E58)</f>
        <v>2.3194288800890894</v>
      </c>
      <c r="I59" s="21">
        <f>IF(OR($A59="",$B59="",$C59=""),"",'MPTO_working_3-way'!F58)</f>
        <v>3.8762463568406433</v>
      </c>
      <c r="J59" s="22">
        <f>IF(OR($A59="",$B59="",$C59=""),"",'MPTO_working_3-way'!G58)</f>
        <v>3.2166975578537764</v>
      </c>
      <c r="K59" s="17">
        <f>IF(OR($A59="",$B59="",$C59=""),"",'OddsRatio_working_3-way'!H58)</f>
        <v>2.3330069925966832</v>
      </c>
      <c r="L59" s="21">
        <f>IF(OR($A59="",$B59="",$C59=""),"",'OddsRatio_working_3-way'!I58)</f>
        <v>3.8422793726441693</v>
      </c>
      <c r="M59" s="22">
        <f>IF(OR($A59="",$B59="",$C59=""),"",'OddsRatio_working_3-way'!J58)</f>
        <v>3.2143339298506897</v>
      </c>
      <c r="N59" s="23">
        <f t="shared" si="16"/>
        <v>42.525365335816922</v>
      </c>
      <c r="O59" s="24">
        <f t="shared" si="17"/>
        <v>26.251692008981951</v>
      </c>
      <c r="P59" s="24">
        <f t="shared" si="18"/>
        <v>31.22294265520113</v>
      </c>
      <c r="Q59" t="s">
        <v>189</v>
      </c>
      <c r="R59" t="s">
        <v>190</v>
      </c>
      <c r="S59" t="s">
        <v>223</v>
      </c>
      <c r="T59" s="35">
        <v>155</v>
      </c>
      <c r="U59" s="35">
        <f t="shared" si="19"/>
        <v>65.404624277456634</v>
      </c>
      <c r="V59" s="35">
        <f t="shared" si="20"/>
        <v>113.88594164456235</v>
      </c>
      <c r="W59" s="35">
        <f t="shared" si="21"/>
        <v>120.78366445916116</v>
      </c>
      <c r="X59" s="35">
        <f t="shared" si="22"/>
        <v>75.330393896276519</v>
      </c>
      <c r="Y59" s="35">
        <f t="shared" si="23"/>
        <v>123.81171126338221</v>
      </c>
      <c r="Z59" s="35">
        <f t="shared" si="24"/>
        <v>130.70943407798103</v>
      </c>
      <c r="AA59" s="35">
        <f t="shared" si="25"/>
        <v>-9.925769618819885</v>
      </c>
      <c r="AB59" s="35">
        <f t="shared" si="26"/>
        <v>-9.9257696188198565</v>
      </c>
      <c r="AC59" s="35">
        <f t="shared" si="27"/>
        <v>-9.9257696188198707</v>
      </c>
      <c r="AF59">
        <v>1.86</v>
      </c>
      <c r="AG59">
        <v>1.96</v>
      </c>
      <c r="AJ59" t="s">
        <v>230</v>
      </c>
    </row>
    <row r="60" spans="1:36" s="35" customFormat="1" ht="15" x14ac:dyDescent="0.25">
      <c r="A60">
        <v>1.73</v>
      </c>
      <c r="B60">
        <v>3.77</v>
      </c>
      <c r="C60">
        <v>4.53</v>
      </c>
      <c r="D60" s="20">
        <f t="shared" si="3"/>
        <v>6.4037223347225058E-2</v>
      </c>
      <c r="E60" s="17">
        <f>IF(OR($A60="",$B60="",$C60=""),"",A60*'MPTO_working_3-way'!$I59)</f>
        <v>1.8407843963906994</v>
      </c>
      <c r="F60" s="21">
        <f>IF(OR($A60="",$B60="",$C60=""),"",B60*'MPTO_working_3-way'!$I59)</f>
        <v>4.0114203320190382</v>
      </c>
      <c r="G60" s="22">
        <f>IF(OR($A60="",$B60="",$C60=""),"",C60*'MPTO_working_3-way'!$I59)</f>
        <v>4.8200886217629302</v>
      </c>
      <c r="H60" s="17">
        <f>IF(OR($A60="",$B60="",$C60=""),"",'MPTO_working_3-way'!E59)</f>
        <v>1.7963353075888435</v>
      </c>
      <c r="I60" s="21">
        <f>IF(OR($A60="",$B60="",$C60=""),"",'MPTO_working_3-way'!F59)</f>
        <v>4.0999359675111107</v>
      </c>
      <c r="J60" s="22">
        <f>IF(OR($A60="",$B60="",$C60=""),"",'MPTO_working_3-way'!G59)</f>
        <v>5.0149241444349215</v>
      </c>
      <c r="K60" s="17">
        <f>IF(OR($A60="",$B60="",$C60=""),"",'OddsRatio_working_3-way'!H59)</f>
        <v>1.8118473846736123</v>
      </c>
      <c r="L60" s="21">
        <f>IF(OR($A60="",$B60="",$C60=""),"",'OddsRatio_working_3-way'!I59)</f>
        <v>4.0805715829395979</v>
      </c>
      <c r="M60" s="22">
        <f>IF(OR($A60="",$B60="",$C60=""),"",'OddsRatio_working_3-way'!J59)</f>
        <v>4.9257825587641815</v>
      </c>
      <c r="N60" s="23">
        <f t="shared" si="16"/>
        <v>54.324667351632307</v>
      </c>
      <c r="O60" s="24">
        <f t="shared" si="17"/>
        <v>24.928826132181403</v>
      </c>
      <c r="P60" s="24">
        <f t="shared" si="18"/>
        <v>20.746506516186287</v>
      </c>
      <c r="Q60" t="s">
        <v>191</v>
      </c>
      <c r="R60" t="s">
        <v>192</v>
      </c>
      <c r="S60" t="s">
        <v>223</v>
      </c>
      <c r="T60" s="35">
        <v>156</v>
      </c>
      <c r="U60" s="35">
        <f t="shared" si="19"/>
        <v>116.10230179028135</v>
      </c>
      <c r="V60" s="35">
        <f t="shared" si="20"/>
        <v>110.25219941348973</v>
      </c>
      <c r="W60" s="35">
        <f t="shared" si="21"/>
        <v>75.170984455958546</v>
      </c>
      <c r="X60" s="35">
        <f t="shared" si="22"/>
        <v>126.57681613055172</v>
      </c>
      <c r="Y60" s="35">
        <f t="shared" si="23"/>
        <v>120.72671375376012</v>
      </c>
      <c r="Z60" s="35">
        <f t="shared" si="24"/>
        <v>85.645498796228921</v>
      </c>
      <c r="AA60" s="35">
        <f t="shared" si="25"/>
        <v>-10.474514340270375</v>
      </c>
      <c r="AB60" s="35">
        <f t="shared" si="26"/>
        <v>-10.474514340270389</v>
      </c>
      <c r="AC60" s="35">
        <f t="shared" si="27"/>
        <v>-10.474514340270375</v>
      </c>
      <c r="AD60" s="36"/>
      <c r="AE60" s="36"/>
      <c r="AF60">
        <v>1.93</v>
      </c>
      <c r="AG60">
        <v>1.88</v>
      </c>
      <c r="AH60" s="36"/>
      <c r="AI60" s="36"/>
      <c r="AJ60" t="s">
        <v>230</v>
      </c>
    </row>
    <row r="61" spans="1:36" ht="15" x14ac:dyDescent="0.25">
      <c r="A61">
        <v>3.91</v>
      </c>
      <c r="B61">
        <v>3.41</v>
      </c>
      <c r="C61">
        <v>1.93</v>
      </c>
      <c r="D61" s="20">
        <f t="shared" si="3"/>
        <v>6.7144322694040914E-2</v>
      </c>
      <c r="E61" s="17">
        <f>IF(OR($A61="",$B61="",$C61=""),"",A61*'MPTO_working_3-way'!$I60)</f>
        <v>4.1725343017337</v>
      </c>
      <c r="F61" s="21">
        <f>IF(OR($A61="",$B61="",$C61=""),"",B61*'MPTO_working_3-way'!$I60)</f>
        <v>3.6389621403866799</v>
      </c>
      <c r="G61" s="22">
        <f>IF(OR($A61="",$B61="",$C61=""),"",C61*'MPTO_working_3-way'!$I60)</f>
        <v>2.0595885427994989</v>
      </c>
      <c r="H61" s="17">
        <f>IF(OR($A61="",$B61="",$C61=""),"",'MPTO_working_3-way'!E60)</f>
        <v>4.2849851990579753</v>
      </c>
      <c r="I61" s="21">
        <f>IF(OR($A61="",$B61="",$C61=""),"",'MPTO_working_3-way'!F60)</f>
        <v>3.6917575718101263</v>
      </c>
      <c r="J61" s="22">
        <f>IF(OR($A61="",$B61="",$C61=""),"",'MPTO_working_3-way'!G60)</f>
        <v>2.0171324168441553</v>
      </c>
      <c r="K61" s="17">
        <f>IF(OR($A61="",$B61="",$C61=""),"",'OddsRatio_working_3-way'!H60)</f>
        <v>4.232958089698486</v>
      </c>
      <c r="L61" s="21">
        <f>IF(OR($A61="",$B61="",$C61=""),"",'OddsRatio_working_3-way'!I60)</f>
        <v>3.67746700899428</v>
      </c>
      <c r="M61" s="22">
        <f>IF(OR($A61="",$B61="",$C61=""),"",'OddsRatio_working_3-way'!J60)</f>
        <v>2.0332134101098256</v>
      </c>
      <c r="N61" s="23">
        <f t="shared" si="16"/>
        <v>23.966249949928443</v>
      </c>
      <c r="O61" s="24">
        <f t="shared" si="17"/>
        <v>27.48036284581238</v>
      </c>
      <c r="P61" s="24">
        <f t="shared" si="18"/>
        <v>48.553387204259181</v>
      </c>
      <c r="Q61" t="s">
        <v>193</v>
      </c>
      <c r="R61" t="s">
        <v>194</v>
      </c>
      <c r="S61" t="s">
        <v>223</v>
      </c>
      <c r="T61" s="35">
        <v>157</v>
      </c>
      <c r="U61" s="35">
        <f t="shared" si="19"/>
        <v>60.086419753086417</v>
      </c>
      <c r="V61" s="35">
        <f t="shared" si="20"/>
        <v>120.3177570093458</v>
      </c>
      <c r="W61" s="35">
        <f t="shared" si="21"/>
        <v>123.52452025586354</v>
      </c>
      <c r="X61" s="35">
        <f t="shared" si="22"/>
        <v>70.157722734790653</v>
      </c>
      <c r="Y61" s="35">
        <f t="shared" si="23"/>
        <v>130.38905999105003</v>
      </c>
      <c r="Z61" s="35">
        <f t="shared" si="24"/>
        <v>133.59582323756777</v>
      </c>
      <c r="AA61" s="35">
        <f t="shared" si="25"/>
        <v>-10.071302981704235</v>
      </c>
      <c r="AB61" s="35">
        <f t="shared" si="26"/>
        <v>-10.071302981704235</v>
      </c>
      <c r="AC61" s="35">
        <f t="shared" si="27"/>
        <v>-10.071302981704235</v>
      </c>
      <c r="AF61">
        <v>1.85</v>
      </c>
      <c r="AG61">
        <v>1.97</v>
      </c>
      <c r="AJ61" t="s">
        <v>230</v>
      </c>
    </row>
    <row r="62" spans="1:36" ht="15" x14ac:dyDescent="0.25">
      <c r="A62">
        <v>1.62</v>
      </c>
      <c r="B62">
        <v>4.28</v>
      </c>
      <c r="C62">
        <v>4.6900000000000004</v>
      </c>
      <c r="D62" s="20">
        <f t="shared" si="3"/>
        <v>6.4148426635058931E-2</v>
      </c>
      <c r="E62" s="17">
        <f>IF(OR($A62="",$B62="",$C62=""),"",A62*'MPTO_working_3-way'!$I61)</f>
        <v>1.7239204511487956</v>
      </c>
      <c r="F62" s="21">
        <f>IF(OR($A62="",$B62="",$C62=""),"",B62*'MPTO_working_3-way'!$I61)</f>
        <v>4.5545552659980526</v>
      </c>
      <c r="G62" s="22">
        <f>IF(OR($A62="",$B62="",$C62=""),"",C62*'MPTO_working_3-way'!$I61)</f>
        <v>4.9908561209184272</v>
      </c>
      <c r="H62" s="17">
        <f>IF(OR($A62="",$B62="",$C62=""),"",'MPTO_working_3-way'!E61)</f>
        <v>1.6781306998034047</v>
      </c>
      <c r="I62" s="21">
        <f>IF(OR($A62="",$B62="",$C62=""),"",'MPTO_working_3-way'!F61)</f>
        <v>4.7111577203571446</v>
      </c>
      <c r="J62" s="22">
        <f>IF(OR($A62="",$B62="",$C62=""),"",'MPTO_working_3-way'!G61)</f>
        <v>5.2127639838108744</v>
      </c>
      <c r="K62" s="17">
        <f>IF(OR($A62="",$B62="",$C62=""),"",'OddsRatio_working_3-way'!H61)</f>
        <v>1.6931431013508349</v>
      </c>
      <c r="L62" s="21">
        <f>IF(OR($A62="",$B62="",$C62=""),"",'OddsRatio_working_3-way'!I61)</f>
        <v>4.6669506006947392</v>
      </c>
      <c r="M62" s="22">
        <f>IF(OR($A62="",$B62="",$C62=""),"",'OddsRatio_working_3-way'!J61)</f>
        <v>5.1253194257815817</v>
      </c>
      <c r="N62" s="23">
        <f t="shared" si="16"/>
        <v>58.007316946301934</v>
      </c>
      <c r="O62" s="24">
        <f t="shared" si="17"/>
        <v>21.956040526404003</v>
      </c>
      <c r="P62" s="24">
        <f t="shared" si="18"/>
        <v>20.036642527294056</v>
      </c>
      <c r="Q62" t="s">
        <v>195</v>
      </c>
      <c r="R62" t="s">
        <v>196</v>
      </c>
      <c r="S62" t="s">
        <v>223</v>
      </c>
      <c r="T62" s="35">
        <v>158</v>
      </c>
      <c r="U62" s="35">
        <f t="shared" si="19"/>
        <v>91.050847457627128</v>
      </c>
      <c r="V62" s="35">
        <f t="shared" si="20"/>
        <v>112.98575498575497</v>
      </c>
      <c r="W62" s="35">
        <f t="shared" si="21"/>
        <v>101.77224199288257</v>
      </c>
      <c r="X62" s="35">
        <f t="shared" si="22"/>
        <v>101.24200302136245</v>
      </c>
      <c r="Y62" s="35">
        <f t="shared" si="23"/>
        <v>123.17691054949033</v>
      </c>
      <c r="Z62" s="35">
        <f t="shared" si="24"/>
        <v>111.96339755661791</v>
      </c>
      <c r="AA62" s="35">
        <f t="shared" si="25"/>
        <v>-10.191155563735322</v>
      </c>
      <c r="AB62" s="35">
        <f t="shared" si="26"/>
        <v>-10.191155563735364</v>
      </c>
      <c r="AC62" s="35">
        <f t="shared" si="27"/>
        <v>-10.191155563735336</v>
      </c>
      <c r="AF62">
        <v>1.77</v>
      </c>
      <c r="AG62">
        <v>2.04</v>
      </c>
      <c r="AJ62" t="s">
        <v>230</v>
      </c>
    </row>
    <row r="63" spans="1:36" s="35" customFormat="1" ht="15" x14ac:dyDescent="0.25">
      <c r="A63" s="28">
        <v>2.36</v>
      </c>
      <c r="B63" s="28">
        <v>3.51</v>
      </c>
      <c r="C63" s="28">
        <v>2.81</v>
      </c>
      <c r="D63" s="29">
        <f t="shared" si="3"/>
        <v>6.4500984580603493E-2</v>
      </c>
      <c r="E63" s="17">
        <f>IF(OR($A63="",$B63="",$C63=""),"",A63*'MPTO_working_3-way'!$I62)</f>
        <v>2.5122223236102239</v>
      </c>
      <c r="F63" s="21">
        <f>IF(OR($A63="",$B63="",$C63=""),"",B63*'MPTO_working_3-way'!$I62)</f>
        <v>3.736398455877918</v>
      </c>
      <c r="G63" s="22">
        <f>IF(OR($A63="",$B63="",$C63=""),"",C63*'MPTO_working_3-way'!$I62)</f>
        <v>2.9912477666714961</v>
      </c>
      <c r="H63" s="17">
        <f>IF(OR($A63="",$B63="",$C63=""),"",'MPTO_working_3-way'!E62)</f>
        <v>2.486149132602077</v>
      </c>
      <c r="I63" s="21">
        <f>IF(OR($A63="",$B63="",$C63=""),"",'MPTO_working_3-way'!F62)</f>
        <v>3.7965078373696328</v>
      </c>
      <c r="J63" s="22">
        <f>IF(OR($A63="",$B63="",$C63=""),"",'MPTO_working_3-way'!G62)</f>
        <v>2.9906849918644651</v>
      </c>
      <c r="K63" s="17">
        <f>IF(OR($A63="",$B63="",$C63=""),"",'OddsRatio_working_3-way'!H62)</f>
        <v>2.4979666652660066</v>
      </c>
      <c r="L63" s="21">
        <f>IF(OR($A63="",$B63="",$C63=""),"",'OddsRatio_working_3-way'!I62)</f>
        <v>3.7646296542777042</v>
      </c>
      <c r="M63" s="22">
        <f>IF(OR($A63="",$B63="",$C63=""),"",'OddsRatio_working_3-way'!J62)</f>
        <v>2.9936174000966713</v>
      </c>
      <c r="N63" s="23">
        <f t="shared" si="16"/>
        <v>39.805394236085604</v>
      </c>
      <c r="O63" s="24">
        <f t="shared" si="17"/>
        <v>26.763740853892315</v>
      </c>
      <c r="P63" s="24">
        <f t="shared" si="18"/>
        <v>33.430864910022066</v>
      </c>
      <c r="Q63" t="s">
        <v>197</v>
      </c>
      <c r="R63" t="s">
        <v>198</v>
      </c>
      <c r="S63" t="s">
        <v>223</v>
      </c>
      <c r="T63" s="35">
        <v>159</v>
      </c>
      <c r="U63" s="35">
        <f t="shared" si="19"/>
        <v>85.046511627906966</v>
      </c>
      <c r="V63" s="35">
        <f t="shared" si="20"/>
        <v>111.81899109792285</v>
      </c>
      <c r="W63" s="35">
        <f t="shared" si="21"/>
        <v>110.96374622356494</v>
      </c>
      <c r="X63" s="35">
        <f t="shared" si="22"/>
        <v>95.217262678512185</v>
      </c>
      <c r="Y63" s="35">
        <f t="shared" si="23"/>
        <v>121.98974214852807</v>
      </c>
      <c r="Z63" s="35">
        <f t="shared" si="24"/>
        <v>121.13449727417017</v>
      </c>
      <c r="AA63" s="35">
        <f t="shared" si="25"/>
        <v>-10.170751050605219</v>
      </c>
      <c r="AB63" s="35">
        <f t="shared" si="26"/>
        <v>-10.170751050605219</v>
      </c>
      <c r="AC63" s="35">
        <f t="shared" si="27"/>
        <v>-10.170751050605233</v>
      </c>
      <c r="AD63" s="36"/>
      <c r="AE63" s="36"/>
      <c r="AF63">
        <v>1.93</v>
      </c>
      <c r="AG63">
        <v>1.89</v>
      </c>
      <c r="AH63" s="36"/>
      <c r="AI63" s="36"/>
      <c r="AJ63" t="s">
        <v>231</v>
      </c>
    </row>
    <row r="64" spans="1:36" ht="15" x14ac:dyDescent="0.25">
      <c r="A64">
        <v>2.15</v>
      </c>
      <c r="B64">
        <v>3.37</v>
      </c>
      <c r="C64">
        <v>3.31</v>
      </c>
      <c r="D64" s="20">
        <f t="shared" si="3"/>
        <v>6.3966987739655368E-2</v>
      </c>
      <c r="E64" s="17">
        <f>IF(OR($A64="",$B64="",$C64=""),"",A64*'MPTO_working_3-way'!$I63)</f>
        <v>2.2875290236402588</v>
      </c>
      <c r="F64" s="21">
        <f>IF(OR($A64="",$B64="",$C64=""),"",B64*'MPTO_working_3-way'!$I63)</f>
        <v>3.5855687486826389</v>
      </c>
      <c r="G64" s="22">
        <f>IF(OR($A64="",$B64="",$C64=""),"",C64*'MPTO_working_3-way'!$I63)</f>
        <v>3.5217307294182594</v>
      </c>
      <c r="H64" s="17">
        <f>IF(OR($A64="",$B64="",$C64=""),"",'MPTO_working_3-way'!E63)</f>
        <v>2.2532979559508362</v>
      </c>
      <c r="I64" s="21">
        <f>IF(OR($A64="",$B64="",$C64=""),"",'MPTO_working_3-way'!F63)</f>
        <v>3.6309030776812277</v>
      </c>
      <c r="J64" s="22">
        <f>IF(OR($A64="",$B64="",$C64=""),"",'MPTO_working_3-way'!G63)</f>
        <v>3.5613490077047754</v>
      </c>
      <c r="K64" s="17">
        <f>IF(OR($A64="",$B64="",$C64=""),"",'OddsRatio_working_3-way'!H63)</f>
        <v>2.2672340511667746</v>
      </c>
      <c r="L64" s="21">
        <f>IF(OR($A64="",$B64="",$C64=""),"",'OddsRatio_working_3-way'!I63)</f>
        <v>3.6116040880567457</v>
      </c>
      <c r="M64" s="22">
        <f>IF(OR($A64="",$B64="",$C64=""),"",'OddsRatio_working_3-way'!J63)</f>
        <v>3.5454875288654346</v>
      </c>
      <c r="N64" s="23">
        <f t="shared" si="16"/>
        <v>43.71529233795907</v>
      </c>
      <c r="O64" s="24">
        <f t="shared" si="17"/>
        <v>27.889578197807712</v>
      </c>
      <c r="P64" s="24">
        <f t="shared" si="18"/>
        <v>28.395129464233232</v>
      </c>
      <c r="Q64" t="s">
        <v>199</v>
      </c>
      <c r="R64" t="s">
        <v>200</v>
      </c>
      <c r="S64" t="s">
        <v>223</v>
      </c>
      <c r="T64" s="35">
        <v>160</v>
      </c>
      <c r="U64" s="35">
        <f t="shared" si="19"/>
        <v>102.44604316546761</v>
      </c>
      <c r="V64" s="35">
        <f t="shared" si="20"/>
        <v>114.02298850574711</v>
      </c>
      <c r="W64" s="35">
        <f t="shared" si="21"/>
        <v>93.054393305439348</v>
      </c>
      <c r="X64" s="35">
        <f t="shared" si="22"/>
        <v>112.92261818881354</v>
      </c>
      <c r="Y64" s="35">
        <f t="shared" si="23"/>
        <v>124.49956352909304</v>
      </c>
      <c r="Z64" s="35">
        <f t="shared" si="24"/>
        <v>103.53096832878524</v>
      </c>
      <c r="AA64" s="35">
        <f t="shared" si="25"/>
        <v>-10.47657502334593</v>
      </c>
      <c r="AB64" s="35">
        <f t="shared" si="26"/>
        <v>-10.47657502334593</v>
      </c>
      <c r="AC64" s="35">
        <f t="shared" si="27"/>
        <v>-10.476575023345887</v>
      </c>
      <c r="AF64">
        <v>1.93</v>
      </c>
      <c r="AG64">
        <v>1.89</v>
      </c>
      <c r="AJ64" t="s">
        <v>231</v>
      </c>
    </row>
    <row r="65" spans="1:36" ht="15" x14ac:dyDescent="0.25">
      <c r="A65">
        <v>2.78</v>
      </c>
      <c r="B65">
        <v>3.48</v>
      </c>
      <c r="C65">
        <v>2.39</v>
      </c>
      <c r="D65" s="20">
        <f t="shared" si="3"/>
        <v>6.547859389591193E-2</v>
      </c>
      <c r="E65" s="17">
        <f>IF(OR($A65="",$B65="",$C65=""),"",A65*'MPTO_working_3-way'!$I64)</f>
        <v>2.9620304910306348</v>
      </c>
      <c r="F65" s="21">
        <f>IF(OR($A65="",$B65="",$C65=""),"",B65*'MPTO_working_3-way'!$I64)</f>
        <v>3.7078655067577735</v>
      </c>
      <c r="G65" s="22">
        <f>IF(OR($A65="",$B65="",$C65=""),"",C65*'MPTO_working_3-way'!$I64)</f>
        <v>2.5464938394112298</v>
      </c>
      <c r="H65" s="17">
        <f>IF(OR($A65="",$B65="",$C65=""),"",'MPTO_working_3-way'!E64)</f>
        <v>2.9595778000629411</v>
      </c>
      <c r="I65" s="21">
        <f>IF(OR($A65="",$B65="",$C65=""),"",'MPTO_working_3-way'!F64)</f>
        <v>3.7660510431402661</v>
      </c>
      <c r="J65" s="22">
        <f>IF(OR($A65="",$B65="",$C65=""),"",'MPTO_working_3-way'!G64)</f>
        <v>2.5215348921612306</v>
      </c>
      <c r="K65" s="17">
        <f>IF(OR($A65="",$B65="",$C65=""),"",'OddsRatio_working_3-way'!H64)</f>
        <v>2.9631177064698218</v>
      </c>
      <c r="L65" s="21">
        <f>IF(OR($A65="",$B65="",$C65=""),"",'OddsRatio_working_3-way'!I64)</f>
        <v>3.7351302876658203</v>
      </c>
      <c r="M65" s="22">
        <f>IF(OR($A65="",$B65="",$C65=""),"",'OddsRatio_working_3-way'!J64)</f>
        <v>2.5329964112320522</v>
      </c>
      <c r="N65" s="23">
        <f t="shared" si="16"/>
        <v>33.760624781821583</v>
      </c>
      <c r="O65" s="24">
        <f t="shared" si="17"/>
        <v>26.969694509616087</v>
      </c>
      <c r="P65" s="24">
        <f t="shared" si="18"/>
        <v>39.269680708562333</v>
      </c>
      <c r="Q65" t="s">
        <v>201</v>
      </c>
      <c r="R65" t="s">
        <v>202</v>
      </c>
      <c r="S65" t="s">
        <v>223</v>
      </c>
      <c r="T65" s="35">
        <v>161</v>
      </c>
      <c r="U65" s="35">
        <f t="shared" si="19"/>
        <v>73.972972972972968</v>
      </c>
      <c r="V65" s="35">
        <f t="shared" si="20"/>
        <v>115.13105413105414</v>
      </c>
      <c r="W65" s="35">
        <f t="shared" si="21"/>
        <v>117.83646112600536</v>
      </c>
      <c r="X65" s="35">
        <f t="shared" si="22"/>
        <v>89.032484742940511</v>
      </c>
      <c r="Y65" s="35">
        <f t="shared" si="23"/>
        <v>130.19056590102167</v>
      </c>
      <c r="Z65" s="35">
        <f t="shared" si="24"/>
        <v>132.8959728959729</v>
      </c>
      <c r="AA65" s="35">
        <f t="shared" si="25"/>
        <v>-15.059511769967543</v>
      </c>
      <c r="AB65" s="35">
        <f t="shared" si="26"/>
        <v>-15.059511769967528</v>
      </c>
      <c r="AC65" s="35">
        <f t="shared" si="27"/>
        <v>-15.059511769967543</v>
      </c>
      <c r="AF65">
        <v>1.78</v>
      </c>
      <c r="AG65">
        <v>2.0299999999999998</v>
      </c>
      <c r="AJ65" t="s">
        <v>231</v>
      </c>
    </row>
    <row r="66" spans="1:36" ht="15" x14ac:dyDescent="0.25">
      <c r="A66">
        <v>1.85</v>
      </c>
      <c r="B66">
        <v>3.51</v>
      </c>
      <c r="C66">
        <v>3.73</v>
      </c>
      <c r="D66" s="20">
        <f t="shared" si="3"/>
        <v>9.3537340186133688E-2</v>
      </c>
      <c r="E66" s="17">
        <f>IF(OR($A66="",$B66="",$C66=""),"",A66*'MPTO_working_3-way'!$I65)</f>
        <v>2.0230440793443476</v>
      </c>
      <c r="F66" s="21">
        <f>IF(OR($A66="",$B66="",$C66=""),"",B66*'MPTO_working_3-way'!$I65)</f>
        <v>3.8383160640533291</v>
      </c>
      <c r="G66" s="22">
        <f>IF(OR($A66="",$B66="",$C66=""),"",C66*'MPTO_working_3-way'!$I65)</f>
        <v>4.0788942788942784</v>
      </c>
      <c r="H66" s="17">
        <f>IF(OR($A66="",$B66="",$C66=""),"",'MPTO_working_3-way'!E65)</f>
        <v>1.9632424967959161</v>
      </c>
      <c r="I66" s="21">
        <f>IF(OR($A66="",$B66="",$C66=""),"",'MPTO_working_3-way'!F65)</f>
        <v>3.9413344738582836</v>
      </c>
      <c r="J66" s="22">
        <f>IF(OR($A66="",$B66="",$C66=""),"",'MPTO_working_3-way'!G65)</f>
        <v>4.2208803334077842</v>
      </c>
      <c r="K66" s="17">
        <f>IF(OR($A66="",$B66="",$C66=""),"",'OddsRatio_working_3-way'!H65)</f>
        <v>1.9846818713585632</v>
      </c>
      <c r="L66" s="21">
        <f>IF(OR($A66="",$B66="",$C66=""),"",'OddsRatio_working_3-way'!I65)</f>
        <v>3.9077076436588145</v>
      </c>
      <c r="M66" s="22">
        <f>IF(OR($A66="",$B66="",$C66=""),"",'OddsRatio_working_3-way'!J65)</f>
        <v>4.162566480951619</v>
      </c>
      <c r="N66" s="23">
        <f t="shared" si="16"/>
        <v>49.43046027568969</v>
      </c>
      <c r="O66" s="24">
        <f t="shared" si="17"/>
        <v>26.053091598297989</v>
      </c>
      <c r="P66" s="24">
        <f t="shared" si="18"/>
        <v>24.516448126012317</v>
      </c>
      <c r="Q66" t="s">
        <v>203</v>
      </c>
      <c r="R66" t="s">
        <v>204</v>
      </c>
      <c r="S66" t="s">
        <v>223</v>
      </c>
      <c r="T66" s="35">
        <v>162</v>
      </c>
      <c r="U66" s="35">
        <f t="shared" si="19"/>
        <v>102.44117647058825</v>
      </c>
      <c r="V66" s="35">
        <f t="shared" si="20"/>
        <v>114.76967930029156</v>
      </c>
      <c r="W66" s="35">
        <f t="shared" si="21"/>
        <v>94.21757322175732</v>
      </c>
      <c r="X66" s="35">
        <f t="shared" si="22"/>
        <v>115.01274747795112</v>
      </c>
      <c r="Y66" s="35">
        <f t="shared" si="23"/>
        <v>127.34125030765445</v>
      </c>
      <c r="Z66" s="35">
        <f t="shared" si="24"/>
        <v>106.7891442291202</v>
      </c>
      <c r="AA66" s="35">
        <f t="shared" si="25"/>
        <v>-12.571571007362877</v>
      </c>
      <c r="AB66" s="35">
        <f t="shared" si="26"/>
        <v>-12.571571007362891</v>
      </c>
      <c r="AC66" s="35">
        <f t="shared" si="27"/>
        <v>-12.571571007362877</v>
      </c>
      <c r="AF66">
        <v>1.84</v>
      </c>
      <c r="AG66">
        <v>2</v>
      </c>
      <c r="AJ66" t="s">
        <v>231</v>
      </c>
    </row>
    <row r="67" spans="1:36" ht="15" x14ac:dyDescent="0.25">
      <c r="A67">
        <v>2.72</v>
      </c>
      <c r="B67">
        <v>3.43</v>
      </c>
      <c r="C67">
        <v>2.39</v>
      </c>
      <c r="D67" s="20">
        <f t="shared" si="3"/>
        <v>7.7602290168906629E-2</v>
      </c>
      <c r="E67" s="17">
        <f>IF(OR($A67="",$B67="",$C67=""),"",A67*'MPTO_working_3-way'!$I66)</f>
        <v>2.9310782292594264</v>
      </c>
      <c r="F67" s="21">
        <f>IF(OR($A67="",$B67="",$C67=""),"",B67*'MPTO_working_3-way'!$I66)</f>
        <v>3.6961758552793498</v>
      </c>
      <c r="G67" s="22">
        <f>IF(OR($A67="",$B67="",$C67=""),"",C67*'MPTO_working_3-way'!$I66)</f>
        <v>2.5754694735036869</v>
      </c>
      <c r="H67" s="17">
        <f>IF(OR($A67="",$B67="",$C67=""),"",'MPTO_working_3-way'!E66)</f>
        <v>2.9258619175371074</v>
      </c>
      <c r="I67" s="21">
        <f>IF(OR($A67="",$B67="",$C67=""),"",'MPTO_working_3-way'!F66)</f>
        <v>3.763958270641238</v>
      </c>
      <c r="J67" s="22">
        <f>IF(OR($A67="",$B67="",$C67=""),"",'MPTO_working_3-way'!G66)</f>
        <v>2.547494131792424</v>
      </c>
      <c r="K67" s="17">
        <f>IF(OR($A67="",$B67="",$C67=""),"",'OddsRatio_working_3-way'!H66)</f>
        <v>2.930882157765677</v>
      </c>
      <c r="L67" s="21">
        <f>IF(OR($A67="",$B67="",$C67=""),"",'OddsRatio_working_3-way'!I66)</f>
        <v>3.7279323507968578</v>
      </c>
      <c r="M67" s="22">
        <f>IF(OR($A67="",$B67="",$C67=""),"",'OddsRatio_working_3-way'!J66)</f>
        <v>2.5604222088920294</v>
      </c>
      <c r="N67" s="23">
        <f t="shared" si="16"/>
        <v>34.117137851099336</v>
      </c>
      <c r="O67" s="24">
        <f t="shared" si="17"/>
        <v>27.054989782795978</v>
      </c>
      <c r="P67" s="24">
        <f t="shared" si="18"/>
        <v>38.827872366104685</v>
      </c>
      <c r="Q67" t="s">
        <v>205</v>
      </c>
      <c r="R67" t="s">
        <v>206</v>
      </c>
      <c r="S67" t="s">
        <v>223</v>
      </c>
      <c r="T67" s="35">
        <v>163</v>
      </c>
      <c r="U67" s="35">
        <f t="shared" si="19"/>
        <v>60.484276729559753</v>
      </c>
      <c r="V67" s="35">
        <f t="shared" si="20"/>
        <v>124.46572104018914</v>
      </c>
      <c r="W67" s="35">
        <f t="shared" si="21"/>
        <v>136.19078947368422</v>
      </c>
      <c r="X67" s="35">
        <f t="shared" si="22"/>
        <v>65.343489486126671</v>
      </c>
      <c r="Y67" s="35">
        <f t="shared" si="23"/>
        <v>129.32493379675603</v>
      </c>
      <c r="Z67" s="35">
        <f t="shared" si="24"/>
        <v>141.05000223025112</v>
      </c>
      <c r="AA67" s="35">
        <f t="shared" si="25"/>
        <v>-4.8592127565669188</v>
      </c>
      <c r="AB67" s="35">
        <f t="shared" si="26"/>
        <v>-4.8592127565668903</v>
      </c>
      <c r="AC67" s="35">
        <f t="shared" si="27"/>
        <v>-4.8592127565669045</v>
      </c>
      <c r="AF67">
        <v>1.87</v>
      </c>
      <c r="AG67">
        <v>1.94</v>
      </c>
      <c r="AJ67" t="s">
        <v>231</v>
      </c>
    </row>
    <row r="68" spans="1:36" ht="15" x14ac:dyDescent="0.25">
      <c r="A68">
        <v>1.59</v>
      </c>
      <c r="B68">
        <v>4.2300000000000004</v>
      </c>
      <c r="C68">
        <v>6.08</v>
      </c>
      <c r="D68" s="20">
        <f t="shared" ref="D68:D78" si="28">IF(OR($A68="",$B68="",$C68=""),"",(1/A68)+(1/B68)+(1/C68)-1)</f>
        <v>2.981112120593199E-2</v>
      </c>
      <c r="E68" s="17">
        <f>IF(OR($A68="",$B68="",$C68=""),"",A68*'MPTO_working_3-way'!$I67)</f>
        <v>1.637399682717432</v>
      </c>
      <c r="F68" s="21">
        <f>IF(OR($A68="",$B68="",$C68=""),"",B68*'MPTO_working_3-way'!$I67)</f>
        <v>4.3561010427010931</v>
      </c>
      <c r="G68" s="22">
        <f>IF(OR($A68="",$B68="",$C68=""),"",C68*'MPTO_working_3-way'!$I67)</f>
        <v>6.2612516169320669</v>
      </c>
      <c r="H68" s="17">
        <f>IF(OR($A68="",$B68="",$C68=""),"",'MPTO_working_3-way'!E67)</f>
        <v>1.6155251261335906</v>
      </c>
      <c r="I68" s="21">
        <f>IF(OR($A68="",$B68="",$C68=""),"",'MPTO_working_3-way'!F67)</f>
        <v>4.4156040934462624</v>
      </c>
      <c r="J68" s="22">
        <f>IF(OR($A68="",$B68="",$C68=""),"",'MPTO_working_3-way'!G67)</f>
        <v>6.4709571487709505</v>
      </c>
      <c r="K68" s="17">
        <f>IF(OR($A68="",$B68="",$C68=""),"",'OddsRatio_working_3-way'!H67)</f>
        <v>1.6229964073001006</v>
      </c>
      <c r="L68" s="21">
        <f>IF(OR($A68="",$B68="",$C68=""),"",'OddsRatio_working_3-way'!I67)</f>
        <v>4.4106413484395341</v>
      </c>
      <c r="M68" s="22">
        <f>IF(OR($A68="",$B68="",$C68=""),"",'OddsRatio_working_3-way'!J67)</f>
        <v>6.3641046594652719</v>
      </c>
      <c r="N68" s="23">
        <f t="shared" si="16"/>
        <v>61.072443738379015</v>
      </c>
      <c r="O68" s="24">
        <f t="shared" si="17"/>
        <v>22.956308639248842</v>
      </c>
      <c r="P68" s="24">
        <f t="shared" si="18"/>
        <v>15.971247622372143</v>
      </c>
      <c r="Q68" t="s">
        <v>207</v>
      </c>
      <c r="R68" t="s">
        <v>208</v>
      </c>
      <c r="S68" t="s">
        <v>223</v>
      </c>
      <c r="T68" s="35">
        <v>164</v>
      </c>
      <c r="U68" s="35">
        <f t="shared" si="19"/>
        <v>98.4</v>
      </c>
      <c r="V68" s="35">
        <f t="shared" si="20"/>
        <v>113.38271604938271</v>
      </c>
      <c r="W68" s="35">
        <f t="shared" si="21"/>
        <v>111.77070063694268</v>
      </c>
      <c r="X68" s="35">
        <f t="shared" si="22"/>
        <v>102.8465833136746</v>
      </c>
      <c r="Y68" s="35">
        <f t="shared" si="23"/>
        <v>117.82929936305733</v>
      </c>
      <c r="Z68" s="35">
        <f t="shared" si="24"/>
        <v>116.21728395061727</v>
      </c>
      <c r="AA68" s="35">
        <f t="shared" si="25"/>
        <v>-4.4465833136745943</v>
      </c>
      <c r="AB68" s="35">
        <f t="shared" si="26"/>
        <v>-4.4465833136746227</v>
      </c>
      <c r="AC68" s="35">
        <f t="shared" si="27"/>
        <v>-4.4465833136745943</v>
      </c>
      <c r="AF68">
        <v>1.88</v>
      </c>
      <c r="AG68">
        <v>2</v>
      </c>
      <c r="AJ68" t="s">
        <v>232</v>
      </c>
    </row>
    <row r="69" spans="1:36" ht="15" x14ac:dyDescent="0.25">
      <c r="A69">
        <v>2.5</v>
      </c>
      <c r="B69">
        <v>3.24</v>
      </c>
      <c r="C69">
        <v>3.14</v>
      </c>
      <c r="D69" s="20">
        <f t="shared" si="28"/>
        <v>2.7113312888259689E-2</v>
      </c>
      <c r="E69" s="17">
        <f>IF(OR($A69="",$B69="",$C69=""),"",A69*'MPTO_working_3-way'!$I68)</f>
        <v>2.567783282220649</v>
      </c>
      <c r="F69" s="21">
        <f>IF(OR($A69="",$B69="",$C69=""),"",B69*'MPTO_working_3-way'!$I68)</f>
        <v>3.3278471337579618</v>
      </c>
      <c r="G69" s="22">
        <f>IF(OR($A69="",$B69="",$C69=""),"",C69*'MPTO_working_3-way'!$I68)</f>
        <v>3.2251358024691354</v>
      </c>
      <c r="H69" s="17">
        <f>IF(OR($A69="",$B69="",$C69=""),"",'MPTO_working_3-way'!E68)</f>
        <v>2.5577918420982053</v>
      </c>
      <c r="I69" s="21">
        <f>IF(OR($A69="",$B69="",$C69=""),"",'MPTO_working_3-way'!F68)</f>
        <v>3.3377368724956695</v>
      </c>
      <c r="J69" s="22">
        <f>IF(OR($A69="",$B69="",$C69=""),"",'MPTO_working_3-way'!G68)</f>
        <v>3.2317114491918808</v>
      </c>
      <c r="K69" s="17">
        <f>IF(OR($A69="",$B69="",$C69=""),"",'OddsRatio_working_3-way'!H68)</f>
        <v>2.5623142372019134</v>
      </c>
      <c r="L69" s="21">
        <f>IF(OR($A69="",$B69="",$C69=""),"",'OddsRatio_working_3-way'!I68)</f>
        <v>3.3330559275548581</v>
      </c>
      <c r="M69" s="22">
        <f>IF(OR($A69="",$B69="",$C69=""),"",'OddsRatio_working_3-way'!J68)</f>
        <v>3.2289016450747301</v>
      </c>
      <c r="N69" s="23">
        <f t="shared" ref="N69:N78" si="29">(1/E69)* 100</f>
        <v>38.944096525746843</v>
      </c>
      <c r="O69" s="24">
        <f t="shared" ref="O69:O78" si="30">(1/F69)* 100</f>
        <v>30.049457195792311</v>
      </c>
      <c r="P69" s="24">
        <f t="shared" ref="P69:P78" si="31">(1/G69)* 100</f>
        <v>31.00644627846086</v>
      </c>
      <c r="Q69" t="s">
        <v>209</v>
      </c>
      <c r="R69" t="s">
        <v>210</v>
      </c>
      <c r="S69" t="s">
        <v>223</v>
      </c>
      <c r="T69" s="35">
        <v>165</v>
      </c>
      <c r="U69" s="35">
        <f t="shared" ref="U69:U78" si="32">(1/A70)*((T69*A70)-T69)</f>
        <v>144.85347985347985</v>
      </c>
      <c r="V69" s="35">
        <f t="shared" ref="V69:V78" si="33">(1/B70)*((T69*B70)-T69)</f>
        <v>130.11627906976744</v>
      </c>
      <c r="W69" s="35">
        <f t="shared" ref="W69:W78" si="34">(1/C70)*((T69*C70)-T69)</f>
        <v>49.615384615384613</v>
      </c>
      <c r="X69" s="35">
        <f t="shared" ref="X69:X78" si="35">((1/B70)+(1/C70))*T69</f>
        <v>150.26833631484794</v>
      </c>
      <c r="Y69" s="35">
        <f t="shared" ref="Y69:Y78" si="36">((1/A70)+(1/C70))*T69</f>
        <v>135.53113553113553</v>
      </c>
      <c r="Z69" s="35">
        <f t="shared" ref="Z69:Z78" si="37">((1/A70)+(1/B70))*T69</f>
        <v>55.030241076752695</v>
      </c>
      <c r="AA69" s="35">
        <f t="shared" ref="AA69:AA78" si="38">U69-X69</f>
        <v>-5.414856461368089</v>
      </c>
      <c r="AB69" s="35">
        <f t="shared" ref="AB69:AB78" si="39">V69-Y69</f>
        <v>-5.414856461368089</v>
      </c>
      <c r="AC69" s="35">
        <f t="shared" ref="AC69:AC78" si="40">W69-Z69</f>
        <v>-5.4148564613680819</v>
      </c>
      <c r="AF69">
        <v>2.31</v>
      </c>
      <c r="AG69">
        <v>1.67</v>
      </c>
      <c r="AJ69" t="s">
        <v>232</v>
      </c>
    </row>
    <row r="70" spans="1:36" ht="15" x14ac:dyDescent="0.25">
      <c r="A70">
        <v>8.19</v>
      </c>
      <c r="B70">
        <v>4.7300000000000004</v>
      </c>
      <c r="C70">
        <v>1.43</v>
      </c>
      <c r="D70" s="20">
        <f t="shared" si="28"/>
        <v>3.281731188707937E-2</v>
      </c>
      <c r="E70" s="17">
        <f>IF(OR($A70="",$B70="",$C70=""),"",A70*'MPTO_working_3-way'!$I69)</f>
        <v>8.4587737843551789</v>
      </c>
      <c r="F70" s="21">
        <f>IF(OR($A70="",$B70="",$C70=""),"",B70*'MPTO_working_3-way'!$I69)</f>
        <v>4.8852258852258856</v>
      </c>
      <c r="G70" s="22">
        <f>IF(OR($A70="",$B70="",$C70=""),"",C70*'MPTO_working_3-way'!$I69)</f>
        <v>1.4769287559985234</v>
      </c>
      <c r="H70" s="17">
        <f>IF(OR($A70="",$B70="",$C70=""),"",'MPTO_working_3-way'!E69)</f>
        <v>8.9959593457546045</v>
      </c>
      <c r="I70" s="21">
        <f>IF(OR($A70="",$B70="",$C70=""),"",'MPTO_working_3-way'!F69)</f>
        <v>4.988093756304</v>
      </c>
      <c r="J70" s="22">
        <f>IF(OR($A70="",$B70="",$C70=""),"",'MPTO_working_3-way'!G69)</f>
        <v>1.4527248567789228</v>
      </c>
      <c r="K70" s="17">
        <f>IF(OR($A70="",$B70="",$C70=""),"",'OddsRatio_working_3-way'!H69)</f>
        <v>8.6976864254590041</v>
      </c>
      <c r="L70" s="21">
        <f>IF(OR($A70="",$B70="",$C70=""),"",'OddsRatio_working_3-way'!I69)</f>
        <v>4.9933755725955615</v>
      </c>
      <c r="M70" s="22">
        <f>IF(OR($A70="",$B70="",$C70=""),"",'OddsRatio_working_3-way'!J69)</f>
        <v>1.4603623314252254</v>
      </c>
      <c r="N70" s="23">
        <f t="shared" si="29"/>
        <v>11.822044488877783</v>
      </c>
      <c r="O70" s="24">
        <f t="shared" si="30"/>
        <v>20.469882529367656</v>
      </c>
      <c r="P70" s="24">
        <f t="shared" si="31"/>
        <v>67.708072981754569</v>
      </c>
      <c r="Q70" t="s">
        <v>211</v>
      </c>
      <c r="R70" t="s">
        <v>212</v>
      </c>
      <c r="S70" t="s">
        <v>223</v>
      </c>
      <c r="T70" s="35">
        <v>166</v>
      </c>
      <c r="U70" s="35">
        <f t="shared" si="32"/>
        <v>117.46198830409357</v>
      </c>
      <c r="V70" s="35">
        <f t="shared" si="33"/>
        <v>111.39473684210526</v>
      </c>
      <c r="W70" s="35">
        <f t="shared" si="34"/>
        <v>98.520325203252042</v>
      </c>
      <c r="X70" s="35">
        <f t="shared" si="35"/>
        <v>122.08493795464271</v>
      </c>
      <c r="Y70" s="35">
        <f t="shared" si="36"/>
        <v>116.01768649265439</v>
      </c>
      <c r="Z70" s="35">
        <f t="shared" si="37"/>
        <v>103.14327485380117</v>
      </c>
      <c r="AA70" s="35">
        <f t="shared" si="38"/>
        <v>-4.6229496505491454</v>
      </c>
      <c r="AB70" s="35">
        <f t="shared" si="39"/>
        <v>-4.6229496505491312</v>
      </c>
      <c r="AC70" s="35">
        <f t="shared" si="40"/>
        <v>-4.6229496505491312</v>
      </c>
      <c r="AF70">
        <v>1.93</v>
      </c>
      <c r="AG70">
        <v>1.96</v>
      </c>
      <c r="AJ70" t="s">
        <v>232</v>
      </c>
    </row>
    <row r="71" spans="1:36" ht="15" x14ac:dyDescent="0.25">
      <c r="A71">
        <v>3.42</v>
      </c>
      <c r="B71">
        <v>3.04</v>
      </c>
      <c r="C71">
        <v>2.46</v>
      </c>
      <c r="D71" s="20">
        <f t="shared" si="28"/>
        <v>2.7849094280416598E-2</v>
      </c>
      <c r="E71" s="17">
        <f>IF(OR($A71="",$B71="",$C71=""),"",A71*'MPTO_working_3-way'!$I70)</f>
        <v>3.5152439024390247</v>
      </c>
      <c r="F71" s="21">
        <f>IF(OR($A71="",$B71="",$C71=""),"",B71*'MPTO_working_3-way'!$I70)</f>
        <v>3.1246612466124666</v>
      </c>
      <c r="G71" s="22">
        <f>IF(OR($A71="",$B71="",$C71=""),"",C71*'MPTO_working_3-way'!$I70)</f>
        <v>2.5285087719298249</v>
      </c>
      <c r="H71" s="17">
        <f>IF(OR($A71="",$B71="",$C71=""),"",'MPTO_working_3-way'!E70)</f>
        <v>3.5321382089928215</v>
      </c>
      <c r="I71" s="21">
        <f>IF(OR($A71="",$B71="",$C71=""),"",'MPTO_working_3-way'!F70)</f>
        <v>3.1282814010559985</v>
      </c>
      <c r="J71" s="22">
        <f>IF(OR($A71="",$B71="",$C71=""),"",'MPTO_working_3-way'!G70)</f>
        <v>2.5174900505700353</v>
      </c>
      <c r="K71" s="17">
        <f>IF(OR($A71="",$B71="",$C71=""),"",'OddsRatio_working_3-way'!H70)</f>
        <v>3.5235760558050555</v>
      </c>
      <c r="L71" s="21">
        <f>IF(OR($A71="",$B71="",$C71=""),"",'OddsRatio_working_3-way'!I70)</f>
        <v>3.1273120470422784</v>
      </c>
      <c r="M71" s="22">
        <f>IF(OR($A71="",$B71="",$C71=""),"",'OddsRatio_working_3-way'!J70)</f>
        <v>2.5224880336675128</v>
      </c>
      <c r="N71" s="23">
        <f t="shared" si="29"/>
        <v>28.44752818733738</v>
      </c>
      <c r="O71" s="24">
        <f t="shared" si="30"/>
        <v>32.003469210754545</v>
      </c>
      <c r="P71" s="24">
        <f t="shared" si="31"/>
        <v>39.549002601908064</v>
      </c>
      <c r="Q71" t="s">
        <v>213</v>
      </c>
      <c r="R71" t="s">
        <v>214</v>
      </c>
      <c r="S71" t="s">
        <v>223</v>
      </c>
      <c r="T71" s="35">
        <v>167</v>
      </c>
      <c r="U71" s="35">
        <f t="shared" si="32"/>
        <v>47.714285714285701</v>
      </c>
      <c r="V71" s="35">
        <f t="shared" si="33"/>
        <v>134.57281553398059</v>
      </c>
      <c r="W71" s="35">
        <f t="shared" si="34"/>
        <v>143.61064425770306</v>
      </c>
      <c r="X71" s="35">
        <f t="shared" si="35"/>
        <v>55.816540208316333</v>
      </c>
      <c r="Y71" s="35">
        <f t="shared" si="36"/>
        <v>142.67507002801122</v>
      </c>
      <c r="Z71" s="35">
        <f t="shared" si="37"/>
        <v>151.71289875173372</v>
      </c>
      <c r="AA71" s="35">
        <f t="shared" si="38"/>
        <v>-8.1022544940306318</v>
      </c>
      <c r="AB71" s="35">
        <f t="shared" si="39"/>
        <v>-8.1022544940306318</v>
      </c>
      <c r="AC71" s="35">
        <f t="shared" si="40"/>
        <v>-8.1022544940306602</v>
      </c>
      <c r="AF71">
        <v>2.64</v>
      </c>
      <c r="AG71">
        <v>1.53</v>
      </c>
      <c r="AJ71" t="s">
        <v>232</v>
      </c>
    </row>
    <row r="72" spans="1:36" ht="15" x14ac:dyDescent="0.25">
      <c r="A72">
        <v>1.4</v>
      </c>
      <c r="B72">
        <v>5.15</v>
      </c>
      <c r="C72">
        <v>7.14</v>
      </c>
      <c r="D72" s="20">
        <f t="shared" si="28"/>
        <v>4.8516493976231256E-2</v>
      </c>
      <c r="E72" s="17">
        <f>IF(OR($A72="",$B72="",$C72=""),"",A72*'MPTO_working_3-way'!$I71)</f>
        <v>1.4679230915667236</v>
      </c>
      <c r="F72" s="21">
        <f>IF(OR($A72="",$B72="",$C72=""),"",B72*'MPTO_working_3-way'!$I71)</f>
        <v>5.3998599439775914</v>
      </c>
      <c r="G72" s="22">
        <f>IF(OR($A72="",$B72="",$C72=""),"",C72*'MPTO_working_3-way'!$I71)</f>
        <v>7.4864077669902906</v>
      </c>
      <c r="H72" s="17">
        <f>IF(OR($A72="",$B72="",$C72=""),"",'MPTO_working_3-way'!E71)</f>
        <v>1.4324317305320018</v>
      </c>
      <c r="I72" s="21">
        <f>IF(OR($A72="",$B72="",$C72=""),"",'MPTO_working_3-way'!F71)</f>
        <v>5.6178957017722553</v>
      </c>
      <c r="J72" s="22">
        <f>IF(OR($A72="",$B72="",$C72=""),"",'MPTO_working_3-way'!G71)</f>
        <v>8.072076686667641</v>
      </c>
      <c r="K72" s="17">
        <f>IF(OR($A72="",$B72="",$C72=""),"",'OddsRatio_working_3-way'!H71)</f>
        <v>1.4429060868684704</v>
      </c>
      <c r="L72" s="21">
        <f>IF(OR($A72="",$B72="",$C72=""),"",'OddsRatio_working_3-way'!I71)</f>
        <v>5.5951506512603784</v>
      </c>
      <c r="M72" s="22">
        <f>IF(OR($A72="",$B72="",$C72=""),"",'OddsRatio_working_3-way'!J71)</f>
        <v>7.7986084334310179</v>
      </c>
      <c r="N72" s="23">
        <f t="shared" si="29"/>
        <v>68.123459992218912</v>
      </c>
      <c r="O72" s="24">
        <f t="shared" si="30"/>
        <v>18.518998832836207</v>
      </c>
      <c r="P72" s="24">
        <f t="shared" si="31"/>
        <v>13.357541174944885</v>
      </c>
      <c r="Q72" t="s">
        <v>81</v>
      </c>
      <c r="R72" t="s">
        <v>74</v>
      </c>
      <c r="S72" t="s">
        <v>224</v>
      </c>
      <c r="T72" s="35">
        <v>168</v>
      </c>
      <c r="U72" s="35">
        <f t="shared" si="32"/>
        <v>140.59380097879281</v>
      </c>
      <c r="V72" s="35">
        <f t="shared" si="33"/>
        <v>133.85365853658536</v>
      </c>
      <c r="W72" s="35">
        <f t="shared" si="34"/>
        <v>52.931506849315063</v>
      </c>
      <c r="X72" s="35">
        <f t="shared" si="35"/>
        <v>149.21483461409957</v>
      </c>
      <c r="Y72" s="35">
        <f t="shared" si="36"/>
        <v>142.47469217189212</v>
      </c>
      <c r="Z72" s="35">
        <f t="shared" si="37"/>
        <v>61.552540484621808</v>
      </c>
      <c r="AA72" s="35">
        <f t="shared" si="38"/>
        <v>-8.6210336353067589</v>
      </c>
      <c r="AB72" s="35">
        <f t="shared" si="39"/>
        <v>-8.6210336353067589</v>
      </c>
      <c r="AC72" s="35">
        <f t="shared" si="40"/>
        <v>-8.6210336353067447</v>
      </c>
      <c r="AF72">
        <v>1.65</v>
      </c>
      <c r="AG72">
        <v>2.27</v>
      </c>
      <c r="AJ72" t="s">
        <v>86</v>
      </c>
    </row>
    <row r="73" spans="1:36" ht="15" x14ac:dyDescent="0.25">
      <c r="A73">
        <v>6.13</v>
      </c>
      <c r="B73">
        <v>4.92</v>
      </c>
      <c r="C73">
        <v>1.46</v>
      </c>
      <c r="D73" s="20">
        <f t="shared" si="28"/>
        <v>5.1315676400635279E-2</v>
      </c>
      <c r="E73" s="17">
        <f>IF(OR($A73="",$B73="",$C73=""),"",A73*'MPTO_working_3-way'!$I72)</f>
        <v>6.4445650963358938</v>
      </c>
      <c r="F73" s="21">
        <f>IF(OR($A73="",$B73="",$C73=""),"",B73*'MPTO_working_3-way'!$I72)</f>
        <v>5.1724731278911253</v>
      </c>
      <c r="G73" s="22">
        <f>IF(OR($A73="",$B73="",$C73=""),"",C73*'MPTO_working_3-way'!$I72)</f>
        <v>1.5349208875449274</v>
      </c>
      <c r="H73" s="17">
        <f>IF(OR($A73="",$B73="",$C73=""),"",'MPTO_working_3-way'!E72)</f>
        <v>6.8480527958089814</v>
      </c>
      <c r="I73" s="21">
        <f>IF(OR($A73="",$B73="",$C73=""),"",'MPTO_working_3-way'!F72)</f>
        <v>5.3721039636896819</v>
      </c>
      <c r="J73" s="22">
        <f>IF(OR($A73="",$B73="",$C73=""),"",'MPTO_working_3-way'!G72)</f>
        <v>1.4973953973927856</v>
      </c>
      <c r="K73" s="17">
        <f>IF(OR($A73="",$B73="",$C73=""),"",'OddsRatio_working_3-way'!H72)</f>
        <v>6.6744477509915088</v>
      </c>
      <c r="L73" s="21">
        <f>IF(OR($A73="",$B73="",$C73=""),"",'OddsRatio_working_3-way'!I72)</f>
        <v>5.3360302502703147</v>
      </c>
      <c r="M73" s="22">
        <f>IF(OR($A73="",$B73="",$C73=""),"",'OddsRatio_working_3-way'!J72)</f>
        <v>1.5088198763072305</v>
      </c>
      <c r="N73" s="23">
        <f t="shared" si="29"/>
        <v>15.516950873357732</v>
      </c>
      <c r="O73" s="24">
        <f t="shared" si="30"/>
        <v>19.333111555626601</v>
      </c>
      <c r="P73" s="24">
        <f t="shared" si="31"/>
        <v>65.149937571015684</v>
      </c>
      <c r="Q73" t="s">
        <v>71</v>
      </c>
      <c r="R73" t="s">
        <v>78</v>
      </c>
      <c r="S73" t="s">
        <v>224</v>
      </c>
      <c r="T73" s="35">
        <v>169</v>
      </c>
      <c r="U73" s="35">
        <f t="shared" si="32"/>
        <v>57.815789473684212</v>
      </c>
      <c r="V73" s="35">
        <f t="shared" si="33"/>
        <v>130.14942528735634</v>
      </c>
      <c r="W73" s="35">
        <f t="shared" si="34"/>
        <v>141.52032520325204</v>
      </c>
      <c r="X73" s="35">
        <f t="shared" si="35"/>
        <v>66.330249509391649</v>
      </c>
      <c r="Y73" s="35">
        <f t="shared" si="36"/>
        <v>138.66388532306377</v>
      </c>
      <c r="Z73" s="35">
        <f t="shared" si="37"/>
        <v>150.03478523895947</v>
      </c>
      <c r="AA73" s="35">
        <f t="shared" si="38"/>
        <v>-8.5144600357074367</v>
      </c>
      <c r="AB73" s="35">
        <f t="shared" si="39"/>
        <v>-8.5144600357074296</v>
      </c>
      <c r="AC73" s="35">
        <f t="shared" si="40"/>
        <v>-8.5144600357074296</v>
      </c>
      <c r="AF73">
        <v>1.55</v>
      </c>
      <c r="AG73">
        <v>2.48</v>
      </c>
      <c r="AJ73" t="s">
        <v>86</v>
      </c>
    </row>
    <row r="74" spans="1:36" ht="15" x14ac:dyDescent="0.25">
      <c r="A74">
        <v>1.52</v>
      </c>
      <c r="B74">
        <v>4.3499999999999996</v>
      </c>
      <c r="C74">
        <v>6.15</v>
      </c>
      <c r="D74" s="20">
        <f t="shared" si="28"/>
        <v>5.038142032963E-2</v>
      </c>
      <c r="E74" s="17">
        <f>IF(OR($A74="",$B74="",$C74=""),"",A74*'MPTO_working_3-way'!$I73)</f>
        <v>1.5965797589010375</v>
      </c>
      <c r="F74" s="21">
        <f>IF(OR($A74="",$B74="",$C74=""),"",B74*'MPTO_working_3-way'!$I73)</f>
        <v>4.5691591784338899</v>
      </c>
      <c r="G74" s="22">
        <f>IF(OR($A74="",$B74="",$C74=""),"",C74*'MPTO_working_3-way'!$I73)</f>
        <v>6.4598457350272245</v>
      </c>
      <c r="H74" s="17">
        <f>IF(OR($A74="",$B74="",$C74=""),"",'MPTO_working_3-way'!E73)</f>
        <v>1.559816798109676</v>
      </c>
      <c r="I74" s="21">
        <f>IF(OR($A74="",$B74="",$C74=""),"",'MPTO_working_3-way'!F73)</f>
        <v>4.6928252414859619</v>
      </c>
      <c r="J74" s="22">
        <f>IF(OR($A74="",$B74="",$C74=""),"",'MPTO_working_3-way'!G73)</f>
        <v>6.8583427501644474</v>
      </c>
      <c r="K74" s="17">
        <f>IF(OR($A74="",$B74="",$C74=""),"",'OddsRatio_working_3-way'!H73)</f>
        <v>1.5715843853205944</v>
      </c>
      <c r="L74" s="21">
        <f>IF(OR($A74="",$B74="",$C74=""),"",'OddsRatio_working_3-way'!I73)</f>
        <v>4.682322482353829</v>
      </c>
      <c r="M74" s="22">
        <f>IF(OR($A74="",$B74="",$C74=""),"",'OddsRatio_working_3-way'!J73)</f>
        <v>6.6608838161558879</v>
      </c>
      <c r="N74" s="23">
        <f t="shared" si="29"/>
        <v>62.633889376646167</v>
      </c>
      <c r="O74" s="24">
        <f t="shared" si="30"/>
        <v>21.885864793678664</v>
      </c>
      <c r="P74" s="24">
        <f t="shared" si="31"/>
        <v>15.480245829675152</v>
      </c>
      <c r="Q74" t="s">
        <v>79</v>
      </c>
      <c r="R74" t="s">
        <v>68</v>
      </c>
      <c r="S74" t="s">
        <v>224</v>
      </c>
      <c r="T74" s="35">
        <v>170</v>
      </c>
      <c r="U74" s="35">
        <f t="shared" si="32"/>
        <v>111.78082191780821</v>
      </c>
      <c r="V74" s="35">
        <f t="shared" si="33"/>
        <v>120.72463768115942</v>
      </c>
      <c r="W74" s="35">
        <f t="shared" si="34"/>
        <v>100.04115226337449</v>
      </c>
      <c r="X74" s="35">
        <f t="shared" si="35"/>
        <v>119.23421005546609</v>
      </c>
      <c r="Y74" s="35">
        <f t="shared" si="36"/>
        <v>128.17802581881728</v>
      </c>
      <c r="Z74" s="35">
        <f t="shared" si="37"/>
        <v>107.49454040103235</v>
      </c>
      <c r="AA74" s="35">
        <f t="shared" si="38"/>
        <v>-7.4533881376578819</v>
      </c>
      <c r="AB74" s="35">
        <f t="shared" si="39"/>
        <v>-7.4533881376578535</v>
      </c>
      <c r="AC74" s="35">
        <f t="shared" si="40"/>
        <v>-7.4533881376578677</v>
      </c>
      <c r="AF74">
        <v>1.66</v>
      </c>
      <c r="AG74">
        <v>2.25</v>
      </c>
      <c r="AJ74" t="s">
        <v>86</v>
      </c>
    </row>
    <row r="75" spans="1:36" ht="15" x14ac:dyDescent="0.25">
      <c r="A75">
        <v>2.92</v>
      </c>
      <c r="B75">
        <v>3.45</v>
      </c>
      <c r="C75">
        <v>2.4300000000000002</v>
      </c>
      <c r="D75" s="20">
        <f t="shared" si="28"/>
        <v>4.3843459633281512E-2</v>
      </c>
      <c r="E75" s="17">
        <f>IF(OR($A75="",$B75="",$C75=""),"",A75*'MPTO_working_3-way'!$I74)</f>
        <v>3.048022902129182</v>
      </c>
      <c r="F75" s="21">
        <f>IF(OR($A75="",$B75="",$C75=""),"",B75*'MPTO_working_3-way'!$I74)</f>
        <v>3.6012599357348214</v>
      </c>
      <c r="G75" s="22">
        <f>IF(OR($A75="",$B75="",$C75=""),"",C75*'MPTO_working_3-way'!$I74)</f>
        <v>2.5365396069088741</v>
      </c>
      <c r="H75" s="17">
        <f>IF(OR($A75="",$B75="",$C75=""),"",'MPTO_working_3-way'!E74)</f>
        <v>3.050163598621435</v>
      </c>
      <c r="I75" s="21">
        <f>IF(OR($A75="",$B75="",$C75=""),"",'MPTO_working_3-way'!F74)</f>
        <v>3.6331851157047361</v>
      </c>
      <c r="J75" s="22">
        <f>IF(OR($A75="",$B75="",$C75=""),"",'MPTO_working_3-way'!G74)</f>
        <v>2.5194746115781412</v>
      </c>
      <c r="K75" s="17">
        <f>IF(OR($A75="",$B75="",$C75=""),"",'OddsRatio_working_3-way'!H74)</f>
        <v>3.0505601075122279</v>
      </c>
      <c r="L75" s="21">
        <f>IF(OR($A75="",$B75="",$C75=""),"",'OddsRatio_working_3-way'!I74)</f>
        <v>3.616600137190082</v>
      </c>
      <c r="M75" s="22">
        <f>IF(OR($A75="",$B75="",$C75=""),"",'OddsRatio_working_3-way'!J74)</f>
        <v>2.5272400800742116</v>
      </c>
      <c r="N75" s="23">
        <f t="shared" si="29"/>
        <v>32.808152435516632</v>
      </c>
      <c r="O75" s="24">
        <f t="shared" si="30"/>
        <v>27.768059452669146</v>
      </c>
      <c r="P75" s="24">
        <f t="shared" si="31"/>
        <v>39.423788111814225</v>
      </c>
      <c r="Q75" t="s">
        <v>75</v>
      </c>
      <c r="R75" t="s">
        <v>72</v>
      </c>
      <c r="S75" t="s">
        <v>224</v>
      </c>
      <c r="T75" s="35">
        <v>171</v>
      </c>
      <c r="U75" s="35">
        <f t="shared" si="32"/>
        <v>109.26714801444045</v>
      </c>
      <c r="V75" s="35">
        <f t="shared" si="33"/>
        <v>121.57803468208093</v>
      </c>
      <c r="W75" s="35">
        <f t="shared" si="34"/>
        <v>106.47169811320755</v>
      </c>
      <c r="X75" s="35">
        <f t="shared" si="35"/>
        <v>113.95026720471155</v>
      </c>
      <c r="Y75" s="35">
        <f t="shared" si="36"/>
        <v>126.26115387235203</v>
      </c>
      <c r="Z75" s="35">
        <f t="shared" si="37"/>
        <v>111.15481730347864</v>
      </c>
      <c r="AA75" s="35">
        <f t="shared" si="38"/>
        <v>-4.6831191902710998</v>
      </c>
      <c r="AB75" s="35">
        <f t="shared" si="39"/>
        <v>-4.6831191902710998</v>
      </c>
      <c r="AC75" s="35">
        <f t="shared" si="40"/>
        <v>-4.6831191902710856</v>
      </c>
      <c r="AF75">
        <v>1.91</v>
      </c>
      <c r="AG75">
        <v>1.93</v>
      </c>
      <c r="AJ75" t="s">
        <v>86</v>
      </c>
    </row>
    <row r="76" spans="1:36" ht="15" x14ac:dyDescent="0.25">
      <c r="A76">
        <v>2.77</v>
      </c>
      <c r="B76">
        <v>3.46</v>
      </c>
      <c r="C76">
        <v>2.65</v>
      </c>
      <c r="D76" s="20">
        <f t="shared" si="28"/>
        <v>2.7386661931410039E-2</v>
      </c>
      <c r="E76" s="17">
        <f>IF(OR($A76="",$B76="",$C76=""),"",A76*'MPTO_working_3-way'!$I75)</f>
        <v>2.845861053550006</v>
      </c>
      <c r="F76" s="21">
        <f>IF(OR($A76="",$B76="",$C76=""),"",B76*'MPTO_working_3-way'!$I75)</f>
        <v>3.5547578502826789</v>
      </c>
      <c r="G76" s="22">
        <f>IF(OR($A76="",$B76="",$C76=""),"",C76*'MPTO_working_3-way'!$I75)</f>
        <v>2.7225746541182363</v>
      </c>
      <c r="H76" s="17">
        <f>IF(OR($A76="",$B76="",$C76=""),"",'MPTO_working_3-way'!E75)</f>
        <v>2.8418622207021413</v>
      </c>
      <c r="I76" s="21">
        <f>IF(OR($A76="",$B76="",$C76=""),"",'MPTO_working_3-way'!F75)</f>
        <v>3.572851922518737</v>
      </c>
      <c r="J76" s="22">
        <f>IF(OR($A76="",$B76="",$C76=""),"",'MPTO_working_3-way'!G75)</f>
        <v>2.715696921591487</v>
      </c>
      <c r="K76" s="17">
        <f>IF(OR($A76="",$B76="",$C76=""),"",'OddsRatio_working_3-way'!H75)</f>
        <v>2.8442126598825177</v>
      </c>
      <c r="L76" s="21">
        <f>IF(OR($A76="",$B76="",$C76=""),"",'OddsRatio_working_3-way'!I75)</f>
        <v>3.5631430188197695</v>
      </c>
      <c r="M76" s="22">
        <f>IF(OR($A76="",$B76="",$C76=""),"",'OddsRatio_working_3-way'!J75)</f>
        <v>2.7191812931108212</v>
      </c>
      <c r="N76" s="23">
        <f t="shared" si="29"/>
        <v>35.138749966466996</v>
      </c>
      <c r="O76" s="24">
        <f t="shared" si="30"/>
        <v>28.131311389339185</v>
      </c>
      <c r="P76" s="24">
        <f t="shared" si="31"/>
        <v>36.729938644193808</v>
      </c>
      <c r="Q76" t="s">
        <v>215</v>
      </c>
      <c r="R76" t="s">
        <v>216</v>
      </c>
      <c r="S76" t="s">
        <v>224</v>
      </c>
      <c r="T76" s="35">
        <v>172</v>
      </c>
      <c r="U76" s="35">
        <f t="shared" si="32"/>
        <v>35.492063492063487</v>
      </c>
      <c r="V76" s="35">
        <f t="shared" si="33"/>
        <v>144.03252032520325</v>
      </c>
      <c r="W76" s="35">
        <f t="shared" si="34"/>
        <v>157.8085808580858</v>
      </c>
      <c r="X76" s="35">
        <f t="shared" si="35"/>
        <v>42.158898816710938</v>
      </c>
      <c r="Y76" s="35">
        <f t="shared" si="36"/>
        <v>150.6993556498507</v>
      </c>
      <c r="Z76" s="35">
        <f t="shared" si="37"/>
        <v>164.47541618273326</v>
      </c>
      <c r="AA76" s="35">
        <f t="shared" si="38"/>
        <v>-6.666835324647451</v>
      </c>
      <c r="AB76" s="35">
        <f t="shared" si="39"/>
        <v>-6.666835324647451</v>
      </c>
      <c r="AC76" s="35">
        <f t="shared" si="40"/>
        <v>-6.666835324647451</v>
      </c>
      <c r="AF76">
        <v>2.06</v>
      </c>
      <c r="AG76">
        <v>1.84</v>
      </c>
      <c r="AJ76" t="s">
        <v>225</v>
      </c>
    </row>
    <row r="77" spans="1:36" ht="15" x14ac:dyDescent="0.25">
      <c r="A77">
        <v>1.26</v>
      </c>
      <c r="B77">
        <v>6.15</v>
      </c>
      <c r="C77">
        <v>12.12</v>
      </c>
      <c r="D77" s="20">
        <f t="shared" si="28"/>
        <v>3.8760670492136384E-2</v>
      </c>
      <c r="E77" s="17">
        <f>IF(OR($A77="",$B77="",$C77=""),"",A77*'MPTO_working_3-way'!$I76)</f>
        <v>1.3088384448200918</v>
      </c>
      <c r="F77" s="21">
        <f>IF(OR($A77="",$B77="",$C77=""),"",B77*'MPTO_working_3-way'!$I76)</f>
        <v>6.388378123526639</v>
      </c>
      <c r="G77" s="22">
        <f>IF(OR($A77="",$B77="",$C77=""),"",C77*'MPTO_working_3-way'!$I76)</f>
        <v>12.589779326364692</v>
      </c>
      <c r="H77" s="17">
        <f>IF(OR($A77="",$B77="",$C77=""),"",'MPTO_working_3-way'!E76)</f>
        <v>1.2808516000641532</v>
      </c>
      <c r="I77" s="21">
        <f>IF(OR($A77="",$B77="",$C77=""),"",'MPTO_working_3-way'!F76)</f>
        <v>6.6808566940963585</v>
      </c>
      <c r="J77" s="22">
        <f>IF(OR($A77="",$B77="",$C77=""),"",'MPTO_working_3-way'!G76)</f>
        <v>14.370288085489236</v>
      </c>
      <c r="K77" s="17">
        <f>IF(OR($A77="",$B77="",$C77=""),"",'OddsRatio_working_3-way'!H76)</f>
        <v>1.2884967219247168</v>
      </c>
      <c r="L77" s="21">
        <f>IF(OR($A77="",$B77="",$C77=""),"",'OddsRatio_working_3-way'!I76)</f>
        <v>6.7144542996626555</v>
      </c>
      <c r="M77" s="22">
        <f>IF(OR($A77="",$B77="",$C77=""),"",'OddsRatio_working_3-way'!J76)</f>
        <v>13.3387828761648</v>
      </c>
      <c r="N77" s="23">
        <f t="shared" si="29"/>
        <v>76.403623683093784</v>
      </c>
      <c r="O77" s="24">
        <f t="shared" si="30"/>
        <v>15.653425339950919</v>
      </c>
      <c r="P77" s="24">
        <f t="shared" si="31"/>
        <v>7.9429509769552942</v>
      </c>
      <c r="Q77" t="s">
        <v>217</v>
      </c>
      <c r="R77" t="s">
        <v>218</v>
      </c>
      <c r="S77" t="s">
        <v>224</v>
      </c>
      <c r="T77" s="35">
        <v>173</v>
      </c>
      <c r="U77" s="35">
        <f t="shared" si="32"/>
        <v>107.71698113207547</v>
      </c>
      <c r="V77" s="35">
        <f t="shared" si="33"/>
        <v>119.10591900311528</v>
      </c>
      <c r="W77" s="35">
        <f t="shared" si="34"/>
        <v>114.35593220338983</v>
      </c>
      <c r="X77" s="35">
        <f t="shared" si="35"/>
        <v>112.53814879349491</v>
      </c>
      <c r="Y77" s="35">
        <f t="shared" si="36"/>
        <v>123.9270866645347</v>
      </c>
      <c r="Z77" s="35">
        <f t="shared" si="37"/>
        <v>119.17709986480925</v>
      </c>
      <c r="AA77" s="35">
        <f t="shared" si="38"/>
        <v>-4.8211676614194374</v>
      </c>
      <c r="AB77" s="35">
        <f t="shared" si="39"/>
        <v>-4.8211676614194232</v>
      </c>
      <c r="AC77" s="35">
        <f t="shared" si="40"/>
        <v>-4.8211676614194232</v>
      </c>
      <c r="AF77">
        <v>1.6</v>
      </c>
      <c r="AG77">
        <v>2.4300000000000002</v>
      </c>
      <c r="AJ77" t="s">
        <v>232</v>
      </c>
    </row>
    <row r="78" spans="1:36" ht="15" x14ac:dyDescent="0.25">
      <c r="A78">
        <v>2.65</v>
      </c>
      <c r="B78">
        <v>3.21</v>
      </c>
      <c r="C78">
        <v>2.95</v>
      </c>
      <c r="D78" s="20">
        <f t="shared" si="28"/>
        <v>2.7868021164274115E-2</v>
      </c>
      <c r="E78" s="17">
        <f>IF(OR($A78="",$B78="",$C78=""),"",A78*'MPTO_working_3-way'!$I77)</f>
        <v>2.7238502560853264</v>
      </c>
      <c r="F78" s="21">
        <f>IF(OR($A78="",$B78="",$C78=""),"",B78*'MPTO_working_3-way'!$I77)</f>
        <v>3.29945634793732</v>
      </c>
      <c r="G78" s="22">
        <f>IF(OR($A78="",$B78="",$C78=""),"",C78*'MPTO_working_3-way'!$I77)</f>
        <v>3.032210662434609</v>
      </c>
      <c r="H78" s="17">
        <f>IF(OR($A78="",$B78="",$C78=""),"",'MPTO_working_3-way'!E77)</f>
        <v>2.7168807804635104</v>
      </c>
      <c r="I78" s="21">
        <f>IF(OR($A78="",$B78="",$C78=""),"",'MPTO_working_3-way'!F77)</f>
        <v>3.3086602199473254</v>
      </c>
      <c r="J78" s="22">
        <f>IF(OR($A78="",$B78="",$C78=""),"",'MPTO_working_3-way'!G77)</f>
        <v>3.033118219351798</v>
      </c>
      <c r="K78" s="17">
        <f>IF(OR($A78="",$B78="",$C78=""),"",'OddsRatio_working_3-way'!H77)</f>
        <v>2.7201783819573984</v>
      </c>
      <c r="L78" s="21">
        <f>IF(OR($A78="",$B78="",$C78=""),"",'OddsRatio_working_3-way'!I77)</f>
        <v>3.3039964994702138</v>
      </c>
      <c r="M78" s="22">
        <f>IF(OR($A78="",$B78="",$C78=""),"",'OddsRatio_working_3-way'!J77)</f>
        <v>3.0329380877678354</v>
      </c>
      <c r="N78" s="23">
        <f t="shared" si="29"/>
        <v>36.712737705235824</v>
      </c>
      <c r="O78" s="24">
        <f t="shared" si="30"/>
        <v>30.308023339213371</v>
      </c>
      <c r="P78" s="24">
        <f t="shared" si="31"/>
        <v>32.979238955550812</v>
      </c>
      <c r="Q78" t="s">
        <v>219</v>
      </c>
      <c r="R78" t="s">
        <v>220</v>
      </c>
      <c r="S78" t="s">
        <v>224</v>
      </c>
      <c r="T78" s="35">
        <v>174</v>
      </c>
      <c r="U78" s="35" t="e">
        <f t="shared" si="32"/>
        <v>#DIV/0!</v>
      </c>
      <c r="V78" s="35" t="e">
        <f t="shared" si="33"/>
        <v>#DIV/0!</v>
      </c>
      <c r="W78" s="35" t="e">
        <f t="shared" si="34"/>
        <v>#DIV/0!</v>
      </c>
      <c r="X78" s="35" t="e">
        <f t="shared" si="35"/>
        <v>#DIV/0!</v>
      </c>
      <c r="Y78" s="35" t="e">
        <f t="shared" si="36"/>
        <v>#DIV/0!</v>
      </c>
      <c r="Z78" s="35" t="e">
        <f t="shared" si="37"/>
        <v>#DIV/0!</v>
      </c>
      <c r="AA78" s="35" t="e">
        <f t="shared" si="38"/>
        <v>#DIV/0!</v>
      </c>
      <c r="AB78" s="35" t="e">
        <f t="shared" si="39"/>
        <v>#DIV/0!</v>
      </c>
      <c r="AC78" s="35" t="e">
        <f t="shared" si="40"/>
        <v>#DIV/0!</v>
      </c>
      <c r="AF78">
        <v>2.33</v>
      </c>
      <c r="AG78">
        <v>1.65</v>
      </c>
      <c r="AJ78" t="s">
        <v>232</v>
      </c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 s="28"/>
      <c r="B131" s="28"/>
      <c r="C131" s="28"/>
      <c r="D131" s="29"/>
      <c r="E131" s="30"/>
      <c r="F131" s="31"/>
      <c r="G131" s="32"/>
      <c r="H131" s="30"/>
      <c r="I131" s="31"/>
      <c r="J131" s="32"/>
      <c r="K131" s="30"/>
      <c r="L131" s="31"/>
      <c r="M131" s="32"/>
      <c r="N131" s="33"/>
      <c r="O131" s="34"/>
      <c r="P131" s="34"/>
      <c r="Q131" s="28"/>
      <c r="R131" s="28"/>
      <c r="S131" s="28"/>
      <c r="AD131" s="36"/>
      <c r="AE131" s="36"/>
      <c r="AF131" s="28"/>
      <c r="AG131" s="28"/>
      <c r="AH131" s="36"/>
      <c r="AI131" s="36"/>
      <c r="AJ131" s="28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 s="28"/>
      <c r="B178" s="28"/>
      <c r="C178" s="28"/>
      <c r="D178" s="29"/>
      <c r="E178" s="30"/>
      <c r="F178" s="31"/>
      <c r="G178" s="32"/>
      <c r="H178" s="30"/>
      <c r="I178" s="31"/>
      <c r="J178" s="32"/>
      <c r="K178" s="30"/>
      <c r="L178" s="31"/>
      <c r="M178" s="32"/>
      <c r="N178" s="33"/>
      <c r="O178" s="34"/>
      <c r="P178" s="34"/>
      <c r="Q178" s="28"/>
      <c r="R178" s="28"/>
      <c r="S178" s="28"/>
      <c r="AD178" s="36"/>
      <c r="AE178" s="36"/>
      <c r="AF178" s="28"/>
      <c r="AG178" s="28"/>
      <c r="AH178" s="36"/>
      <c r="AI178" s="36"/>
      <c r="AJ178" s="2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 s="28"/>
      <c r="B194" s="28"/>
      <c r="C194" s="28"/>
      <c r="D194" s="29"/>
      <c r="E194" s="30"/>
      <c r="F194" s="31"/>
      <c r="G194" s="32"/>
      <c r="H194" s="30"/>
      <c r="I194" s="31"/>
      <c r="J194" s="32"/>
      <c r="K194" s="30"/>
      <c r="L194" s="31"/>
      <c r="M194" s="32"/>
      <c r="N194" s="33"/>
      <c r="O194" s="34"/>
      <c r="P194" s="34"/>
      <c r="Q194" s="28"/>
      <c r="R194" s="28"/>
      <c r="S194" s="28"/>
      <c r="AD194" s="36"/>
      <c r="AE194" s="36"/>
      <c r="AF194" s="28"/>
      <c r="AG194" s="28"/>
      <c r="AH194" s="41"/>
      <c r="AI194" s="36"/>
      <c r="AJ194" s="28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41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41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41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2022-07-29T15:45:28Z</dcterms:modified>
</cp:coreProperties>
</file>