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38" i="2" l="1"/>
  <c r="D39" i="2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F24" i="5" s="1"/>
  <c r="I25" i="2" s="1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H23" i="2" s="1"/>
  <c r="D12" i="5"/>
  <c r="G12" i="5" s="1"/>
  <c r="J13" i="2" s="1"/>
  <c r="D6" i="5"/>
  <c r="F6" i="5" s="1"/>
  <c r="I7" i="2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I27" i="2" s="1"/>
  <c r="G26" i="5"/>
  <c r="J27" i="2" s="1"/>
  <c r="F38" i="5"/>
  <c r="G38" i="5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E71" i="5"/>
  <c r="I71" i="5"/>
  <c r="E103" i="5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J15" i="2" s="1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I39" i="2" s="1"/>
  <c r="G40" i="5"/>
  <c r="J39" i="2" s="1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J20" i="2" s="1"/>
  <c r="Q5" i="4"/>
  <c r="E15" i="5"/>
  <c r="H16" i="2" s="1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H39" i="2" s="1"/>
  <c r="I38" i="5"/>
  <c r="E38" i="5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D21" i="5"/>
  <c r="D20" i="5"/>
  <c r="F19" i="5"/>
  <c r="I20" i="2" s="1"/>
  <c r="D18" i="5"/>
  <c r="F17" i="5"/>
  <c r="I18" i="2" s="1"/>
  <c r="D16" i="5"/>
  <c r="F16" i="5" s="1"/>
  <c r="I17" i="2" s="1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E4" i="5"/>
  <c r="H5" i="2" s="1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7" i="2" l="1"/>
  <c r="N7" i="2" s="1"/>
  <c r="F7" i="2"/>
  <c r="O7" i="2" s="1"/>
  <c r="G7" i="2"/>
  <c r="P7" i="2" s="1"/>
  <c r="E27" i="2"/>
  <c r="N27" i="2" s="1"/>
  <c r="G27" i="2"/>
  <c r="P27" i="2" s="1"/>
  <c r="F27" i="2"/>
  <c r="O27" i="2" s="1"/>
  <c r="F30" i="2"/>
  <c r="O30" i="2" s="1"/>
  <c r="G30" i="2"/>
  <c r="P30" i="2" s="1"/>
  <c r="E30" i="2"/>
  <c r="N30" i="2" s="1"/>
  <c r="F16" i="2"/>
  <c r="O16" i="2" s="1"/>
  <c r="G16" i="2"/>
  <c r="P16" i="2" s="1"/>
  <c r="E16" i="2"/>
  <c r="N16" i="2" s="1"/>
  <c r="E4" i="2"/>
  <c r="N4" i="2" s="1"/>
  <c r="F4" i="2"/>
  <c r="O4" i="2" s="1"/>
  <c r="G4" i="2"/>
  <c r="P4" i="2" s="1"/>
  <c r="F20" i="2"/>
  <c r="O20" i="2" s="1"/>
  <c r="G20" i="2"/>
  <c r="P20" i="2" s="1"/>
  <c r="E20" i="2"/>
  <c r="N20" i="2" s="1"/>
  <c r="F12" i="2"/>
  <c r="O12" i="2" s="1"/>
  <c r="G12" i="2"/>
  <c r="P12" i="2" s="1"/>
  <c r="E12" i="2"/>
  <c r="N12" i="2" s="1"/>
  <c r="F34" i="2"/>
  <c r="O34" i="2" s="1"/>
  <c r="E34" i="2"/>
  <c r="N34" i="2" s="1"/>
  <c r="G34" i="2"/>
  <c r="P34" i="2" s="1"/>
  <c r="E5" i="2"/>
  <c r="N5" i="2" s="1"/>
  <c r="F5" i="2"/>
  <c r="O5" i="2" s="1"/>
  <c r="G5" i="2"/>
  <c r="P5" i="2" s="1"/>
  <c r="E37" i="2"/>
  <c r="N37" i="2" s="1"/>
  <c r="F37" i="2"/>
  <c r="O37" i="2" s="1"/>
  <c r="G37" i="2"/>
  <c r="P37" i="2" s="1"/>
  <c r="G9" i="2"/>
  <c r="P9" i="2" s="1"/>
  <c r="E9" i="2"/>
  <c r="N9" i="2" s="1"/>
  <c r="F9" i="2"/>
  <c r="O9" i="2" s="1"/>
  <c r="F28" i="2"/>
  <c r="O28" i="2" s="1"/>
  <c r="E28" i="2"/>
  <c r="N28" i="2" s="1"/>
  <c r="G28" i="2"/>
  <c r="P28" i="2" s="1"/>
  <c r="E15" i="2"/>
  <c r="N15" i="2" s="1"/>
  <c r="F15" i="2"/>
  <c r="O15" i="2" s="1"/>
  <c r="G15" i="2"/>
  <c r="P15" i="2" s="1"/>
  <c r="E18" i="2"/>
  <c r="N18" i="2" s="1"/>
  <c r="F18" i="2"/>
  <c r="O18" i="2" s="1"/>
  <c r="G18" i="2"/>
  <c r="P18" i="2" s="1"/>
  <c r="E39" i="2"/>
  <c r="N39" i="2" s="1"/>
  <c r="F39" i="2"/>
  <c r="O39" i="2" s="1"/>
  <c r="G39" i="2"/>
  <c r="P39" i="2" s="1"/>
  <c r="S40" i="4"/>
  <c r="T39" i="4"/>
  <c r="S38" i="4"/>
  <c r="T40" i="4"/>
  <c r="V40" i="4" s="1"/>
  <c r="G15" i="5"/>
  <c r="J16" i="2" s="1"/>
  <c r="T36" i="4"/>
  <c r="T5" i="4"/>
  <c r="G6" i="5"/>
  <c r="J7" i="2" s="1"/>
  <c r="F15" i="5"/>
  <c r="I16" i="2" s="1"/>
  <c r="S36" i="4"/>
  <c r="G409" i="5"/>
  <c r="S136" i="4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32" i="2" s="1"/>
  <c r="I93" i="5"/>
  <c r="I69" i="5"/>
  <c r="G59" i="5"/>
  <c r="G95" i="5"/>
  <c r="S30" i="4"/>
  <c r="V30" i="4" s="1"/>
  <c r="S100" i="4"/>
  <c r="F36" i="5"/>
  <c r="I37" i="2" s="1"/>
  <c r="S80" i="4"/>
  <c r="E93" i="5"/>
  <c r="I31" i="5"/>
  <c r="G22" i="5"/>
  <c r="J23" i="2" s="1"/>
  <c r="V110" i="4"/>
  <c r="W110" i="4" s="1"/>
  <c r="I24" i="5"/>
  <c r="E36" i="5"/>
  <c r="H37" i="2" s="1"/>
  <c r="F91" i="5"/>
  <c r="E59" i="5"/>
  <c r="F22" i="5"/>
  <c r="I23" i="2" s="1"/>
  <c r="T76" i="4"/>
  <c r="G24" i="5"/>
  <c r="J25" i="2" s="1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H20" i="2" s="1"/>
  <c r="E85" i="5"/>
  <c r="E69" i="5"/>
  <c r="E61" i="5"/>
  <c r="E31" i="5"/>
  <c r="H32" i="2" s="1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H28" i="2" s="1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G21" i="2" l="1"/>
  <c r="P21" i="2" s="1"/>
  <c r="E21" i="2"/>
  <c r="N21" i="2" s="1"/>
  <c r="F21" i="2"/>
  <c r="O21" i="2" s="1"/>
  <c r="E36" i="2"/>
  <c r="N36" i="2" s="1"/>
  <c r="F36" i="2"/>
  <c r="O36" i="2" s="1"/>
  <c r="G36" i="2"/>
  <c r="P36" i="2" s="1"/>
  <c r="F24" i="2"/>
  <c r="O24" i="2" s="1"/>
  <c r="G24" i="2"/>
  <c r="P24" i="2" s="1"/>
  <c r="E24" i="2"/>
  <c r="N24" i="2" s="1"/>
  <c r="E10" i="2"/>
  <c r="N10" i="2" s="1"/>
  <c r="F10" i="2"/>
  <c r="O10" i="2" s="1"/>
  <c r="G10" i="2"/>
  <c r="P10" i="2" s="1"/>
  <c r="G25" i="2"/>
  <c r="P25" i="2" s="1"/>
  <c r="E25" i="2"/>
  <c r="N25" i="2" s="1"/>
  <c r="F25" i="2"/>
  <c r="O25" i="2" s="1"/>
  <c r="G35" i="2"/>
  <c r="P35" i="2" s="1"/>
  <c r="F35" i="2"/>
  <c r="O35" i="2" s="1"/>
  <c r="E35" i="2"/>
  <c r="N35" i="2" s="1"/>
  <c r="E31" i="2"/>
  <c r="N31" i="2" s="1"/>
  <c r="G31" i="2"/>
  <c r="P31" i="2" s="1"/>
  <c r="F31" i="2"/>
  <c r="O31" i="2" s="1"/>
  <c r="F26" i="2"/>
  <c r="O26" i="2" s="1"/>
  <c r="E26" i="2"/>
  <c r="N26" i="2" s="1"/>
  <c r="G26" i="2"/>
  <c r="P26" i="2" s="1"/>
  <c r="E8" i="2"/>
  <c r="N8" i="2" s="1"/>
  <c r="F8" i="2"/>
  <c r="O8" i="2" s="1"/>
  <c r="G8" i="2"/>
  <c r="P8" i="2" s="1"/>
  <c r="E6" i="2"/>
  <c r="N6" i="2" s="1"/>
  <c r="F6" i="2"/>
  <c r="O6" i="2" s="1"/>
  <c r="G6" i="2"/>
  <c r="P6" i="2" s="1"/>
  <c r="G33" i="2"/>
  <c r="P33" i="2" s="1"/>
  <c r="E33" i="2"/>
  <c r="N33" i="2" s="1"/>
  <c r="F33" i="2"/>
  <c r="O33" i="2" s="1"/>
  <c r="E14" i="2"/>
  <c r="N14" i="2" s="1"/>
  <c r="F14" i="2"/>
  <c r="O14" i="2" s="1"/>
  <c r="G14" i="2"/>
  <c r="P14" i="2" s="1"/>
  <c r="V854" i="4"/>
  <c r="G13" i="2"/>
  <c r="P13" i="2" s="1"/>
  <c r="E13" i="2"/>
  <c r="N13" i="2" s="1"/>
  <c r="F13" i="2"/>
  <c r="O13" i="2" s="1"/>
  <c r="E23" i="2"/>
  <c r="N23" i="2" s="1"/>
  <c r="G23" i="2"/>
  <c r="P23" i="2" s="1"/>
  <c r="F23" i="2"/>
  <c r="O23" i="2" s="1"/>
  <c r="G38" i="2"/>
  <c r="P38" i="2" s="1"/>
  <c r="E38" i="2"/>
  <c r="N38" i="2" s="1"/>
  <c r="F38" i="2"/>
  <c r="O38" i="2" s="1"/>
  <c r="E19" i="2"/>
  <c r="N19" i="2" s="1"/>
  <c r="F19" i="2"/>
  <c r="O19" i="2" s="1"/>
  <c r="G19" i="2"/>
  <c r="P19" i="2" s="1"/>
  <c r="E11" i="2"/>
  <c r="N11" i="2" s="1"/>
  <c r="F11" i="2"/>
  <c r="O11" i="2" s="1"/>
  <c r="G11" i="2"/>
  <c r="P11" i="2" s="1"/>
  <c r="G29" i="2"/>
  <c r="P29" i="2" s="1"/>
  <c r="E29" i="2"/>
  <c r="N29" i="2" s="1"/>
  <c r="F29" i="2"/>
  <c r="O29" i="2" s="1"/>
  <c r="F22" i="2"/>
  <c r="O22" i="2" s="1"/>
  <c r="G22" i="2"/>
  <c r="P22" i="2" s="1"/>
  <c r="E22" i="2"/>
  <c r="N22" i="2" s="1"/>
  <c r="G17" i="2"/>
  <c r="P17" i="2" s="1"/>
  <c r="E17" i="2"/>
  <c r="N17" i="2" s="1"/>
  <c r="F17" i="2"/>
  <c r="O17" i="2" s="1"/>
  <c r="F32" i="2"/>
  <c r="O32" i="2" s="1"/>
  <c r="G32" i="2"/>
  <c r="P32" i="2" s="1"/>
  <c r="E32" i="2"/>
  <c r="N32" i="2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23" i="4"/>
  <c r="Y123" i="4" s="1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" i="3"/>
  <c r="D43" i="3"/>
  <c r="D4" i="3"/>
  <c r="D7" i="3"/>
  <c r="D54" i="3"/>
  <c r="D75" i="3"/>
  <c r="D17" i="3"/>
  <c r="D125" i="3"/>
  <c r="D220" i="3"/>
  <c r="D186" i="3"/>
  <c r="D209" i="3"/>
  <c r="D181" i="3"/>
  <c r="D222" i="3"/>
  <c r="D159" i="3"/>
  <c r="D217" i="3"/>
  <c r="D223" i="3"/>
  <c r="D262" i="3"/>
  <c r="D261" i="3"/>
  <c r="D367" i="3"/>
  <c r="D394" i="3"/>
  <c r="D375" i="3"/>
  <c r="D293" i="3"/>
  <c r="D309" i="3"/>
  <c r="D294" i="3"/>
  <c r="D332" i="3"/>
  <c r="D106" i="3"/>
  <c r="D35" i="3"/>
  <c r="D24" i="3"/>
  <c r="D160" i="3"/>
  <c r="D149" i="3"/>
  <c r="D285" i="3"/>
  <c r="D111" i="3"/>
  <c r="D5" i="3"/>
  <c r="D91" i="3"/>
  <c r="D113" i="3"/>
  <c r="D42" i="3"/>
  <c r="D52" i="3"/>
  <c r="D53" i="3"/>
  <c r="D128" i="3"/>
  <c r="D121" i="3"/>
  <c r="D142" i="3"/>
  <c r="D157" i="3"/>
  <c r="D258" i="3"/>
  <c r="D257" i="3"/>
  <c r="D214" i="3"/>
  <c r="D166" i="3"/>
  <c r="D240" i="3"/>
  <c r="D287" i="3"/>
  <c r="D268" i="3"/>
  <c r="D397" i="3"/>
  <c r="D395" i="3"/>
  <c r="D374" i="3"/>
  <c r="D314" i="3"/>
  <c r="D339" i="3"/>
  <c r="D297" i="3"/>
  <c r="D327" i="3"/>
  <c r="D110" i="3"/>
  <c r="D135" i="3"/>
  <c r="D212" i="3"/>
  <c r="D188" i="3"/>
  <c r="D282" i="3"/>
  <c r="D83" i="3"/>
  <c r="D115" i="3"/>
  <c r="D63" i="3"/>
  <c r="D25" i="3"/>
  <c r="D21" i="3"/>
  <c r="D3" i="3"/>
  <c r="D87" i="3"/>
  <c r="D133" i="3"/>
  <c r="D137" i="3"/>
  <c r="D231" i="3"/>
  <c r="D148" i="3"/>
  <c r="D164" i="3"/>
  <c r="D171" i="3"/>
  <c r="D206" i="3"/>
  <c r="D221" i="3"/>
  <c r="D250" i="3"/>
  <c r="D277" i="3"/>
  <c r="D269" i="3"/>
  <c r="D403" i="3"/>
  <c r="D315" i="3"/>
  <c r="D366" i="3"/>
  <c r="D334" i="3"/>
  <c r="D302" i="3"/>
  <c r="D300" i="3"/>
  <c r="D340" i="3"/>
  <c r="D109" i="3"/>
  <c r="D97" i="3"/>
  <c r="D49" i="3"/>
  <c r="D120" i="3"/>
  <c r="D213" i="3"/>
  <c r="D147" i="3"/>
  <c r="D28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2" i="3"/>
  <c r="D51" i="3"/>
  <c r="D74" i="3"/>
  <c r="D6" i="3"/>
  <c r="D41" i="3"/>
  <c r="D29" i="3"/>
  <c r="D93" i="3"/>
  <c r="D119" i="3"/>
  <c r="D123" i="3"/>
  <c r="D202" i="3"/>
  <c r="D252" i="3"/>
  <c r="D185" i="3"/>
  <c r="D203" i="3"/>
  <c r="D255" i="3"/>
  <c r="D233" i="3"/>
  <c r="D161" i="3"/>
  <c r="D283" i="3"/>
  <c r="D281" i="3"/>
  <c r="D378" i="3"/>
  <c r="D354" i="3"/>
  <c r="D385" i="3"/>
  <c r="D360" i="3"/>
  <c r="D319" i="3"/>
  <c r="D326" i="3"/>
  <c r="D325" i="3"/>
  <c r="D94" i="3"/>
  <c r="D10" i="3"/>
  <c r="D104" i="3"/>
  <c r="D117" i="3"/>
  <c r="D180" i="3"/>
  <c r="D201" i="3"/>
  <c r="D273" i="3"/>
  <c r="D70" i="3"/>
  <c r="D31" i="3"/>
  <c r="D26" i="3"/>
  <c r="D90" i="3"/>
  <c r="D116" i="3"/>
  <c r="D59" i="3"/>
  <c r="D48" i="3"/>
  <c r="D130" i="3"/>
  <c r="D210" i="3"/>
  <c r="D178" i="3"/>
  <c r="D243" i="3"/>
  <c r="D154" i="3"/>
  <c r="D227" i="3"/>
  <c r="D226" i="3"/>
  <c r="D238" i="3"/>
  <c r="D216" i="3"/>
  <c r="D284" i="3"/>
  <c r="D267" i="3"/>
  <c r="D379" i="3"/>
  <c r="D398" i="3"/>
  <c r="D361" i="3"/>
  <c r="D348" i="3"/>
  <c r="D299" i="3"/>
  <c r="D322" i="3"/>
  <c r="D343" i="3"/>
  <c r="D108" i="3"/>
  <c r="D136" i="3"/>
  <c r="D165" i="3"/>
  <c r="D199" i="3"/>
  <c r="D288" i="3"/>
  <c r="D15" i="3"/>
  <c r="D34" i="3"/>
  <c r="D78" i="3"/>
  <c r="D61" i="3"/>
  <c r="D79" i="3"/>
  <c r="D103" i="3"/>
  <c r="D20" i="3"/>
  <c r="D140" i="3"/>
  <c r="D234" i="3"/>
  <c r="D237" i="3"/>
  <c r="D156" i="3"/>
  <c r="D184" i="3"/>
  <c r="D190" i="3"/>
  <c r="D195" i="3"/>
  <c r="D224" i="3"/>
  <c r="D249" i="3"/>
  <c r="D290" i="3"/>
  <c r="D271" i="3"/>
  <c r="D399" i="3"/>
  <c r="D402" i="3"/>
  <c r="D373" i="3"/>
  <c r="D298" i="3"/>
  <c r="D331" i="3"/>
  <c r="D301" i="3"/>
  <c r="D323" i="3"/>
  <c r="D86" i="3"/>
  <c r="D102" i="3"/>
  <c r="D105" i="3"/>
  <c r="D248" i="3"/>
  <c r="D207" i="3"/>
  <c r="D151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22" i="3"/>
  <c r="D112" i="3"/>
  <c r="D55" i="3"/>
  <c r="D60" i="3"/>
  <c r="D47" i="3"/>
  <c r="D95" i="3"/>
  <c r="D8" i="3"/>
  <c r="D132" i="3"/>
  <c r="D131" i="3"/>
  <c r="D230" i="3"/>
  <c r="D225" i="3"/>
  <c r="D158" i="3"/>
  <c r="D218" i="3"/>
  <c r="D235" i="3"/>
  <c r="D192" i="3"/>
  <c r="D198" i="3"/>
  <c r="D275" i="3"/>
  <c r="D286" i="3"/>
  <c r="D355" i="3"/>
  <c r="D391" i="3"/>
  <c r="D369" i="3"/>
  <c r="D338" i="3"/>
  <c r="D291" i="3"/>
  <c r="D349" i="3"/>
  <c r="D311" i="3"/>
  <c r="D12" i="3"/>
  <c r="D99" i="3"/>
  <c r="D77" i="3"/>
  <c r="D138" i="3"/>
  <c r="D232" i="3"/>
  <c r="D152" i="3"/>
  <c r="D278" i="3"/>
  <c r="D96" i="3"/>
  <c r="D68" i="3"/>
  <c r="D73" i="3"/>
  <c r="D107" i="3"/>
  <c r="D114" i="3"/>
  <c r="D88" i="3"/>
  <c r="D67" i="3"/>
  <c r="D141" i="3"/>
  <c r="D236" i="3"/>
  <c r="D254" i="3"/>
  <c r="D183" i="3"/>
  <c r="D194" i="3"/>
  <c r="D239" i="3"/>
  <c r="D174" i="3"/>
  <c r="D251" i="3"/>
  <c r="D211" i="3"/>
  <c r="D265" i="3"/>
  <c r="D388" i="3"/>
  <c r="D401" i="3"/>
  <c r="D359" i="3"/>
  <c r="D390" i="3"/>
  <c r="D328" i="3"/>
  <c r="D336" i="3"/>
  <c r="D352" i="3"/>
  <c r="D307" i="3"/>
  <c r="D56" i="3"/>
  <c r="D253" i="3"/>
  <c r="D150" i="3"/>
  <c r="D189" i="3"/>
  <c r="D272" i="3"/>
  <c r="D76" i="3"/>
  <c r="D32" i="3"/>
  <c r="D13" i="3"/>
  <c r="D69" i="3"/>
  <c r="D98" i="3"/>
  <c r="D65" i="3"/>
  <c r="D71" i="3"/>
  <c r="D126" i="3"/>
  <c r="D167" i="3"/>
  <c r="D215" i="3"/>
  <c r="D241" i="3"/>
  <c r="D191" i="3"/>
  <c r="D170" i="3"/>
  <c r="D182" i="3"/>
  <c r="D169" i="3"/>
  <c r="D264" i="3"/>
  <c r="D279" i="3"/>
  <c r="D386" i="3"/>
  <c r="D400" i="3"/>
  <c r="D382" i="3"/>
  <c r="D358" i="3"/>
  <c r="D320" i="3"/>
  <c r="D296" i="3"/>
  <c r="D347" i="3"/>
  <c r="D350" i="3"/>
  <c r="D64" i="3"/>
  <c r="D62" i="3"/>
  <c r="D44" i="3"/>
  <c r="D197" i="3"/>
  <c r="D205" i="3"/>
  <c r="D143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11" i="3"/>
  <c r="D100" i="3"/>
  <c r="D18" i="3"/>
  <c r="D27" i="3"/>
  <c r="D81" i="3"/>
  <c r="D14" i="3"/>
  <c r="D92" i="3"/>
  <c r="D134" i="3"/>
  <c r="D173" i="3"/>
  <c r="D187" i="3"/>
  <c r="D176" i="3"/>
  <c r="D163" i="3"/>
  <c r="D200" i="3"/>
  <c r="D146" i="3"/>
  <c r="D245" i="3"/>
  <c r="D193" i="3"/>
  <c r="D260" i="3"/>
  <c r="D289" i="3"/>
  <c r="D393" i="3"/>
  <c r="D333" i="3"/>
  <c r="D370" i="3"/>
  <c r="D295" i="3"/>
  <c r="D310" i="3"/>
  <c r="D342" i="3"/>
  <c r="D306" i="3"/>
  <c r="D28" i="3"/>
  <c r="D46" i="3"/>
  <c r="D57" i="3"/>
  <c r="D219" i="3"/>
  <c r="D244" i="3"/>
  <c r="D196" i="3"/>
  <c r="D387" i="3"/>
  <c r="D45" i="3"/>
  <c r="D16" i="3"/>
  <c r="D66" i="3"/>
  <c r="D101" i="3"/>
  <c r="D58" i="3"/>
  <c r="D84" i="3"/>
  <c r="D118" i="3"/>
  <c r="D127" i="3"/>
  <c r="D155" i="3"/>
  <c r="D162" i="3"/>
  <c r="D179" i="3"/>
  <c r="D242" i="3"/>
  <c r="D247" i="3"/>
  <c r="D175" i="3"/>
  <c r="D256" i="3"/>
  <c r="D263" i="3"/>
  <c r="D274" i="3"/>
  <c r="D404" i="3"/>
  <c r="D362" i="3"/>
  <c r="D380" i="3"/>
  <c r="D376" i="3"/>
  <c r="D346" i="3"/>
  <c r="D303" i="3"/>
  <c r="D330" i="3"/>
  <c r="D50" i="3"/>
  <c r="D122" i="3"/>
  <c r="D144" i="3"/>
  <c r="D153" i="3"/>
  <c r="D229" i="3"/>
  <c r="D72" i="3"/>
  <c r="D23" i="3"/>
  <c r="D30" i="3"/>
  <c r="D33" i="3"/>
  <c r="D89" i="3"/>
  <c r="D85" i="3"/>
  <c r="D82" i="3"/>
  <c r="D139" i="3"/>
  <c r="D129" i="3"/>
  <c r="D208" i="3"/>
  <c r="D145" i="3"/>
  <c r="D172" i="3"/>
  <c r="D204" i="3"/>
  <c r="D228" i="3"/>
  <c r="D168" i="3"/>
  <c r="D259" i="3"/>
  <c r="D270" i="3"/>
  <c r="D276" i="3"/>
  <c r="D383" i="3"/>
  <c r="D389" i="3"/>
  <c r="D381" i="3"/>
  <c r="D357" i="3"/>
  <c r="D292" i="3"/>
  <c r="D317" i="3"/>
  <c r="D316" i="3"/>
  <c r="D9" i="3"/>
  <c r="D80" i="3"/>
  <c r="D19" i="3"/>
  <c r="D124" i="3"/>
  <c r="D246" i="3"/>
  <c r="D177" i="3"/>
  <c r="D26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40" i="3"/>
  <c r="D37" i="3"/>
  <c r="D39" i="3"/>
  <c r="D38" i="3"/>
  <c r="AL465" i="4" l="1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AP255" i="4" s="1"/>
  <c r="AV255" i="4" s="1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N112" i="4" s="1"/>
  <c r="AT112" i="4" s="1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7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P139" i="4" s="1"/>
  <c r="AV139" i="4" s="1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L36" i="4" s="1"/>
  <c r="AR36" i="4" s="1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X73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A174" i="4"/>
  <c r="F116" i="4"/>
  <c r="J116" i="4" s="1"/>
  <c r="E116" i="4"/>
  <c r="I116" i="4" s="1"/>
  <c r="G116" i="4"/>
  <c r="D116" i="4"/>
  <c r="H116" i="4" s="1"/>
  <c r="Y592" i="4"/>
  <c r="AC59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G174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636" i="4" l="1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Z174" i="4"/>
  <c r="AB174" i="4"/>
  <c r="AL22" i="4"/>
  <c r="AR22" i="4" s="1"/>
  <c r="AD11" i="4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A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G149" i="4" l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M149" i="4"/>
  <c r="AS149" i="4" s="1"/>
  <c r="AL955" i="4"/>
  <c r="AN469" i="4"/>
  <c r="AT469" i="4" s="1"/>
  <c r="AH149" i="4"/>
  <c r="AN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L26" i="2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39" i="2" s="1"/>
  <c r="D40" i="4"/>
  <c r="H40" i="4" s="1"/>
  <c r="K39" i="2" s="1"/>
  <c r="F40" i="4"/>
  <c r="J40" i="4" s="1"/>
  <c r="M39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K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505" i="4" l="1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M26" i="2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F34" i="4"/>
  <c r="J34" i="4" s="1"/>
  <c r="M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F175" i="4"/>
  <c r="J175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D87" i="4"/>
  <c r="H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240" i="4" l="1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K35" i="2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<sst xmlns="http://schemas.openxmlformats.org/spreadsheetml/2006/main" count="247" uniqueCount="151">
  <si>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</si>
  <si>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</si>
  <si>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</si>
  <si>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</si>
  <si>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</si>
  <si>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</si>
  <si>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</si>
  <si>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</si>
  <si>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</si>
  <si>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</si>
  <si>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</si>
  <si>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</si>
  <si>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</si>
  <si>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</si>
  <si>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</si>
  <si>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</si>
  <si>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</si>
  <si>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</si>
  <si>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</si>
  <si>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</si>
  <si>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</si>
  <si>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</si>
  <si>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</si>
  <si>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</si>
  <si>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</si>
  <si>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</si>
  <si>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</si>
  <si>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</si>
  <si>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</si>
  <si>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</si>
  <si>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</si>
  <si>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</si>
  <si>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</si>
  <si>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</si>
  <si>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</si>
  <si>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</si>
  <si>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</si>
  <si>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</si>
  <si>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</si>
  <si>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</si>
  <si>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</si>
  <si>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</si>
  <si>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</si>
  <si>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</si>
  <si>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</si>
  <si>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</si>
  <si>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</si>
  <si>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</si>
  <si>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</si>
  <si>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</si>
  <si>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</si>
  <si>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</si>
  <si>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</si>
  <si>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</si>
  <si>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</si>
  <si>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</si>
  <si>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</si>
  <si>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</si>
  <si>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</si>
  <si>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</si>
  <si>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</si>
  <si>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</si>
  <si>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</si>
  <si>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</si>
  <si>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</si>
  <si>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</si>
  <si>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</si>
  <si>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</si>
  <si>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</si>
  <si>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</si>
  <si>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</si>
  <si>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</si>
  <si>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</si>
  <si>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</si>
  <si>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</si>
  <si>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</si>
  <si>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</si>
  <si>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</si>
  <si>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</si>
  <si>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</si>
  <si>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</si>
  <si>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</si>
  <si>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</si>
  <si>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</si>
  <si>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</si>
  <si>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</si>
  <si>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</si>
  <si>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</si>
  <si>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</si>
  <si>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</si>
  <si>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</si>
  <si>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</si>
  <si>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</si>
  <si>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</si>
  <si>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</si>
  <si>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</si>
  <si>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</si>
  <si>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</si>
  <si>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</si>
  <si>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</si>
  <si>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</si>
  <si>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</si>
  <si>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</si>
  <si>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</si>
  <si>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</si>
  <si>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</si>
  <si>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</si>
  <si>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</si>
  <si>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</si>
  <si>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</si>
  <si>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</si>
  <si>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</si>
  <si>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</si>
  <si>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</si>
  <si>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</si>
  <si>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</si>
  <si>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</si>
  <si>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</si>
  <si>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</si>
  <si>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Inter Miami</t>
  </si>
  <si>
    <t>Sporting Kansas City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</si>
  <si>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</si>
  <si>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</si>
  <si>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</si>
  <si>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</si>
  <si>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</si>
  <si>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</si>
  <si>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</si>
  <si>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</si>
  <si>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</si>
  <si>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</si>
  <si>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Finn Harps</t>
  </si>
  <si>
    <t>Sligo Rovers</t>
  </si>
  <si>
    <t>Dundalk</t>
  </si>
  <si>
    <t>Drogheda</t>
  </si>
  <si>
    <t>Waterford</t>
  </si>
  <si>
    <t>Shamrock Rovers</t>
  </si>
  <si>
    <t>St. Patricks</t>
  </si>
  <si>
    <t>Longford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</si>
  <si>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</si>
  <si>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</si>
  <si>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</si>
  <si>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</si>
  <si>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</si>
  <si>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</si>
  <si>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</si>
  <si>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</si>
  <si>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</si>
  <si>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</si>
  <si>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07/09/2021</t>
  </si>
  <si>
    <t>08/09/2021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</si>
</sst>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14" fontId="0" fillId="3" borderId="0" xfId="0" applyNumberFormat="1" applyFill="1"/>
    <xf numFmtId="49" fontId="0" fillId="3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1.0347434644643576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25.487963749799793</v>
      </c>
      <c r="I2" s="6">
        <f>IF('Log_working_3-way'!$D2="","",'True_Odds_Calculator_3-way'!O3/'True_Odds_Calculator_3-way'!B3-1)</f>
        <v>8.4365957573871686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3.4867366481737827E-2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1.0427030692996031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26.12757007407194</v>
      </c>
      <c r="I3" s="6">
        <f>IF('Log_working_3-way'!$D3="","",'True_Odds_Calculator_3-way'!O4/'True_Odds_Calculator_3-way'!B4-1)</f>
        <v>6.5229843835416412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4.2973820652038475E-2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1.02531065019894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13.288270050705352</v>
      </c>
      <c r="I4" s="6">
        <f>IF('Log_working_3-way'!$D4="","",'True_Odds_Calculator_3-way'!O5/'True_Odds_Calculator_3-way'!B5-1)</f>
        <v>9.3948400628401352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2.7399465533339828E-2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1.0305454535975223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8.1112779887370738</v>
      </c>
      <c r="I5" s="6">
        <f>IF('Log_working_3-way'!$D5="","",'True_Odds_Calculator_3-way'!O6/'True_Odds_Calculator_3-way'!B6-1)</f>
        <v>8.0556367265290163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3.2726931038076224E-2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1.0528756674299518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49.446014117479777</v>
      </c>
      <c r="I6" s="6">
        <f>IF('Log_working_3-way'!$D6="","",'True_Odds_Calculator_3-way'!O7/'True_Odds_Calculator_3-way'!B7-1)</f>
        <v>3.0340881687268419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4.0914288556550549E-2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1.0340146943013571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3.7747407421635737</v>
      </c>
      <c r="I7" s="6">
        <f>IF('Log_working_3-way'!$D7="","",'True_Odds_Calculator_3-way'!O8/'True_Odds_Calculator_3-way'!B8-1)</f>
        <v>6.5864463455038775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3.4249160657170652E-2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1.0384098114215654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1.947470936761492</v>
      </c>
      <c r="I8" s="6">
        <f>IF('Log_working_3-way'!$D8="","",'True_Odds_Calculator_3-way'!O9/'True_Odds_Calculator_3-way'!B9-1)</f>
        <v>7.149382529182768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3.695142067235091E-2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1.0349602234333597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14.544655876219878</v>
      </c>
      <c r="I9" s="6">
        <f>IF('Log_working_3-way'!$D9="","",'True_Odds_Calculator_3-way'!O10/'True_Odds_Calculator_3-way'!B10-1)</f>
        <v>8.5909423815692136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3.757665946484301E-2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1.0402666566822574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29.358942996568832</v>
      </c>
      <c r="I10" s="6">
        <f>IF('Log_working_3-way'!$D10="","",'True_Odds_Calculator_3-way'!O11/'True_Odds_Calculator_3-way'!B11-1)</f>
        <v>5.2597143761927789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3.9616942845805303E-2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1.0377187588910952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19.808668563379438</v>
      </c>
      <c r="I11" s="6">
        <f>IF('Log_working_3-way'!$D11="","",'True_Odds_Calculator_3-way'!O12/'True_Odds_Calculator_3-way'!B12-1)</f>
        <v>7.4695709598765028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3.9629961892055476E-2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1.0446055265336298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29.936756974441298</v>
      </c>
      <c r="I12" s="6">
        <f>IF('Log_working_3-way'!$D12="","",'True_Odds_Calculator_3-way'!O13/'True_Odds_Calculator_3-way'!B13-1)</f>
        <v>5.7424451311153506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4.3517841185183981E-2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1.0356495171316213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15.178117418053535</v>
      </c>
      <c r="I13" s="6">
        <f>IF('Log_working_3-way'!$D13="","",'True_Odds_Calculator_3-way'!O14/'True_Odds_Calculator_3-way'!B14-1)</f>
        <v>8.007663015657446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3.8227108288577671E-2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1.0312893891445571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11.608673630890554</v>
      </c>
      <c r="I14" s="6">
        <f>IF('Log_working_3-way'!$D14="","",'True_Odds_Calculator_3-way'!O15/'True_Odds_Calculator_3-way'!B15-1)</f>
        <v>6.9428815775289303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3.364416771469414E-2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1.0313441617894947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18.291166360425056</v>
      </c>
      <c r="I15" s="6">
        <f>IF('Log_working_3-way'!$D15="","",'True_Odds_Calculator_3-way'!O16/'True_Odds_Calculator_3-way'!B16-1)</f>
        <v>5.2671403719071526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3.3107411258485264E-2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1.0339072765227075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23.647469267722435</v>
      </c>
      <c r="I16" s="6">
        <f>IF('Log_working_3-way'!$D16="","",'True_Odds_Calculator_3-way'!O17/'True_Odds_Calculator_3-way'!B17-1)</f>
        <v>5.6566046332816002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3.4897375795939878E-2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1.0342081753140593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24.408480492839825</v>
      </c>
      <c r="I17" s="6">
        <f>IF('Log_working_3-way'!$D17="","",'True_Odds_Calculator_3-way'!O18/'True_Odds_Calculator_3-way'!B18-1)</f>
        <v>5.6557647766289438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3.50279641618223E-2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1.0379755718817398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6.7147344087494529</v>
      </c>
      <c r="I18" s="6">
        <f>IF('Log_working_3-way'!$D18="","",'True_Odds_Calculator_3-way'!O19/'True_Odds_Calculator_3-way'!B19-1)</f>
        <v>8.3879427728502005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4.0230563424614285E-2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1.0365921915498708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17.354943049626979</v>
      </c>
      <c r="I19" s="6">
        <f>IF('Log_working_3-way'!$D19="","",'True_Odds_Calculator_3-way'!O20/'True_Odds_Calculator_3-way'!B20-1)</f>
        <v>7.1340553040958667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3.8905376876807063E-2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1.036160444934366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8.0036847439431877</v>
      </c>
      <c r="I20" s="6">
        <f>IF('Log_working_3-way'!$D20="","",'True_Odds_Calculator_3-way'!O21/'True_Odds_Calculator_3-way'!B21-1)</f>
        <v>8.5205391992514254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3.8685848199552453E-2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1.0372291477310709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20.829855537720707</v>
      </c>
      <c r="I21" s="6">
        <f>IF('Log_working_3-way'!$D21="","",'True_Odds_Calculator_3-way'!O22/'True_Odds_Calculator_3-way'!B22-1)</f>
        <v>8.702158016764761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3.8748832866479788E-2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1.0366375013077951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10.362849895354227</v>
      </c>
      <c r="I22" s="6">
        <f>IF('Log_working_3-way'!$D22="","",'True_Odds_Calculator_3-way'!O23/'True_Odds_Calculator_3-way'!B23-1)</f>
        <v>7.2266123934585984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3.9266078954175221E-2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1.0358694066967049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11.917420802263431</v>
      </c>
      <c r="I23" s="6">
        <f>IF('Log_working_3-way'!$D23="","",'True_Odds_Calculator_3-way'!O24/'True_Odds_Calculator_3-way'!B24-1)</f>
        <v>8.9536031986010389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3.8720967642950965E-2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1.0420879486436754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26.441560155088691</v>
      </c>
      <c r="I24" s="6">
        <f>IF('Log_working_3-way'!$D24="","",'True_Odds_Calculator_3-way'!O25/'True_Odds_Calculator_3-way'!B25-1)</f>
        <v>7.3010719469143304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4.2096621552284441E-2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1.0426405834839558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1.0322361636392272</v>
      </c>
      <c r="I25" s="6">
        <f>IF('Log_working_3-way'!$D25="","",'True_Odds_Calculator_3-way'!O26/'True_Odds_Calculator_3-way'!B26-1)</f>
        <v>3.6805933738233705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3.6543137764869726E-2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1.0311345307459143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16.375925125336234</v>
      </c>
      <c r="I26" s="6">
        <f>IF('Log_working_3-way'!$D26="","",'True_Odds_Calculator_3-way'!O27/'True_Odds_Calculator_3-way'!B27-1)</f>
        <v>7.3717087005253177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3.3303873867357003E-2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1.0334041904993319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20.701800626131448</v>
      </c>
      <c r="I27" s="6">
        <f>IF('Log_working_3-way'!$D27="","",'True_Odds_Calculator_3-way'!O28/'True_Odds_Calculator_3-way'!B28-1)</f>
        <v>6.4551378524382566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3.4997546047047301E-2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1.0404868360328197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33.958346057747043</v>
      </c>
      <c r="I28" s="6">
        <f>IF('Log_working_3-way'!$D28="","",'True_Odds_Calculator_3-way'!O29/'True_Odds_Calculator_3-way'!B29-1)</f>
        <v>5.1429457706310417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3.8085074229652571E-2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1.0303834376354368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15.673797382974136</v>
      </c>
      <c r="I29" s="6">
        <f>IF('Log_working_3-way'!$D29="","",'True_Odds_Calculator_3-way'!O30/'True_Odds_Calculator_3-way'!B30-1)</f>
        <v>7.7860250562538198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3.2598274815739625E-2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1.0319479703396783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21.585137203349571</v>
      </c>
      <c r="I30" s="6">
        <f>IF('Log_working_3-way'!$D30="","",'True_Odds_Calculator_3-way'!O31/'True_Odds_Calculator_3-way'!B31-1)</f>
        <v>6.2243911734175805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3.3324141404768026E-2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1.0300204167302041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14.015979324885624</v>
      </c>
      <c r="I31" s="6">
        <f>IF('Log_working_3-way'!$D31="","",'True_Odds_Calculator_3-way'!O32/'True_Odds_Calculator_3-way'!B32-1)</f>
        <v>6.6012438083023097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3.2235771287602244E-2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1.0379062713767815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20.812128320038941</v>
      </c>
      <c r="I32" s="6">
        <f>IF('Log_working_3-way'!$D32="","",'True_Odds_Calculator_3-way'!O33/'True_Odds_Calculator_3-way'!B33-1)</f>
        <v>7.4698716983835141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3.9593047901653078E-2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1.0354908833399001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17.057730683796962</v>
      </c>
      <c r="I33" s="6">
        <f>IF('Log_working_3-way'!$D33="","",'True_Odds_Calculator_3-way'!O34/'True_Odds_Calculator_3-way'!B34-1)</f>
        <v>8.4099469435360312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3.779809371914622E-2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1.0414254237043741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26.159789415811112</v>
      </c>
      <c r="I34" s="6">
        <f>IF('Log_working_3-way'!$D34="","",'True_Odds_Calculator_3-way'!O35/'True_Odds_Calculator_3-way'!B35-1)</f>
        <v>6.2053713425590393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4.1736552960520923E-2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1.0666456885927491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5.0003795549256473</v>
      </c>
      <c r="I35" s="6">
        <f>IF('Log_working_3-way'!$D35="","",'True_Odds_Calculator_3-way'!O36/'True_Odds_Calculator_3-way'!B36-1)</f>
        <v>8.4352151177351917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6.8137312233288228E-2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1.0791604584555745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32.804484434979422</v>
      </c>
      <c r="I36" s="6">
        <f>IF('Log_working_3-way'!$D36="","",'True_Odds_Calculator_3-way'!O37/'True_Odds_Calculator_3-way'!B37-1)</f>
        <v>7.0581001132378294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7.3518436055518332E-2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1.030991324055458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8.0510685771134547</v>
      </c>
      <c r="I37" s="6">
        <f>IF('Log_working_3-way'!$D37="","",'True_Odds_Calculator_3-way'!O38/'True_Odds_Calculator_3-way'!B38-1)</f>
        <v>8.4513839050992647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3.3248156889616354E-2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1.0321255264788831</v>
      </c>
      <c r="F40" s="6" t="e">
        <f>IF('Log_working_3-way'!D40="","",1/'True_Odds_Calculator_3-way'!N39+1/'True_Odds_Calculator_3-way'!O39+1/'True_Odds_Calculator_3-way'!#REF!-1)</f>
        <v>#REF!</v>
      </c>
      <c r="H40" s="6">
        <f>IF('Log_working_3-way'!$D40="","",'True_Odds_Calculator_3-way'!N39/'True_Odds_Calculator_3-way'!A39-1)</f>
        <v>17.932749806082928</v>
      </c>
      <c r="I40" s="6">
        <f>IF('Log_working_3-way'!$D40="","",'True_Odds_Calculator_3-way'!O39/'True_Odds_Calculator_3-way'!B39-1)</f>
        <v>6.5874202943568925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3.4116400674900627E-2</v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5.03</v>
      </c>
      <c r="D2" s="9">
        <f>(K2/(AR2+K2-(AR2*K2)))</f>
        <v>0.50949067797062519</v>
      </c>
      <c r="E2" s="9">
        <f>(L2/(AR2+L2-(AR2*L2)))</f>
        <v>0.30052465120207872</v>
      </c>
      <c r="F2" s="9">
        <f>(M2/(AR2+M2-(AR2*M2)))</f>
        <v>0.18998467082729614</v>
      </c>
      <c r="G2" s="9">
        <f>AR2</f>
        <v>1.0579609329582089</v>
      </c>
      <c r="H2" s="9">
        <f>IF(A2="","",1/D2)</f>
        <v>1.9627444489919701</v>
      </c>
      <c r="I2" s="9">
        <f>IF(B2="","",1/E2)</f>
        <v>3.3275140525080595</v>
      </c>
      <c r="J2" s="9">
        <f>IF(C2="","",1/F2)</f>
        <v>5.2635825598215815</v>
      </c>
      <c r="K2" s="11">
        <f>1/A2</f>
        <v>0.52356020942408377</v>
      </c>
      <c r="L2" s="11">
        <f>1/B2</f>
        <v>0.3125</v>
      </c>
      <c r="M2" s="11">
        <f>1/C2</f>
        <v>0.19880715705765406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-0.26243260333288232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0.23224527182455001</v>
      </c>
      <c r="Q2" s="11">
        <f>2*'OddsRatio_working_3-way'!K2*'OddsRatio_working_3-way'!L2*'OddsRatio_working_3-way'!M2</f>
        <v>6.5054697990070048E-2</v>
      </c>
      <c r="R2" s="11">
        <f>O2/N2</f>
        <v>0</v>
      </c>
      <c r="S2" s="11">
        <f>P2/N2</f>
        <v>-0.88497110829616998</v>
      </c>
      <c r="T2" s="11">
        <f>Q2/N2</f>
        <v>-0.24789106674962749</v>
      </c>
      <c r="U2" s="11">
        <f>'OddsRatio_working_3-way'!S2-'OddsRatio_working_3-way'!R2^2/3</f>
        <v>-0.88497110829616998</v>
      </c>
      <c r="V2" s="11">
        <f>'OddsRatio_working_3-way'!S2*'OddsRatio_working_3-way'!R2/3-2*'OddsRatio_working_3-way'!R2^3/27-'OddsRatio_working_3-way'!T2</f>
        <v>0.24789106674962749</v>
      </c>
      <c r="W2" s="11">
        <f>'OddsRatio_working_3-way'!V2^2+4*'OddsRatio_working_3-way'!U2^3/27</f>
        <v>-4.1229462151952272E-2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0.16021816620332144</v>
      </c>
      <c r="Y2" s="11">
        <f>IF('OddsRatio_working_3-way'!W2&gt;=0,IF('OddsRatio_working_3-way'!V2+SQRT('OddsRatio_working_3-way'!W2)&gt;0,0,PI()),ACOS('OddsRatio_working_3-way'!V2/(2*'OddsRatio_working_3-way'!X2)))</f>
        <v>0.68628607247698681</v>
      </c>
      <c r="Z2" s="11">
        <f>'OddsRatio_working_3-way'!X2^(1/3)*COS('OddsRatio_working_3-way'!Y2/3)</f>
        <v>0.52898046647910446</v>
      </c>
      <c r="AA2" s="11">
        <f>'OddsRatio_working_3-way'!X2^(1/3)*COS(('OddsRatio_working_3-way'!Y2+2*PI())/3)</f>
        <v>-0.37115572267594082</v>
      </c>
      <c r="AB2" s="11">
        <f>'OddsRatio_working_3-way'!X2^(1/3)*COS(('OddsRatio_working_3-way'!Y2+4*PI())/3)</f>
        <v>-0.15782474380316347</v>
      </c>
      <c r="AC2" s="11">
        <f>'OddsRatio_working_3-way'!X2^(1/3)*SIN('OddsRatio_working_3-way'!Y2/3)</f>
        <v>0.12316669807868433</v>
      </c>
      <c r="AD2" s="11">
        <f>'OddsRatio_working_3-way'!X2^(1/3)*SIN(('OddsRatio_working_3-way'!Y2+2*PI())/3)</f>
        <v>0.39652717303730495</v>
      </c>
      <c r="AE2" s="11">
        <f>'OddsRatio_working_3-way'!X2^(1/3)*SIN(('OddsRatio_working_3-way'!Y2+4*PI())/3)</f>
        <v>-0.51969387111598941</v>
      </c>
      <c r="AF2" s="11">
        <f>-'OddsRatio_working_3-way'!U2/(3*'OddsRatio_working_3-way'!X2^(1/3))*COS(('OddsRatio_working_3-way'!Y2)/3)</f>
        <v>0.52898046647910435</v>
      </c>
      <c r="AG2" s="11">
        <f>-'OddsRatio_working_3-way'!U2/(3*'OddsRatio_working_3-way'!X2^(1/3))*COS(('OddsRatio_working_3-way'!Y2+2*PI())/3)</f>
        <v>-0.37115572267594077</v>
      </c>
      <c r="AH2" s="11">
        <f>-'OddsRatio_working_3-way'!U2/(3*'OddsRatio_working_3-way'!X2^(1/3))*COS(('OddsRatio_working_3-way'!Y2+4*PI())/3)</f>
        <v>-0.15782474380316344</v>
      </c>
      <c r="AI2" s="11">
        <f>'OddsRatio_working_3-way'!U2/(3*'OddsRatio_working_3-way'!X2^(1/3))*SIN(('OddsRatio_working_3-way'!Y2)/3)</f>
        <v>-0.12316669807868431</v>
      </c>
      <c r="AJ2" s="11">
        <f>'OddsRatio_working_3-way'!U2/(3*'OddsRatio_working_3-way'!X2^(1/3))*SIN(('OddsRatio_working_3-way'!Y2+2*PI())/3)</f>
        <v>-0.39652717303730489</v>
      </c>
      <c r="AK2" s="11">
        <f>'OddsRatio_working_3-way'!U2/(3*'OddsRatio_working_3-way'!X2^(1/3))*SIN(('OddsRatio_working_3-way'!Y2+4*PI())/3)</f>
        <v>0.5196938711159893</v>
      </c>
      <c r="AL2" s="11">
        <f>'OddsRatio_working_3-way'!Z2+'OddsRatio_working_3-way'!AF2</f>
        <v>1.0579609329582089</v>
      </c>
      <c r="AM2" s="11">
        <f>'OddsRatio_working_3-way'!AA2+'OddsRatio_working_3-way'!AG2</f>
        <v>-0.74231144535188154</v>
      </c>
      <c r="AN2" s="11">
        <f>'OddsRatio_working_3-way'!AB2+'OddsRatio_working_3-way'!AH2</f>
        <v>-0.31564948760632694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1.0579609329582089</v>
      </c>
      <c r="AS2" s="11">
        <f>IF(('OddsRatio_working_3-way'!X2=0),IF(Q2&gt;0,-Q2^(1/3),(-Q2)^(1/3)),'OddsRatio_working_3-way'!AM2-'OddsRatio_working_3-way'!R2/3)</f>
        <v>-0.74231144535188154</v>
      </c>
      <c r="AT2" s="11">
        <f>IF(('OddsRatio_working_3-way'!X2=0),IF(Q2&gt;0,-Q2^(1/3),(-Q2)^(1/3)),'OddsRatio_working_3-way'!AN2-'OddsRatio_working_3-way'!R2/3)</f>
        <v>-0.31564948760632694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3.57</v>
      </c>
      <c r="C3" s="4">
        <f>IF('True_Odds_Calculator_3-way'!C4="","",'True_Odds_Calculator_3-way'!C4)</f>
        <v>4.33</v>
      </c>
      <c r="D3" s="9">
        <f t="shared" ref="D3" si="0">(K3/(AR3+K3-(AR3*K3)))</f>
        <v>0.51468972712459371</v>
      </c>
      <c r="E3" s="9">
        <f t="shared" ref="E3" si="1">(L3/(AR3+L3-(AR3*L3)))</f>
        <v>0.26640030000262344</v>
      </c>
      <c r="F3" s="9">
        <f t="shared" ref="F3" si="2">(M3/(AR3+M3-(AR3*M3)))</f>
        <v>0.21890997287278305</v>
      </c>
      <c r="G3" s="9">
        <f t="shared" ref="G3" si="3">AR3</f>
        <v>1.0714978702417803</v>
      </c>
      <c r="H3" s="9">
        <f t="shared" ref="H3" si="4">IF(A3="","",1/D3)</f>
        <v>1.9429181258127668</v>
      </c>
      <c r="I3" s="9">
        <f t="shared" ref="I3" si="5">IF(B3="","",1/E3)</f>
        <v>3.7537495265213749</v>
      </c>
      <c r="J3" s="9">
        <f t="shared" ref="J3" si="6">IF(C3="","",1/F3)</f>
        <v>4.5680879079051291</v>
      </c>
      <c r="K3" s="11">
        <f t="shared" ref="K3" si="7">1/A3</f>
        <v>0.53191489361702127</v>
      </c>
      <c r="L3" s="11">
        <f t="shared" ref="L3" si="8">1/B3</f>
        <v>0.28011204481792717</v>
      </c>
      <c r="M3" s="11">
        <f t="shared" ref="M3" si="9">1/C3</f>
        <v>0.23094688221709006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-0.25914692937270245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0.23330053361819397</v>
      </c>
      <c r="Q3" s="11">
        <f>2*'OddsRatio_working_3-way'!K3*'OddsRatio_working_3-way'!L3*'OddsRatio_working_3-way'!M3</f>
        <v>6.8820216406546883E-2</v>
      </c>
      <c r="R3" s="11">
        <f t="shared" ref="R3" si="10">O3/N3</f>
        <v>0</v>
      </c>
      <c r="S3" s="11">
        <f t="shared" ref="S3" si="11">P3/N3</f>
        <v>-0.90026354617794269</v>
      </c>
      <c r="T3" s="11">
        <f t="shared" ref="T3" si="12">Q3/N3</f>
        <v>-0.2655644678990981</v>
      </c>
      <c r="U3" s="11">
        <f>'OddsRatio_working_3-way'!S3-'OddsRatio_working_3-way'!R3^2/3</f>
        <v>-0.90026354617794269</v>
      </c>
      <c r="V3" s="11">
        <f>'OddsRatio_working_3-way'!S3*'OddsRatio_working_3-way'!R3/3-2*'OddsRatio_working_3-way'!R3^3/27-'OddsRatio_working_3-way'!T3</f>
        <v>0.2655644678990981</v>
      </c>
      <c r="W3" s="11">
        <f>'OddsRatio_working_3-way'!V3^2+4*'OddsRatio_working_3-way'!U3^3/27</f>
        <v>-3.757041779887528E-2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0.16438894762833539</v>
      </c>
      <c r="Y3" s="11">
        <f>IF('OddsRatio_working_3-way'!W3&gt;=0,IF('OddsRatio_working_3-way'!V3+SQRT('OddsRatio_working_3-way'!W3)&gt;0,0,PI()),ACOS('OddsRatio_working_3-way'!V3/(2*'OddsRatio_working_3-way'!X3)))</f>
        <v>0.63050120467394599</v>
      </c>
      <c r="Z3" s="11">
        <f>'OddsRatio_working_3-way'!X3^(1/3)*COS('OddsRatio_working_3-way'!Y3/3)</f>
        <v>0.53574893512089017</v>
      </c>
      <c r="AA3" s="11">
        <f>'OddsRatio_working_3-way'!X3^(1/3)*COS(('OddsRatio_working_3-way'!Y3+2*PI())/3)</f>
        <v>-0.36684767318757311</v>
      </c>
      <c r="AB3" s="11">
        <f>'OddsRatio_working_3-way'!X3^(1/3)*COS(('OddsRatio_working_3-way'!Y3+4*PI())/3)</f>
        <v>-0.16890126193331703</v>
      </c>
      <c r="AC3" s="11">
        <f>'OddsRatio_working_3-way'!X3^(1/3)*SIN('OddsRatio_working_3-way'!Y3/3)</f>
        <v>0.11428441382276509</v>
      </c>
      <c r="AD3" s="11">
        <f>'OddsRatio_working_3-way'!X3^(1/3)*SIN(('OddsRatio_working_3-way'!Y3+2*PI())/3)</f>
        <v>0.40682998095376943</v>
      </c>
      <c r="AE3" s="11">
        <f>'OddsRatio_working_3-way'!X3^(1/3)*SIN(('OddsRatio_working_3-way'!Y3+4*PI())/3)</f>
        <v>-0.52111439477653454</v>
      </c>
      <c r="AF3" s="11">
        <f>-'OddsRatio_working_3-way'!U3/(3*'OddsRatio_working_3-way'!X3^(1/3))*COS(('OddsRatio_working_3-way'!Y3)/3)</f>
        <v>0.53574893512089028</v>
      </c>
      <c r="AG3" s="11">
        <f>-'OddsRatio_working_3-way'!U3/(3*'OddsRatio_working_3-way'!X3^(1/3))*COS(('OddsRatio_working_3-way'!Y3+2*PI())/3)</f>
        <v>-0.36684767318757322</v>
      </c>
      <c r="AH3" s="11">
        <f>-'OddsRatio_working_3-way'!U3/(3*'OddsRatio_working_3-way'!X3^(1/3))*COS(('OddsRatio_working_3-way'!Y3+4*PI())/3)</f>
        <v>-0.16890126193331706</v>
      </c>
      <c r="AI3" s="11">
        <f>'OddsRatio_working_3-way'!U3/(3*'OddsRatio_working_3-way'!X3^(1/3))*SIN(('OddsRatio_working_3-way'!Y3)/3)</f>
        <v>-0.11428441382276512</v>
      </c>
      <c r="AJ3" s="11">
        <f>'OddsRatio_working_3-way'!U3/(3*'OddsRatio_working_3-way'!X3^(1/3))*SIN(('OddsRatio_working_3-way'!Y3+2*PI())/3)</f>
        <v>-0.40682998095376954</v>
      </c>
      <c r="AK3" s="11">
        <f>'OddsRatio_working_3-way'!U3/(3*'OddsRatio_working_3-way'!X3^(1/3))*SIN(('OddsRatio_working_3-way'!Y3+4*PI())/3)</f>
        <v>0.52111439477653465</v>
      </c>
      <c r="AL3" s="11">
        <f>'OddsRatio_working_3-way'!Z3+'OddsRatio_working_3-way'!AF3</f>
        <v>1.0714978702417803</v>
      </c>
      <c r="AM3" s="11">
        <f>'OddsRatio_working_3-way'!AA3+'OddsRatio_working_3-way'!AG3</f>
        <v>-0.73369534637514633</v>
      </c>
      <c r="AN3" s="11">
        <f>'OddsRatio_working_3-way'!AB3+'OddsRatio_working_3-way'!AH3</f>
        <v>-0.33780252386663412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1.0714978702417803</v>
      </c>
      <c r="AS3" s="11">
        <f>IF(('OddsRatio_working_3-way'!X3=0),IF(Q3&gt;0,-Q3^(1/3),(-Q3)^(1/3)),'OddsRatio_working_3-way'!AM3-'OddsRatio_working_3-way'!R3/3)</f>
        <v>-0.73369534637514633</v>
      </c>
      <c r="AT3" s="11">
        <f>IF(('OddsRatio_working_3-way'!X3=0),IF(Q3&gt;0,-Q3^(1/3),(-Q3)^(1/3)),'OddsRatio_working_3-way'!AN3-'OddsRatio_working_3-way'!R3/3)</f>
        <v>-0.33780252386663412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3.06</v>
      </c>
      <c r="C4" s="4">
        <f>IF('True_Odds_Calculator_3-way'!C5="","",'True_Odds_Calculator_3-way'!C5)</f>
        <v>3.15</v>
      </c>
      <c r="D4" s="9">
        <f t="shared" ref="D4:D67" si="13">(K4/(AR4+K4-(AR4*K4)))</f>
        <v>0.37350445566190743</v>
      </c>
      <c r="E4" s="9">
        <f t="shared" ref="E4:E67" si="14">(L4/(AR4+L4-(AR4*L4)))</f>
        <v>0.31784706630244358</v>
      </c>
      <c r="F4" s="9">
        <f t="shared" ref="F4:F67" si="15">(M4/(AR4+M4-(AR4*M4)))</f>
        <v>0.30864847803564871</v>
      </c>
      <c r="G4" s="9">
        <f t="shared" ref="G4:G67" si="16">AR4</f>
        <v>1.0418287155400772</v>
      </c>
      <c r="H4" s="9">
        <f t="shared" ref="H4:H67" si="17">IF(A4="","",1/D4)</f>
        <v>2.6773442320195242</v>
      </c>
      <c r="I4" s="9">
        <f t="shared" ref="I4:I67" si="18">IF(B4="","",1/E4)</f>
        <v>3.1461671540125589</v>
      </c>
      <c r="J4" s="9">
        <f t="shared" ref="J4:J67" si="19">IF(C4="","",1/F4)</f>
        <v>3.2399317384111663</v>
      </c>
      <c r="K4" s="11">
        <f t="shared" ref="K4:K67" si="20">1/A4</f>
        <v>0.38314176245210729</v>
      </c>
      <c r="L4" s="11">
        <f t="shared" ref="L4:L67" si="21">1/B4</f>
        <v>0.32679738562091504</v>
      </c>
      <c r="M4" s="11">
        <f t="shared" ref="M4:M67" si="22">1/C4</f>
        <v>0.31746031746031744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-0.2834386486253363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0.23133987524341371</v>
      </c>
      <c r="Q4" s="11">
        <f>2*'OddsRatio_working_3-way'!K4*'OddsRatio_working_3-way'!L4*'OddsRatio_working_3-way'!M4</f>
        <v>7.9498238915262434E-2</v>
      </c>
      <c r="R4" s="11">
        <f t="shared" ref="R4:R67" si="23">O4/N4</f>
        <v>0</v>
      </c>
      <c r="S4" s="11">
        <f t="shared" ref="S4:S67" si="24">P4/N4</f>
        <v>-0.81619029855455805</v>
      </c>
      <c r="T4" s="11">
        <f t="shared" ref="T4:T67" si="25">Q4/N4</f>
        <v>-0.28047776582630857</v>
      </c>
      <c r="U4" s="11">
        <f>'OddsRatio_working_3-way'!S4-'OddsRatio_working_3-way'!R4^2/3</f>
        <v>-0.81619029855455805</v>
      </c>
      <c r="V4" s="11">
        <f>'OddsRatio_working_3-way'!S4*'OddsRatio_working_3-way'!R4/3-2*'OddsRatio_working_3-way'!R4^3/27-'OddsRatio_working_3-way'!T4</f>
        <v>0.28047776582630857</v>
      </c>
      <c r="W4" s="11">
        <f>'OddsRatio_working_3-way'!V4^2+4*'OddsRatio_working_3-way'!U4^3/27</f>
        <v>-1.8831442045888352E-3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0.14190747102205931</v>
      </c>
      <c r="Y4" s="11">
        <f>IF('OddsRatio_working_3-way'!W4&gt;=0,IF('OddsRatio_working_3-way'!V4+SQRT('OddsRatio_working_3-way'!W4)&gt;0,0,PI()),ACOS('OddsRatio_working_3-way'!V4/(2*'OddsRatio_working_3-way'!X4)))</f>
        <v>0.15350177668387155</v>
      </c>
      <c r="Z4" s="11">
        <f>'OddsRatio_working_3-way'!X4^(1/3)*COS('OddsRatio_working_3-way'!Y4/3)</f>
        <v>0.52091435777003847</v>
      </c>
      <c r="AA4" s="11">
        <f>'OddsRatio_working_3-way'!X4^(1/3)*COS(('OddsRatio_working_3-way'!Y4+2*PI())/3)</f>
        <v>-0.28356017740059725</v>
      </c>
      <c r="AB4" s="11">
        <f>'OddsRatio_working_3-way'!X4^(1/3)*COS(('OddsRatio_working_3-way'!Y4+4*PI())/3)</f>
        <v>-0.23735418036944109</v>
      </c>
      <c r="AC4" s="11">
        <f>'OddsRatio_working_3-way'!X4^(1/3)*SIN('OddsRatio_working_3-way'!Y4/3)</f>
        <v>2.667704482411307E-2</v>
      </c>
      <c r="AD4" s="11">
        <f>'OddsRatio_working_3-way'!X4^(1/3)*SIN(('OddsRatio_working_3-way'!Y4+2*PI())/3)</f>
        <v>0.43778654461285255</v>
      </c>
      <c r="AE4" s="11">
        <f>'OddsRatio_working_3-way'!X4^(1/3)*SIN(('OddsRatio_working_3-way'!Y4+4*PI())/3)</f>
        <v>-0.46446358943696558</v>
      </c>
      <c r="AF4" s="11">
        <f>-'OddsRatio_working_3-way'!U4/(3*'OddsRatio_working_3-way'!X4^(1/3))*COS(('OddsRatio_working_3-way'!Y4)/3)</f>
        <v>0.52091435777003858</v>
      </c>
      <c r="AG4" s="11">
        <f>-'OddsRatio_working_3-way'!U4/(3*'OddsRatio_working_3-way'!X4^(1/3))*COS(('OddsRatio_working_3-way'!Y4+2*PI())/3)</f>
        <v>-0.2835601774005973</v>
      </c>
      <c r="AH4" s="11">
        <f>-'OddsRatio_working_3-way'!U4/(3*'OddsRatio_working_3-way'!X4^(1/3))*COS(('OddsRatio_working_3-way'!Y4+4*PI())/3)</f>
        <v>-0.23735418036944114</v>
      </c>
      <c r="AI4" s="11">
        <f>'OddsRatio_working_3-way'!U4/(3*'OddsRatio_working_3-way'!X4^(1/3))*SIN(('OddsRatio_working_3-way'!Y4)/3)</f>
        <v>-2.6677044824113077E-2</v>
      </c>
      <c r="AJ4" s="11">
        <f>'OddsRatio_working_3-way'!U4/(3*'OddsRatio_working_3-way'!X4^(1/3))*SIN(('OddsRatio_working_3-way'!Y4+2*PI())/3)</f>
        <v>-0.43778654461285266</v>
      </c>
      <c r="AK4" s="11">
        <f>'OddsRatio_working_3-way'!U4/(3*'OddsRatio_working_3-way'!X4^(1/3))*SIN(('OddsRatio_working_3-way'!Y4+4*PI())/3)</f>
        <v>0.4644635894369657</v>
      </c>
      <c r="AL4" s="11">
        <f>'OddsRatio_working_3-way'!Z4+'OddsRatio_working_3-way'!AF4</f>
        <v>1.0418287155400772</v>
      </c>
      <c r="AM4" s="11">
        <f>'OddsRatio_working_3-way'!AA4+'OddsRatio_working_3-way'!AG4</f>
        <v>-0.56712035480119449</v>
      </c>
      <c r="AN4" s="11">
        <f>'OddsRatio_working_3-way'!AB4+'OddsRatio_working_3-way'!AH4</f>
        <v>-0.47470836073888223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1.0418287155400772</v>
      </c>
      <c r="AS4" s="11">
        <f>IF(('OddsRatio_working_3-way'!X4=0),IF(Q4&gt;0,-Q4^(1/3),(-Q4)^(1/3)),'OddsRatio_working_3-way'!AM4-'OddsRatio_working_3-way'!R4/3)</f>
        <v>-0.56712035480119449</v>
      </c>
      <c r="AT4" s="11">
        <f>IF(('OddsRatio_working_3-way'!X4=0),IF(Q4&gt;0,-Q4^(1/3),(-Q4)^(1/3)),'OddsRatio_working_3-way'!AN4-'OddsRatio_working_3-way'!R4/3)</f>
        <v>-0.47470836073888223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3.26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2.38</v>
      </c>
      <c r="D5" s="9">
        <f t="shared" si="13"/>
        <v>0.29635988200893826</v>
      </c>
      <c r="E5" s="9">
        <f t="shared" si="14"/>
        <v>0.29544004365858773</v>
      </c>
      <c r="F5" s="9">
        <f t="shared" si="15"/>
        <v>0.40820007433247402</v>
      </c>
      <c r="G5" s="9">
        <f t="shared" si="16"/>
        <v>1.0505645461905231</v>
      </c>
      <c r="H5" s="9">
        <f t="shared" si="17"/>
        <v>3.3742758743905825</v>
      </c>
      <c r="I5" s="9">
        <f t="shared" si="18"/>
        <v>3.384781519852488</v>
      </c>
      <c r="J5" s="9">
        <f t="shared" si="19"/>
        <v>2.4497790737429219</v>
      </c>
      <c r="K5" s="11">
        <f t="shared" si="20"/>
        <v>0.30674846625766872</v>
      </c>
      <c r="L5" s="11">
        <f t="shared" si="21"/>
        <v>0.3058103975535168</v>
      </c>
      <c r="M5" s="11">
        <f t="shared" si="22"/>
        <v>0.42016806722689076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-0.27904296181240551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0.23294058998057487</v>
      </c>
      <c r="Q5" s="11">
        <f>2*'OddsRatio_working_3-way'!K5*'OddsRatio_working_3-way'!L5*'OddsRatio_working_3-way'!M5</f>
        <v>7.88293028699069E-2</v>
      </c>
      <c r="R5" s="11">
        <f t="shared" si="23"/>
        <v>0</v>
      </c>
      <c r="S5" s="11">
        <f t="shared" si="24"/>
        <v>-0.83478396468990945</v>
      </c>
      <c r="T5" s="11">
        <f t="shared" si="25"/>
        <v>-0.28249880361756669</v>
      </c>
      <c r="U5" s="11">
        <f>'OddsRatio_working_3-way'!S5-'OddsRatio_working_3-way'!R5^2/3</f>
        <v>-0.83478396468990945</v>
      </c>
      <c r="V5" s="11">
        <f>'OddsRatio_working_3-way'!S5*'OddsRatio_working_3-way'!R5/3-2*'OddsRatio_working_3-way'!R5^3/27-'OddsRatio_working_3-way'!T5</f>
        <v>0.28249880361756669</v>
      </c>
      <c r="W5" s="11">
        <f>'OddsRatio_working_3-way'!V5^2+4*'OddsRatio_working_3-way'!U5^3/27</f>
        <v>-6.3768135463735665E-3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0.14678418476774846</v>
      </c>
      <c r="Y5" s="11">
        <f>IF('OddsRatio_working_3-way'!W5&gt;=0,IF('OddsRatio_working_3-way'!V5+SQRT('OddsRatio_working_3-way'!W5)&gt;0,0,PI()),ACOS('OddsRatio_working_3-way'!V5/(2*'OddsRatio_working_3-way'!X5)))</f>
        <v>0.27548620455781103</v>
      </c>
      <c r="Z5" s="11">
        <f>'OddsRatio_working_3-way'!X5^(1/3)*COS('OddsRatio_working_3-way'!Y5/3)</f>
        <v>0.52528227309526154</v>
      </c>
      <c r="AA5" s="11">
        <f>'OddsRatio_working_3-way'!X5^(1/3)*COS(('OddsRatio_working_3-way'!Y5+2*PI())/3)</f>
        <v>-0.30453255991069694</v>
      </c>
      <c r="AB5" s="11">
        <f>'OddsRatio_working_3-way'!X5^(1/3)*COS(('OddsRatio_working_3-way'!Y5+4*PI())/3)</f>
        <v>-0.22074971318456477</v>
      </c>
      <c r="AC5" s="11">
        <f>'OddsRatio_working_3-way'!X5^(1/3)*SIN('OddsRatio_working_3-way'!Y5/3)</f>
        <v>4.8372049110805532E-2</v>
      </c>
      <c r="AD5" s="11">
        <f>'OddsRatio_working_3-way'!X5^(1/3)*SIN(('OddsRatio_working_3-way'!Y5+2*PI())/3)</f>
        <v>0.43072176810272889</v>
      </c>
      <c r="AE5" s="11">
        <f>'OddsRatio_working_3-way'!X5^(1/3)*SIN(('OddsRatio_working_3-way'!Y5+4*PI())/3)</f>
        <v>-0.47909381721353445</v>
      </c>
      <c r="AF5" s="11">
        <f>-'OddsRatio_working_3-way'!U5/(3*'OddsRatio_working_3-way'!X5^(1/3))*COS(('OddsRatio_working_3-way'!Y5)/3)</f>
        <v>0.52528227309526154</v>
      </c>
      <c r="AG5" s="11">
        <f>-'OddsRatio_working_3-way'!U5/(3*'OddsRatio_working_3-way'!X5^(1/3))*COS(('OddsRatio_working_3-way'!Y5+2*PI())/3)</f>
        <v>-0.30453255991069694</v>
      </c>
      <c r="AH5" s="11">
        <f>-'OddsRatio_working_3-way'!U5/(3*'OddsRatio_working_3-way'!X5^(1/3))*COS(('OddsRatio_working_3-way'!Y5+4*PI())/3)</f>
        <v>-0.22074971318456477</v>
      </c>
      <c r="AI5" s="11">
        <f>'OddsRatio_working_3-way'!U5/(3*'OddsRatio_working_3-way'!X5^(1/3))*SIN(('OddsRatio_working_3-way'!Y5)/3)</f>
        <v>-4.8372049110805532E-2</v>
      </c>
      <c r="AJ5" s="11">
        <f>'OddsRatio_working_3-way'!U5/(3*'OddsRatio_working_3-way'!X5^(1/3))*SIN(('OddsRatio_working_3-way'!Y5+2*PI())/3)</f>
        <v>-0.43072176810272889</v>
      </c>
      <c r="AK5" s="11">
        <f>'OddsRatio_working_3-way'!U5/(3*'OddsRatio_working_3-way'!X5^(1/3))*SIN(('OddsRatio_working_3-way'!Y5+4*PI())/3)</f>
        <v>0.47909381721353445</v>
      </c>
      <c r="AL5" s="11">
        <f>'OddsRatio_working_3-way'!Z5+'OddsRatio_working_3-way'!AF5</f>
        <v>1.0505645461905231</v>
      </c>
      <c r="AM5" s="11">
        <f>'OddsRatio_working_3-way'!AA5+'OddsRatio_working_3-way'!AG5</f>
        <v>-0.60906511982139389</v>
      </c>
      <c r="AN5" s="11">
        <f>'OddsRatio_working_3-way'!AB5+'OddsRatio_working_3-way'!AH5</f>
        <v>-0.44149942636912953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1.0505645461905231</v>
      </c>
      <c r="AS5" s="11">
        <f>IF(('OddsRatio_working_3-way'!X5=0),IF(Q5&gt;0,-Q5^(1/3),(-Q5)^(1/3)),'OddsRatio_working_3-way'!AM5-'OddsRatio_working_3-way'!R5/3)</f>
        <v>-0.60906511982139389</v>
      </c>
      <c r="AT5" s="11">
        <f>IF(('OddsRatio_working_3-way'!X5=0),IF(Q5&gt;0,-Q5^(1/3),(-Q5)^(1/3)),'OddsRatio_working_3-way'!AN5-'OddsRatio_working_3-way'!R5/3)</f>
        <v>-0.44149942636912953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1.38</v>
      </c>
      <c r="B6" s="4">
        <f>IF('True_Odds_Calculator_3-way'!B7="","",'True_Odds_Calculator_3-way'!B7)</f>
        <v>4.88</v>
      </c>
      <c r="C6" s="4">
        <f>IF('True_Odds_Calculator_3-way'!C7="","",'True_Odds_Calculator_3-way'!C7)</f>
        <v>8.98</v>
      </c>
      <c r="D6" s="9">
        <f t="shared" si="13"/>
        <v>0.70644757908035583</v>
      </c>
      <c r="E6" s="9">
        <f t="shared" si="14"/>
        <v>0.19073731381178433</v>
      </c>
      <c r="F6" s="9">
        <f t="shared" si="15"/>
        <v>0.10281510710785988</v>
      </c>
      <c r="G6" s="9">
        <f t="shared" si="16"/>
        <v>1.093508412679123</v>
      </c>
      <c r="H6" s="9">
        <f t="shared" si="17"/>
        <v>1.4155331968180667</v>
      </c>
      <c r="I6" s="9">
        <f t="shared" si="18"/>
        <v>5.2428126411949973</v>
      </c>
      <c r="J6" s="9">
        <f t="shared" si="19"/>
        <v>9.7261971331794026</v>
      </c>
      <c r="K6" s="11">
        <f t="shared" si="20"/>
        <v>0.7246376811594204</v>
      </c>
      <c r="L6" s="11">
        <f t="shared" si="21"/>
        <v>0.20491803278688525</v>
      </c>
      <c r="M6" s="11">
        <f t="shared" si="22"/>
        <v>0.11135857461024498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-0.19455525623584213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0.20239797951256222</v>
      </c>
      <c r="Q6" s="11">
        <f>2*'OddsRatio_working_3-way'!K6*'OddsRatio_working_3-way'!L6*'OddsRatio_working_3-way'!M6</f>
        <v>3.3071565279830427E-2</v>
      </c>
      <c r="R6" s="11">
        <f t="shared" si="23"/>
        <v>0</v>
      </c>
      <c r="S6" s="11">
        <f t="shared" si="24"/>
        <v>-1.0403110326004918</v>
      </c>
      <c r="T6" s="11">
        <f t="shared" si="25"/>
        <v>-0.16998546284321761</v>
      </c>
      <c r="U6" s="11">
        <f>'OddsRatio_working_3-way'!S6-'OddsRatio_working_3-way'!R6^2/3</f>
        <v>-1.0403110326004918</v>
      </c>
      <c r="V6" s="11">
        <f>'OddsRatio_working_3-way'!S6*'OddsRatio_working_3-way'!R6/3-2*'OddsRatio_working_3-way'!R6^3/27-'OddsRatio_working_3-way'!T6</f>
        <v>0.16998546284321761</v>
      </c>
      <c r="W6" s="11">
        <f>'OddsRatio_working_3-way'!V6^2+4*'OddsRatio_working_3-way'!U6^3/27</f>
        <v>-0.13790102248789629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0.20420337905255093</v>
      </c>
      <c r="Y6" s="11">
        <f>IF('OddsRatio_working_3-way'!W6&gt;=0,IF('OddsRatio_working_3-way'!V6+SQRT('OddsRatio_working_3-way'!W6)&gt;0,0,PI()),ACOS('OddsRatio_working_3-way'!V6/(2*'OddsRatio_working_3-way'!X6)))</f>
        <v>1.1415164938487368</v>
      </c>
      <c r="Z6" s="11">
        <f>'OddsRatio_working_3-way'!X6^(1/3)*COS('OddsRatio_working_3-way'!Y6/3)</f>
        <v>0.54675420633956151</v>
      </c>
      <c r="AA6" s="11">
        <f>'OddsRatio_working_3-way'!X6^(1/3)*COS(('OddsRatio_working_3-way'!Y6+2*PI())/3)</f>
        <v>-0.46277783320432986</v>
      </c>
      <c r="AB6" s="11">
        <f>'OddsRatio_working_3-way'!X6^(1/3)*COS(('OddsRatio_working_3-way'!Y6+4*PI())/3)</f>
        <v>-8.3976373135231416E-2</v>
      </c>
      <c r="AC6" s="11">
        <f>'OddsRatio_working_3-way'!X6^(1/3)*SIN('OddsRatio_working_3-way'!Y6/3)</f>
        <v>0.21870112494031718</v>
      </c>
      <c r="AD6" s="11">
        <f>'OddsRatio_working_3-way'!X6^(1/3)*SIN(('OddsRatio_working_3-way'!Y6+2*PI())/3)</f>
        <v>0.36415246984590038</v>
      </c>
      <c r="AE6" s="11">
        <f>'OddsRatio_working_3-way'!X6^(1/3)*SIN(('OddsRatio_working_3-way'!Y6+4*PI())/3)</f>
        <v>-0.58285359478621757</v>
      </c>
      <c r="AF6" s="11">
        <f>-'OddsRatio_working_3-way'!U6/(3*'OddsRatio_working_3-way'!X6^(1/3))*COS(('OddsRatio_working_3-way'!Y6)/3)</f>
        <v>0.54675420633956151</v>
      </c>
      <c r="AG6" s="11">
        <f>-'OddsRatio_working_3-way'!U6/(3*'OddsRatio_working_3-way'!X6^(1/3))*COS(('OddsRatio_working_3-way'!Y6+2*PI())/3)</f>
        <v>-0.46277783320432986</v>
      </c>
      <c r="AH6" s="11">
        <f>-'OddsRatio_working_3-way'!U6/(3*'OddsRatio_working_3-way'!X6^(1/3))*COS(('OddsRatio_working_3-way'!Y6+4*PI())/3)</f>
        <v>-8.3976373135231416E-2</v>
      </c>
      <c r="AI6" s="11">
        <f>'OddsRatio_working_3-way'!U6/(3*'OddsRatio_working_3-way'!X6^(1/3))*SIN(('OddsRatio_working_3-way'!Y6)/3)</f>
        <v>-0.21870112494031718</v>
      </c>
      <c r="AJ6" s="11">
        <f>'OddsRatio_working_3-way'!U6/(3*'OddsRatio_working_3-way'!X6^(1/3))*SIN(('OddsRatio_working_3-way'!Y6+2*PI())/3)</f>
        <v>-0.36415246984590038</v>
      </c>
      <c r="AK6" s="11">
        <f>'OddsRatio_working_3-way'!U6/(3*'OddsRatio_working_3-way'!X6^(1/3))*SIN(('OddsRatio_working_3-way'!Y6+4*PI())/3)</f>
        <v>0.58285359478621757</v>
      </c>
      <c r="AL6" s="11">
        <f>'OddsRatio_working_3-way'!Z6+'OddsRatio_working_3-way'!AF6</f>
        <v>1.093508412679123</v>
      </c>
      <c r="AM6" s="11">
        <f>'OddsRatio_working_3-way'!AA6+'OddsRatio_working_3-way'!AG6</f>
        <v>-0.92555566640865972</v>
      </c>
      <c r="AN6" s="11">
        <f>'OddsRatio_working_3-way'!AB6+'OddsRatio_working_3-way'!AH6</f>
        <v>-0.16795274627046283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1.093508412679123</v>
      </c>
      <c r="AS6" s="11">
        <f>IF(('OddsRatio_working_3-way'!X6=0),IF(Q6&gt;0,-Q6^(1/3),(-Q6)^(1/3)),'OddsRatio_working_3-way'!AM6-'OddsRatio_working_3-way'!R6/3)</f>
        <v>-0.92555566640865972</v>
      </c>
      <c r="AT6" s="11">
        <f>IF(('OddsRatio_working_3-way'!X6=0),IF(Q6&gt;0,-Q6^(1/3),(-Q6)^(1/3)),'OddsRatio_working_3-way'!AN6-'OddsRatio_working_3-way'!R6/3)</f>
        <v>-0.16795274627046283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4.5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1.88</v>
      </c>
      <c r="D7" s="9">
        <f t="shared" si="13"/>
        <v>0.21280184450027628</v>
      </c>
      <c r="E7" s="9">
        <f t="shared" si="14"/>
        <v>0.26908664251495273</v>
      </c>
      <c r="F7" s="9">
        <f t="shared" si="15"/>
        <v>0.51811151298477087</v>
      </c>
      <c r="G7" s="9">
        <f t="shared" si="16"/>
        <v>1.0569163967651356</v>
      </c>
      <c r="H7" s="9">
        <f t="shared" si="17"/>
        <v>4.6992073886779755</v>
      </c>
      <c r="I7" s="9">
        <f t="shared" si="18"/>
        <v>3.7162751396863989</v>
      </c>
      <c r="J7" s="9">
        <f t="shared" si="19"/>
        <v>1.9300864291533193</v>
      </c>
      <c r="K7" s="11">
        <f t="shared" si="20"/>
        <v>0.22222222222222221</v>
      </c>
      <c r="L7" s="11">
        <f t="shared" si="21"/>
        <v>0.28011204481792717</v>
      </c>
      <c r="M7" s="11">
        <f t="shared" si="22"/>
        <v>0.53191489361702127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-0.26208686784406432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0.23011568693671319</v>
      </c>
      <c r="Q7" s="11">
        <f>2*'OddsRatio_working_3-way'!K7*'OddsRatio_working_3-way'!L7*'OddsRatio_working_3-way'!M7</f>
        <v>6.6220341564521792E-2</v>
      </c>
      <c r="R7" s="11">
        <f t="shared" si="23"/>
        <v>0</v>
      </c>
      <c r="S7" s="11">
        <f t="shared" si="24"/>
        <v>-0.87801303754611149</v>
      </c>
      <c r="T7" s="11">
        <f t="shared" si="25"/>
        <v>-0.25266562231542777</v>
      </c>
      <c r="U7" s="11">
        <f>'OddsRatio_working_3-way'!S7-'OddsRatio_working_3-way'!R7^2/3</f>
        <v>-0.87801303754611149</v>
      </c>
      <c r="V7" s="11">
        <f>'OddsRatio_working_3-way'!S7*'OddsRatio_working_3-way'!R7/3-2*'OddsRatio_working_3-way'!R7^3/27-'OddsRatio_working_3-way'!T7</f>
        <v>0.25266562231542777</v>
      </c>
      <c r="W7" s="11">
        <f>'OddsRatio_working_3-way'!V7^2+4*'OddsRatio_working_3-way'!U7^3/27</f>
        <v>-3.6436572745115095E-2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0.15833231622536623</v>
      </c>
      <c r="Y7" s="11">
        <f>IF('OddsRatio_working_3-way'!W7&gt;=0,IF('OddsRatio_working_3-way'!V7+SQRT('OddsRatio_working_3-way'!W7)&gt;0,0,PI()),ACOS('OddsRatio_working_3-way'!V7/(2*'OddsRatio_working_3-way'!X7)))</f>
        <v>0.64699868648193293</v>
      </c>
      <c r="Z7" s="11">
        <f>'OddsRatio_working_3-way'!X7^(1/3)*COS('OddsRatio_working_3-way'!Y7/3)</f>
        <v>0.5284581983825678</v>
      </c>
      <c r="AA7" s="11">
        <f>'OddsRatio_working_3-way'!X7^(1/3)*COS(('OddsRatio_working_3-way'!Y7+2*PI())/3)</f>
        <v>-0.36448980339894366</v>
      </c>
      <c r="AB7" s="11">
        <f>'OddsRatio_working_3-way'!X7^(1/3)*COS(('OddsRatio_working_3-way'!Y7+4*PI())/3)</f>
        <v>-0.16396839498362401</v>
      </c>
      <c r="AC7" s="11">
        <f>'OddsRatio_working_3-way'!X7^(1/3)*SIN('OddsRatio_working_3-way'!Y7/3)</f>
        <v>0.11577108912686777</v>
      </c>
      <c r="AD7" s="11">
        <f>'OddsRatio_working_3-way'!X7^(1/3)*SIN(('OddsRatio_working_3-way'!Y7+2*PI())/3)</f>
        <v>0.39977268007402639</v>
      </c>
      <c r="AE7" s="11">
        <f>'OddsRatio_working_3-way'!X7^(1/3)*SIN(('OddsRatio_working_3-way'!Y7+4*PI())/3)</f>
        <v>-0.51554376920089418</v>
      </c>
      <c r="AF7" s="11">
        <f>-'OddsRatio_working_3-way'!U7/(3*'OddsRatio_working_3-way'!X7^(1/3))*COS(('OddsRatio_working_3-way'!Y7)/3)</f>
        <v>0.5284581983825678</v>
      </c>
      <c r="AG7" s="11">
        <f>-'OddsRatio_working_3-way'!U7/(3*'OddsRatio_working_3-way'!X7^(1/3))*COS(('OddsRatio_working_3-way'!Y7+2*PI())/3)</f>
        <v>-0.36448980339894366</v>
      </c>
      <c r="AH7" s="11">
        <f>-'OddsRatio_working_3-way'!U7/(3*'OddsRatio_working_3-way'!X7^(1/3))*COS(('OddsRatio_working_3-way'!Y7+4*PI())/3)</f>
        <v>-0.16396839498362401</v>
      </c>
      <c r="AI7" s="11">
        <f>'OddsRatio_working_3-way'!U7/(3*'OddsRatio_working_3-way'!X7^(1/3))*SIN(('OddsRatio_working_3-way'!Y7)/3)</f>
        <v>-0.11577108912686777</v>
      </c>
      <c r="AJ7" s="11">
        <f>'OddsRatio_working_3-way'!U7/(3*'OddsRatio_working_3-way'!X7^(1/3))*SIN(('OddsRatio_working_3-way'!Y7+2*PI())/3)</f>
        <v>-0.39977268007402639</v>
      </c>
      <c r="AK7" s="11">
        <f>'OddsRatio_working_3-way'!U7/(3*'OddsRatio_working_3-way'!X7^(1/3))*SIN(('OddsRatio_working_3-way'!Y7+4*PI())/3)</f>
        <v>0.51554376920089418</v>
      </c>
      <c r="AL7" s="11">
        <f>'OddsRatio_working_3-way'!Z7+'OddsRatio_working_3-way'!AF7</f>
        <v>1.0569163967651356</v>
      </c>
      <c r="AM7" s="11">
        <f>'OddsRatio_working_3-way'!AA7+'OddsRatio_working_3-way'!AG7</f>
        <v>-0.72897960679788731</v>
      </c>
      <c r="AN7" s="11">
        <f>'OddsRatio_working_3-way'!AB7+'OddsRatio_working_3-way'!AH7</f>
        <v>-0.32793678996724801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1.0569163967651356</v>
      </c>
      <c r="AS7" s="11">
        <f>IF(('OddsRatio_working_3-way'!X7=0),IF(Q7&gt;0,-Q7^(1/3),(-Q7)^(1/3)),'OddsRatio_working_3-way'!AM7-'OddsRatio_working_3-way'!R7/3)</f>
        <v>-0.72897960679788731</v>
      </c>
      <c r="AT7" s="11">
        <f>IF(('OddsRatio_working_3-way'!X7=0),IF(Q7&gt;0,-Q7^(1/3),(-Q7)^(1/3)),'OddsRatio_working_3-way'!AN7-'OddsRatio_working_3-way'!R7/3)</f>
        <v>-0.32793678996724801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5.72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1.75</v>
      </c>
      <c r="D8" s="9">
        <f t="shared" si="13"/>
        <v>0.16598387721180036</v>
      </c>
      <c r="E8" s="9">
        <f t="shared" si="14"/>
        <v>0.27797043747731148</v>
      </c>
      <c r="F8" s="9">
        <f t="shared" si="15"/>
        <v>0.55604568531088816</v>
      </c>
      <c r="G8" s="9">
        <f t="shared" si="16"/>
        <v>1.0645511724835934</v>
      </c>
      <c r="H8" s="9">
        <f t="shared" si="17"/>
        <v>6.0246815341225597</v>
      </c>
      <c r="I8" s="9">
        <f t="shared" si="18"/>
        <v>3.5975048608599685</v>
      </c>
      <c r="J8" s="9">
        <f t="shared" si="19"/>
        <v>1.7984133793626949</v>
      </c>
      <c r="K8" s="11">
        <f t="shared" si="20"/>
        <v>0.17482517482517484</v>
      </c>
      <c r="L8" s="11">
        <f t="shared" si="21"/>
        <v>0.29069767441860467</v>
      </c>
      <c r="M8" s="11">
        <f t="shared" si="22"/>
        <v>0.5714285714285714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-0.25084218107473921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0.22971214831679948</v>
      </c>
      <c r="Q8" s="11">
        <f>2*'OddsRatio_working_3-way'!K8*'OddsRatio_working_3-way'!L8*'OddsRatio_working_3-way'!M8</f>
        <v>5.8081453430290648E-2</v>
      </c>
      <c r="R8" s="11">
        <f t="shared" si="23"/>
        <v>0</v>
      </c>
      <c r="S8" s="11">
        <f t="shared" si="24"/>
        <v>-0.91576363804760585</v>
      </c>
      <c r="T8" s="11">
        <f t="shared" si="25"/>
        <v>-0.2315457997591924</v>
      </c>
      <c r="U8" s="11">
        <f>'OddsRatio_working_3-way'!S8-'OddsRatio_working_3-way'!R8^2/3</f>
        <v>-0.91576363804760585</v>
      </c>
      <c r="V8" s="11">
        <f>'OddsRatio_working_3-way'!S8*'OddsRatio_working_3-way'!R8/3-2*'OddsRatio_working_3-way'!R8^3/27-'OddsRatio_working_3-way'!T8</f>
        <v>0.2315457997591924</v>
      </c>
      <c r="W8" s="11">
        <f>'OddsRatio_working_3-way'!V8^2+4*'OddsRatio_working_3-way'!U8^3/27</f>
        <v>-6.0161429542209557E-2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0.16865266595012188</v>
      </c>
      <c r="Y8" s="11">
        <f>IF('OddsRatio_working_3-way'!W8&gt;=0,IF('OddsRatio_working_3-way'!V8+SQRT('OddsRatio_working_3-way'!W8)&gt;0,0,PI()),ACOS('OddsRatio_working_3-way'!V8/(2*'OddsRatio_working_3-way'!X8)))</f>
        <v>0.81419007198916304</v>
      </c>
      <c r="Z8" s="11">
        <f>'OddsRatio_working_3-way'!X8^(1/3)*COS('OddsRatio_working_3-way'!Y8/3)</f>
        <v>0.53227558624179672</v>
      </c>
      <c r="AA8" s="11">
        <f>'OddsRatio_working_3-way'!X8^(1/3)*COS(('OddsRatio_working_3-way'!Y8+2*PI())/3)</f>
        <v>-0.39440678676361468</v>
      </c>
      <c r="AB8" s="11">
        <f>'OddsRatio_working_3-way'!X8^(1/3)*COS(('OddsRatio_working_3-way'!Y8+4*PI())/3)</f>
        <v>-0.13786879947818198</v>
      </c>
      <c r="AC8" s="11">
        <f>'OddsRatio_working_3-way'!X8^(1/3)*SIN('OddsRatio_working_3-way'!Y8/3)</f>
        <v>0.14811227601660934</v>
      </c>
      <c r="AD8" s="11">
        <f>'OddsRatio_working_3-way'!X8^(1/3)*SIN(('OddsRatio_working_3-way'!Y8+2*PI())/3)</f>
        <v>0.38690804149134617</v>
      </c>
      <c r="AE8" s="11">
        <f>'OddsRatio_working_3-way'!X8^(1/3)*SIN(('OddsRatio_working_3-way'!Y8+4*PI())/3)</f>
        <v>-0.53502031750795553</v>
      </c>
      <c r="AF8" s="11">
        <f>-'OddsRatio_working_3-way'!U8/(3*'OddsRatio_working_3-way'!X8^(1/3))*COS(('OddsRatio_working_3-way'!Y8)/3)</f>
        <v>0.53227558624179661</v>
      </c>
      <c r="AG8" s="11">
        <f>-'OddsRatio_working_3-way'!U8/(3*'OddsRatio_working_3-way'!X8^(1/3))*COS(('OddsRatio_working_3-way'!Y8+2*PI())/3)</f>
        <v>-0.39440678676361457</v>
      </c>
      <c r="AH8" s="11">
        <f>-'OddsRatio_working_3-way'!U8/(3*'OddsRatio_working_3-way'!X8^(1/3))*COS(('OddsRatio_working_3-way'!Y8+4*PI())/3)</f>
        <v>-0.13786879947818195</v>
      </c>
      <c r="AI8" s="11">
        <f>'OddsRatio_working_3-way'!U8/(3*'OddsRatio_working_3-way'!X8^(1/3))*SIN(('OddsRatio_working_3-way'!Y8)/3)</f>
        <v>-0.14811227601660928</v>
      </c>
      <c r="AJ8" s="11">
        <f>'OddsRatio_working_3-way'!U8/(3*'OddsRatio_working_3-way'!X8^(1/3))*SIN(('OddsRatio_working_3-way'!Y8+2*PI())/3)</f>
        <v>-0.38690804149134611</v>
      </c>
      <c r="AK8" s="11">
        <f>'OddsRatio_working_3-way'!U8/(3*'OddsRatio_working_3-way'!X8^(1/3))*SIN(('OddsRatio_working_3-way'!Y8+4*PI())/3)</f>
        <v>0.53502031750795542</v>
      </c>
      <c r="AL8" s="11">
        <f>'OddsRatio_working_3-way'!Z8+'OddsRatio_working_3-way'!AF8</f>
        <v>1.0645511724835934</v>
      </c>
      <c r="AM8" s="11">
        <f>'OddsRatio_working_3-way'!AA8+'OddsRatio_working_3-way'!AG8</f>
        <v>-0.78881357352722925</v>
      </c>
      <c r="AN8" s="11">
        <f>'OddsRatio_working_3-way'!AB8+'OddsRatio_working_3-way'!AH8</f>
        <v>-0.27573759895636396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1.0645511724835934</v>
      </c>
      <c r="AS8" s="11">
        <f>IF(('OddsRatio_working_3-way'!X8=0),IF(Q8&gt;0,-Q8^(1/3),(-Q8)^(1/3)),'OddsRatio_working_3-way'!AM8-'OddsRatio_working_3-way'!R8/3)</f>
        <v>-0.78881357352722925</v>
      </c>
      <c r="AT8" s="11">
        <f>IF(('OddsRatio_working_3-way'!X8=0),IF(Q8&gt;0,-Q8^(1/3),(-Q8)^(1/3)),'OddsRatio_working_3-way'!AN8-'OddsRatio_working_3-way'!R8/3)</f>
        <v>-0.27573759895636396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2.4900000000000002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3.12</v>
      </c>
      <c r="D9" s="9">
        <f t="shared" si="13"/>
        <v>0.38816894503085453</v>
      </c>
      <c r="E9" s="9">
        <f t="shared" si="14"/>
        <v>0.30344073328719823</v>
      </c>
      <c r="F9" s="9">
        <f t="shared" si="15"/>
        <v>0.30839032168194713</v>
      </c>
      <c r="G9" s="9">
        <f t="shared" si="16"/>
        <v>1.0578509032302144</v>
      </c>
      <c r="H9" s="9">
        <f t="shared" si="17"/>
        <v>2.5761978458130201</v>
      </c>
      <c r="I9" s="9">
        <f t="shared" si="18"/>
        <v>3.2955364600095658</v>
      </c>
      <c r="J9" s="9">
        <f t="shared" si="19"/>
        <v>3.2426439148480548</v>
      </c>
      <c r="K9" s="11">
        <f t="shared" si="20"/>
        <v>0.40160642570281119</v>
      </c>
      <c r="L9" s="11">
        <f t="shared" si="21"/>
        <v>0.31545741324921134</v>
      </c>
      <c r="M9" s="11">
        <f t="shared" si="22"/>
        <v>0.32051282051282048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-0.27833553740968897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0.23470083521012786</v>
      </c>
      <c r="Q9" s="11">
        <f>2*'OddsRatio_working_3-way'!K9*'OddsRatio_working_3-way'!L9*'OddsRatio_working_3-way'!M9</f>
        <v>8.1211361664404097E-2</v>
      </c>
      <c r="R9" s="11">
        <f t="shared" si="23"/>
        <v>0</v>
      </c>
      <c r="S9" s="11">
        <f t="shared" si="24"/>
        <v>-0.84322985628912306</v>
      </c>
      <c r="T9" s="11">
        <f t="shared" si="25"/>
        <v>-0.29177503677824324</v>
      </c>
      <c r="U9" s="11">
        <f>'OddsRatio_working_3-way'!S9-'OddsRatio_working_3-way'!R9^2/3</f>
        <v>-0.84322985628912306</v>
      </c>
      <c r="V9" s="11">
        <f>'OddsRatio_working_3-way'!S9*'OddsRatio_working_3-way'!R9/3-2*'OddsRatio_working_3-way'!R9^3/27-'OddsRatio_working_3-way'!T9</f>
        <v>0.29177503677824324</v>
      </c>
      <c r="W9" s="11">
        <f>'OddsRatio_working_3-way'!V9^2+4*'OddsRatio_working_3-way'!U9^3/27</f>
        <v>-3.6921104397420468E-3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0.14901743398566428</v>
      </c>
      <c r="Y9" s="11">
        <f>IF('OddsRatio_working_3-way'!W9&gt;=0,IF('OddsRatio_working_3-way'!V9+SQRT('OddsRatio_working_3-way'!W9)&gt;0,0,PI()),ACOS('OddsRatio_working_3-way'!V9/(2*'OddsRatio_working_3-way'!X9)))</f>
        <v>0.20531745081598052</v>
      </c>
      <c r="Z9" s="11">
        <f>'OddsRatio_working_3-way'!X9^(1/3)*COS('OddsRatio_working_3-way'!Y9/3)</f>
        <v>0.52892545161510718</v>
      </c>
      <c r="AA9" s="11">
        <f>'OddsRatio_working_3-way'!X9^(1/3)*COS(('OddsRatio_working_3-way'!Y9+2*PI())/3)</f>
        <v>-0.29586119786587189</v>
      </c>
      <c r="AB9" s="11">
        <f>'OddsRatio_working_3-way'!X9^(1/3)*COS(('OddsRatio_working_3-way'!Y9+4*PI())/3)</f>
        <v>-0.23306425374923539</v>
      </c>
      <c r="AC9" s="11">
        <f>'OddsRatio_working_3-way'!X9^(1/3)*SIN('OddsRatio_working_3-way'!Y9/3)</f>
        <v>3.6255832590026085E-2</v>
      </c>
      <c r="AD9" s="11">
        <f>'OddsRatio_working_3-way'!X9^(1/3)*SIN(('OddsRatio_working_3-way'!Y9+2*PI())/3)</f>
        <v>0.43993496151182676</v>
      </c>
      <c r="AE9" s="11">
        <f>'OddsRatio_working_3-way'!X9^(1/3)*SIN(('OddsRatio_working_3-way'!Y9+4*PI())/3)</f>
        <v>-0.47619079410185272</v>
      </c>
      <c r="AF9" s="11">
        <f>-'OddsRatio_working_3-way'!U9/(3*'OddsRatio_working_3-way'!X9^(1/3))*COS(('OddsRatio_working_3-way'!Y9)/3)</f>
        <v>0.52892545161510707</v>
      </c>
      <c r="AG9" s="11">
        <f>-'OddsRatio_working_3-way'!U9/(3*'OddsRatio_working_3-way'!X9^(1/3))*COS(('OddsRatio_working_3-way'!Y9+2*PI())/3)</f>
        <v>-0.29586119786587184</v>
      </c>
      <c r="AH9" s="11">
        <f>-'OddsRatio_working_3-way'!U9/(3*'OddsRatio_working_3-way'!X9^(1/3))*COS(('OddsRatio_working_3-way'!Y9+4*PI())/3)</f>
        <v>-0.23306425374923534</v>
      </c>
      <c r="AI9" s="11">
        <f>'OddsRatio_working_3-way'!U9/(3*'OddsRatio_working_3-way'!X9^(1/3))*SIN(('OddsRatio_working_3-way'!Y9)/3)</f>
        <v>-3.6255832590026078E-2</v>
      </c>
      <c r="AJ9" s="11">
        <f>'OddsRatio_working_3-way'!U9/(3*'OddsRatio_working_3-way'!X9^(1/3))*SIN(('OddsRatio_working_3-way'!Y9+2*PI())/3)</f>
        <v>-0.43993496151182665</v>
      </c>
      <c r="AK9" s="11">
        <f>'OddsRatio_working_3-way'!U9/(3*'OddsRatio_working_3-way'!X9^(1/3))*SIN(('OddsRatio_working_3-way'!Y9+4*PI())/3)</f>
        <v>0.47619079410185261</v>
      </c>
      <c r="AL9" s="11">
        <f>'OddsRatio_working_3-way'!Z9+'OddsRatio_working_3-way'!AF9</f>
        <v>1.0578509032302144</v>
      </c>
      <c r="AM9" s="11">
        <f>'OddsRatio_working_3-way'!AA9+'OddsRatio_working_3-way'!AG9</f>
        <v>-0.59172239573174368</v>
      </c>
      <c r="AN9" s="11">
        <f>'OddsRatio_working_3-way'!AB9+'OddsRatio_working_3-way'!AH9</f>
        <v>-0.46612850749847073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1.0578509032302144</v>
      </c>
      <c r="AS9" s="11">
        <f>IF(('OddsRatio_working_3-way'!X9=0),IF(Q9&gt;0,-Q9^(1/3),(-Q9)^(1/3)),'OddsRatio_working_3-way'!AM9-'OddsRatio_working_3-way'!R9/3)</f>
        <v>-0.59172239573174368</v>
      </c>
      <c r="AT9" s="11">
        <f>IF(('OddsRatio_working_3-way'!X9=0),IF(Q9&gt;0,-Q9^(1/3),(-Q9)^(1/3)),'OddsRatio_working_3-way'!AN9-'OddsRatio_working_3-way'!R9/3)</f>
        <v>-0.46612850749847073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3.92</v>
      </c>
      <c r="C10" s="4">
        <f>IF('True_Odds_Calculator_3-way'!C11="","",'True_Odds_Calculator_3-way'!C11)</f>
        <v>4.49</v>
      </c>
      <c r="D10" s="9">
        <f t="shared" si="13"/>
        <v>0.5455909180218258</v>
      </c>
      <c r="E10" s="9">
        <f t="shared" si="14"/>
        <v>0.24283971178190847</v>
      </c>
      <c r="F10" s="9">
        <f t="shared" si="15"/>
        <v>0.21156937019626562</v>
      </c>
      <c r="G10" s="9">
        <f t="shared" si="16"/>
        <v>1.0677885699383272</v>
      </c>
      <c r="H10" s="9">
        <f t="shared" si="17"/>
        <v>1.8328750845518951</v>
      </c>
      <c r="I10" s="9">
        <f t="shared" si="18"/>
        <v>4.1179426242199151</v>
      </c>
      <c r="J10" s="9">
        <f t="shared" si="19"/>
        <v>4.7265821090847622</v>
      </c>
      <c r="K10" s="11">
        <f t="shared" si="20"/>
        <v>0.5617977528089888</v>
      </c>
      <c r="L10" s="11">
        <f t="shared" si="21"/>
        <v>0.25510204081632654</v>
      </c>
      <c r="M10" s="11">
        <f t="shared" si="22"/>
        <v>0.22271714922048996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-0.25371752765068378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0.22949671848419556</v>
      </c>
      <c r="Q10" s="11">
        <f>2*'OddsRatio_working_3-way'!K10*'OddsRatio_working_3-way'!L10*'OddsRatio_working_3-way'!M10</f>
        <v>6.3837752012293622E-2</v>
      </c>
      <c r="R10" s="11">
        <f t="shared" si="23"/>
        <v>0</v>
      </c>
      <c r="S10" s="11">
        <f t="shared" si="24"/>
        <v>-0.90453631883156593</v>
      </c>
      <c r="T10" s="11">
        <f t="shared" si="25"/>
        <v>-0.25160954626747317</v>
      </c>
      <c r="U10" s="11">
        <f>'OddsRatio_working_3-way'!S10-'OddsRatio_working_3-way'!R10^2/3</f>
        <v>-0.90453631883156593</v>
      </c>
      <c r="V10" s="11">
        <f>'OddsRatio_working_3-way'!S10*'OddsRatio_working_3-way'!R10/3-2*'OddsRatio_working_3-way'!R10^3/27-'OddsRatio_working_3-way'!T10</f>
        <v>0.25160954626747317</v>
      </c>
      <c r="W10" s="11">
        <f>'OddsRatio_working_3-way'!V10^2+4*'OddsRatio_working_3-way'!U10^3/27</f>
        <v>-4.6333956111371366E-2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0.165560653450854</v>
      </c>
      <c r="Y10" s="11">
        <f>IF('OddsRatio_working_3-way'!W10&gt;=0,IF('OddsRatio_working_3-way'!V10+SQRT('OddsRatio_working_3-way'!W10)&gt;0,0,PI()),ACOS('OddsRatio_working_3-way'!V10/(2*'OddsRatio_working_3-way'!X10)))</f>
        <v>0.7076813594033815</v>
      </c>
      <c r="Z10" s="11">
        <f>'OddsRatio_working_3-way'!X10^(1/3)*COS('OddsRatio_working_3-way'!Y10/3)</f>
        <v>0.53389428496916358</v>
      </c>
      <c r="AA10" s="11">
        <f>'OddsRatio_working_3-way'!X10^(1/3)*COS(('OddsRatio_working_3-way'!Y10+2*PI())/3)</f>
        <v>-0.37808556547969474</v>
      </c>
      <c r="AB10" s="11">
        <f>'OddsRatio_working_3-way'!X10^(1/3)*COS(('OddsRatio_working_3-way'!Y10+4*PI())/3)</f>
        <v>-0.15580871948946903</v>
      </c>
      <c r="AC10" s="11">
        <f>'OddsRatio_working_3-way'!X10^(1/3)*SIN('OddsRatio_working_3-way'!Y10/3)</f>
        <v>0.12833159686707793</v>
      </c>
      <c r="AD10" s="11">
        <f>'OddsRatio_working_3-way'!X10^(1/3)*SIN(('OddsRatio_working_3-way'!Y10+2*PI())/3)</f>
        <v>0.39820021528508515</v>
      </c>
      <c r="AE10" s="11">
        <f>'OddsRatio_working_3-way'!X10^(1/3)*SIN(('OddsRatio_working_3-way'!Y10+4*PI())/3)</f>
        <v>-0.52653181215216294</v>
      </c>
      <c r="AF10" s="11">
        <f>-'OddsRatio_working_3-way'!U10/(3*'OddsRatio_working_3-way'!X10^(1/3))*COS(('OddsRatio_working_3-way'!Y10)/3)</f>
        <v>0.53389428496916358</v>
      </c>
      <c r="AG10" s="11">
        <f>-'OddsRatio_working_3-way'!U10/(3*'OddsRatio_working_3-way'!X10^(1/3))*COS(('OddsRatio_working_3-way'!Y10+2*PI())/3)</f>
        <v>-0.37808556547969474</v>
      </c>
      <c r="AH10" s="11">
        <f>-'OddsRatio_working_3-way'!U10/(3*'OddsRatio_working_3-way'!X10^(1/3))*COS(('OddsRatio_working_3-way'!Y10+4*PI())/3)</f>
        <v>-0.15580871948946903</v>
      </c>
      <c r="AI10" s="11">
        <f>'OddsRatio_working_3-way'!U10/(3*'OddsRatio_working_3-way'!X10^(1/3))*SIN(('OddsRatio_working_3-way'!Y10)/3)</f>
        <v>-0.12833159686707793</v>
      </c>
      <c r="AJ10" s="11">
        <f>'OddsRatio_working_3-way'!U10/(3*'OddsRatio_working_3-way'!X10^(1/3))*SIN(('OddsRatio_working_3-way'!Y10+2*PI())/3)</f>
        <v>-0.39820021528508515</v>
      </c>
      <c r="AK10" s="11">
        <f>'OddsRatio_working_3-way'!U10/(3*'OddsRatio_working_3-way'!X10^(1/3))*SIN(('OddsRatio_working_3-way'!Y10+4*PI())/3)</f>
        <v>0.52653181215216294</v>
      </c>
      <c r="AL10" s="11">
        <f>'OddsRatio_working_3-way'!Z10+'OddsRatio_working_3-way'!AF10</f>
        <v>1.0677885699383272</v>
      </c>
      <c r="AM10" s="11">
        <f>'OddsRatio_working_3-way'!AA10+'OddsRatio_working_3-way'!AG10</f>
        <v>-0.75617113095938948</v>
      </c>
      <c r="AN10" s="11">
        <f>'OddsRatio_working_3-way'!AB10+'OddsRatio_working_3-way'!AH10</f>
        <v>-0.31161743897893807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1.0677885699383272</v>
      </c>
      <c r="AS10" s="11">
        <f>IF(('OddsRatio_working_3-way'!X10=0),IF(Q10&gt;0,-Q10^(1/3),(-Q10)^(1/3)),'OddsRatio_working_3-way'!AM10-'OddsRatio_working_3-way'!R10/3)</f>
        <v>-0.75617113095938948</v>
      </c>
      <c r="AT10" s="11">
        <f>IF(('OddsRatio_working_3-way'!X10=0),IF(Q10&gt;0,-Q10^(1/3),(-Q10)^(1/3)),'OddsRatio_working_3-way'!AN10-'OddsRatio_working_3-way'!R10/3)</f>
        <v>-0.31161743897893807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3.37</v>
      </c>
      <c r="C11" s="4">
        <f>IF('True_Odds_Calculator_3-way'!C12="","",'True_Odds_Calculator_3-way'!C12)</f>
        <v>3.6</v>
      </c>
      <c r="D11" s="9">
        <f t="shared" si="13"/>
        <v>0.45003455435489448</v>
      </c>
      <c r="E11" s="9">
        <f t="shared" si="14"/>
        <v>0.28421291536339333</v>
      </c>
      <c r="F11" s="9">
        <f t="shared" si="15"/>
        <v>0.26575253028171231</v>
      </c>
      <c r="G11" s="9">
        <f t="shared" si="16"/>
        <v>1.0626535622039408</v>
      </c>
      <c r="H11" s="9">
        <f t="shared" si="17"/>
        <v>2.2220515965345324</v>
      </c>
      <c r="I11" s="9">
        <f t="shared" si="18"/>
        <v>3.5184889424233399</v>
      </c>
      <c r="J11" s="9">
        <f t="shared" si="19"/>
        <v>3.7628992617302455</v>
      </c>
      <c r="K11" s="11">
        <f t="shared" si="20"/>
        <v>0.46511627906976744</v>
      </c>
      <c r="L11" s="11">
        <f t="shared" si="21"/>
        <v>0.29673590504451036</v>
      </c>
      <c r="M11" s="11">
        <f t="shared" si="22"/>
        <v>0.27777777777777779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-0.27167437259908467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0.23462839003519426</v>
      </c>
      <c r="Q11" s="11">
        <f>2*'OddsRatio_working_3-way'!K11*'OddsRatio_working_3-way'!L11*'OddsRatio_working_3-way'!M11</f>
        <v>7.6675944455945833E-2</v>
      </c>
      <c r="R11" s="11">
        <f t="shared" si="23"/>
        <v>0</v>
      </c>
      <c r="S11" s="11">
        <f t="shared" si="24"/>
        <v>-0.86363828796409914</v>
      </c>
      <c r="T11" s="11">
        <f t="shared" si="25"/>
        <v>-0.28223473462879056</v>
      </c>
      <c r="U11" s="11">
        <f>'OddsRatio_working_3-way'!S11-'OddsRatio_working_3-way'!R11^2/3</f>
        <v>-0.86363828796409914</v>
      </c>
      <c r="V11" s="11">
        <f>'OddsRatio_working_3-way'!S11*'OddsRatio_working_3-way'!R11/3-2*'OddsRatio_working_3-way'!R11^3/27-'OddsRatio_working_3-way'!T11</f>
        <v>0.28223473462879056</v>
      </c>
      <c r="W11" s="11">
        <f>'OddsRatio_working_3-way'!V11^2+4*'OddsRatio_working_3-way'!U11^3/27</f>
        <v>-1.5775085430451266E-2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0.15445997123966704</v>
      </c>
      <c r="Y11" s="11">
        <f>IF('OddsRatio_working_3-way'!W11&gt;=0,IF('OddsRatio_working_3-way'!V11+SQRT('OddsRatio_working_3-way'!W11)&gt;0,0,PI()),ACOS('OddsRatio_working_3-way'!V11/(2*'OddsRatio_working_3-way'!X11)))</f>
        <v>0.41870131236216457</v>
      </c>
      <c r="Z11" s="11">
        <f>'OddsRatio_working_3-way'!X11^(1/3)*COS('OddsRatio_working_3-way'!Y11/3)</f>
        <v>0.5313267811019704</v>
      </c>
      <c r="AA11" s="11">
        <f>'OddsRatio_working_3-way'!X11^(1/3)*COS(('OddsRatio_working_3-way'!Y11+2*PI())/3)</f>
        <v>-0.33030440503783348</v>
      </c>
      <c r="AB11" s="11">
        <f>'OddsRatio_working_3-way'!X11^(1/3)*COS(('OddsRatio_working_3-way'!Y11+4*PI())/3)</f>
        <v>-0.20102237606413675</v>
      </c>
      <c r="AC11" s="11">
        <f>'OddsRatio_working_3-way'!X11^(1/3)*SIN('OddsRatio_working_3-way'!Y11/3)</f>
        <v>7.4641014229344688E-2</v>
      </c>
      <c r="AD11" s="11">
        <f>'OddsRatio_working_3-way'!X11^(1/3)*SIN(('OddsRatio_working_3-way'!Y11+2*PI())/3)</f>
        <v>0.42282198303064755</v>
      </c>
      <c r="AE11" s="11">
        <f>'OddsRatio_working_3-way'!X11^(1/3)*SIN(('OddsRatio_working_3-way'!Y11+4*PI())/3)</f>
        <v>-0.49746299725999232</v>
      </c>
      <c r="AF11" s="11">
        <f>-'OddsRatio_working_3-way'!U11/(3*'OddsRatio_working_3-way'!X11^(1/3))*COS(('OddsRatio_working_3-way'!Y11)/3)</f>
        <v>0.53132678110197051</v>
      </c>
      <c r="AG11" s="11">
        <f>-'OddsRatio_working_3-way'!U11/(3*'OddsRatio_working_3-way'!X11^(1/3))*COS(('OddsRatio_working_3-way'!Y11+2*PI())/3)</f>
        <v>-0.33030440503783354</v>
      </c>
      <c r="AH11" s="11">
        <f>-'OddsRatio_working_3-way'!U11/(3*'OddsRatio_working_3-way'!X11^(1/3))*COS(('OddsRatio_working_3-way'!Y11+4*PI())/3)</f>
        <v>-0.20102237606413681</v>
      </c>
      <c r="AI11" s="11">
        <f>'OddsRatio_working_3-way'!U11/(3*'OddsRatio_working_3-way'!X11^(1/3))*SIN(('OddsRatio_working_3-way'!Y11)/3)</f>
        <v>-7.4641014229344702E-2</v>
      </c>
      <c r="AJ11" s="11">
        <f>'OddsRatio_working_3-way'!U11/(3*'OddsRatio_working_3-way'!X11^(1/3))*SIN(('OddsRatio_working_3-way'!Y11+2*PI())/3)</f>
        <v>-0.42282198303064761</v>
      </c>
      <c r="AK11" s="11">
        <f>'OddsRatio_working_3-way'!U11/(3*'OddsRatio_working_3-way'!X11^(1/3))*SIN(('OddsRatio_working_3-way'!Y11+4*PI())/3)</f>
        <v>0.49746299725999238</v>
      </c>
      <c r="AL11" s="11">
        <f>'OddsRatio_working_3-way'!Z11+'OddsRatio_working_3-way'!AF11</f>
        <v>1.0626535622039408</v>
      </c>
      <c r="AM11" s="11">
        <f>'OddsRatio_working_3-way'!AA11+'OddsRatio_working_3-way'!AG11</f>
        <v>-0.66060881007566707</v>
      </c>
      <c r="AN11" s="11">
        <f>'OddsRatio_working_3-way'!AB11+'OddsRatio_working_3-way'!AH11</f>
        <v>-0.40204475212827356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1.0626535622039408</v>
      </c>
      <c r="AS11" s="11">
        <f>IF(('OddsRatio_working_3-way'!X11=0),IF(Q11&gt;0,-Q11^(1/3),(-Q11)^(1/3)),'OddsRatio_working_3-way'!AM11-'OddsRatio_working_3-way'!R11/3)</f>
        <v>-0.66060881007566707</v>
      </c>
      <c r="AT11" s="11">
        <f>IF(('OddsRatio_working_3-way'!X11=0),IF(Q11&gt;0,-Q11^(1/3),(-Q11)^(1/3)),'OddsRatio_working_3-way'!AN11-'OddsRatio_working_3-way'!R11/3)</f>
        <v>-0.40204475212827356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4.76</v>
      </c>
      <c r="D12" s="9">
        <f t="shared" si="13"/>
        <v>0.55032022409649894</v>
      </c>
      <c r="E12" s="9">
        <f t="shared" si="14"/>
        <v>0.25136987963078938</v>
      </c>
      <c r="F12" s="9">
        <f t="shared" si="15"/>
        <v>0.19830989627271162</v>
      </c>
      <c r="G12" s="9">
        <f t="shared" si="16"/>
        <v>1.0751629501421869</v>
      </c>
      <c r="H12" s="9">
        <f t="shared" si="17"/>
        <v>1.8171238421080622</v>
      </c>
      <c r="I12" s="9">
        <f t="shared" si="18"/>
        <v>3.9782013718938569</v>
      </c>
      <c r="J12" s="9">
        <f t="shared" si="19"/>
        <v>5.0426126925346226</v>
      </c>
      <c r="K12" s="11">
        <f t="shared" si="20"/>
        <v>0.56818181818181823</v>
      </c>
      <c r="L12" s="11">
        <f t="shared" si="21"/>
        <v>0.26525198938992045</v>
      </c>
      <c r="M12" s="11">
        <f t="shared" si="22"/>
        <v>0.21008403361344538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-0.25062260254958024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0.23081634389950823</v>
      </c>
      <c r="Q12" s="11">
        <f>2*'OddsRatio_working_3-way'!K12*'OddsRatio_working_3-way'!L12*'OddsRatio_working_3-way'!M12</f>
        <v>6.3324099835256026E-2</v>
      </c>
      <c r="R12" s="11">
        <f t="shared" si="23"/>
        <v>0</v>
      </c>
      <c r="S12" s="11">
        <f t="shared" si="24"/>
        <v>-0.92097177808951303</v>
      </c>
      <c r="T12" s="11">
        <f t="shared" si="25"/>
        <v>-0.25266715448271959</v>
      </c>
      <c r="U12" s="11">
        <f>'OddsRatio_working_3-way'!S12-'OddsRatio_working_3-way'!R12^2/3</f>
        <v>-0.92097177808951303</v>
      </c>
      <c r="V12" s="11">
        <f>'OddsRatio_working_3-way'!S12*'OddsRatio_working_3-way'!R12/3-2*'OddsRatio_working_3-way'!R12^3/27-'OddsRatio_working_3-way'!T12</f>
        <v>0.25266715448271959</v>
      </c>
      <c r="W12" s="11">
        <f>'OddsRatio_working_3-way'!V12^2+4*'OddsRatio_working_3-way'!U12^3/27</f>
        <v>-5.1886441824260499E-2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0.17009345429693568</v>
      </c>
      <c r="Y12" s="11">
        <f>IF('OddsRatio_working_3-way'!W12&gt;=0,IF('OddsRatio_working_3-way'!V12+SQRT('OddsRatio_working_3-way'!W12)&gt;0,0,PI()),ACOS('OddsRatio_working_3-way'!V12/(2*'OddsRatio_working_3-way'!X12)))</f>
        <v>0.73365744066028926</v>
      </c>
      <c r="Z12" s="11">
        <f>'OddsRatio_working_3-way'!X12^(1/3)*COS('OddsRatio_working_3-way'!Y12/3)</f>
        <v>0.53758147507109344</v>
      </c>
      <c r="AA12" s="11">
        <f>'OddsRatio_working_3-way'!X12^(1/3)*COS(('OddsRatio_working_3-way'!Y12+2*PI())/3)</f>
        <v>-0.38496974927032079</v>
      </c>
      <c r="AB12" s="11">
        <f>'OddsRatio_working_3-way'!X12^(1/3)*COS(('OddsRatio_working_3-way'!Y12+4*PI())/3)</f>
        <v>-0.15261172580077256</v>
      </c>
      <c r="AC12" s="11">
        <f>'OddsRatio_working_3-way'!X12^(1/3)*SIN('OddsRatio_working_3-way'!Y12/3)</f>
        <v>0.13415196739851298</v>
      </c>
      <c r="AD12" s="11">
        <f>'OddsRatio_working_3-way'!X12^(1/3)*SIN(('OddsRatio_working_3-way'!Y12+2*PI())/3)</f>
        <v>0.39848323031622135</v>
      </c>
      <c r="AE12" s="11">
        <f>'OddsRatio_working_3-way'!X12^(1/3)*SIN(('OddsRatio_working_3-way'!Y12+4*PI())/3)</f>
        <v>-0.53263519771473433</v>
      </c>
      <c r="AF12" s="11">
        <f>-'OddsRatio_working_3-way'!U12/(3*'OddsRatio_working_3-way'!X12^(1/3))*COS(('OddsRatio_working_3-way'!Y12)/3)</f>
        <v>0.53758147507109344</v>
      </c>
      <c r="AG12" s="11">
        <f>-'OddsRatio_working_3-way'!U12/(3*'OddsRatio_working_3-way'!X12^(1/3))*COS(('OddsRatio_working_3-way'!Y12+2*PI())/3)</f>
        <v>-0.38496974927032079</v>
      </c>
      <c r="AH12" s="11">
        <f>-'OddsRatio_working_3-way'!U12/(3*'OddsRatio_working_3-way'!X12^(1/3))*COS(('OddsRatio_working_3-way'!Y12+4*PI())/3)</f>
        <v>-0.15261172580077256</v>
      </c>
      <c r="AI12" s="11">
        <f>'OddsRatio_working_3-way'!U12/(3*'OddsRatio_working_3-way'!X12^(1/3))*SIN(('OddsRatio_working_3-way'!Y12)/3)</f>
        <v>-0.13415196739851298</v>
      </c>
      <c r="AJ12" s="11">
        <f>'OddsRatio_working_3-way'!U12/(3*'OddsRatio_working_3-way'!X12^(1/3))*SIN(('OddsRatio_working_3-way'!Y12+2*PI())/3)</f>
        <v>-0.39848323031622135</v>
      </c>
      <c r="AK12" s="11">
        <f>'OddsRatio_working_3-way'!U12/(3*'OddsRatio_working_3-way'!X12^(1/3))*SIN(('OddsRatio_working_3-way'!Y12+4*PI())/3)</f>
        <v>0.53263519771473433</v>
      </c>
      <c r="AL12" s="11">
        <f>'OddsRatio_working_3-way'!Z12+'OddsRatio_working_3-way'!AF12</f>
        <v>1.0751629501421869</v>
      </c>
      <c r="AM12" s="11">
        <f>'OddsRatio_working_3-way'!AA12+'OddsRatio_working_3-way'!AG12</f>
        <v>-0.76993949854064159</v>
      </c>
      <c r="AN12" s="11">
        <f>'OddsRatio_working_3-way'!AB12+'OddsRatio_working_3-way'!AH12</f>
        <v>-0.30522345160154513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1.0751629501421869</v>
      </c>
      <c r="AS12" s="11">
        <f>IF(('OddsRatio_working_3-way'!X12=0),IF(Q12&gt;0,-Q12^(1/3),(-Q12)^(1/3)),'OddsRatio_working_3-way'!AM12-'OddsRatio_working_3-way'!R12/3)</f>
        <v>-0.76993949854064159</v>
      </c>
      <c r="AT12" s="11">
        <f>IF(('OddsRatio_working_3-way'!X12=0),IF(Q12&gt;0,-Q12^(1/3),(-Q12)^(1/3)),'OddsRatio_working_3-way'!AN12-'OddsRatio_working_3-way'!R12/3)</f>
        <v>-0.30522345160154513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3.1</v>
      </c>
      <c r="D13" s="9">
        <f t="shared" si="13"/>
        <v>0.39604324556733744</v>
      </c>
      <c r="E13" s="9">
        <f t="shared" si="14"/>
        <v>0.29377579088073352</v>
      </c>
      <c r="F13" s="9">
        <f t="shared" si="15"/>
        <v>0.31018096355192887</v>
      </c>
      <c r="G13" s="9">
        <f t="shared" si="16"/>
        <v>1.0590116546480752</v>
      </c>
      <c r="H13" s="9">
        <f t="shared" si="17"/>
        <v>2.5249767826932286</v>
      </c>
      <c r="I13" s="9">
        <f t="shared" si="18"/>
        <v>3.4039564560511315</v>
      </c>
      <c r="J13" s="9">
        <f t="shared" si="19"/>
        <v>3.2239244747609574</v>
      </c>
      <c r="K13" s="11">
        <f t="shared" si="20"/>
        <v>0.4098360655737705</v>
      </c>
      <c r="L13" s="11">
        <f t="shared" si="21"/>
        <v>0.3058103975535168</v>
      </c>
      <c r="M13" s="11">
        <f t="shared" si="22"/>
        <v>0.32258064516129031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-0.27752900023772675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0.23489666972315343</v>
      </c>
      <c r="Q13" s="11">
        <f>2*'OddsRatio_working_3-way'!K13*'OddsRatio_working_3-way'!L13*'OddsRatio_working_3-way'!M13</f>
        <v>8.0859438803150913E-2</v>
      </c>
      <c r="R13" s="11">
        <f t="shared" si="23"/>
        <v>0</v>
      </c>
      <c r="S13" s="11">
        <f t="shared" si="24"/>
        <v>-0.84638603361070308</v>
      </c>
      <c r="T13" s="11">
        <f t="shared" si="25"/>
        <v>-0.29135491690557763</v>
      </c>
      <c r="U13" s="11">
        <f>'OddsRatio_working_3-way'!S13-'OddsRatio_working_3-way'!R13^2/3</f>
        <v>-0.84638603361070308</v>
      </c>
      <c r="V13" s="11">
        <f>'OddsRatio_working_3-way'!S13*'OddsRatio_working_3-way'!R13/3-2*'OddsRatio_working_3-way'!R13^3/27-'OddsRatio_working_3-way'!T13</f>
        <v>0.29135491690557763</v>
      </c>
      <c r="W13" s="11">
        <f>'OddsRatio_working_3-way'!V13^2+4*'OddsRatio_working_3-way'!U13^3/27</f>
        <v>-4.9382361831494248E-3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0.14985486627751321</v>
      </c>
      <c r="Y13" s="11">
        <f>IF('OddsRatio_working_3-way'!W13&gt;=0,IF('OddsRatio_working_3-way'!V13+SQRT('OddsRatio_working_3-way'!W13)&gt;0,0,PI()),ACOS('OddsRatio_working_3-way'!V13/(2*'OddsRatio_working_3-way'!X13)))</f>
        <v>0.2366721115920809</v>
      </c>
      <c r="Z13" s="11">
        <f>'OddsRatio_working_3-way'!X13^(1/3)*COS('OddsRatio_working_3-way'!Y13/3)</f>
        <v>0.52950582732403761</v>
      </c>
      <c r="AA13" s="11">
        <f>'OddsRatio_working_3-way'!X13^(1/3)*COS(('OddsRatio_working_3-way'!Y13+2*PI())/3)</f>
        <v>-0.3010047070671828</v>
      </c>
      <c r="AB13" s="11">
        <f>'OddsRatio_working_3-way'!X13^(1/3)*COS(('OddsRatio_working_3-way'!Y13+4*PI())/3)</f>
        <v>-0.22850112025685446</v>
      </c>
      <c r="AC13" s="11">
        <f>'OddsRatio_working_3-way'!X13^(1/3)*SIN('OddsRatio_working_3-way'!Y13/3)</f>
        <v>4.1859965362156401E-2</v>
      </c>
      <c r="AD13" s="11">
        <f>'OddsRatio_working_3-way'!X13^(1/3)*SIN(('OddsRatio_working_3-way'!Y13+2*PI())/3)</f>
        <v>0.4376355152334348</v>
      </c>
      <c r="AE13" s="11">
        <f>'OddsRatio_working_3-way'!X13^(1/3)*SIN(('OddsRatio_working_3-way'!Y13+4*PI())/3)</f>
        <v>-0.47949548059559122</v>
      </c>
      <c r="AF13" s="11">
        <f>-'OddsRatio_working_3-way'!U13/(3*'OddsRatio_working_3-way'!X13^(1/3))*COS(('OddsRatio_working_3-way'!Y13)/3)</f>
        <v>0.5295058273240375</v>
      </c>
      <c r="AG13" s="11">
        <f>-'OddsRatio_working_3-way'!U13/(3*'OddsRatio_working_3-way'!X13^(1/3))*COS(('OddsRatio_working_3-way'!Y13+2*PI())/3)</f>
        <v>-0.30100470706718274</v>
      </c>
      <c r="AH13" s="11">
        <f>-'OddsRatio_working_3-way'!U13/(3*'OddsRatio_working_3-way'!X13^(1/3))*COS(('OddsRatio_working_3-way'!Y13+4*PI())/3)</f>
        <v>-0.2285011202568544</v>
      </c>
      <c r="AI13" s="11">
        <f>'OddsRatio_working_3-way'!U13/(3*'OddsRatio_working_3-way'!X13^(1/3))*SIN(('OddsRatio_working_3-way'!Y13)/3)</f>
        <v>-4.1859965362156394E-2</v>
      </c>
      <c r="AJ13" s="11">
        <f>'OddsRatio_working_3-way'!U13/(3*'OddsRatio_working_3-way'!X13^(1/3))*SIN(('OddsRatio_working_3-way'!Y13+2*PI())/3)</f>
        <v>-0.43763551523343469</v>
      </c>
      <c r="AK13" s="11">
        <f>'OddsRatio_working_3-way'!U13/(3*'OddsRatio_working_3-way'!X13^(1/3))*SIN(('OddsRatio_working_3-way'!Y13+4*PI())/3)</f>
        <v>0.47949548059559111</v>
      </c>
      <c r="AL13" s="11">
        <f>'OddsRatio_working_3-way'!Z13+'OddsRatio_working_3-way'!AF13</f>
        <v>1.0590116546480752</v>
      </c>
      <c r="AM13" s="11">
        <f>'OddsRatio_working_3-way'!AA13+'OddsRatio_working_3-way'!AG13</f>
        <v>-0.60200941413436548</v>
      </c>
      <c r="AN13" s="11">
        <f>'OddsRatio_working_3-way'!AB13+'OddsRatio_working_3-way'!AH13</f>
        <v>-0.45700224051370886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1.0590116546480752</v>
      </c>
      <c r="AS13" s="11">
        <f>IF(('OddsRatio_working_3-way'!X13=0),IF(Q13&gt;0,-Q13^(1/3),(-Q13)^(1/3)),'OddsRatio_working_3-way'!AM13-'OddsRatio_working_3-way'!R13/3)</f>
        <v>-0.60200941413436548</v>
      </c>
      <c r="AT13" s="11">
        <f>IF(('OddsRatio_working_3-way'!X13=0),IF(Q13&gt;0,-Q13^(1/3),(-Q13)^(1/3)),'OddsRatio_working_3-way'!AN13-'OddsRatio_working_3-way'!R13/3)</f>
        <v>-0.45700224051370886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2.77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2.59</v>
      </c>
      <c r="D14" s="9">
        <f t="shared" si="13"/>
        <v>0.34945605111036143</v>
      </c>
      <c r="E14" s="9">
        <f t="shared" si="14"/>
        <v>0.27633109350825269</v>
      </c>
      <c r="F14" s="9">
        <f t="shared" si="15"/>
        <v>0.37421285538138588</v>
      </c>
      <c r="G14" s="9">
        <f t="shared" si="16"/>
        <v>1.0517458576182013</v>
      </c>
      <c r="H14" s="9">
        <f t="shared" si="17"/>
        <v>2.8615901679842159</v>
      </c>
      <c r="I14" s="9">
        <f t="shared" si="18"/>
        <v>3.6188471854693209</v>
      </c>
      <c r="J14" s="9">
        <f t="shared" si="19"/>
        <v>2.6722759136129404</v>
      </c>
      <c r="K14" s="11">
        <f t="shared" si="20"/>
        <v>0.36101083032490977</v>
      </c>
      <c r="L14" s="11">
        <f t="shared" si="21"/>
        <v>0.28653295128939826</v>
      </c>
      <c r="M14" s="11">
        <f t="shared" si="22"/>
        <v>0.38610038610038611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-0.27987543247233138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0.23364199504383426</v>
      </c>
      <c r="Q14" s="11">
        <f>2*'OddsRatio_working_3-way'!K14*'OddsRatio_working_3-way'!L14*'OddsRatio_working_3-way'!M14</f>
        <v>7.9877605143191185E-2</v>
      </c>
      <c r="R14" s="11">
        <f t="shared" si="23"/>
        <v>0</v>
      </c>
      <c r="S14" s="11">
        <f t="shared" si="24"/>
        <v>-0.83480708892493527</v>
      </c>
      <c r="T14" s="11">
        <f t="shared" si="25"/>
        <v>-0.28540413296578981</v>
      </c>
      <c r="U14" s="11">
        <f>'OddsRatio_working_3-way'!S14-'OddsRatio_working_3-way'!R14^2/3</f>
        <v>-0.83480708892493527</v>
      </c>
      <c r="V14" s="11">
        <f>'OddsRatio_working_3-way'!S14*'OddsRatio_working_3-way'!R14/3-2*'OddsRatio_working_3-way'!R14^3/27-'OddsRatio_working_3-way'!T14</f>
        <v>0.28540413296578981</v>
      </c>
      <c r="W14" s="11">
        <f>'OddsRatio_working_3-way'!V14^2+4*'OddsRatio_working_3-way'!U14^3/27</f>
        <v>-4.7340306553295269E-3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0.1467902838825545</v>
      </c>
      <c r="Y14" s="11">
        <f>IF('OddsRatio_working_3-way'!W14&gt;=0,IF('OddsRatio_working_3-way'!V14+SQRT('OddsRatio_working_3-way'!W14)&gt;0,0,PI()),ACOS('OddsRatio_working_3-way'!V14/(2*'OddsRatio_working_3-way'!X14)))</f>
        <v>0.23656281090399767</v>
      </c>
      <c r="Z14" s="11">
        <f>'OddsRatio_working_3-way'!X14^(1/3)*COS('OddsRatio_working_3-way'!Y14/3)</f>
        <v>0.52587292880910064</v>
      </c>
      <c r="AA14" s="11">
        <f>'OddsRatio_working_3-way'!X14^(1/3)*COS(('OddsRatio_working_3-way'!Y14+2*PI())/3)</f>
        <v>-0.29892284086200677</v>
      </c>
      <c r="AB14" s="11">
        <f>'OddsRatio_working_3-way'!X14^(1/3)*COS(('OddsRatio_working_3-way'!Y14+4*PI())/3)</f>
        <v>-0.2269500879470937</v>
      </c>
      <c r="AC14" s="11">
        <f>'OddsRatio_working_3-way'!X14^(1/3)*SIN('OddsRatio_working_3-way'!Y14/3)</f>
        <v>4.1553488269743498E-2</v>
      </c>
      <c r="AD14" s="11">
        <f>'OddsRatio_working_3-way'!X14^(1/3)*SIN(('OddsRatio_working_3-way'!Y14+2*PI())/3)</f>
        <v>0.434642571376335</v>
      </c>
      <c r="AE14" s="11">
        <f>'OddsRatio_working_3-way'!X14^(1/3)*SIN(('OddsRatio_working_3-way'!Y14+4*PI())/3)</f>
        <v>-0.47619605964607847</v>
      </c>
      <c r="AF14" s="11">
        <f>-'OddsRatio_working_3-way'!U14/(3*'OddsRatio_working_3-way'!X14^(1/3))*COS(('OddsRatio_working_3-way'!Y14)/3)</f>
        <v>0.52587292880910075</v>
      </c>
      <c r="AG14" s="11">
        <f>-'OddsRatio_working_3-way'!U14/(3*'OddsRatio_working_3-way'!X14^(1/3))*COS(('OddsRatio_working_3-way'!Y14+2*PI())/3)</f>
        <v>-0.29892284086200682</v>
      </c>
      <c r="AH14" s="11">
        <f>-'OddsRatio_working_3-way'!U14/(3*'OddsRatio_working_3-way'!X14^(1/3))*COS(('OddsRatio_working_3-way'!Y14+4*PI())/3)</f>
        <v>-0.22695008794709376</v>
      </c>
      <c r="AI14" s="11">
        <f>'OddsRatio_working_3-way'!U14/(3*'OddsRatio_working_3-way'!X14^(1/3))*SIN(('OddsRatio_working_3-way'!Y14)/3)</f>
        <v>-4.1553488269743505E-2</v>
      </c>
      <c r="AJ14" s="11">
        <f>'OddsRatio_working_3-way'!U14/(3*'OddsRatio_working_3-way'!X14^(1/3))*SIN(('OddsRatio_working_3-way'!Y14+2*PI())/3)</f>
        <v>-0.43464257137633511</v>
      </c>
      <c r="AK14" s="11">
        <f>'OddsRatio_working_3-way'!U14/(3*'OddsRatio_working_3-way'!X14^(1/3))*SIN(('OddsRatio_working_3-way'!Y14+4*PI())/3)</f>
        <v>0.47619605964607858</v>
      </c>
      <c r="AL14" s="11">
        <f>'OddsRatio_working_3-way'!Z14+'OddsRatio_working_3-way'!AF14</f>
        <v>1.0517458576182013</v>
      </c>
      <c r="AM14" s="11">
        <f>'OddsRatio_working_3-way'!AA14+'OddsRatio_working_3-way'!AG14</f>
        <v>-0.59784568172401364</v>
      </c>
      <c r="AN14" s="11">
        <f>'OddsRatio_working_3-way'!AB14+'OddsRatio_working_3-way'!AH14</f>
        <v>-0.45390017589418746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1.0517458576182013</v>
      </c>
      <c r="AS14" s="11">
        <f>IF(('OddsRatio_working_3-way'!X14=0),IF(Q14&gt;0,-Q14^(1/3),(-Q14)^(1/3)),'OddsRatio_working_3-way'!AM14-'OddsRatio_working_3-way'!R14/3)</f>
        <v>-0.59784568172401364</v>
      </c>
      <c r="AT14" s="11">
        <f>IF(('OddsRatio_working_3-way'!X14=0),IF(Q14&gt;0,-Q14^(1/3),(-Q14)^(1/3)),'OddsRatio_working_3-way'!AN14-'OddsRatio_working_3-way'!R14/3)</f>
        <v>-0.45390017589418746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3.93</v>
      </c>
      <c r="C15" s="4">
        <f>IF('True_Odds_Calculator_3-way'!C16="","",'True_Odds_Calculator_3-way'!C16)</f>
        <v>3.01</v>
      </c>
      <c r="D15" s="9">
        <f t="shared" si="13"/>
        <v>0.43394855200317001</v>
      </c>
      <c r="E15" s="9">
        <f t="shared" si="14"/>
        <v>0.24496476526919683</v>
      </c>
      <c r="F15" s="9">
        <f t="shared" si="15"/>
        <v>0.32108668272763302</v>
      </c>
      <c r="G15" s="9">
        <f t="shared" si="16"/>
        <v>1.0519521291545066</v>
      </c>
      <c r="H15" s="9">
        <f t="shared" si="17"/>
        <v>2.3044206401515885</v>
      </c>
      <c r="I15" s="9">
        <f t="shared" si="18"/>
        <v>4.0822197384227046</v>
      </c>
      <c r="J15" s="9">
        <f t="shared" si="19"/>
        <v>3.1144237796005578</v>
      </c>
      <c r="K15" s="11">
        <f t="shared" si="20"/>
        <v>0.4464285714285714</v>
      </c>
      <c r="L15" s="11">
        <f t="shared" si="21"/>
        <v>0.2544529262086514</v>
      </c>
      <c r="M15" s="11">
        <f t="shared" si="22"/>
        <v>0.33222591362126247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-0.27559941960096657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0.23322838810652968</v>
      </c>
      <c r="Q15" s="11">
        <f>2*'OddsRatio_working_3-way'!K15*'OddsRatio_working_3-way'!L15*'OddsRatio_working_3-way'!M15</f>
        <v>7.5478442752922217E-2</v>
      </c>
      <c r="R15" s="11">
        <f t="shared" si="23"/>
        <v>0</v>
      </c>
      <c r="S15" s="11">
        <f t="shared" si="24"/>
        <v>-0.846258633070473</v>
      </c>
      <c r="T15" s="11">
        <f t="shared" si="25"/>
        <v>-0.27387010778979703</v>
      </c>
      <c r="U15" s="11">
        <f>'OddsRatio_working_3-way'!S15-'OddsRatio_working_3-way'!R15^2/3</f>
        <v>-0.846258633070473</v>
      </c>
      <c r="V15" s="11">
        <f>'OddsRatio_working_3-way'!S15*'OddsRatio_working_3-way'!R15/3-2*'OddsRatio_working_3-way'!R15^3/27-'OddsRatio_working_3-way'!T15</f>
        <v>0.27387010778979703</v>
      </c>
      <c r="W15" s="11">
        <f>'OddsRatio_working_3-way'!V15^2+4*'OddsRatio_working_3-way'!U15^3/27</f>
        <v>-1.478053135799362E-2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0.14982103265128419</v>
      </c>
      <c r="Y15" s="11">
        <f>IF('OddsRatio_working_3-way'!W15&gt;=0,IF('OddsRatio_working_3-way'!V15+SQRT('OddsRatio_working_3-way'!W15)&gt;0,0,PI()),ACOS('OddsRatio_working_3-way'!V15/(2*'OddsRatio_working_3-way'!X15)))</f>
        <v>0.4177826165953018</v>
      </c>
      <c r="Z15" s="11">
        <f>'OddsRatio_working_3-way'!X15^(1/3)*COS('OddsRatio_working_3-way'!Y15/3)</f>
        <v>0.52597606457725332</v>
      </c>
      <c r="AA15" s="11">
        <f>'OddsRatio_working_3-way'!X15^(1/3)*COS(('OddsRatio_working_3-way'!Y15+2*PI())/3)</f>
        <v>-0.32683584263860688</v>
      </c>
      <c r="AB15" s="11">
        <f>'OddsRatio_working_3-way'!X15^(1/3)*COS(('OddsRatio_working_3-way'!Y15+4*PI())/3)</f>
        <v>-0.19914022193864636</v>
      </c>
      <c r="AC15" s="11">
        <f>'OddsRatio_working_3-way'!X15^(1/3)*SIN('OddsRatio_working_3-way'!Y15/3)</f>
        <v>7.3725100985458536E-2</v>
      </c>
      <c r="AD15" s="11">
        <f>'OddsRatio_working_3-way'!X15^(1/3)*SIN(('OddsRatio_working_3-way'!Y15+2*PI())/3)</f>
        <v>0.41864608321373659</v>
      </c>
      <c r="AE15" s="11">
        <f>'OddsRatio_working_3-way'!X15^(1/3)*SIN(('OddsRatio_working_3-way'!Y15+4*PI())/3)</f>
        <v>-0.49237118419919512</v>
      </c>
      <c r="AF15" s="11">
        <f>-'OddsRatio_working_3-way'!U15/(3*'OddsRatio_working_3-way'!X15^(1/3))*COS(('OddsRatio_working_3-way'!Y15)/3)</f>
        <v>0.52597606457725321</v>
      </c>
      <c r="AG15" s="11">
        <f>-'OddsRatio_working_3-way'!U15/(3*'OddsRatio_working_3-way'!X15^(1/3))*COS(('OddsRatio_working_3-way'!Y15+2*PI())/3)</f>
        <v>-0.32683584263860682</v>
      </c>
      <c r="AH15" s="11">
        <f>-'OddsRatio_working_3-way'!U15/(3*'OddsRatio_working_3-way'!X15^(1/3))*COS(('OddsRatio_working_3-way'!Y15+4*PI())/3)</f>
        <v>-0.19914022193864633</v>
      </c>
      <c r="AI15" s="11">
        <f>'OddsRatio_working_3-way'!U15/(3*'OddsRatio_working_3-way'!X15^(1/3))*SIN(('OddsRatio_working_3-way'!Y15)/3)</f>
        <v>-7.3725100985458522E-2</v>
      </c>
      <c r="AJ15" s="11">
        <f>'OddsRatio_working_3-way'!U15/(3*'OddsRatio_working_3-way'!X15^(1/3))*SIN(('OddsRatio_working_3-way'!Y15+2*PI())/3)</f>
        <v>-0.41864608321373648</v>
      </c>
      <c r="AK15" s="11">
        <f>'OddsRatio_working_3-way'!U15/(3*'OddsRatio_working_3-way'!X15^(1/3))*SIN(('OddsRatio_working_3-way'!Y15+4*PI())/3)</f>
        <v>0.49237118419919507</v>
      </c>
      <c r="AL15" s="11">
        <f>'OddsRatio_working_3-way'!Z15+'OddsRatio_working_3-way'!AF15</f>
        <v>1.0519521291545066</v>
      </c>
      <c r="AM15" s="11">
        <f>'OddsRatio_working_3-way'!AA15+'OddsRatio_working_3-way'!AG15</f>
        <v>-0.65367168527721375</v>
      </c>
      <c r="AN15" s="11">
        <f>'OddsRatio_working_3-way'!AB15+'OddsRatio_working_3-way'!AH15</f>
        <v>-0.39828044387729267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1.0519521291545066</v>
      </c>
      <c r="AS15" s="11">
        <f>IF(('OddsRatio_working_3-way'!X15=0),IF(Q15&gt;0,-Q15^(1/3),(-Q15)^(1/3)),'OddsRatio_working_3-way'!AM15-'OddsRatio_working_3-way'!R15/3)</f>
        <v>-0.65367168527721375</v>
      </c>
      <c r="AT15" s="11">
        <f>IF(('OddsRatio_working_3-way'!X15=0),IF(Q15&gt;0,-Q15^(1/3),(-Q15)^(1/3)),'OddsRatio_working_3-way'!AN15-'OddsRatio_working_3-way'!R15/3)</f>
        <v>-0.39828044387729267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3.74</v>
      </c>
      <c r="D16" s="9">
        <f t="shared" si="13"/>
        <v>0.49129898911469083</v>
      </c>
      <c r="E16" s="9">
        <f t="shared" si="14"/>
        <v>0.251958371502295</v>
      </c>
      <c r="F16" s="9">
        <f t="shared" si="15"/>
        <v>0.25674263938301412</v>
      </c>
      <c r="G16" s="9">
        <f t="shared" si="16"/>
        <v>1.0565514598433383</v>
      </c>
      <c r="H16" s="9">
        <f t="shared" si="17"/>
        <v>2.0354204306464712</v>
      </c>
      <c r="I16" s="9">
        <f t="shared" si="18"/>
        <v>3.9689096021597812</v>
      </c>
      <c r="J16" s="9">
        <f t="shared" si="19"/>
        <v>3.8949509999707481</v>
      </c>
      <c r="K16" s="11">
        <f t="shared" si="20"/>
        <v>0.50505050505050508</v>
      </c>
      <c r="L16" s="11">
        <f t="shared" si="21"/>
        <v>0.26246719160104987</v>
      </c>
      <c r="M16" s="11">
        <f t="shared" si="22"/>
        <v>0.26737967914438499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-0.26743681428089194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0.23144692393923938</v>
      </c>
      <c r="Q16" s="11">
        <f>2*'OddsRatio_working_3-way'!K16*'OddsRatio_working_3-way'!L16*'OddsRatio_working_3-way'!M16</f>
        <v>7.0887266137592456E-2</v>
      </c>
      <c r="R16" s="11">
        <f t="shared" si="23"/>
        <v>0</v>
      </c>
      <c r="S16" s="11">
        <f t="shared" si="24"/>
        <v>-0.86542656650160377</v>
      </c>
      <c r="T16" s="11">
        <f t="shared" si="25"/>
        <v>-0.26506173552882195</v>
      </c>
      <c r="U16" s="11">
        <f>'OddsRatio_working_3-way'!S16-'OddsRatio_working_3-way'!R16^2/3</f>
        <v>-0.86542656650160377</v>
      </c>
      <c r="V16" s="11">
        <f>'OddsRatio_working_3-way'!S16*'OddsRatio_working_3-way'!R16/3-2*'OddsRatio_working_3-way'!R16^3/27-'OddsRatio_working_3-way'!T16</f>
        <v>0.26506173552882195</v>
      </c>
      <c r="W16" s="11">
        <f>'OddsRatio_working_3-way'!V16^2+4*'OddsRatio_working_3-way'!U16^3/27</f>
        <v>-2.5767846791509424E-2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0.15493996452905603</v>
      </c>
      <c r="Y16" s="11">
        <f>IF('OddsRatio_working_3-way'!W16&gt;=0,IF('OddsRatio_working_3-way'!V16+SQRT('OddsRatio_working_3-way'!W16)&gt;0,0,PI()),ACOS('OddsRatio_working_3-way'!V16/(2*'OddsRatio_working_3-way'!X16)))</f>
        <v>0.54453326222596776</v>
      </c>
      <c r="Z16" s="11">
        <f>'OddsRatio_working_3-way'!X16^(1/3)*COS('OddsRatio_working_3-way'!Y16/3)</f>
        <v>0.52827572992166916</v>
      </c>
      <c r="AA16" s="11">
        <f>'OddsRatio_working_3-way'!X16^(1/3)*COS(('OddsRatio_working_3-way'!Y16+2*PI())/3)</f>
        <v>-0.34810337280302361</v>
      </c>
      <c r="AB16" s="11">
        <f>'OddsRatio_working_3-way'!X16^(1/3)*COS(('OddsRatio_working_3-way'!Y16+4*PI())/3)</f>
        <v>-0.18017235711864524</v>
      </c>
      <c r="AC16" s="11">
        <f>'OddsRatio_working_3-way'!X16^(1/3)*SIN('OddsRatio_working_3-way'!Y16/3)</f>
        <v>9.695501711066308E-2</v>
      </c>
      <c r="AD16" s="11">
        <f>'OddsRatio_working_3-way'!X16^(1/3)*SIN(('OddsRatio_working_3-way'!Y16+2*PI())/3)</f>
        <v>0.4090226937596011</v>
      </c>
      <c r="AE16" s="11">
        <f>'OddsRatio_working_3-way'!X16^(1/3)*SIN(('OddsRatio_working_3-way'!Y16+4*PI())/3)</f>
        <v>-0.50597771087026422</v>
      </c>
      <c r="AF16" s="11">
        <f>-'OddsRatio_working_3-way'!U16/(3*'OddsRatio_working_3-way'!X16^(1/3))*COS(('OddsRatio_working_3-way'!Y16)/3)</f>
        <v>0.52827572992166916</v>
      </c>
      <c r="AG16" s="11">
        <f>-'OddsRatio_working_3-way'!U16/(3*'OddsRatio_working_3-way'!X16^(1/3))*COS(('OddsRatio_working_3-way'!Y16+2*PI())/3)</f>
        <v>-0.34810337280302361</v>
      </c>
      <c r="AH16" s="11">
        <f>-'OddsRatio_working_3-way'!U16/(3*'OddsRatio_working_3-way'!X16^(1/3))*COS(('OddsRatio_working_3-way'!Y16+4*PI())/3)</f>
        <v>-0.18017235711864524</v>
      </c>
      <c r="AI16" s="11">
        <f>'OddsRatio_working_3-way'!U16/(3*'OddsRatio_working_3-way'!X16^(1/3))*SIN(('OddsRatio_working_3-way'!Y16)/3)</f>
        <v>-9.695501711066308E-2</v>
      </c>
      <c r="AJ16" s="11">
        <f>'OddsRatio_working_3-way'!U16/(3*'OddsRatio_working_3-way'!X16^(1/3))*SIN(('OddsRatio_working_3-way'!Y16+2*PI())/3)</f>
        <v>-0.4090226937596011</v>
      </c>
      <c r="AK16" s="11">
        <f>'OddsRatio_working_3-way'!U16/(3*'OddsRatio_working_3-way'!X16^(1/3))*SIN(('OddsRatio_working_3-way'!Y16+4*PI())/3)</f>
        <v>0.50597771087026422</v>
      </c>
      <c r="AL16" s="11">
        <f>'OddsRatio_working_3-way'!Z16+'OddsRatio_working_3-way'!AF16</f>
        <v>1.0565514598433383</v>
      </c>
      <c r="AM16" s="11">
        <f>'OddsRatio_working_3-way'!AA16+'OddsRatio_working_3-way'!AG16</f>
        <v>-0.69620674560604723</v>
      </c>
      <c r="AN16" s="11">
        <f>'OddsRatio_working_3-way'!AB16+'OddsRatio_working_3-way'!AH16</f>
        <v>-0.36034471423729048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1.0565514598433383</v>
      </c>
      <c r="AS16" s="11">
        <f>IF(('OddsRatio_working_3-way'!X16=0),IF(Q16&gt;0,-Q16^(1/3),(-Q16)^(1/3)),'OddsRatio_working_3-way'!AM16-'OddsRatio_working_3-way'!R16/3)</f>
        <v>-0.69620674560604723</v>
      </c>
      <c r="AT16" s="11">
        <f>IF(('OddsRatio_working_3-way'!X16=0),IF(Q16&gt;0,-Q16^(1/3),(-Q16)^(1/3)),'OddsRatio_working_3-way'!AN16-'OddsRatio_working_3-way'!R16/3)</f>
        <v>-0.36034471423729048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3.85</v>
      </c>
      <c r="D17" s="9">
        <f t="shared" si="13"/>
        <v>0.4989377432298594</v>
      </c>
      <c r="E17" s="9">
        <f t="shared" si="14"/>
        <v>0.25185810395368757</v>
      </c>
      <c r="F17" s="9">
        <f t="shared" si="15"/>
        <v>0.24920415281645319</v>
      </c>
      <c r="G17" s="9">
        <f t="shared" si="16"/>
        <v>1.0571137614896724</v>
      </c>
      <c r="H17" s="9">
        <f t="shared" si="17"/>
        <v>2.0042580734151887</v>
      </c>
      <c r="I17" s="9">
        <f t="shared" si="18"/>
        <v>3.9704896697859802</v>
      </c>
      <c r="J17" s="9">
        <f t="shared" si="19"/>
        <v>4.012774220245567</v>
      </c>
      <c r="K17" s="11">
        <f t="shared" si="20"/>
        <v>0.51282051282051289</v>
      </c>
      <c r="L17" s="11">
        <f t="shared" si="21"/>
        <v>0.26246719160104987</v>
      </c>
      <c r="M17" s="11">
        <f t="shared" si="22"/>
        <v>0.25974025974025972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-0.26598336047154969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0.23108999486952242</v>
      </c>
      <c r="Q17" s="11">
        <f>2*'OddsRatio_working_3-way'!K17*'OddsRatio_working_3-way'!L17*'OddsRatio_working_3-way'!M17</f>
        <v>6.992132976384946E-2</v>
      </c>
      <c r="R17" s="11">
        <f t="shared" si="23"/>
        <v>0</v>
      </c>
      <c r="S17" s="11">
        <f t="shared" si="24"/>
        <v>-0.86881372751977259</v>
      </c>
      <c r="T17" s="11">
        <f t="shared" si="25"/>
        <v>-0.26287858623896299</v>
      </c>
      <c r="U17" s="11">
        <f>'OddsRatio_working_3-way'!S17-'OddsRatio_working_3-way'!R17^2/3</f>
        <v>-0.86881372751977259</v>
      </c>
      <c r="V17" s="11">
        <f>'OddsRatio_working_3-way'!S17*'OddsRatio_working_3-way'!R17/3-2*'OddsRatio_working_3-way'!R17^3/27-'OddsRatio_working_3-way'!T17</f>
        <v>0.26287858623896299</v>
      </c>
      <c r="W17" s="11">
        <f>'OddsRatio_working_3-way'!V17^2+4*'OddsRatio_working_3-way'!U17^3/27</f>
        <v>-2.8052330721068081E-2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0.15585047467369484</v>
      </c>
      <c r="Y17" s="11">
        <f>IF('OddsRatio_working_3-way'!W17&gt;=0,IF('OddsRatio_working_3-way'!V17+SQRT('OddsRatio_working_3-way'!W17)&gt;0,0,PI()),ACOS('OddsRatio_working_3-way'!V17/(2*'OddsRatio_working_3-way'!X17)))</f>
        <v>0.56727576126192814</v>
      </c>
      <c r="Z17" s="11">
        <f>'OddsRatio_working_3-way'!X17^(1/3)*COS('OddsRatio_working_3-way'!Y17/3)</f>
        <v>0.52855688074483609</v>
      </c>
      <c r="AA17" s="11">
        <f>'OddsRatio_working_3-way'!X17^(1/3)*COS(('OddsRatio_working_3-way'!Y17+2*PI())/3)</f>
        <v>-0.35188066490416148</v>
      </c>
      <c r="AB17" s="11">
        <f>'OddsRatio_working_3-way'!X17^(1/3)*COS(('OddsRatio_working_3-way'!Y17+4*PI())/3)</f>
        <v>-0.17667621584067469</v>
      </c>
      <c r="AC17" s="11">
        <f>'OddsRatio_working_3-way'!X17^(1/3)*SIN('OddsRatio_working_3-way'!Y17/3)</f>
        <v>0.1011543358300241</v>
      </c>
      <c r="AD17" s="11">
        <f>'OddsRatio_working_3-way'!X17^(1/3)*SIN(('OddsRatio_working_3-way'!Y17+2*PI())/3)</f>
        <v>0.40716651815507793</v>
      </c>
      <c r="AE17" s="11">
        <f>'OddsRatio_working_3-way'!X17^(1/3)*SIN(('OddsRatio_working_3-way'!Y17+4*PI())/3)</f>
        <v>-0.50832085398510207</v>
      </c>
      <c r="AF17" s="11">
        <f>-'OddsRatio_working_3-way'!U17/(3*'OddsRatio_working_3-way'!X17^(1/3))*COS(('OddsRatio_working_3-way'!Y17)/3)</f>
        <v>0.5285568807448362</v>
      </c>
      <c r="AG17" s="11">
        <f>-'OddsRatio_working_3-way'!U17/(3*'OddsRatio_working_3-way'!X17^(1/3))*COS(('OddsRatio_working_3-way'!Y17+2*PI())/3)</f>
        <v>-0.35188066490416159</v>
      </c>
      <c r="AH17" s="11">
        <f>-'OddsRatio_working_3-way'!U17/(3*'OddsRatio_working_3-way'!X17^(1/3))*COS(('OddsRatio_working_3-way'!Y17+4*PI())/3)</f>
        <v>-0.17667621584067475</v>
      </c>
      <c r="AI17" s="11">
        <f>'OddsRatio_working_3-way'!U17/(3*'OddsRatio_working_3-way'!X17^(1/3))*SIN(('OddsRatio_working_3-way'!Y17)/3)</f>
        <v>-0.10115433583002413</v>
      </c>
      <c r="AJ17" s="11">
        <f>'OddsRatio_working_3-way'!U17/(3*'OddsRatio_working_3-way'!X17^(1/3))*SIN(('OddsRatio_working_3-way'!Y17+2*PI())/3)</f>
        <v>-0.40716651815507798</v>
      </c>
      <c r="AK17" s="11">
        <f>'OddsRatio_working_3-way'!U17/(3*'OddsRatio_working_3-way'!X17^(1/3))*SIN(('OddsRatio_working_3-way'!Y17+4*PI())/3)</f>
        <v>0.50832085398510218</v>
      </c>
      <c r="AL17" s="11">
        <f>'OddsRatio_working_3-way'!Z17+'OddsRatio_working_3-way'!AF17</f>
        <v>1.0571137614896724</v>
      </c>
      <c r="AM17" s="11">
        <f>'OddsRatio_working_3-way'!AA17+'OddsRatio_working_3-way'!AG17</f>
        <v>-0.70376132980832307</v>
      </c>
      <c r="AN17" s="11">
        <f>'OddsRatio_working_3-way'!AB17+'OddsRatio_working_3-way'!AH17</f>
        <v>-0.35335243168134944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1.0571137614896724</v>
      </c>
      <c r="AS17" s="11">
        <f>IF(('OddsRatio_working_3-way'!X17=0),IF(Q17&gt;0,-Q17^(1/3),(-Q17)^(1/3)),'OddsRatio_working_3-way'!AM17-'OddsRatio_working_3-way'!R17/3)</f>
        <v>-0.70376132980832307</v>
      </c>
      <c r="AT17" s="11">
        <f>IF(('OddsRatio_working_3-way'!X17=0),IF(Q17&gt;0,-Q17^(1/3),(-Q17)^(1/3)),'OddsRatio_working_3-way'!AN17-'OddsRatio_working_3-way'!R17/3)</f>
        <v>-0.35335243168134944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3.53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2.25</v>
      </c>
      <c r="D18" s="9">
        <f t="shared" si="13"/>
        <v>0.27105079196457932</v>
      </c>
      <c r="E18" s="9">
        <f t="shared" si="14"/>
        <v>0.29953022505163024</v>
      </c>
      <c r="F18" s="9">
        <f t="shared" si="15"/>
        <v>0.42941898298379066</v>
      </c>
      <c r="G18" s="9">
        <f t="shared" si="16"/>
        <v>1.062982382477017</v>
      </c>
      <c r="H18" s="9">
        <f t="shared" si="17"/>
        <v>3.6893454276668525</v>
      </c>
      <c r="I18" s="9">
        <f t="shared" si="18"/>
        <v>3.3385612414494372</v>
      </c>
      <c r="J18" s="9">
        <f t="shared" si="19"/>
        <v>2.3287279780962713</v>
      </c>
      <c r="K18" s="11">
        <f t="shared" si="20"/>
        <v>0.28328611898016998</v>
      </c>
      <c r="L18" s="11">
        <f t="shared" si="21"/>
        <v>0.3125</v>
      </c>
      <c r="M18" s="11">
        <f t="shared" si="22"/>
        <v>0.44444444444444442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-0.27374488511174078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0.23528485993075232</v>
      </c>
      <c r="Q18" s="11">
        <f>2*'OddsRatio_working_3-way'!K18*'OddsRatio_working_3-way'!L18*'OddsRatio_working_3-way'!M18</f>
        <v>7.8690588605602768E-2</v>
      </c>
      <c r="R18" s="11">
        <f t="shared" si="23"/>
        <v>0</v>
      </c>
      <c r="S18" s="11">
        <f t="shared" si="24"/>
        <v>-0.85950413223140465</v>
      </c>
      <c r="T18" s="11">
        <f t="shared" si="25"/>
        <v>-0.28745957599712524</v>
      </c>
      <c r="U18" s="11">
        <f>'OddsRatio_working_3-way'!S18-'OddsRatio_working_3-way'!R18^2/3</f>
        <v>-0.85950413223140465</v>
      </c>
      <c r="V18" s="11">
        <f>'OddsRatio_working_3-way'!S18*'OddsRatio_working_3-way'!R18/3-2*'OddsRatio_working_3-way'!R18^3/27-'OddsRatio_working_3-way'!T18</f>
        <v>0.28745957599712524</v>
      </c>
      <c r="W18" s="11">
        <f>'OddsRatio_working_3-way'!V18^2+4*'OddsRatio_working_3-way'!U18^3/27</f>
        <v>-1.1434607405480621E-2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0.15335222140380592</v>
      </c>
      <c r="Y18" s="11">
        <f>IF('OddsRatio_working_3-way'!W18&gt;=0,IF('OddsRatio_working_3-way'!V18+SQRT('OddsRatio_working_3-way'!W18)&gt;0,0,PI()),ACOS('OddsRatio_working_3-way'!V18/(2*'OddsRatio_working_3-way'!X18)))</f>
        <v>0.35613110201424125</v>
      </c>
      <c r="Z18" s="11">
        <f>'OddsRatio_working_3-way'!X18^(1/3)*COS('OddsRatio_working_3-way'!Y18/3)</f>
        <v>0.53149119123850863</v>
      </c>
      <c r="AA18" s="11">
        <f>'OddsRatio_working_3-way'!X18^(1/3)*COS(('OddsRatio_working_3-way'!Y18+2*PI())/3)</f>
        <v>-0.3206443049370013</v>
      </c>
      <c r="AB18" s="11">
        <f>'OddsRatio_working_3-way'!X18^(1/3)*COS(('OddsRatio_working_3-way'!Y18+4*PI())/3)</f>
        <v>-0.21084688630150725</v>
      </c>
      <c r="AC18" s="11">
        <f>'OddsRatio_working_3-way'!X18^(1/3)*SIN('OddsRatio_working_3-way'!Y18/3)</f>
        <v>6.3391569205528533E-2</v>
      </c>
      <c r="AD18" s="11">
        <f>'OddsRatio_working_3-way'!X18^(1/3)*SIN(('OddsRatio_working_3-way'!Y18+2*PI())/3)</f>
        <v>0.42858908889743752</v>
      </c>
      <c r="AE18" s="11">
        <f>'OddsRatio_working_3-way'!X18^(1/3)*SIN(('OddsRatio_working_3-way'!Y18+4*PI())/3)</f>
        <v>-0.49198065810296598</v>
      </c>
      <c r="AF18" s="11">
        <f>-'OddsRatio_working_3-way'!U18/(3*'OddsRatio_working_3-way'!X18^(1/3))*COS(('OddsRatio_working_3-way'!Y18)/3)</f>
        <v>0.53149119123850852</v>
      </c>
      <c r="AG18" s="11">
        <f>-'OddsRatio_working_3-way'!U18/(3*'OddsRatio_working_3-way'!X18^(1/3))*COS(('OddsRatio_working_3-way'!Y18+2*PI())/3)</f>
        <v>-0.32064430493700125</v>
      </c>
      <c r="AH18" s="11">
        <f>-'OddsRatio_working_3-way'!U18/(3*'OddsRatio_working_3-way'!X18^(1/3))*COS(('OddsRatio_working_3-way'!Y18+4*PI())/3)</f>
        <v>-0.21084688630150722</v>
      </c>
      <c r="AI18" s="11">
        <f>'OddsRatio_working_3-way'!U18/(3*'OddsRatio_working_3-way'!X18^(1/3))*SIN(('OddsRatio_working_3-way'!Y18)/3)</f>
        <v>-6.339156920552852E-2</v>
      </c>
      <c r="AJ18" s="11">
        <f>'OddsRatio_working_3-way'!U18/(3*'OddsRatio_working_3-way'!X18^(1/3))*SIN(('OddsRatio_working_3-way'!Y18+2*PI())/3)</f>
        <v>-0.42858908889743741</v>
      </c>
      <c r="AK18" s="11">
        <f>'OddsRatio_working_3-way'!U18/(3*'OddsRatio_working_3-way'!X18^(1/3))*SIN(('OddsRatio_working_3-way'!Y18+4*PI())/3)</f>
        <v>0.49198065810296587</v>
      </c>
      <c r="AL18" s="11">
        <f>'OddsRatio_working_3-way'!Z18+'OddsRatio_working_3-way'!AF18</f>
        <v>1.062982382477017</v>
      </c>
      <c r="AM18" s="11">
        <f>'OddsRatio_working_3-way'!AA18+'OddsRatio_working_3-way'!AG18</f>
        <v>-0.64128860987400249</v>
      </c>
      <c r="AN18" s="11">
        <f>'OddsRatio_working_3-way'!AB18+'OddsRatio_working_3-way'!AH18</f>
        <v>-0.42169377260301444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1.062982382477017</v>
      </c>
      <c r="AS18" s="11">
        <f>IF(('OddsRatio_working_3-way'!X18=0),IF(Q18&gt;0,-Q18^(1/3),(-Q18)^(1/3)),'OddsRatio_working_3-way'!AM18-'OddsRatio_working_3-way'!R18/3)</f>
        <v>-0.64128860987400249</v>
      </c>
      <c r="AT18" s="11">
        <f>IF(('OddsRatio_working_3-way'!X18=0),IF(Q18&gt;0,-Q18^(1/3),(-Q18)^(1/3)),'OddsRatio_working_3-way'!AN18-'OddsRatio_working_3-way'!R18/3)</f>
        <v>-0.42169377260301444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3.44</v>
      </c>
      <c r="C19" s="4">
        <f>IF('True_Odds_Calculator_3-way'!C20="","",'True_Odds_Calculator_3-way'!C20)</f>
        <v>3.21</v>
      </c>
      <c r="D19" s="9">
        <f t="shared" si="13"/>
        <v>0.42225385383817571</v>
      </c>
      <c r="E19" s="9">
        <f t="shared" si="14"/>
        <v>0.27870713406574543</v>
      </c>
      <c r="F19" s="9">
        <f t="shared" si="15"/>
        <v>0.29903901209607892</v>
      </c>
      <c r="G19" s="9">
        <f t="shared" si="16"/>
        <v>1.0606539774873176</v>
      </c>
      <c r="H19" s="9">
        <f t="shared" si="17"/>
        <v>2.3682436309586397</v>
      </c>
      <c r="I19" s="9">
        <f t="shared" si="18"/>
        <v>3.5879957050690554</v>
      </c>
      <c r="J19" s="9">
        <f t="shared" si="19"/>
        <v>3.3440452902469722</v>
      </c>
      <c r="K19" s="11">
        <f t="shared" si="20"/>
        <v>0.4366812227074236</v>
      </c>
      <c r="L19" s="11">
        <f t="shared" si="21"/>
        <v>0.29069767441860467</v>
      </c>
      <c r="M19" s="11">
        <f t="shared" si="22"/>
        <v>0.3115264797507788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-0.27508876464106446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0.23490241821362171</v>
      </c>
      <c r="Q19" s="11">
        <f>2*'OddsRatio_working_3-way'!K19*'OddsRatio_working_3-way'!L19*'OddsRatio_working_3-way'!M19</f>
        <v>7.9091723304249739E-2</v>
      </c>
      <c r="R19" s="11">
        <f t="shared" si="23"/>
        <v>0</v>
      </c>
      <c r="S19" s="11">
        <f t="shared" si="24"/>
        <v>-0.85391498456915216</v>
      </c>
      <c r="T19" s="11">
        <f t="shared" si="25"/>
        <v>-0.28751346281789641</v>
      </c>
      <c r="U19" s="11">
        <f>'OddsRatio_working_3-way'!S19-'OddsRatio_working_3-way'!R19^2/3</f>
        <v>-0.85391498456915216</v>
      </c>
      <c r="V19" s="11">
        <f>'OddsRatio_working_3-way'!S19*'OddsRatio_working_3-way'!R19/3-2*'OddsRatio_working_3-way'!R19^3/27-'OddsRatio_working_3-way'!T19</f>
        <v>0.28751346281789641</v>
      </c>
      <c r="W19" s="11">
        <f>'OddsRatio_working_3-way'!V19^2+4*'OddsRatio_working_3-way'!U19^3/27</f>
        <v>-9.5804343539679232E-3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0.15185883712802642</v>
      </c>
      <c r="Y19" s="11">
        <f>IF('OddsRatio_working_3-way'!W19&gt;=0,IF('OddsRatio_working_3-way'!V19+SQRT('OddsRatio_working_3-way'!W19)&gt;0,0,PI()),ACOS('OddsRatio_working_3-way'!V19/(2*'OddsRatio_working_3-way'!X19)))</f>
        <v>0.32812852799166636</v>
      </c>
      <c r="Z19" s="11">
        <f>'OddsRatio_working_3-way'!X19^(1/3)*COS('OddsRatio_working_3-way'!Y19/3)</f>
        <v>0.5303269887436588</v>
      </c>
      <c r="AA19" s="11">
        <f>'OddsRatio_working_3-way'!X19^(1/3)*COS(('OddsRatio_working_3-way'!Y19+2*PI())/3)</f>
        <v>-0.31559869933671897</v>
      </c>
      <c r="AB19" s="11">
        <f>'OddsRatio_working_3-way'!X19^(1/3)*COS(('OddsRatio_working_3-way'!Y19+4*PI())/3)</f>
        <v>-0.21472828940693997</v>
      </c>
      <c r="AC19" s="11">
        <f>'OddsRatio_working_3-way'!X19^(1/3)*SIN('OddsRatio_working_3-way'!Y19/3)</f>
        <v>5.8237558326225895E-2</v>
      </c>
      <c r="AD19" s="11">
        <f>'OddsRatio_working_3-way'!X19^(1/3)*SIN(('OddsRatio_working_3-way'!Y19+2*PI())/3)</f>
        <v>0.43015786540139966</v>
      </c>
      <c r="AE19" s="11">
        <f>'OddsRatio_working_3-way'!X19^(1/3)*SIN(('OddsRatio_working_3-way'!Y19+4*PI())/3)</f>
        <v>-0.48839542372762546</v>
      </c>
      <c r="AF19" s="11">
        <f>-'OddsRatio_working_3-way'!U19/(3*'OddsRatio_working_3-way'!X19^(1/3))*COS(('OddsRatio_working_3-way'!Y19)/3)</f>
        <v>0.5303269887436588</v>
      </c>
      <c r="AG19" s="11">
        <f>-'OddsRatio_working_3-way'!U19/(3*'OddsRatio_working_3-way'!X19^(1/3))*COS(('OddsRatio_working_3-way'!Y19+2*PI())/3)</f>
        <v>-0.31559869933671897</v>
      </c>
      <c r="AH19" s="11">
        <f>-'OddsRatio_working_3-way'!U19/(3*'OddsRatio_working_3-way'!X19^(1/3))*COS(('OddsRatio_working_3-way'!Y19+4*PI())/3)</f>
        <v>-0.21472828940693997</v>
      </c>
      <c r="AI19" s="11">
        <f>'OddsRatio_working_3-way'!U19/(3*'OddsRatio_working_3-way'!X19^(1/3))*SIN(('OddsRatio_working_3-way'!Y19)/3)</f>
        <v>-5.8237558326225895E-2</v>
      </c>
      <c r="AJ19" s="11">
        <f>'OddsRatio_working_3-way'!U19/(3*'OddsRatio_working_3-way'!X19^(1/3))*SIN(('OddsRatio_working_3-way'!Y19+2*PI())/3)</f>
        <v>-0.43015786540139966</v>
      </c>
      <c r="AK19" s="11">
        <f>'OddsRatio_working_3-way'!U19/(3*'OddsRatio_working_3-way'!X19^(1/3))*SIN(('OddsRatio_working_3-way'!Y19+4*PI())/3)</f>
        <v>0.48839542372762546</v>
      </c>
      <c r="AL19" s="11">
        <f>'OddsRatio_working_3-way'!Z19+'OddsRatio_working_3-way'!AF19</f>
        <v>1.0606539774873176</v>
      </c>
      <c r="AM19" s="11">
        <f>'OddsRatio_working_3-way'!AA19+'OddsRatio_working_3-way'!AG19</f>
        <v>-0.63119739867343794</v>
      </c>
      <c r="AN19" s="11">
        <f>'OddsRatio_working_3-way'!AB19+'OddsRatio_working_3-way'!AH19</f>
        <v>-0.42945657881387994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1.0606539774873176</v>
      </c>
      <c r="AS19" s="11">
        <f>IF(('OddsRatio_working_3-way'!X19=0),IF(Q19&gt;0,-Q19^(1/3),(-Q19)^(1/3)),'OddsRatio_working_3-way'!AM19-'OddsRatio_working_3-way'!R19/3)</f>
        <v>-0.63119739867343794</v>
      </c>
      <c r="AT19" s="11">
        <f>IF(('OddsRatio_working_3-way'!X19=0),IF(Q19&gt;0,-Q19^(1/3),(-Q19)^(1/3)),'OddsRatio_working_3-way'!AN19-'OddsRatio_working_3-way'!R19/3)</f>
        <v>-0.42945657881387994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3.27</v>
      </c>
      <c r="B20" s="4">
        <f>IF('True_Odds_Calculator_3-way'!B21="","",'True_Odds_Calculator_3-way'!B21)</f>
        <v>3.18</v>
      </c>
      <c r="C20" s="4">
        <f>IF('True_Odds_Calculator_3-way'!C21="","",'True_Odds_Calculator_3-way'!C21)</f>
        <v>2.39</v>
      </c>
      <c r="D20" s="9">
        <f t="shared" si="13"/>
        <v>0.29360562052289763</v>
      </c>
      <c r="E20" s="9">
        <f t="shared" si="14"/>
        <v>0.30206551677647814</v>
      </c>
      <c r="F20" s="9">
        <f t="shared" si="15"/>
        <v>0.40432886270062424</v>
      </c>
      <c r="G20" s="9">
        <f t="shared" si="16"/>
        <v>1.0598807705291526</v>
      </c>
      <c r="H20" s="9">
        <f t="shared" si="17"/>
        <v>3.4059293491011773</v>
      </c>
      <c r="I20" s="9">
        <f t="shared" si="18"/>
        <v>3.3105400797535527</v>
      </c>
      <c r="J20" s="9">
        <f t="shared" si="19"/>
        <v>2.4732342710355217</v>
      </c>
      <c r="K20" s="11">
        <f t="shared" si="20"/>
        <v>0.3058103975535168</v>
      </c>
      <c r="L20" s="11">
        <f t="shared" si="21"/>
        <v>0.31446540880503143</v>
      </c>
      <c r="M20" s="11">
        <f t="shared" si="22"/>
        <v>0.41841004184100417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-0.27677341824337953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0.2349849637789187</v>
      </c>
      <c r="Q20" s="11">
        <f>2*'OddsRatio_working_3-way'!K20*'OddsRatio_working_3-way'!L20*'OddsRatio_working_3-way'!M20</f>
        <v>8.0474302664013259E-2</v>
      </c>
      <c r="R20" s="11">
        <f t="shared" si="23"/>
        <v>0</v>
      </c>
      <c r="S20" s="11">
        <f t="shared" si="24"/>
        <v>-0.84901565067309193</v>
      </c>
      <c r="T20" s="11">
        <f t="shared" si="25"/>
        <v>-0.29075878447708631</v>
      </c>
      <c r="U20" s="11">
        <f>'OddsRatio_working_3-way'!S20-'OddsRatio_working_3-way'!R20^2/3</f>
        <v>-0.84901565067309193</v>
      </c>
      <c r="V20" s="11">
        <f>'OddsRatio_working_3-way'!S20*'OddsRatio_working_3-way'!R20/3-2*'OddsRatio_working_3-way'!R20^3/27-'OddsRatio_working_3-way'!T20</f>
        <v>0.29075878447708631</v>
      </c>
      <c r="W20" s="11">
        <f>'OddsRatio_working_3-way'!V20^2+4*'OddsRatio_working_3-way'!U20^3/27</f>
        <v>-6.1250911288622534E-3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0.15055377932773306</v>
      </c>
      <c r="Y20" s="11">
        <f>IF('OddsRatio_working_3-way'!W20&gt;=0,IF('OddsRatio_working_3-way'!V20+SQRT('OddsRatio_working_3-way'!W20)&gt;0,0,PI()),ACOS('OddsRatio_working_3-way'!V20/(2*'OddsRatio_working_3-way'!X20)))</f>
        <v>0.26293620678417162</v>
      </c>
      <c r="Z20" s="11">
        <f>'OddsRatio_working_3-way'!X20^(1/3)*COS('OddsRatio_working_3-way'!Y20/3)</f>
        <v>0.52994038526457632</v>
      </c>
      <c r="AA20" s="11">
        <f>'OddsRatio_working_3-way'!X20^(1/3)*COS(('OddsRatio_working_3-way'!Y20+2*PI())/3)</f>
        <v>-0.30529764875708365</v>
      </c>
      <c r="AB20" s="11">
        <f>'OddsRatio_working_3-way'!X20^(1/3)*COS(('OddsRatio_working_3-way'!Y20+4*PI())/3)</f>
        <v>-0.22464273650749284</v>
      </c>
      <c r="AC20" s="11">
        <f>'OddsRatio_working_3-way'!X20^(1/3)*SIN('OddsRatio_working_3-way'!Y20/3)</f>
        <v>4.656613529876704E-2</v>
      </c>
      <c r="AD20" s="11">
        <f>'OddsRatio_working_3-way'!X20^(1/3)*SIN(('OddsRatio_working_3-way'!Y20+2*PI())/3)</f>
        <v>0.43565876848105223</v>
      </c>
      <c r="AE20" s="11">
        <f>'OddsRatio_working_3-way'!X20^(1/3)*SIN(('OddsRatio_working_3-way'!Y20+4*PI())/3)</f>
        <v>-0.48222490377981914</v>
      </c>
      <c r="AF20" s="11">
        <f>-'OddsRatio_working_3-way'!U20/(3*'OddsRatio_working_3-way'!X20^(1/3))*COS(('OddsRatio_working_3-way'!Y20)/3)</f>
        <v>0.52994038526457621</v>
      </c>
      <c r="AG20" s="11">
        <f>-'OddsRatio_working_3-way'!U20/(3*'OddsRatio_working_3-way'!X20^(1/3))*COS(('OddsRatio_working_3-way'!Y20+2*PI())/3)</f>
        <v>-0.3052976487570836</v>
      </c>
      <c r="AH20" s="11">
        <f>-'OddsRatio_working_3-way'!U20/(3*'OddsRatio_working_3-way'!X20^(1/3))*COS(('OddsRatio_working_3-way'!Y20+4*PI())/3)</f>
        <v>-0.22464273650749278</v>
      </c>
      <c r="AI20" s="11">
        <f>'OddsRatio_working_3-way'!U20/(3*'OddsRatio_working_3-way'!X20^(1/3))*SIN(('OddsRatio_working_3-way'!Y20)/3)</f>
        <v>-4.6566135298767034E-2</v>
      </c>
      <c r="AJ20" s="11">
        <f>'OddsRatio_working_3-way'!U20/(3*'OddsRatio_working_3-way'!X20^(1/3))*SIN(('OddsRatio_working_3-way'!Y20+2*PI())/3)</f>
        <v>-0.43565876848105217</v>
      </c>
      <c r="AK20" s="11">
        <f>'OddsRatio_working_3-way'!U20/(3*'OddsRatio_working_3-way'!X20^(1/3))*SIN(('OddsRatio_working_3-way'!Y20+4*PI())/3)</f>
        <v>0.48222490377981903</v>
      </c>
      <c r="AL20" s="11">
        <f>'OddsRatio_working_3-way'!Z20+'OddsRatio_working_3-way'!AF20</f>
        <v>1.0598807705291526</v>
      </c>
      <c r="AM20" s="11">
        <f>'OddsRatio_working_3-way'!AA20+'OddsRatio_working_3-way'!AG20</f>
        <v>-0.6105952975141673</v>
      </c>
      <c r="AN20" s="11">
        <f>'OddsRatio_working_3-way'!AB20+'OddsRatio_working_3-way'!AH20</f>
        <v>-0.44928547301498561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1.0598807705291526</v>
      </c>
      <c r="AS20" s="11">
        <f>IF(('OddsRatio_working_3-way'!X20=0),IF(Q20&gt;0,-Q20^(1/3),(-Q20)^(1/3)),'OddsRatio_working_3-way'!AM20-'OddsRatio_working_3-way'!R20/3)</f>
        <v>-0.6105952975141673</v>
      </c>
      <c r="AT20" s="11">
        <f>IF(('OddsRatio_working_3-way'!X20=0),IF(Q20&gt;0,-Q20^(1/3),(-Q20)^(1/3)),'OddsRatio_working_3-way'!AN20-'OddsRatio_working_3-way'!R20/3)</f>
        <v>-0.44928547301498561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2.1</v>
      </c>
      <c r="B21" s="4">
        <f>IF('True_Odds_Calculator_3-way'!B22="","",'True_Odds_Calculator_3-way'!B22)</f>
        <v>3.15</v>
      </c>
      <c r="C21" s="4">
        <f>IF('True_Odds_Calculator_3-way'!C22="","",'True_Odds_Calculator_3-way'!C22)</f>
        <v>4.08</v>
      </c>
      <c r="D21" s="9">
        <f t="shared" si="13"/>
        <v>0.46124194763086834</v>
      </c>
      <c r="E21" s="9">
        <f t="shared" si="14"/>
        <v>0.3045970910085663</v>
      </c>
      <c r="F21" s="9">
        <f t="shared" si="15"/>
        <v>0.23416096136056533</v>
      </c>
      <c r="G21" s="9">
        <f t="shared" si="16"/>
        <v>1.061872299611986</v>
      </c>
      <c r="H21" s="9">
        <f t="shared" si="17"/>
        <v>2.1680595295731848</v>
      </c>
      <c r="I21" s="9">
        <f t="shared" si="18"/>
        <v>3.2830254441657707</v>
      </c>
      <c r="J21" s="9">
        <f t="shared" si="19"/>
        <v>4.270566682804918</v>
      </c>
      <c r="K21" s="11">
        <f t="shared" si="20"/>
        <v>0.47619047619047616</v>
      </c>
      <c r="L21" s="11">
        <f t="shared" si="21"/>
        <v>0.31746031746031744</v>
      </c>
      <c r="M21" s="11">
        <f t="shared" si="22"/>
        <v>0.24509803921568626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-0.26989314244216223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0.23453825974834377</v>
      </c>
      <c r="Q21" s="11">
        <f>2*'OddsRatio_working_3-way'!K21*'OddsRatio_working_3-way'!L21*'OddsRatio_working_3-way'!M21</f>
        <v>7.4103715560298183E-2</v>
      </c>
      <c r="R21" s="11">
        <f t="shared" si="23"/>
        <v>0</v>
      </c>
      <c r="S21" s="11">
        <f t="shared" si="24"/>
        <v>-0.86900414595974795</v>
      </c>
      <c r="T21" s="11">
        <f t="shared" si="25"/>
        <v>-0.2745668707613737</v>
      </c>
      <c r="U21" s="11">
        <f>'OddsRatio_working_3-way'!S21-'OddsRatio_working_3-way'!R21^2/3</f>
        <v>-0.86900414595974795</v>
      </c>
      <c r="V21" s="11">
        <f>'OddsRatio_working_3-way'!S21*'OddsRatio_working_3-way'!R21/3-2*'OddsRatio_working_3-way'!R21^3/27-'OddsRatio_working_3-way'!T21</f>
        <v>0.2745668707613737</v>
      </c>
      <c r="W21" s="11">
        <f>'OddsRatio_working_3-way'!V21^2+4*'OddsRatio_working_3-way'!U21^3/27</f>
        <v>-2.1834411501957404E-2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0.1559017142478317</v>
      </c>
      <c r="Y21" s="11">
        <f>IF('OddsRatio_working_3-way'!W21&gt;=0,IF('OddsRatio_working_3-way'!V21+SQRT('OddsRatio_working_3-way'!W21)&gt;0,0,PI()),ACOS('OddsRatio_working_3-way'!V21/(2*'OddsRatio_working_3-way'!X21)))</f>
        <v>0.49371833674814947</v>
      </c>
      <c r="Z21" s="11">
        <f>'OddsRatio_working_3-way'!X21^(1/3)*COS('OddsRatio_working_3-way'!Y21/3)</f>
        <v>0.53093614980599291</v>
      </c>
      <c r="AA21" s="11">
        <f>'OddsRatio_working_3-way'!X21^(1/3)*COS(('OddsRatio_working_3-way'!Y21+2*PI())/3)</f>
        <v>-0.34182997713066582</v>
      </c>
      <c r="AB21" s="11">
        <f>'OddsRatio_working_3-way'!X21^(1/3)*COS(('OddsRatio_working_3-way'!Y21+4*PI())/3)</f>
        <v>-0.18910617267532742</v>
      </c>
      <c r="AC21" s="11">
        <f>'OddsRatio_working_3-way'!X21^(1/3)*SIN('OddsRatio_working_3-way'!Y21/3)</f>
        <v>8.8175129613953601E-2</v>
      </c>
      <c r="AD21" s="11">
        <f>'OddsRatio_working_3-way'!X21^(1/3)*SIN(('OddsRatio_working_3-way'!Y21+2*PI())/3)</f>
        <v>0.41571662871251341</v>
      </c>
      <c r="AE21" s="11">
        <f>'OddsRatio_working_3-way'!X21^(1/3)*SIN(('OddsRatio_working_3-way'!Y21+4*PI())/3)</f>
        <v>-0.50389175832646693</v>
      </c>
      <c r="AF21" s="11">
        <f>-'OddsRatio_working_3-way'!U21/(3*'OddsRatio_working_3-way'!X21^(1/3))*COS(('OddsRatio_working_3-way'!Y21)/3)</f>
        <v>0.53093614980599302</v>
      </c>
      <c r="AG21" s="11">
        <f>-'OddsRatio_working_3-way'!U21/(3*'OddsRatio_working_3-way'!X21^(1/3))*COS(('OddsRatio_working_3-way'!Y21+2*PI())/3)</f>
        <v>-0.34182997713066587</v>
      </c>
      <c r="AH21" s="11">
        <f>-'OddsRatio_working_3-way'!U21/(3*'OddsRatio_working_3-way'!X21^(1/3))*COS(('OddsRatio_working_3-way'!Y21+4*PI())/3)</f>
        <v>-0.18910617267532748</v>
      </c>
      <c r="AI21" s="11">
        <f>'OddsRatio_working_3-way'!U21/(3*'OddsRatio_working_3-way'!X21^(1/3))*SIN(('OddsRatio_working_3-way'!Y21)/3)</f>
        <v>-8.8175129613953629E-2</v>
      </c>
      <c r="AJ21" s="11">
        <f>'OddsRatio_working_3-way'!U21/(3*'OddsRatio_working_3-way'!X21^(1/3))*SIN(('OddsRatio_working_3-way'!Y21+2*PI())/3)</f>
        <v>-0.41571662871251353</v>
      </c>
      <c r="AK21" s="11">
        <f>'OddsRatio_working_3-way'!U21/(3*'OddsRatio_working_3-way'!X21^(1/3))*SIN(('OddsRatio_working_3-way'!Y21+4*PI())/3)</f>
        <v>0.50389175832646704</v>
      </c>
      <c r="AL21" s="11">
        <f>'OddsRatio_working_3-way'!Z21+'OddsRatio_working_3-way'!AF21</f>
        <v>1.061872299611986</v>
      </c>
      <c r="AM21" s="11">
        <f>'OddsRatio_working_3-way'!AA21+'OddsRatio_working_3-way'!AG21</f>
        <v>-0.68365995426133175</v>
      </c>
      <c r="AN21" s="11">
        <f>'OddsRatio_working_3-way'!AB21+'OddsRatio_working_3-way'!AH21</f>
        <v>-0.3782123453506549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1.061872299611986</v>
      </c>
      <c r="AS21" s="11">
        <f>IF(('OddsRatio_working_3-way'!X21=0),IF(Q21&gt;0,-Q21^(1/3),(-Q21)^(1/3)),'OddsRatio_working_3-way'!AM21-'OddsRatio_working_3-way'!R21/3)</f>
        <v>-0.68365995426133175</v>
      </c>
      <c r="AT21" s="11">
        <f>IF(('OddsRatio_working_3-way'!X21=0),IF(Q21&gt;0,-Q21^(1/3),(-Q21)^(1/3)),'OddsRatio_working_3-way'!AN21-'OddsRatio_working_3-way'!R21/3)</f>
        <v>-0.3782123453506549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2.91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2.48</v>
      </c>
      <c r="D22" s="9">
        <f t="shared" si="13"/>
        <v>0.3304888723480488</v>
      </c>
      <c r="E22" s="9">
        <f t="shared" si="14"/>
        <v>0.28036756619419922</v>
      </c>
      <c r="F22" s="9">
        <f t="shared" si="15"/>
        <v>0.38914356145775175</v>
      </c>
      <c r="G22" s="9">
        <f t="shared" si="16"/>
        <v>1.0606389973579984</v>
      </c>
      <c r="H22" s="9">
        <f t="shared" si="17"/>
        <v>3.0258204849537771</v>
      </c>
      <c r="I22" s="9">
        <f t="shared" si="18"/>
        <v>3.5667463736063558</v>
      </c>
      <c r="J22" s="9">
        <f t="shared" si="19"/>
        <v>2.5697457160898374</v>
      </c>
      <c r="K22" s="11">
        <f t="shared" si="20"/>
        <v>0.3436426116838488</v>
      </c>
      <c r="L22" s="11">
        <f t="shared" si="21"/>
        <v>0.29239766081871343</v>
      </c>
      <c r="M22" s="11">
        <f t="shared" si="22"/>
        <v>0.40322580645161293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-0.27716582036327186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0.23539940269326093</v>
      </c>
      <c r="Q22" s="11">
        <f>2*'OddsRatio_working_3-way'!K22*'OddsRatio_working_3-way'!L22*'OddsRatio_working_3-way'!M22</f>
        <v>8.1032496624186198E-2</v>
      </c>
      <c r="R22" s="11">
        <f t="shared" si="23"/>
        <v>0</v>
      </c>
      <c r="S22" s="11">
        <f t="shared" si="24"/>
        <v>-0.84930891689578059</v>
      </c>
      <c r="T22" s="11">
        <f t="shared" si="25"/>
        <v>-0.2923610729417489</v>
      </c>
      <c r="U22" s="11">
        <f>'OddsRatio_working_3-way'!S22-'OddsRatio_working_3-way'!R22^2/3</f>
        <v>-0.84930891689578059</v>
      </c>
      <c r="V22" s="11">
        <f>'OddsRatio_working_3-way'!S22*'OddsRatio_working_3-way'!R22/3-2*'OddsRatio_working_3-way'!R22^3/27-'OddsRatio_working_3-way'!T22</f>
        <v>0.2923610729417489</v>
      </c>
      <c r="W22" s="11">
        <f>'OddsRatio_working_3-way'!V22^2+4*'OddsRatio_working_3-way'!U22^3/27</f>
        <v>-5.2847504225688319E-3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0.15063179229018972</v>
      </c>
      <c r="Y22" s="11">
        <f>IF('OddsRatio_working_3-way'!W22&gt;=0,IF('OddsRatio_working_3-way'!V22+SQRT('OddsRatio_working_3-way'!W22)&gt;0,0,PI()),ACOS('OddsRatio_working_3-way'!V22/(2*'OddsRatio_working_3-way'!X22)))</f>
        <v>0.2437099529297897</v>
      </c>
      <c r="Z22" s="11">
        <f>'OddsRatio_working_3-way'!X22^(1/3)*COS('OddsRatio_working_3-way'!Y22/3)</f>
        <v>0.53031949867899919</v>
      </c>
      <c r="AA22" s="11">
        <f>'OddsRatio_working_3-way'!X22^(1/3)*COS(('OddsRatio_working_3-way'!Y22+2*PI())/3)</f>
        <v>-0.302551609611308</v>
      </c>
      <c r="AB22" s="11">
        <f>'OddsRatio_working_3-way'!X22^(1/3)*COS(('OddsRatio_working_3-way'!Y22+4*PI())/3)</f>
        <v>-0.22776788906769127</v>
      </c>
      <c r="AC22" s="11">
        <f>'OddsRatio_working_3-way'!X22^(1/3)*SIN('OddsRatio_working_3-way'!Y22/3)</f>
        <v>4.3176401186859011E-2</v>
      </c>
      <c r="AD22" s="11">
        <f>'OddsRatio_working_3-way'!X22^(1/3)*SIN(('OddsRatio_working_3-way'!Y22+2*PI())/3)</f>
        <v>0.43768195738481186</v>
      </c>
      <c r="AE22" s="11">
        <f>'OddsRatio_working_3-way'!X22^(1/3)*SIN(('OddsRatio_working_3-way'!Y22+4*PI())/3)</f>
        <v>-0.48085835857167075</v>
      </c>
      <c r="AF22" s="11">
        <f>-'OddsRatio_working_3-way'!U22/(3*'OddsRatio_working_3-way'!X22^(1/3))*COS(('OddsRatio_working_3-way'!Y22)/3)</f>
        <v>0.53031949867899908</v>
      </c>
      <c r="AG22" s="11">
        <f>-'OddsRatio_working_3-way'!U22/(3*'OddsRatio_working_3-way'!X22^(1/3))*COS(('OddsRatio_working_3-way'!Y22+2*PI())/3)</f>
        <v>-0.30255160961130795</v>
      </c>
      <c r="AH22" s="11">
        <f>-'OddsRatio_working_3-way'!U22/(3*'OddsRatio_working_3-way'!X22^(1/3))*COS(('OddsRatio_working_3-way'!Y22+4*PI())/3)</f>
        <v>-0.22776788906769121</v>
      </c>
      <c r="AI22" s="11">
        <f>'OddsRatio_working_3-way'!U22/(3*'OddsRatio_working_3-way'!X22^(1/3))*SIN(('OddsRatio_working_3-way'!Y22)/3)</f>
        <v>-4.3176401186858997E-2</v>
      </c>
      <c r="AJ22" s="11">
        <f>'OddsRatio_working_3-way'!U22/(3*'OddsRatio_working_3-way'!X22^(1/3))*SIN(('OddsRatio_working_3-way'!Y22+2*PI())/3)</f>
        <v>-0.4376819573848118</v>
      </c>
      <c r="AK22" s="11">
        <f>'OddsRatio_working_3-way'!U22/(3*'OddsRatio_working_3-way'!X22^(1/3))*SIN(('OddsRatio_working_3-way'!Y22+4*PI())/3)</f>
        <v>0.48085835857167064</v>
      </c>
      <c r="AL22" s="11">
        <f>'OddsRatio_working_3-way'!Z22+'OddsRatio_working_3-way'!AF22</f>
        <v>1.0606389973579984</v>
      </c>
      <c r="AM22" s="11">
        <f>'OddsRatio_working_3-way'!AA22+'OddsRatio_working_3-way'!AG22</f>
        <v>-0.60510321922261601</v>
      </c>
      <c r="AN22" s="11">
        <f>'OddsRatio_working_3-way'!AB22+'OddsRatio_working_3-way'!AH22</f>
        <v>-0.45553577813538249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1.0606389973579984</v>
      </c>
      <c r="AS22" s="11">
        <f>IF(('OddsRatio_working_3-way'!X22=0),IF(Q22&gt;0,-Q22^(1/3),(-Q22)^(1/3)),'OddsRatio_working_3-way'!AM22-'OddsRatio_working_3-way'!R22/3)</f>
        <v>-0.60510321922261601</v>
      </c>
      <c r="AT22" s="11">
        <f>IF(('OddsRatio_working_3-way'!X22=0),IF(Q22&gt;0,-Q22^(1/3),(-Q22)^(1/3)),'OddsRatio_working_3-way'!AN22-'OddsRatio_working_3-way'!R22/3)</f>
        <v>-0.45553577813538249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2.85</v>
      </c>
      <c r="D23" s="9">
        <f t="shared" si="13"/>
        <v>0.35302956665587421</v>
      </c>
      <c r="E23" s="9">
        <f t="shared" si="14"/>
        <v>0.30910318706322104</v>
      </c>
      <c r="F23" s="9">
        <f t="shared" si="15"/>
        <v>0.33786724628090475</v>
      </c>
      <c r="G23" s="9">
        <f t="shared" si="16"/>
        <v>1.0593201931960823</v>
      </c>
      <c r="H23" s="9">
        <f t="shared" si="17"/>
        <v>2.8326239342292228</v>
      </c>
      <c r="I23" s="9">
        <f t="shared" si="18"/>
        <v>3.235165607643733</v>
      </c>
      <c r="J23" s="9">
        <f t="shared" si="19"/>
        <v>2.9597423574127522</v>
      </c>
      <c r="K23" s="11">
        <f t="shared" si="20"/>
        <v>0.36630036630036628</v>
      </c>
      <c r="L23" s="11">
        <f t="shared" si="21"/>
        <v>0.32154340836012862</v>
      </c>
      <c r="M23" s="11">
        <f t="shared" si="22"/>
        <v>0.35087719298245612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-0.27908236251441532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0.23514966821786931</v>
      </c>
      <c r="Q23" s="11">
        <f>2*'OddsRatio_working_3-way'!K23*'OddsRatio_working_3-way'!L23*'OddsRatio_working_3-way'!M23</f>
        <v>8.2653661939497095E-2</v>
      </c>
      <c r="R23" s="11">
        <f t="shared" si="23"/>
        <v>0</v>
      </c>
      <c r="S23" s="11">
        <f t="shared" si="24"/>
        <v>-0.84258161676456078</v>
      </c>
      <c r="T23" s="11">
        <f t="shared" si="25"/>
        <v>-0.29616225545327257</v>
      </c>
      <c r="U23" s="11">
        <f>'OddsRatio_working_3-way'!S23-'OddsRatio_working_3-way'!R23^2/3</f>
        <v>-0.84258161676456078</v>
      </c>
      <c r="V23" s="11">
        <f>'OddsRatio_working_3-way'!S23*'OddsRatio_working_3-way'!R23/3-2*'OddsRatio_working_3-way'!R23^3/27-'OddsRatio_working_3-way'!T23</f>
        <v>0.29616225545327257</v>
      </c>
      <c r="W23" s="11">
        <f>'OddsRatio_working_3-way'!V23^2+4*'OddsRatio_working_3-way'!U23^3/27</f>
        <v>-9.0800418271794192E-4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0.14884562954441038</v>
      </c>
      <c r="Y23" s="11">
        <f>IF('OddsRatio_working_3-way'!W23&gt;=0,IF('OddsRatio_working_3-way'!V23+SQRT('OddsRatio_working_3-way'!W23)&gt;0,0,PI()),ACOS('OddsRatio_working_3-way'!V23/(2*'OddsRatio_working_3-way'!X23)))</f>
        <v>0.10139633933956249</v>
      </c>
      <c r="Z23" s="11">
        <f>'OddsRatio_working_3-way'!X23^(1/3)*COS('OddsRatio_working_3-way'!Y23/3)</f>
        <v>0.52966009659804114</v>
      </c>
      <c r="AA23" s="11">
        <f>'OddsRatio_working_3-way'!X23^(1/3)*COS(('OddsRatio_working_3-way'!Y23+2*PI())/3)</f>
        <v>-0.28033942433274511</v>
      </c>
      <c r="AB23" s="11">
        <f>'OddsRatio_working_3-way'!X23^(1/3)*COS(('OddsRatio_working_3-way'!Y23+4*PI())/3)</f>
        <v>-0.24932067226529617</v>
      </c>
      <c r="AC23" s="11">
        <f>'OddsRatio_working_3-way'!X23^(1/3)*SIN('OddsRatio_working_3-way'!Y23/3)</f>
        <v>1.7908684856068183E-2</v>
      </c>
      <c r="AD23" s="11">
        <f>'OddsRatio_working_3-way'!X23^(1/3)*SIN(('OddsRatio_working_3-way'!Y23+2*PI())/3)</f>
        <v>0.44974475659678942</v>
      </c>
      <c r="AE23" s="11">
        <f>'OddsRatio_working_3-way'!X23^(1/3)*SIN(('OddsRatio_working_3-way'!Y23+4*PI())/3)</f>
        <v>-0.46765344145285731</v>
      </c>
      <c r="AF23" s="11">
        <f>-'OddsRatio_working_3-way'!U23/(3*'OddsRatio_working_3-way'!X23^(1/3))*COS(('OddsRatio_working_3-way'!Y23)/3)</f>
        <v>0.52966009659804114</v>
      </c>
      <c r="AG23" s="11">
        <f>-'OddsRatio_working_3-way'!U23/(3*'OddsRatio_working_3-way'!X23^(1/3))*COS(('OddsRatio_working_3-way'!Y23+2*PI())/3)</f>
        <v>-0.28033942433274511</v>
      </c>
      <c r="AH23" s="11">
        <f>-'OddsRatio_working_3-way'!U23/(3*'OddsRatio_working_3-way'!X23^(1/3))*COS(('OddsRatio_working_3-way'!Y23+4*PI())/3)</f>
        <v>-0.24932067226529617</v>
      </c>
      <c r="AI23" s="11">
        <f>'OddsRatio_working_3-way'!U23/(3*'OddsRatio_working_3-way'!X23^(1/3))*SIN(('OddsRatio_working_3-way'!Y23)/3)</f>
        <v>-1.7908684856068183E-2</v>
      </c>
      <c r="AJ23" s="11">
        <f>'OddsRatio_working_3-way'!U23/(3*'OddsRatio_working_3-way'!X23^(1/3))*SIN(('OddsRatio_working_3-way'!Y23+2*PI())/3)</f>
        <v>-0.44974475659678942</v>
      </c>
      <c r="AK23" s="11">
        <f>'OddsRatio_working_3-way'!U23/(3*'OddsRatio_working_3-way'!X23^(1/3))*SIN(('OddsRatio_working_3-way'!Y23+4*PI())/3)</f>
        <v>0.46765344145285731</v>
      </c>
      <c r="AL23" s="11">
        <f>'OddsRatio_working_3-way'!Z23+'OddsRatio_working_3-way'!AF23</f>
        <v>1.0593201931960823</v>
      </c>
      <c r="AM23" s="11">
        <f>'OddsRatio_working_3-way'!AA23+'OddsRatio_working_3-way'!AG23</f>
        <v>-0.56067884866549023</v>
      </c>
      <c r="AN23" s="11">
        <f>'OddsRatio_working_3-way'!AB23+'OddsRatio_working_3-way'!AH23</f>
        <v>-0.49864134453059233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1.0593201931960823</v>
      </c>
      <c r="AS23" s="11">
        <f>IF(('OddsRatio_working_3-way'!X23=0),IF(Q23&gt;0,-Q23^(1/3),(-Q23)^(1/3)),'OddsRatio_working_3-way'!AM23-'OddsRatio_working_3-way'!R23/3)</f>
        <v>-0.56067884866549023</v>
      </c>
      <c r="AT23" s="11">
        <f>IF(('OddsRatio_working_3-way'!X23=0),IF(Q23&gt;0,-Q23^(1/3),(-Q23)^(1/3)),'OddsRatio_working_3-way'!AN23-'OddsRatio_working_3-way'!R23/3)</f>
        <v>-0.49864134453059233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4.6900000000000004</v>
      </c>
      <c r="D24" s="9">
        <f t="shared" si="13"/>
        <v>0.51779055377445193</v>
      </c>
      <c r="E24" s="9">
        <f t="shared" si="14"/>
        <v>0.28018612928166986</v>
      </c>
      <c r="F24" s="9">
        <f t="shared" si="15"/>
        <v>0.20202331694387807</v>
      </c>
      <c r="G24" s="9">
        <f t="shared" si="16"/>
        <v>1.0704400210730163</v>
      </c>
      <c r="H24" s="9">
        <f t="shared" si="17"/>
        <v>1.9312828183335247</v>
      </c>
      <c r="I24" s="9">
        <f t="shared" si="18"/>
        <v>3.5690560505752393</v>
      </c>
      <c r="J24" s="9">
        <f t="shared" si="19"/>
        <v>4.9499236777594309</v>
      </c>
      <c r="K24" s="11">
        <f t="shared" si="20"/>
        <v>0.53475935828876997</v>
      </c>
      <c r="L24" s="11">
        <f t="shared" si="21"/>
        <v>0.29411764705882354</v>
      </c>
      <c r="M24" s="11">
        <f t="shared" si="22"/>
        <v>0.21321961620469082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-0.25838273692428526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0.23340807310233536</v>
      </c>
      <c r="Q24" s="11">
        <f>2*'OddsRatio_working_3-way'!K24*'OddsRatio_working_3-way'!L24*'OddsRatio_working_3-way'!M24</f>
        <v>6.7071285374234277E-2</v>
      </c>
      <c r="R24" s="11">
        <f t="shared" si="23"/>
        <v>0</v>
      </c>
      <c r="S24" s="11">
        <f t="shared" si="24"/>
        <v>-0.90334236675700086</v>
      </c>
      <c r="T24" s="11">
        <f t="shared" si="25"/>
        <v>-0.25958113987270132</v>
      </c>
      <c r="U24" s="11">
        <f>'OddsRatio_working_3-way'!S24-'OddsRatio_working_3-way'!R24^2/3</f>
        <v>-0.90334236675700086</v>
      </c>
      <c r="V24" s="11">
        <f>'OddsRatio_working_3-way'!S24*'OddsRatio_working_3-way'!R24/3-2*'OddsRatio_working_3-way'!R24^3/27-'OddsRatio_working_3-way'!T24</f>
        <v>0.25958113987270132</v>
      </c>
      <c r="W24" s="11">
        <f>'OddsRatio_working_3-way'!V24^2+4*'OddsRatio_working_3-way'!U24^3/27</f>
        <v>-4.1825357952823661E-2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0.16523296139877372</v>
      </c>
      <c r="Y24" s="11">
        <f>IF('OddsRatio_working_3-way'!W24&gt;=0,IF('OddsRatio_working_3-way'!V24+SQRT('OddsRatio_working_3-way'!W24)&gt;0,0,PI()),ACOS('OddsRatio_working_3-way'!V24/(2*'OddsRatio_working_3-way'!X24)))</f>
        <v>0.66729190829717644</v>
      </c>
      <c r="Z24" s="11">
        <f>'OddsRatio_working_3-way'!X24^(1/3)*COS('OddsRatio_working_3-way'!Y24/3)</f>
        <v>0.53522001053650825</v>
      </c>
      <c r="AA24" s="11">
        <f>'OddsRatio_working_3-way'!X24^(1/3)*COS(('OddsRatio_working_3-way'!Y24+2*PI())/3)</f>
        <v>-0.3724443838385747</v>
      </c>
      <c r="AB24" s="11">
        <f>'OddsRatio_working_3-way'!X24^(1/3)*COS(('OddsRatio_working_3-way'!Y24+4*PI())/3)</f>
        <v>-0.16277562669793366</v>
      </c>
      <c r="AC24" s="11">
        <f>'OddsRatio_working_3-way'!X24^(1/3)*SIN('OddsRatio_working_3-way'!Y24/3)</f>
        <v>0.12105231337580354</v>
      </c>
      <c r="AD24" s="11">
        <f>'OddsRatio_working_3-way'!X24^(1/3)*SIN(('OddsRatio_working_3-way'!Y24+2*PI())/3)</f>
        <v>0.40298796905048934</v>
      </c>
      <c r="AE24" s="11">
        <f>'OddsRatio_working_3-way'!X24^(1/3)*SIN(('OddsRatio_working_3-way'!Y24+4*PI())/3)</f>
        <v>-0.52404028242629275</v>
      </c>
      <c r="AF24" s="11">
        <f>-'OddsRatio_working_3-way'!U24/(3*'OddsRatio_working_3-way'!X24^(1/3))*COS(('OddsRatio_working_3-way'!Y24)/3)</f>
        <v>0.53522001053650814</v>
      </c>
      <c r="AG24" s="11">
        <f>-'OddsRatio_working_3-way'!U24/(3*'OddsRatio_working_3-way'!X24^(1/3))*COS(('OddsRatio_working_3-way'!Y24+2*PI())/3)</f>
        <v>-0.37244438383857464</v>
      </c>
      <c r="AH24" s="11">
        <f>-'OddsRatio_working_3-way'!U24/(3*'OddsRatio_working_3-way'!X24^(1/3))*COS(('OddsRatio_working_3-way'!Y24+4*PI())/3)</f>
        <v>-0.16277562669793363</v>
      </c>
      <c r="AI24" s="11">
        <f>'OddsRatio_working_3-way'!U24/(3*'OddsRatio_working_3-way'!X24^(1/3))*SIN(('OddsRatio_working_3-way'!Y24)/3)</f>
        <v>-0.12105231337580351</v>
      </c>
      <c r="AJ24" s="11">
        <f>'OddsRatio_working_3-way'!U24/(3*'OddsRatio_working_3-way'!X24^(1/3))*SIN(('OddsRatio_working_3-way'!Y24+2*PI())/3)</f>
        <v>-0.40298796905048923</v>
      </c>
      <c r="AK24" s="11">
        <f>'OddsRatio_working_3-way'!U24/(3*'OddsRatio_working_3-way'!X24^(1/3))*SIN(('OddsRatio_working_3-way'!Y24+4*PI())/3)</f>
        <v>0.52404028242629264</v>
      </c>
      <c r="AL24" s="11">
        <f>'OddsRatio_working_3-way'!Z24+'OddsRatio_working_3-way'!AF24</f>
        <v>1.0704400210730163</v>
      </c>
      <c r="AM24" s="11">
        <f>'OddsRatio_working_3-way'!AA24+'OddsRatio_working_3-way'!AG24</f>
        <v>-0.7448887676771494</v>
      </c>
      <c r="AN24" s="11">
        <f>'OddsRatio_working_3-way'!AB24+'OddsRatio_working_3-way'!AH24</f>
        <v>-0.32555125339586732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1.0704400210730163</v>
      </c>
      <c r="AS24" s="11">
        <f>IF(('OddsRatio_working_3-way'!X24=0),IF(Q24&gt;0,-Q24^(1/3),(-Q24)^(1/3)),'OddsRatio_working_3-way'!AM24-'OddsRatio_working_3-way'!R24/3)</f>
        <v>-0.7448887676771494</v>
      </c>
      <c r="AT24" s="11">
        <f>IF(('OddsRatio_working_3-way'!X24=0),IF(Q24&gt;0,-Q24^(1/3),(-Q24)^(1/3)),'OddsRatio_working_3-way'!AN24-'OddsRatio_working_3-way'!R24/3)</f>
        <v>-0.32555125339586732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6.89</v>
      </c>
      <c r="B25" s="4">
        <f>IF('True_Odds_Calculator_3-way'!B26="","",'True_Odds_Calculator_3-way'!B26)</f>
        <v>4.54</v>
      </c>
      <c r="C25" s="4">
        <f>IF('True_Odds_Calculator_3-way'!C26="","",'True_Odds_Calculator_3-way'!C26)</f>
        <v>1.49</v>
      </c>
      <c r="D25" s="9">
        <f t="shared" si="13"/>
        <v>0.13651493266509801</v>
      </c>
      <c r="E25" s="9">
        <f t="shared" si="14"/>
        <v>0.20826534698324403</v>
      </c>
      <c r="F25" s="9">
        <f t="shared" si="15"/>
        <v>0.65521972035165787</v>
      </c>
      <c r="G25" s="9">
        <f t="shared" si="16"/>
        <v>1.0738889595607493</v>
      </c>
      <c r="H25" s="9">
        <f t="shared" si="17"/>
        <v>7.3252059718128129</v>
      </c>
      <c r="I25" s="9">
        <f t="shared" si="18"/>
        <v>4.8015669168450517</v>
      </c>
      <c r="J25" s="9">
        <f t="shared" si="19"/>
        <v>1.5262055901847671</v>
      </c>
      <c r="K25" s="11">
        <f t="shared" si="20"/>
        <v>0.14513788098693758</v>
      </c>
      <c r="L25" s="11">
        <f t="shared" si="21"/>
        <v>0.22026431718061673</v>
      </c>
      <c r="M25" s="11">
        <f t="shared" si="22"/>
        <v>0.67114093959731547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-0.21920643225616554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0.21283856833965364</v>
      </c>
      <c r="Q25" s="11">
        <f>2*'OddsRatio_working_3-way'!K25*'OddsRatio_working_3-way'!L25*'OddsRatio_working_3-way'!M25</f>
        <v>4.2911001681381775E-2</v>
      </c>
      <c r="R25" s="11">
        <f t="shared" si="23"/>
        <v>0</v>
      </c>
      <c r="S25" s="11">
        <f t="shared" si="24"/>
        <v>-0.97095037836722609</v>
      </c>
      <c r="T25" s="11">
        <f t="shared" si="25"/>
        <v>-0.19575612467081166</v>
      </c>
      <c r="U25" s="11">
        <f>'OddsRatio_working_3-way'!S25-'OddsRatio_working_3-way'!R25^2/3</f>
        <v>-0.97095037836722609</v>
      </c>
      <c r="V25" s="11">
        <f>'OddsRatio_working_3-way'!S25*'OddsRatio_working_3-way'!R25/3-2*'OddsRatio_working_3-way'!R25^3/27-'OddsRatio_working_3-way'!T25</f>
        <v>0.19575612467081166</v>
      </c>
      <c r="W25" s="11">
        <f>'OddsRatio_working_3-way'!V25^2+4*'OddsRatio_working_3-way'!U25^3/27</f>
        <v>-9.7288171097269768E-2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0.18412538624766284</v>
      </c>
      <c r="Y25" s="11">
        <f>IF('OddsRatio_working_3-way'!W25&gt;=0,IF('OddsRatio_working_3-way'!V25+SQRT('OddsRatio_working_3-way'!W25)&gt;0,0,PI()),ACOS('OddsRatio_working_3-way'!V25/(2*'OddsRatio_working_3-way'!X25)))</f>
        <v>1.010327040288173</v>
      </c>
      <c r="Z25" s="11">
        <f>'OddsRatio_working_3-way'!X25^(1/3)*COS('OddsRatio_working_3-way'!Y25/3)</f>
        <v>0.53694447978037463</v>
      </c>
      <c r="AA25" s="11">
        <f>'OddsRatio_working_3-way'!X25^(1/3)*COS(('OddsRatio_working_3-way'!Y25+2*PI())/3)</f>
        <v>-0.4312775340818803</v>
      </c>
      <c r="AB25" s="11">
        <f>'OddsRatio_working_3-way'!X25^(1/3)*COS(('OddsRatio_working_3-way'!Y25+4*PI())/3)</f>
        <v>-0.10566694569849443</v>
      </c>
      <c r="AC25" s="11">
        <f>'OddsRatio_working_3-way'!X25^(1/3)*SIN('OddsRatio_working_3-way'!Y25/3)</f>
        <v>0.18799136085414031</v>
      </c>
      <c r="AD25" s="11">
        <f>'OddsRatio_working_3-way'!X25^(1/3)*SIN(('OddsRatio_working_3-way'!Y25+2*PI())/3)</f>
        <v>0.37101187948455405</v>
      </c>
      <c r="AE25" s="11">
        <f>'OddsRatio_working_3-way'!X25^(1/3)*SIN(('OddsRatio_working_3-way'!Y25+4*PI())/3)</f>
        <v>-0.55900324033869442</v>
      </c>
      <c r="AF25" s="11">
        <f>-'OddsRatio_working_3-way'!U25/(3*'OddsRatio_working_3-way'!X25^(1/3))*COS(('OddsRatio_working_3-way'!Y25)/3)</f>
        <v>0.53694447978037463</v>
      </c>
      <c r="AG25" s="11">
        <f>-'OddsRatio_working_3-way'!U25/(3*'OddsRatio_working_3-way'!X25^(1/3))*COS(('OddsRatio_working_3-way'!Y25+2*PI())/3)</f>
        <v>-0.4312775340818803</v>
      </c>
      <c r="AH25" s="11">
        <f>-'OddsRatio_working_3-way'!U25/(3*'OddsRatio_working_3-way'!X25^(1/3))*COS(('OddsRatio_working_3-way'!Y25+4*PI())/3)</f>
        <v>-0.10566694569849443</v>
      </c>
      <c r="AI25" s="11">
        <f>'OddsRatio_working_3-way'!U25/(3*'OddsRatio_working_3-way'!X25^(1/3))*SIN(('OddsRatio_working_3-way'!Y25)/3)</f>
        <v>-0.18799136085414031</v>
      </c>
      <c r="AJ25" s="11">
        <f>'OddsRatio_working_3-way'!U25/(3*'OddsRatio_working_3-way'!X25^(1/3))*SIN(('OddsRatio_working_3-way'!Y25+2*PI())/3)</f>
        <v>-0.37101187948455405</v>
      </c>
      <c r="AK25" s="11">
        <f>'OddsRatio_working_3-way'!U25/(3*'OddsRatio_working_3-way'!X25^(1/3))*SIN(('OddsRatio_working_3-way'!Y25+4*PI())/3)</f>
        <v>0.55900324033869442</v>
      </c>
      <c r="AL25" s="11">
        <f>'OddsRatio_working_3-way'!Z25+'OddsRatio_working_3-way'!AF25</f>
        <v>1.0738889595607493</v>
      </c>
      <c r="AM25" s="11">
        <f>'OddsRatio_working_3-way'!AA25+'OddsRatio_working_3-way'!AG25</f>
        <v>-0.8625550681637606</v>
      </c>
      <c r="AN25" s="11">
        <f>'OddsRatio_working_3-way'!AB25+'OddsRatio_working_3-way'!AH25</f>
        <v>-0.21133389139698885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1.0738889595607493</v>
      </c>
      <c r="AS25" s="11">
        <f>IF(('OddsRatio_working_3-way'!X25=0),IF(Q25&gt;0,-Q25^(1/3),(-Q25)^(1/3)),'OddsRatio_working_3-way'!AM25-'OddsRatio_working_3-way'!R25/3)</f>
        <v>-0.8625550681637606</v>
      </c>
      <c r="AT25" s="11">
        <f>IF(('OddsRatio_working_3-way'!X25=0),IF(Q25&gt;0,-Q25^(1/3),(-Q25)^(1/3)),'OddsRatio_working_3-way'!AN25-'OddsRatio_working_3-way'!R25/3)</f>
        <v>-0.21133389139698885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3.17</v>
      </c>
      <c r="D26" s="9">
        <f t="shared" si="13"/>
        <v>0.41150424447793804</v>
      </c>
      <c r="E26" s="9">
        <f t="shared" si="14"/>
        <v>0.28379090952314373</v>
      </c>
      <c r="F26" s="9">
        <f t="shared" si="15"/>
        <v>0.30470484599891806</v>
      </c>
      <c r="G26" s="9">
        <f t="shared" si="16"/>
        <v>1.0515504350255447</v>
      </c>
      <c r="H26" s="9">
        <f t="shared" si="17"/>
        <v>2.4301085916347405</v>
      </c>
      <c r="I26" s="9">
        <f t="shared" si="18"/>
        <v>3.5237210440613072</v>
      </c>
      <c r="J26" s="9">
        <f t="shared" si="19"/>
        <v>3.2818644440054321</v>
      </c>
      <c r="K26" s="11">
        <f t="shared" si="20"/>
        <v>0.42372881355932207</v>
      </c>
      <c r="L26" s="11">
        <f t="shared" si="21"/>
        <v>0.29411764705882354</v>
      </c>
      <c r="M26" s="11">
        <f t="shared" si="22"/>
        <v>0.31545741324921134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-0.27845800139015131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0.23313340734893118</v>
      </c>
      <c r="Q26" s="11">
        <f>2*'OddsRatio_working_3-way'!K26*'OddsRatio_working_3-way'!L26*'OddsRatio_working_3-way'!M26</f>
        <v>7.862846790857711E-2</v>
      </c>
      <c r="R26" s="11">
        <f t="shared" si="23"/>
        <v>0</v>
      </c>
      <c r="S26" s="11">
        <f t="shared" si="24"/>
        <v>-0.83723005331164746</v>
      </c>
      <c r="T26" s="11">
        <f t="shared" si="25"/>
        <v>-0.28237101292129757</v>
      </c>
      <c r="U26" s="11">
        <f>'OddsRatio_working_3-way'!S26-'OddsRatio_working_3-way'!R26^2/3</f>
        <v>-0.83723005331164746</v>
      </c>
      <c r="V26" s="11">
        <f>'OddsRatio_working_3-way'!S26*'OddsRatio_working_3-way'!R26/3-2*'OddsRatio_working_3-way'!R26^3/27-'OddsRatio_working_3-way'!T26</f>
        <v>0.28237101292129757</v>
      </c>
      <c r="W26" s="11">
        <f>'OddsRatio_working_3-way'!V26^2+4*'OddsRatio_working_3-way'!U26^3/27</f>
        <v>-7.2088170708557164E-3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0.14742981890467013</v>
      </c>
      <c r="Y26" s="11">
        <f>IF('OddsRatio_working_3-way'!W26&gt;=0,IF('OddsRatio_working_3-way'!V26+SQRT('OddsRatio_working_3-way'!W26)&gt;0,0,PI()),ACOS('OddsRatio_working_3-way'!V26/(2*'OddsRatio_working_3-way'!X26)))</f>
        <v>0.29208519721962345</v>
      </c>
      <c r="Z26" s="11">
        <f>'OddsRatio_working_3-way'!X26^(1/3)*COS('OddsRatio_working_3-way'!Y26/3)</f>
        <v>0.52577521751277234</v>
      </c>
      <c r="AA26" s="11">
        <f>'OddsRatio_working_3-way'!X26^(1/3)*COS(('OddsRatio_working_3-way'!Y26+2*PI())/3)</f>
        <v>-0.30736039610954913</v>
      </c>
      <c r="AB26" s="11">
        <f>'OddsRatio_working_3-way'!X26^(1/3)*COS(('OddsRatio_working_3-way'!Y26+4*PI())/3)</f>
        <v>-0.2184148214032231</v>
      </c>
      <c r="AC26" s="11">
        <f>'OddsRatio_working_3-way'!X26^(1/3)*SIN('OddsRatio_working_3-way'!Y26/3)</f>
        <v>5.1352751499923223E-2</v>
      </c>
      <c r="AD26" s="11">
        <f>'OddsRatio_working_3-way'!X26^(1/3)*SIN(('OddsRatio_working_3-way'!Y26+2*PI())/3)</f>
        <v>0.42965831929638809</v>
      </c>
      <c r="AE26" s="11">
        <f>'OddsRatio_working_3-way'!X26^(1/3)*SIN(('OddsRatio_working_3-way'!Y26+4*PI())/3)</f>
        <v>-0.48101107079631139</v>
      </c>
      <c r="AF26" s="11">
        <f>-'OddsRatio_working_3-way'!U26/(3*'OddsRatio_working_3-way'!X26^(1/3))*COS(('OddsRatio_working_3-way'!Y26)/3)</f>
        <v>0.52577521751277223</v>
      </c>
      <c r="AG26" s="11">
        <f>-'OddsRatio_working_3-way'!U26/(3*'OddsRatio_working_3-way'!X26^(1/3))*COS(('OddsRatio_working_3-way'!Y26+2*PI())/3)</f>
        <v>-0.30736039610954907</v>
      </c>
      <c r="AH26" s="11">
        <f>-'OddsRatio_working_3-way'!U26/(3*'OddsRatio_working_3-way'!X26^(1/3))*COS(('OddsRatio_working_3-way'!Y26+4*PI())/3)</f>
        <v>-0.21841482140322305</v>
      </c>
      <c r="AI26" s="11">
        <f>'OddsRatio_working_3-way'!U26/(3*'OddsRatio_working_3-way'!X26^(1/3))*SIN(('OddsRatio_working_3-way'!Y26)/3)</f>
        <v>-5.1352751499923209E-2</v>
      </c>
      <c r="AJ26" s="11">
        <f>'OddsRatio_working_3-way'!U26/(3*'OddsRatio_working_3-way'!X26^(1/3))*SIN(('OddsRatio_working_3-way'!Y26+2*PI())/3)</f>
        <v>-0.42965831929638798</v>
      </c>
      <c r="AK26" s="11">
        <f>'OddsRatio_working_3-way'!U26/(3*'OddsRatio_working_3-way'!X26^(1/3))*SIN(('OddsRatio_working_3-way'!Y26+4*PI())/3)</f>
        <v>0.48101107079631134</v>
      </c>
      <c r="AL26" s="11">
        <f>'OddsRatio_working_3-way'!Z26+'OddsRatio_working_3-way'!AF26</f>
        <v>1.0515504350255447</v>
      </c>
      <c r="AM26" s="11">
        <f>'OddsRatio_working_3-way'!AA26+'OddsRatio_working_3-way'!AG26</f>
        <v>-0.61472079221909826</v>
      </c>
      <c r="AN26" s="11">
        <f>'OddsRatio_working_3-way'!AB26+'OddsRatio_working_3-way'!AH26</f>
        <v>-0.43682964280644615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1.0515504350255447</v>
      </c>
      <c r="AS26" s="11">
        <f>IF(('OddsRatio_working_3-way'!X26=0),IF(Q26&gt;0,-Q26^(1/3),(-Q26)^(1/3)),'OddsRatio_working_3-way'!AM26-'OddsRatio_working_3-way'!R26/3)</f>
        <v>-0.61472079221909826</v>
      </c>
      <c r="AT26" s="11">
        <f>IF(('OddsRatio_working_3-way'!X26=0),IF(Q26&gt;0,-Q26^(1/3),(-Q26)^(1/3)),'OddsRatio_working_3-way'!AN26-'OddsRatio_working_3-way'!R26/3)</f>
        <v>-0.43682964280644615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3.53</v>
      </c>
      <c r="D27" s="9">
        <f t="shared" si="13"/>
        <v>0.46048492780064848</v>
      </c>
      <c r="E27" s="9">
        <f t="shared" si="14"/>
        <v>0.26706948652074108</v>
      </c>
      <c r="F27" s="9">
        <f t="shared" si="15"/>
        <v>0.2724455856786106</v>
      </c>
      <c r="G27" s="9">
        <f t="shared" si="16"/>
        <v>1.0555168806837241</v>
      </c>
      <c r="H27" s="9">
        <f t="shared" si="17"/>
        <v>2.1716237375589338</v>
      </c>
      <c r="I27" s="9">
        <f t="shared" si="18"/>
        <v>3.7443438897776824</v>
      </c>
      <c r="J27" s="9">
        <f t="shared" si="19"/>
        <v>3.6704577081298218</v>
      </c>
      <c r="K27" s="11">
        <f t="shared" si="20"/>
        <v>0.47393364928909953</v>
      </c>
      <c r="L27" s="11">
        <f t="shared" si="21"/>
        <v>0.27777777777777779</v>
      </c>
      <c r="M27" s="11">
        <f t="shared" si="22"/>
        <v>0.28328611898016998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-0.27230598481085178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0.23271529521277784</v>
      </c>
      <c r="Q27" s="11">
        <f>2*'OddsRatio_working_3-way'!K27*'OddsRatio_working_3-way'!L27*'OddsRatio_working_3-way'!M27</f>
        <v>7.4588235645121126E-2</v>
      </c>
      <c r="R27" s="11">
        <f t="shared" si="23"/>
        <v>0</v>
      </c>
      <c r="S27" s="11">
        <f t="shared" si="24"/>
        <v>-0.8546095502617238</v>
      </c>
      <c r="T27" s="11">
        <f t="shared" si="25"/>
        <v>-0.27391331739157826</v>
      </c>
      <c r="U27" s="11">
        <f>'OddsRatio_working_3-way'!S27-'OddsRatio_working_3-way'!R27^2/3</f>
        <v>-0.8546095502617238</v>
      </c>
      <c r="V27" s="11">
        <f>'OddsRatio_working_3-way'!S27*'OddsRatio_working_3-way'!R27/3-2*'OddsRatio_working_3-way'!R27^3/27-'OddsRatio_working_3-way'!T27</f>
        <v>0.27391331739157826</v>
      </c>
      <c r="W27" s="11">
        <f>'OddsRatio_working_3-way'!V27^2+4*'OddsRatio_working_3-way'!U27^3/27</f>
        <v>-1.7441195358135417E-2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0.15204415543074559</v>
      </c>
      <c r="Y27" s="11">
        <f>IF('OddsRatio_working_3-way'!W27&gt;=0,IF('OddsRatio_working_3-way'!V27+SQRT('OddsRatio_working_3-way'!W27)&gt;0,0,PI()),ACOS('OddsRatio_working_3-way'!V27/(2*'OddsRatio_working_3-way'!X27)))</f>
        <v>0.44925942660852702</v>
      </c>
      <c r="Z27" s="11">
        <f>'OddsRatio_working_3-way'!X27^(1/3)*COS('OddsRatio_working_3-way'!Y27/3)</f>
        <v>0.52775844034186215</v>
      </c>
      <c r="AA27" s="11">
        <f>'OddsRatio_working_3-way'!X27^(1/3)*COS(('OddsRatio_working_3-way'!Y27+2*PI())/3)</f>
        <v>-0.33284050678432636</v>
      </c>
      <c r="AB27" s="11">
        <f>'OddsRatio_working_3-way'!X27^(1/3)*COS(('OddsRatio_working_3-way'!Y27+4*PI())/3)</f>
        <v>-0.19491793355753567</v>
      </c>
      <c r="AC27" s="11">
        <f>'OddsRatio_working_3-way'!X27^(1/3)*SIN('OddsRatio_working_3-way'!Y27/3)</f>
        <v>7.9629634779813482E-2</v>
      </c>
      <c r="AD27" s="11">
        <f>'OddsRatio_working_3-way'!X27^(1/3)*SIN(('OddsRatio_working_3-way'!Y27+2*PI())/3)</f>
        <v>0.41723739900779999</v>
      </c>
      <c r="AE27" s="11">
        <f>'OddsRatio_working_3-way'!X27^(1/3)*SIN(('OddsRatio_working_3-way'!Y27+4*PI())/3)</f>
        <v>-0.49686703378761349</v>
      </c>
      <c r="AF27" s="11">
        <f>-'OddsRatio_working_3-way'!U27/(3*'OddsRatio_working_3-way'!X27^(1/3))*COS(('OddsRatio_working_3-way'!Y27)/3)</f>
        <v>0.52775844034186203</v>
      </c>
      <c r="AG27" s="11">
        <f>-'OddsRatio_working_3-way'!U27/(3*'OddsRatio_working_3-way'!X27^(1/3))*COS(('OddsRatio_working_3-way'!Y27+2*PI())/3)</f>
        <v>-0.33284050678432631</v>
      </c>
      <c r="AH27" s="11">
        <f>-'OddsRatio_working_3-way'!U27/(3*'OddsRatio_working_3-way'!X27^(1/3))*COS(('OddsRatio_working_3-way'!Y27+4*PI())/3)</f>
        <v>-0.19491793355753564</v>
      </c>
      <c r="AI27" s="11">
        <f>'OddsRatio_working_3-way'!U27/(3*'OddsRatio_working_3-way'!X27^(1/3))*SIN(('OddsRatio_working_3-way'!Y27)/3)</f>
        <v>-7.9629634779813455E-2</v>
      </c>
      <c r="AJ27" s="11">
        <f>'OddsRatio_working_3-way'!U27/(3*'OddsRatio_working_3-way'!X27^(1/3))*SIN(('OddsRatio_working_3-way'!Y27+2*PI())/3)</f>
        <v>-0.41723739900779994</v>
      </c>
      <c r="AK27" s="11">
        <f>'OddsRatio_working_3-way'!U27/(3*'OddsRatio_working_3-way'!X27^(1/3))*SIN(('OddsRatio_working_3-way'!Y27+4*PI())/3)</f>
        <v>0.49686703378761338</v>
      </c>
      <c r="AL27" s="11">
        <f>'OddsRatio_working_3-way'!Z27+'OddsRatio_working_3-way'!AF27</f>
        <v>1.0555168806837241</v>
      </c>
      <c r="AM27" s="11">
        <f>'OddsRatio_working_3-way'!AA27+'OddsRatio_working_3-way'!AG27</f>
        <v>-0.66568101356865261</v>
      </c>
      <c r="AN27" s="11">
        <f>'OddsRatio_working_3-way'!AB27+'OddsRatio_working_3-way'!AH27</f>
        <v>-0.38983586711507134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1.0555168806837241</v>
      </c>
      <c r="AS27" s="11">
        <f>IF(('OddsRatio_working_3-way'!X27=0),IF(Q27&gt;0,-Q27^(1/3),(-Q27)^(1/3)),'OddsRatio_working_3-way'!AM27-'OddsRatio_working_3-way'!R27/3)</f>
        <v>-0.66568101356865261</v>
      </c>
      <c r="AT27" s="11">
        <f>IF(('OddsRatio_working_3-way'!X27=0),IF(Q27&gt;0,-Q27^(1/3),(-Q27)^(1/3)),'OddsRatio_working_3-way'!AN27-'OddsRatio_working_3-way'!R27/3)</f>
        <v>-0.38983586711507134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1.66</v>
      </c>
      <c r="B28" s="4">
        <f>IF('True_Odds_Calculator_3-way'!B29="","",'True_Odds_Calculator_3-way'!B29)</f>
        <v>3.96</v>
      </c>
      <c r="C28" s="4">
        <f>IF('True_Odds_Calculator_3-way'!C29="","",'True_Odds_Calculator_3-way'!C29)</f>
        <v>5.46</v>
      </c>
      <c r="D28" s="9">
        <f t="shared" si="13"/>
        <v>0.58639175300902679</v>
      </c>
      <c r="E28" s="9">
        <f t="shared" si="14"/>
        <v>0.24019040826874358</v>
      </c>
      <c r="F28" s="9">
        <f t="shared" si="15"/>
        <v>0.1734178387222296</v>
      </c>
      <c r="G28" s="9">
        <f t="shared" si="16"/>
        <v>1.0687039149029243</v>
      </c>
      <c r="H28" s="9">
        <f t="shared" si="17"/>
        <v>1.7053445838359296</v>
      </c>
      <c r="I28" s="9">
        <f t="shared" si="18"/>
        <v>4.1633635881126558</v>
      </c>
      <c r="J28" s="9">
        <f t="shared" si="19"/>
        <v>5.766419460467044</v>
      </c>
      <c r="K28" s="11">
        <f t="shared" si="20"/>
        <v>0.60240963855421692</v>
      </c>
      <c r="L28" s="11">
        <f t="shared" si="21"/>
        <v>0.25252525252525254</v>
      </c>
      <c r="M28" s="11">
        <f t="shared" si="22"/>
        <v>0.18315018315018314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-0.24275858010797768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0.22512070704841791</v>
      </c>
      <c r="Q28" s="11">
        <f>2*'OddsRatio_working_3-way'!K28*'OddsRatio_working_3-way'!L28*'OddsRatio_working_3-way'!M28</f>
        <v>5.572294728921235E-2</v>
      </c>
      <c r="R28" s="11">
        <f t="shared" si="23"/>
        <v>0</v>
      </c>
      <c r="S28" s="11">
        <f t="shared" si="24"/>
        <v>-0.92734397667133106</v>
      </c>
      <c r="T28" s="11">
        <f t="shared" si="25"/>
        <v>-0.22954058828498292</v>
      </c>
      <c r="U28" s="11">
        <f>'OddsRatio_working_3-way'!S28-'OddsRatio_working_3-way'!R28^2/3</f>
        <v>-0.92734397667133106</v>
      </c>
      <c r="V28" s="11">
        <f>'OddsRatio_working_3-way'!S28*'OddsRatio_working_3-way'!R28/3-2*'OddsRatio_working_3-way'!R28^3/27-'OddsRatio_working_3-way'!T28</f>
        <v>0.22954058828498292</v>
      </c>
      <c r="W28" s="11">
        <f>'OddsRatio_working_3-way'!V28^2+4*'OddsRatio_working_3-way'!U28^3/27</f>
        <v>-6.5457056029854493E-2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0.17186181782181181</v>
      </c>
      <c r="Y28" s="11">
        <f>IF('OddsRatio_working_3-way'!W28&gt;=0,IF('OddsRatio_working_3-way'!V28+SQRT('OddsRatio_working_3-way'!W28)&gt;0,0,PI()),ACOS('OddsRatio_working_3-way'!V28/(2*'OddsRatio_working_3-way'!X28)))</f>
        <v>0.83953950851528236</v>
      </c>
      <c r="Z28" s="11">
        <f>'OddsRatio_working_3-way'!X28^(1/3)*COS('OddsRatio_working_3-way'!Y28/3)</f>
        <v>0.53435195745146213</v>
      </c>
      <c r="AA28" s="11">
        <f>'OddsRatio_working_3-way'!X28^(1/3)*COS(('OddsRatio_working_3-way'!Y28+2*PI())/3)</f>
        <v>-0.40016839709488455</v>
      </c>
      <c r="AB28" s="11">
        <f>'OddsRatio_working_3-way'!X28^(1/3)*COS(('OddsRatio_working_3-way'!Y28+4*PI())/3)</f>
        <v>-0.13418356035657766</v>
      </c>
      <c r="AC28" s="11">
        <f>'OddsRatio_working_3-way'!X28^(1/3)*SIN('OddsRatio_working_3-way'!Y28/3)</f>
        <v>0.1535664170912201</v>
      </c>
      <c r="AD28" s="11">
        <f>'OddsRatio_working_3-way'!X28^(1/3)*SIN(('OddsRatio_working_3-way'!Y28+2*PI())/3)</f>
        <v>0.38597916116929754</v>
      </c>
      <c r="AE28" s="11">
        <f>'OddsRatio_working_3-way'!X28^(1/3)*SIN(('OddsRatio_working_3-way'!Y28+4*PI())/3)</f>
        <v>-0.53954557826051774</v>
      </c>
      <c r="AF28" s="11">
        <f>-'OddsRatio_working_3-way'!U28/(3*'OddsRatio_working_3-way'!X28^(1/3))*COS(('OddsRatio_working_3-way'!Y28)/3)</f>
        <v>0.53435195745146202</v>
      </c>
      <c r="AG28" s="11">
        <f>-'OddsRatio_working_3-way'!U28/(3*'OddsRatio_working_3-way'!X28^(1/3))*COS(('OddsRatio_working_3-way'!Y28+2*PI())/3)</f>
        <v>-0.40016839709488444</v>
      </c>
      <c r="AH28" s="11">
        <f>-'OddsRatio_working_3-way'!U28/(3*'OddsRatio_working_3-way'!X28^(1/3))*COS(('OddsRatio_working_3-way'!Y28+4*PI())/3)</f>
        <v>-0.13418356035657764</v>
      </c>
      <c r="AI28" s="11">
        <f>'OddsRatio_working_3-way'!U28/(3*'OddsRatio_working_3-way'!X28^(1/3))*SIN(('OddsRatio_working_3-way'!Y28)/3)</f>
        <v>-0.15356641709122007</v>
      </c>
      <c r="AJ28" s="11">
        <f>'OddsRatio_working_3-way'!U28/(3*'OddsRatio_working_3-way'!X28^(1/3))*SIN(('OddsRatio_working_3-way'!Y28+2*PI())/3)</f>
        <v>-0.38597916116929748</v>
      </c>
      <c r="AK28" s="11">
        <f>'OddsRatio_working_3-way'!U28/(3*'OddsRatio_working_3-way'!X28^(1/3))*SIN(('OddsRatio_working_3-way'!Y28+4*PI())/3)</f>
        <v>0.53954557826051763</v>
      </c>
      <c r="AL28" s="11">
        <f>'OddsRatio_working_3-way'!Z28+'OddsRatio_working_3-way'!AF28</f>
        <v>1.0687039149029243</v>
      </c>
      <c r="AM28" s="11">
        <f>'OddsRatio_working_3-way'!AA28+'OddsRatio_working_3-way'!AG28</f>
        <v>-0.800336794189769</v>
      </c>
      <c r="AN28" s="11">
        <f>'OddsRatio_working_3-way'!AB28+'OddsRatio_working_3-way'!AH28</f>
        <v>-0.26836712071315527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1.0687039149029243</v>
      </c>
      <c r="AS28" s="11">
        <f>IF(('OddsRatio_working_3-way'!X28=0),IF(Q28&gt;0,-Q28^(1/3),(-Q28)^(1/3)),'OddsRatio_working_3-way'!AM28-'OddsRatio_working_3-way'!R28/3)</f>
        <v>-0.800336794189769</v>
      </c>
      <c r="AT28" s="11">
        <f>IF(('OddsRatio_working_3-way'!X28=0),IF(Q28&gt;0,-Q28^(1/3),(-Q28)^(1/3)),'OddsRatio_working_3-way'!AN28-'OddsRatio_working_3-way'!R28/3)</f>
        <v>-0.26836712071315527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3.16</v>
      </c>
      <c r="D29" s="9">
        <f t="shared" si="13"/>
        <v>0.40307950337623183</v>
      </c>
      <c r="E29" s="9">
        <f t="shared" si="14"/>
        <v>0.29098033125300193</v>
      </c>
      <c r="F29" s="9">
        <f t="shared" si="15"/>
        <v>0.30594016537076618</v>
      </c>
      <c r="G29" s="9">
        <f t="shared" si="16"/>
        <v>1.0502837936435199</v>
      </c>
      <c r="H29" s="9">
        <f t="shared" si="17"/>
        <v>2.4809001490373634</v>
      </c>
      <c r="I29" s="9">
        <f t="shared" si="18"/>
        <v>3.4366584012529655</v>
      </c>
      <c r="J29" s="9">
        <f t="shared" si="19"/>
        <v>3.2686129942700033</v>
      </c>
      <c r="K29" s="11">
        <f t="shared" si="20"/>
        <v>0.41493775933609955</v>
      </c>
      <c r="L29" s="11">
        <f t="shared" si="21"/>
        <v>0.30120481927710846</v>
      </c>
      <c r="M29" s="11">
        <f t="shared" si="22"/>
        <v>0.31645569620253161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-0.2794593469207467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0.23295556299466469</v>
      </c>
      <c r="Q29" s="11">
        <f>2*'OddsRatio_working_3-way'!K29*'OddsRatio_working_3-way'!L29*'OddsRatio_working_3-way'!M29</f>
        <v>7.9102058741821621E-2</v>
      </c>
      <c r="R29" s="11">
        <f t="shared" si="23"/>
        <v>0</v>
      </c>
      <c r="S29" s="11">
        <f t="shared" si="24"/>
        <v>-0.83359374292365229</v>
      </c>
      <c r="T29" s="11">
        <f t="shared" si="25"/>
        <v>-0.28305390252076479</v>
      </c>
      <c r="U29" s="11">
        <f>'OddsRatio_working_3-way'!S29-'OddsRatio_working_3-way'!R29^2/3</f>
        <v>-0.83359374292365229</v>
      </c>
      <c r="V29" s="11">
        <f>'OddsRatio_working_3-way'!S29*'OddsRatio_working_3-way'!R29/3-2*'OddsRatio_working_3-way'!R29^3/27-'OddsRatio_working_3-way'!T29</f>
        <v>0.28305390252076479</v>
      </c>
      <c r="W29" s="11">
        <f>'OddsRatio_working_3-way'!V29^2+4*'OddsRatio_working_3-way'!U29^3/27</f>
        <v>-5.6947687468884844E-3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0.14647037283963188</v>
      </c>
      <c r="Y29" s="11">
        <f>IF('OddsRatio_working_3-way'!W29&gt;=0,IF('OddsRatio_working_3-way'!V29+SQRT('OddsRatio_working_3-way'!W29)&gt;0,0,PI()),ACOS('OddsRatio_working_3-way'!V29/(2*'OddsRatio_working_3-way'!X29)))</f>
        <v>0.26054516755006341</v>
      </c>
      <c r="Z29" s="11">
        <f>'OddsRatio_working_3-way'!X29^(1/3)*COS('OddsRatio_working_3-way'!Y29/3)</f>
        <v>0.52514189682175993</v>
      </c>
      <c r="AA29" s="11">
        <f>'OddsRatio_working_3-way'!X29^(1/3)*COS(('OddsRatio_working_3-way'!Y29+2*PI())/3)</f>
        <v>-0.30216800490181284</v>
      </c>
      <c r="AB29" s="11">
        <f>'OddsRatio_working_3-way'!X29^(1/3)*COS(('OddsRatio_working_3-way'!Y29+4*PI())/3)</f>
        <v>-0.22297389191994721</v>
      </c>
      <c r="AC29" s="11">
        <f>'OddsRatio_working_3-way'!X29^(1/3)*SIN('OddsRatio_working_3-way'!Y29/3)</f>
        <v>4.57227424483138E-2</v>
      </c>
      <c r="AD29" s="11">
        <f>'OddsRatio_working_3-way'!X29^(1/3)*SIN(('OddsRatio_working_3-way'!Y29+2*PI())/3)</f>
        <v>0.43192485201503378</v>
      </c>
      <c r="AE29" s="11">
        <f>'OddsRatio_working_3-way'!X29^(1/3)*SIN(('OddsRatio_working_3-way'!Y29+4*PI())/3)</f>
        <v>-0.47764759446334754</v>
      </c>
      <c r="AF29" s="11">
        <f>-'OddsRatio_working_3-way'!U29/(3*'OddsRatio_working_3-way'!X29^(1/3))*COS(('OddsRatio_working_3-way'!Y29)/3)</f>
        <v>0.52514189682175993</v>
      </c>
      <c r="AG29" s="11">
        <f>-'OddsRatio_working_3-way'!U29/(3*'OddsRatio_working_3-way'!X29^(1/3))*COS(('OddsRatio_working_3-way'!Y29+2*PI())/3)</f>
        <v>-0.30216800490181284</v>
      </c>
      <c r="AH29" s="11">
        <f>-'OddsRatio_working_3-way'!U29/(3*'OddsRatio_working_3-way'!X29^(1/3))*COS(('OddsRatio_working_3-way'!Y29+4*PI())/3)</f>
        <v>-0.22297389191994721</v>
      </c>
      <c r="AI29" s="11">
        <f>'OddsRatio_working_3-way'!U29/(3*'OddsRatio_working_3-way'!X29^(1/3))*SIN(('OddsRatio_working_3-way'!Y29)/3)</f>
        <v>-4.57227424483138E-2</v>
      </c>
      <c r="AJ29" s="11">
        <f>'OddsRatio_working_3-way'!U29/(3*'OddsRatio_working_3-way'!X29^(1/3))*SIN(('OddsRatio_working_3-way'!Y29+2*PI())/3)</f>
        <v>-0.43192485201503378</v>
      </c>
      <c r="AK29" s="11">
        <f>'OddsRatio_working_3-way'!U29/(3*'OddsRatio_working_3-way'!X29^(1/3))*SIN(('OddsRatio_working_3-way'!Y29+4*PI())/3)</f>
        <v>0.47764759446334754</v>
      </c>
      <c r="AL29" s="11">
        <f>'OddsRatio_working_3-way'!Z29+'OddsRatio_working_3-way'!AF29</f>
        <v>1.0502837936435199</v>
      </c>
      <c r="AM29" s="11">
        <f>'OddsRatio_working_3-way'!AA29+'OddsRatio_working_3-way'!AG29</f>
        <v>-0.60433600980362567</v>
      </c>
      <c r="AN29" s="11">
        <f>'OddsRatio_working_3-way'!AB29+'OddsRatio_working_3-way'!AH29</f>
        <v>-0.44594778383989442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1.0502837936435199</v>
      </c>
      <c r="AS29" s="11">
        <f>IF(('OddsRatio_working_3-way'!X29=0),IF(Q29&gt;0,-Q29^(1/3),(-Q29)^(1/3)),'OddsRatio_working_3-way'!AM29-'OddsRatio_working_3-way'!R29/3)</f>
        <v>-0.60433600980362567</v>
      </c>
      <c r="AT29" s="11">
        <f>IF(('OddsRatio_working_3-way'!X29=0),IF(Q29&gt;0,-Q29^(1/3),(-Q29)^(1/3)),'OddsRatio_working_3-way'!AN29-'OddsRatio_working_3-way'!R29/3)</f>
        <v>-0.44594778383989442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3.61</v>
      </c>
      <c r="D30" s="9">
        <f t="shared" si="13"/>
        <v>0.47017654988221658</v>
      </c>
      <c r="E30" s="9">
        <f t="shared" si="14"/>
        <v>0.26306412622960662</v>
      </c>
      <c r="F30" s="9">
        <f t="shared" si="15"/>
        <v>0.26675932388817686</v>
      </c>
      <c r="G30" s="9">
        <f t="shared" si="16"/>
        <v>1.0531407894286922</v>
      </c>
      <c r="H30" s="9">
        <f t="shared" si="17"/>
        <v>2.1268606446887004</v>
      </c>
      <c r="I30" s="9">
        <f t="shared" si="18"/>
        <v>3.8013544998803215</v>
      </c>
      <c r="J30" s="9">
        <f t="shared" si="19"/>
        <v>3.7486974604088856</v>
      </c>
      <c r="K30" s="11">
        <f t="shared" si="20"/>
        <v>0.48309178743961356</v>
      </c>
      <c r="L30" s="11">
        <f t="shared" si="21"/>
        <v>0.27322404371584696</v>
      </c>
      <c r="M30" s="11">
        <f t="shared" si="22"/>
        <v>0.2770083102493075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-0.27161095897262755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0.23180917702550216</v>
      </c>
      <c r="Q30" s="11">
        <f>2*'OddsRatio_working_3-way'!K30*'OddsRatio_working_3-way'!L30*'OddsRatio_working_3-way'!M30</f>
        <v>7.3125923351893427E-2</v>
      </c>
      <c r="R30" s="11">
        <f t="shared" si="23"/>
        <v>0</v>
      </c>
      <c r="S30" s="11">
        <f t="shared" si="24"/>
        <v>-0.8534603239218469</v>
      </c>
      <c r="T30" s="11">
        <f t="shared" si="25"/>
        <v>-0.26923038609521982</v>
      </c>
      <c r="U30" s="11">
        <f>'OddsRatio_working_3-way'!S30-'OddsRatio_working_3-way'!R30^2/3</f>
        <v>-0.8534603239218469</v>
      </c>
      <c r="V30" s="11">
        <f>'OddsRatio_working_3-way'!S30*'OddsRatio_working_3-way'!R30/3-2*'OddsRatio_working_3-way'!R30^3/27-'OddsRatio_working_3-way'!T30</f>
        <v>0.26923038609521982</v>
      </c>
      <c r="W30" s="11">
        <f>'OddsRatio_working_3-way'!V30^2+4*'OddsRatio_working_3-way'!U30^3/27</f>
        <v>-1.9612158733413876E-2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0.15173756912050076</v>
      </c>
      <c r="Y30" s="11">
        <f>IF('OddsRatio_working_3-way'!W30&gt;=0,IF('OddsRatio_working_3-way'!V30+SQRT('OddsRatio_working_3-way'!W30)&gt;0,0,PI()),ACOS('OddsRatio_working_3-way'!V30/(2*'OddsRatio_working_3-way'!X30)))</f>
        <v>0.4796468060050223</v>
      </c>
      <c r="Z30" s="11">
        <f>'OddsRatio_working_3-way'!X30^(1/3)*COS('OddsRatio_working_3-way'!Y30/3)</f>
        <v>0.52657039471434619</v>
      </c>
      <c r="AA30" s="11">
        <f>'OddsRatio_working_3-way'!X30^(1/3)*COS(('OddsRatio_working_3-way'!Y30+2*PI())/3)</f>
        <v>-0.33682291243076679</v>
      </c>
      <c r="AB30" s="11">
        <f>'OddsRatio_working_3-way'!X30^(1/3)*COS(('OddsRatio_working_3-way'!Y30+4*PI())/3)</f>
        <v>-0.18974748228357968</v>
      </c>
      <c r="AC30" s="11">
        <f>'OddsRatio_working_3-way'!X30^(1/3)*SIN('OddsRatio_working_3-way'!Y30/3)</f>
        <v>8.4914039186658657E-2</v>
      </c>
      <c r="AD30" s="11">
        <f>'OddsRatio_working_3-way'!X30^(1/3)*SIN(('OddsRatio_working_3-way'!Y30+2*PI())/3)</f>
        <v>0.41356631911009351</v>
      </c>
      <c r="AE30" s="11">
        <f>'OddsRatio_working_3-way'!X30^(1/3)*SIN(('OddsRatio_working_3-way'!Y30+4*PI())/3)</f>
        <v>-0.49848035829675202</v>
      </c>
      <c r="AF30" s="11">
        <f>-'OddsRatio_working_3-way'!U30/(3*'OddsRatio_working_3-way'!X30^(1/3))*COS(('OddsRatio_working_3-way'!Y30)/3)</f>
        <v>0.52657039471434608</v>
      </c>
      <c r="AG30" s="11">
        <f>-'OddsRatio_working_3-way'!U30/(3*'OddsRatio_working_3-way'!X30^(1/3))*COS(('OddsRatio_working_3-way'!Y30+2*PI())/3)</f>
        <v>-0.33682291243076673</v>
      </c>
      <c r="AH30" s="11">
        <f>-'OddsRatio_working_3-way'!U30/(3*'OddsRatio_working_3-way'!X30^(1/3))*COS(('OddsRatio_working_3-way'!Y30+4*PI())/3)</f>
        <v>-0.18974748228357963</v>
      </c>
      <c r="AI30" s="11">
        <f>'OddsRatio_working_3-way'!U30/(3*'OddsRatio_working_3-way'!X30^(1/3))*SIN(('OddsRatio_working_3-way'!Y30)/3)</f>
        <v>-8.491403918665863E-2</v>
      </c>
      <c r="AJ30" s="11">
        <f>'OddsRatio_working_3-way'!U30/(3*'OddsRatio_working_3-way'!X30^(1/3))*SIN(('OddsRatio_working_3-way'!Y30+2*PI())/3)</f>
        <v>-0.41356631911009339</v>
      </c>
      <c r="AK30" s="11">
        <f>'OddsRatio_working_3-way'!U30/(3*'OddsRatio_working_3-way'!X30^(1/3))*SIN(('OddsRatio_working_3-way'!Y30+4*PI())/3)</f>
        <v>0.49848035829675191</v>
      </c>
      <c r="AL30" s="11">
        <f>'OddsRatio_working_3-way'!Z30+'OddsRatio_working_3-way'!AF30</f>
        <v>1.0531407894286922</v>
      </c>
      <c r="AM30" s="11">
        <f>'OddsRatio_working_3-way'!AA30+'OddsRatio_working_3-way'!AG30</f>
        <v>-0.67364582486153357</v>
      </c>
      <c r="AN30" s="11">
        <f>'OddsRatio_working_3-way'!AB30+'OddsRatio_working_3-way'!AH30</f>
        <v>-0.37949496456715931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1.0531407894286922</v>
      </c>
      <c r="AS30" s="11">
        <f>IF(('OddsRatio_working_3-way'!X30=0),IF(Q30&gt;0,-Q30^(1/3),(-Q30)^(1/3)),'OddsRatio_working_3-way'!AM30-'OddsRatio_working_3-way'!R30/3)</f>
        <v>-0.67364582486153357</v>
      </c>
      <c r="AT30" s="11">
        <f>IF(('OddsRatio_working_3-way'!X30=0),IF(Q30&gt;0,-Q30^(1/3),(-Q30)^(1/3)),'OddsRatio_working_3-way'!AN30-'OddsRatio_working_3-way'!R30/3)</f>
        <v>-0.37949496456715931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2.54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2.79</v>
      </c>
      <c r="D31" s="9">
        <f t="shared" si="13"/>
        <v>0.38219586230089453</v>
      </c>
      <c r="E31" s="9">
        <f t="shared" si="14"/>
        <v>0.27044583935607536</v>
      </c>
      <c r="F31" s="9">
        <f t="shared" si="15"/>
        <v>0.34735829834303023</v>
      </c>
      <c r="G31" s="9">
        <f t="shared" si="16"/>
        <v>1.0496490348464276</v>
      </c>
      <c r="H31" s="9">
        <f t="shared" si="17"/>
        <v>2.6164595136634987</v>
      </c>
      <c r="I31" s="9">
        <f t="shared" si="18"/>
        <v>3.6975980195553184</v>
      </c>
      <c r="J31" s="9">
        <f t="shared" si="19"/>
        <v>2.8788717723751054</v>
      </c>
      <c r="K31" s="11">
        <f t="shared" si="20"/>
        <v>0.39370078740157477</v>
      </c>
      <c r="L31" s="11">
        <f t="shared" si="21"/>
        <v>0.28011204481792717</v>
      </c>
      <c r="M31" s="11">
        <f t="shared" si="22"/>
        <v>0.35842293906810035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-0.28002753608993058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0.23320930550980304</v>
      </c>
      <c r="Q31" s="11">
        <f>2*'OddsRatio_working_3-way'!K31*'OddsRatio_working_3-way'!L31*'OddsRatio_working_3-way'!M31</f>
        <v>7.9054001867729845E-2</v>
      </c>
      <c r="R31" s="11">
        <f t="shared" si="23"/>
        <v>0</v>
      </c>
      <c r="S31" s="11">
        <f t="shared" si="24"/>
        <v>-0.83280847578828132</v>
      </c>
      <c r="T31" s="11">
        <f t="shared" si="25"/>
        <v>-0.28230795789433266</v>
      </c>
      <c r="U31" s="11">
        <f>'OddsRatio_working_3-way'!S31-'OddsRatio_working_3-way'!R31^2/3</f>
        <v>-0.83280847578828132</v>
      </c>
      <c r="V31" s="11">
        <f>'OddsRatio_working_3-way'!S31*'OddsRatio_working_3-way'!R31/3-2*'OddsRatio_working_3-way'!R31^3/27-'OddsRatio_working_3-way'!T31</f>
        <v>0.28230795789433266</v>
      </c>
      <c r="W31" s="11">
        <f>'OddsRatio_working_3-way'!V31^2+4*'OddsRatio_working_3-way'!U31^3/27</f>
        <v>-5.874207876771162E-3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0.14626345319938905</v>
      </c>
      <c r="Y31" s="11">
        <f>IF('OddsRatio_working_3-way'!W31&gt;=0,IF('OddsRatio_working_3-way'!V31+SQRT('OddsRatio_working_3-way'!W31)&gt;0,0,PI()),ACOS('OddsRatio_working_3-way'!V31/(2*'OddsRatio_working_3-way'!X31)))</f>
        <v>0.26509873198454459</v>
      </c>
      <c r="Z31" s="11">
        <f>'OddsRatio_working_3-way'!X31^(1/3)*COS('OddsRatio_working_3-way'!Y31/3)</f>
        <v>0.5248245174232139</v>
      </c>
      <c r="AA31" s="11">
        <f>'OddsRatio_working_3-way'!X31^(1/3)*COS(('OddsRatio_working_3-way'!Y31+2*PI())/3)</f>
        <v>-0.30268058845954121</v>
      </c>
      <c r="AB31" s="11">
        <f>'OddsRatio_working_3-way'!X31^(1/3)*COS(('OddsRatio_working_3-way'!Y31+4*PI())/3)</f>
        <v>-0.22214392896367274</v>
      </c>
      <c r="AC31" s="11">
        <f>'OddsRatio_working_3-way'!X31^(1/3)*SIN('OddsRatio_working_3-way'!Y31/3)</f>
        <v>4.6497862039573158E-2</v>
      </c>
      <c r="AD31" s="11">
        <f>'OddsRatio_working_3-way'!X31^(1/3)*SIN(('OddsRatio_working_3-way'!Y31+2*PI())/3)</f>
        <v>0.43126243359762551</v>
      </c>
      <c r="AE31" s="11">
        <f>'OddsRatio_working_3-way'!X31^(1/3)*SIN(('OddsRatio_working_3-way'!Y31+4*PI())/3)</f>
        <v>-0.47776029563719835</v>
      </c>
      <c r="AF31" s="11">
        <f>-'OddsRatio_working_3-way'!U31/(3*'OddsRatio_working_3-way'!X31^(1/3))*COS(('OddsRatio_working_3-way'!Y31)/3)</f>
        <v>0.52482451742321379</v>
      </c>
      <c r="AG31" s="11">
        <f>-'OddsRatio_working_3-way'!U31/(3*'OddsRatio_working_3-way'!X31^(1/3))*COS(('OddsRatio_working_3-way'!Y31+2*PI())/3)</f>
        <v>-0.30268058845954116</v>
      </c>
      <c r="AH31" s="11">
        <f>-'OddsRatio_working_3-way'!U31/(3*'OddsRatio_working_3-way'!X31^(1/3))*COS(('OddsRatio_working_3-way'!Y31+4*PI())/3)</f>
        <v>-0.22214392896367269</v>
      </c>
      <c r="AI31" s="11">
        <f>'OddsRatio_working_3-way'!U31/(3*'OddsRatio_working_3-way'!X31^(1/3))*SIN(('OddsRatio_working_3-way'!Y31)/3)</f>
        <v>-4.6497862039573151E-2</v>
      </c>
      <c r="AJ31" s="11">
        <f>'OddsRatio_working_3-way'!U31/(3*'OddsRatio_working_3-way'!X31^(1/3))*SIN(('OddsRatio_working_3-way'!Y31+2*PI())/3)</f>
        <v>-0.43126243359762539</v>
      </c>
      <c r="AK31" s="11">
        <f>'OddsRatio_working_3-way'!U31/(3*'OddsRatio_working_3-way'!X31^(1/3))*SIN(('OddsRatio_working_3-way'!Y31+4*PI())/3)</f>
        <v>0.4777602956371983</v>
      </c>
      <c r="AL31" s="11">
        <f>'OddsRatio_working_3-way'!Z31+'OddsRatio_working_3-way'!AF31</f>
        <v>1.0496490348464276</v>
      </c>
      <c r="AM31" s="11">
        <f>'OddsRatio_working_3-way'!AA31+'OddsRatio_working_3-way'!AG31</f>
        <v>-0.60536117691908231</v>
      </c>
      <c r="AN31" s="11">
        <f>'OddsRatio_working_3-way'!AB31+'OddsRatio_working_3-way'!AH31</f>
        <v>-0.44428785792734543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1.0496490348464276</v>
      </c>
      <c r="AS31" s="11">
        <f>IF(('OddsRatio_working_3-way'!X31=0),IF(Q31&gt;0,-Q31^(1/3),(-Q31)^(1/3)),'OddsRatio_working_3-way'!AM31-'OddsRatio_working_3-way'!R31/3)</f>
        <v>-0.60536117691908231</v>
      </c>
      <c r="AT31" s="11">
        <f>IF(('OddsRatio_working_3-way'!X31=0),IF(Q31&gt;0,-Q31^(1/3),(-Q31)^(1/3)),'OddsRatio_working_3-way'!AN31-'OddsRatio_working_3-way'!R31/3)</f>
        <v>-0.44428785792734543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3.75</v>
      </c>
      <c r="D32" s="9">
        <f t="shared" si="13"/>
        <v>0.46097218724260691</v>
      </c>
      <c r="E32" s="9">
        <f t="shared" si="14"/>
        <v>0.28414168966435993</v>
      </c>
      <c r="F32" s="9">
        <f t="shared" si="15"/>
        <v>0.2548861230930331</v>
      </c>
      <c r="G32" s="9">
        <f t="shared" si="16"/>
        <v>1.0630257049911891</v>
      </c>
      <c r="H32" s="9">
        <f t="shared" si="17"/>
        <v>2.1693282754903085</v>
      </c>
      <c r="I32" s="9">
        <f t="shared" si="18"/>
        <v>3.5193709208291182</v>
      </c>
      <c r="J32" s="9">
        <f t="shared" si="19"/>
        <v>3.9233206887257701</v>
      </c>
      <c r="K32" s="11">
        <f t="shared" si="20"/>
        <v>0.47619047619047616</v>
      </c>
      <c r="L32" s="11">
        <f t="shared" si="21"/>
        <v>0.29673590504451036</v>
      </c>
      <c r="M32" s="11">
        <f t="shared" si="22"/>
        <v>0.26666666666666666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-0.27014271584004534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0.2343742640478545</v>
      </c>
      <c r="Q32" s="11">
        <f>2*'OddsRatio_working_3-way'!K32*'OddsRatio_working_3-way'!L32*'OddsRatio_working_3-way'!M32</f>
        <v>7.5361499693843897E-2</v>
      </c>
      <c r="R32" s="11">
        <f t="shared" si="23"/>
        <v>0</v>
      </c>
      <c r="S32" s="11">
        <f t="shared" si="24"/>
        <v>-0.86759423928583823</v>
      </c>
      <c r="T32" s="11">
        <f t="shared" si="25"/>
        <v>-0.27896920877358145</v>
      </c>
      <c r="U32" s="11">
        <f>'OddsRatio_working_3-way'!S32-'OddsRatio_working_3-way'!R32^2/3</f>
        <v>-0.86759423928583823</v>
      </c>
      <c r="V32" s="11">
        <f>'OddsRatio_working_3-way'!S32*'OddsRatio_working_3-way'!R32/3-2*'OddsRatio_working_3-way'!R32^3/27-'OddsRatio_working_3-way'!T32</f>
        <v>0.27896920877358145</v>
      </c>
      <c r="W32" s="11">
        <f>'OddsRatio_working_3-way'!V32^2+4*'OddsRatio_working_3-way'!U32^3/27</f>
        <v>-1.8925118493932386E-2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0.15552245652773947</v>
      </c>
      <c r="Y32" s="11">
        <f>IF('OddsRatio_working_3-way'!W32&gt;=0,IF('OddsRatio_working_3-way'!V32+SQRT('OddsRatio_working_3-way'!W32)&gt;0,0,PI()),ACOS('OddsRatio_working_3-way'!V32/(2*'OddsRatio_working_3-way'!X32)))</f>
        <v>0.45813798977819498</v>
      </c>
      <c r="Z32" s="11">
        <f>'OddsRatio_working_3-way'!X32^(1/3)*COS('OddsRatio_working_3-way'!Y32/3)</f>
        <v>0.53151285249559443</v>
      </c>
      <c r="AA32" s="11">
        <f>'OddsRatio_working_3-way'!X32^(1/3)*COS(('OddsRatio_working_3-way'!Y32+2*PI())/3)</f>
        <v>-0.33660221331701484</v>
      </c>
      <c r="AB32" s="11">
        <f>'OddsRatio_working_3-way'!X32^(1/3)*COS(('OddsRatio_working_3-way'!Y32+4*PI())/3)</f>
        <v>-0.19491063917857965</v>
      </c>
      <c r="AC32" s="11">
        <f>'OddsRatio_working_3-way'!X32^(1/3)*SIN('OddsRatio_working_3-way'!Y32/3)</f>
        <v>8.1805668470727358E-2</v>
      </c>
      <c r="AD32" s="11">
        <f>'OddsRatio_working_3-way'!X32^(1/3)*SIN(('OddsRatio_working_3-way'!Y32+2*PI())/3)</f>
        <v>0.41940079846375222</v>
      </c>
      <c r="AE32" s="11">
        <f>'OddsRatio_working_3-way'!X32^(1/3)*SIN(('OddsRatio_working_3-way'!Y32+4*PI())/3)</f>
        <v>-0.50120646693447957</v>
      </c>
      <c r="AF32" s="11">
        <f>-'OddsRatio_working_3-way'!U32/(3*'OddsRatio_working_3-way'!X32^(1/3))*COS(('OddsRatio_working_3-way'!Y32)/3)</f>
        <v>0.53151285249559455</v>
      </c>
      <c r="AG32" s="11">
        <f>-'OddsRatio_working_3-way'!U32/(3*'OddsRatio_working_3-way'!X32^(1/3))*COS(('OddsRatio_working_3-way'!Y32+2*PI())/3)</f>
        <v>-0.33660221331701495</v>
      </c>
      <c r="AH32" s="11">
        <f>-'OddsRatio_working_3-way'!U32/(3*'OddsRatio_working_3-way'!X32^(1/3))*COS(('OddsRatio_working_3-way'!Y32+4*PI())/3)</f>
        <v>-0.1949106391785797</v>
      </c>
      <c r="AI32" s="11">
        <f>'OddsRatio_working_3-way'!U32/(3*'OddsRatio_working_3-way'!X32^(1/3))*SIN(('OddsRatio_working_3-way'!Y32)/3)</f>
        <v>-8.1805668470727372E-2</v>
      </c>
      <c r="AJ32" s="11">
        <f>'OddsRatio_working_3-way'!U32/(3*'OddsRatio_working_3-way'!X32^(1/3))*SIN(('OddsRatio_working_3-way'!Y32+2*PI())/3)</f>
        <v>-0.41940079846375228</v>
      </c>
      <c r="AK32" s="11">
        <f>'OddsRatio_working_3-way'!U32/(3*'OddsRatio_working_3-way'!X32^(1/3))*SIN(('OddsRatio_working_3-way'!Y32+4*PI())/3)</f>
        <v>0.50120646693447968</v>
      </c>
      <c r="AL32" s="11">
        <f>'OddsRatio_working_3-way'!Z32+'OddsRatio_working_3-way'!AF32</f>
        <v>1.0630257049911891</v>
      </c>
      <c r="AM32" s="11">
        <f>'OddsRatio_working_3-way'!AA32+'OddsRatio_working_3-way'!AG32</f>
        <v>-0.6732044266340298</v>
      </c>
      <c r="AN32" s="11">
        <f>'OddsRatio_working_3-way'!AB32+'OddsRatio_working_3-way'!AH32</f>
        <v>-0.38982127835715935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1.0630257049911891</v>
      </c>
      <c r="AS32" s="11">
        <f>IF(('OddsRatio_working_3-way'!X32=0),IF(Q32&gt;0,-Q32^(1/3),(-Q32)^(1/3)),'OddsRatio_working_3-way'!AM32-'OddsRatio_working_3-way'!R32/3)</f>
        <v>-0.6732044266340298</v>
      </c>
      <c r="AT32" s="11">
        <f>IF(('OddsRatio_working_3-way'!X32=0),IF(Q32&gt;0,-Q32^(1/3),(-Q32)^(1/3)),'OddsRatio_working_3-way'!AN32-'OddsRatio_working_3-way'!R32/3)</f>
        <v>-0.38982127835715935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2.31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3.42</v>
      </c>
      <c r="D33" s="9">
        <f t="shared" si="13"/>
        <v>0.41892844677888447</v>
      </c>
      <c r="E33" s="9">
        <f t="shared" si="14"/>
        <v>0.30035583244944047</v>
      </c>
      <c r="F33" s="9">
        <f t="shared" si="15"/>
        <v>0.28071572077167511</v>
      </c>
      <c r="G33" s="9">
        <f t="shared" si="16"/>
        <v>1.0588110560925372</v>
      </c>
      <c r="H33" s="9">
        <f t="shared" si="17"/>
        <v>2.3870424834812236</v>
      </c>
      <c r="I33" s="9">
        <f t="shared" si="18"/>
        <v>3.3293843234035818</v>
      </c>
      <c r="J33" s="9">
        <f t="shared" si="19"/>
        <v>3.5623227557439399</v>
      </c>
      <c r="K33" s="11">
        <f t="shared" si="20"/>
        <v>0.4329004329004329</v>
      </c>
      <c r="L33" s="11">
        <f t="shared" si="21"/>
        <v>0.3125</v>
      </c>
      <c r="M33" s="11">
        <f t="shared" si="22"/>
        <v>0.29239766081871343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-0.27588067390698967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0.23456684640895162</v>
      </c>
      <c r="Q33" s="11">
        <f>2*'OddsRatio_working_3-way'!K33*'OddsRatio_working_3-way'!L33*'OddsRatio_working_3-way'!M33</f>
        <v>7.9111921217184369E-2</v>
      </c>
      <c r="R33" s="11">
        <f t="shared" si="23"/>
        <v>0</v>
      </c>
      <c r="S33" s="11">
        <f t="shared" si="24"/>
        <v>-0.85024747506609843</v>
      </c>
      <c r="T33" s="11">
        <f t="shared" si="25"/>
        <v>-0.28676137438991517</v>
      </c>
      <c r="U33" s="11">
        <f>'OddsRatio_working_3-way'!S33-'OddsRatio_working_3-way'!R33^2/3</f>
        <v>-0.85024747506609843</v>
      </c>
      <c r="V33" s="11">
        <f>'OddsRatio_working_3-way'!S33*'OddsRatio_working_3-way'!R33/3-2*'OddsRatio_working_3-way'!R33^3/27-'OddsRatio_working_3-way'!T33</f>
        <v>0.28676137438991517</v>
      </c>
      <c r="W33" s="11">
        <f>'OddsRatio_working_3-way'!V33^2+4*'OddsRatio_working_3-way'!U33^3/27</f>
        <v>-8.8288857717685187E-3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0.15088155256173766</v>
      </c>
      <c r="Y33" s="11">
        <f>IF('OddsRatio_working_3-way'!W33&gt;=0,IF('OddsRatio_working_3-way'!V33+SQRT('OddsRatio_working_3-way'!W33)&gt;0,0,PI()),ACOS('OddsRatio_working_3-way'!V33/(2*'OddsRatio_working_3-way'!X33)))</f>
        <v>0.31664193632468685</v>
      </c>
      <c r="Z33" s="11">
        <f>'OddsRatio_working_3-way'!X33^(1/3)*COS('OddsRatio_working_3-way'!Y33/3)</f>
        <v>0.52940552804626861</v>
      </c>
      <c r="AA33" s="11">
        <f>'OddsRatio_working_3-way'!X33^(1/3)*COS(('OddsRatio_working_3-way'!Y33+2*PI())/3)</f>
        <v>-0.31327445250586289</v>
      </c>
      <c r="AB33" s="11">
        <f>'OddsRatio_working_3-way'!X33^(1/3)*COS(('OddsRatio_working_3-way'!Y33+4*PI())/3)</f>
        <v>-0.21613107554040606</v>
      </c>
      <c r="AC33" s="11">
        <f>'OddsRatio_working_3-way'!X33^(1/3)*SIN('OddsRatio_working_3-way'!Y33/3)</f>
        <v>5.6085754840996045E-2</v>
      </c>
      <c r="AD33" s="11">
        <f>'OddsRatio_working_3-way'!X33^(1/3)*SIN(('OddsRatio_working_3-way'!Y33+2*PI())/3)</f>
        <v>0.43043575877148577</v>
      </c>
      <c r="AE33" s="11">
        <f>'OddsRatio_working_3-way'!X33^(1/3)*SIN(('OddsRatio_working_3-way'!Y33+4*PI())/3)</f>
        <v>-0.48652151361248158</v>
      </c>
      <c r="AF33" s="11">
        <f>-'OddsRatio_working_3-way'!U33/(3*'OddsRatio_working_3-way'!X33^(1/3))*COS(('OddsRatio_working_3-way'!Y33)/3)</f>
        <v>0.52940552804626861</v>
      </c>
      <c r="AG33" s="11">
        <f>-'OddsRatio_working_3-way'!U33/(3*'OddsRatio_working_3-way'!X33^(1/3))*COS(('OddsRatio_working_3-way'!Y33+2*PI())/3)</f>
        <v>-0.31327445250586289</v>
      </c>
      <c r="AH33" s="11">
        <f>-'OddsRatio_working_3-way'!U33/(3*'OddsRatio_working_3-way'!X33^(1/3))*COS(('OddsRatio_working_3-way'!Y33+4*PI())/3)</f>
        <v>-0.21613107554040606</v>
      </c>
      <c r="AI33" s="11">
        <f>'OddsRatio_working_3-way'!U33/(3*'OddsRatio_working_3-way'!X33^(1/3))*SIN(('OddsRatio_working_3-way'!Y33)/3)</f>
        <v>-5.6085754840996045E-2</v>
      </c>
      <c r="AJ33" s="11">
        <f>'OddsRatio_working_3-way'!U33/(3*'OddsRatio_working_3-way'!X33^(1/3))*SIN(('OddsRatio_working_3-way'!Y33+2*PI())/3)</f>
        <v>-0.43043575877148577</v>
      </c>
      <c r="AK33" s="11">
        <f>'OddsRatio_working_3-way'!U33/(3*'OddsRatio_working_3-way'!X33^(1/3))*SIN(('OddsRatio_working_3-way'!Y33+4*PI())/3)</f>
        <v>0.48652151361248158</v>
      </c>
      <c r="AL33" s="11">
        <f>'OddsRatio_working_3-way'!Z33+'OddsRatio_working_3-way'!AF33</f>
        <v>1.0588110560925372</v>
      </c>
      <c r="AM33" s="11">
        <f>'OddsRatio_working_3-way'!AA33+'OddsRatio_working_3-way'!AG33</f>
        <v>-0.62654890501172578</v>
      </c>
      <c r="AN33" s="11">
        <f>'OddsRatio_working_3-way'!AB33+'OddsRatio_working_3-way'!AH33</f>
        <v>-0.43226215108081212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1.0588110560925372</v>
      </c>
      <c r="AS33" s="11">
        <f>IF(('OddsRatio_working_3-way'!X33=0),IF(Q33&gt;0,-Q33^(1/3),(-Q33)^(1/3)),'OddsRatio_working_3-way'!AM33-'OddsRatio_working_3-way'!R33/3)</f>
        <v>-0.62654890501172578</v>
      </c>
      <c r="AT33" s="11">
        <f>IF(('OddsRatio_working_3-way'!X33=0),IF(Q33&gt;0,-Q33^(1/3),(-Q33)^(1/3)),'OddsRatio_working_3-way'!AN33-'OddsRatio_working_3-way'!R33/3)</f>
        <v>-0.43226215108081212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4.24</v>
      </c>
      <c r="D34" s="9">
        <f t="shared" si="13"/>
        <v>0.51518695761254463</v>
      </c>
      <c r="E34" s="9">
        <f t="shared" si="14"/>
        <v>0.26083628366137562</v>
      </c>
      <c r="F34" s="9">
        <f t="shared" si="15"/>
        <v>0.22397675872607956</v>
      </c>
      <c r="G34" s="9">
        <f t="shared" si="16"/>
        <v>1.0693669621548505</v>
      </c>
      <c r="H34" s="9">
        <f t="shared" si="17"/>
        <v>1.9410429266962683</v>
      </c>
      <c r="I34" s="9">
        <f t="shared" si="18"/>
        <v>3.8338224497103544</v>
      </c>
      <c r="J34" s="9">
        <f t="shared" si="19"/>
        <v>4.4647489573817163</v>
      </c>
      <c r="K34" s="11">
        <f t="shared" si="20"/>
        <v>0.53191489361702127</v>
      </c>
      <c r="L34" s="11">
        <f t="shared" si="21"/>
        <v>0.27397260273972601</v>
      </c>
      <c r="M34" s="11">
        <f t="shared" si="22"/>
        <v>0.23584905660377356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-0.25969105217137844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0.23268698822610714</v>
      </c>
      <c r="Q34" s="11">
        <f>2*'OddsRatio_working_3-way'!K34*'OddsRatio_working_3-way'!L34*'OddsRatio_working_3-way'!M34</f>
        <v>6.8740616905792348E-2</v>
      </c>
      <c r="R34" s="11">
        <f t="shared" si="23"/>
        <v>0</v>
      </c>
      <c r="S34" s="11">
        <f t="shared" si="24"/>
        <v>-0.89601465387628965</v>
      </c>
      <c r="T34" s="11">
        <f t="shared" si="25"/>
        <v>-0.26470152256315793</v>
      </c>
      <c r="U34" s="11">
        <f>'OddsRatio_working_3-way'!S34-'OddsRatio_working_3-way'!R34^2/3</f>
        <v>-0.89601465387628965</v>
      </c>
      <c r="V34" s="11">
        <f>'OddsRatio_working_3-way'!S34*'OddsRatio_working_3-way'!R34/3-2*'OddsRatio_working_3-way'!R34^3/27-'OddsRatio_working_3-way'!T34</f>
        <v>0.26470152256315793</v>
      </c>
      <c r="W34" s="11">
        <f>'OddsRatio_working_3-way'!V34^2+4*'OddsRatio_working_3-way'!U34^3/27</f>
        <v>-3.6504723164043157E-2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0.16322654441856047</v>
      </c>
      <c r="Y34" s="11">
        <f>IF('OddsRatio_working_3-way'!W34&gt;=0,IF('OddsRatio_working_3-way'!V34+SQRT('OddsRatio_working_3-way'!W34)&gt;0,0,PI()),ACOS('OddsRatio_working_3-way'!V34/(2*'OddsRatio_working_3-way'!X34)))</f>
        <v>0.6252088248046247</v>
      </c>
      <c r="Z34" s="11">
        <f>'OddsRatio_working_3-way'!X34^(1/3)*COS('OddsRatio_working_3-way'!Y34/3)</f>
        <v>0.53468348107742536</v>
      </c>
      <c r="AA34" s="11">
        <f>'OddsRatio_working_3-way'!X34^(1/3)*COS(('OddsRatio_working_3-way'!Y34+2*PI())/3)</f>
        <v>-0.365264387389517</v>
      </c>
      <c r="AB34" s="11">
        <f>'OddsRatio_working_3-way'!X34^(1/3)*COS(('OddsRatio_working_3-way'!Y34+4*PI())/3)</f>
        <v>-0.16941909368790825</v>
      </c>
      <c r="AC34" s="11">
        <f>'OddsRatio_working_3-way'!X34^(1/3)*SIN('OddsRatio_working_3-way'!Y34/3)</f>
        <v>0.11307133303814515</v>
      </c>
      <c r="AD34" s="11">
        <f>'OddsRatio_working_3-way'!X34^(1/3)*SIN(('OddsRatio_working_3-way'!Y34+2*PI())/3)</f>
        <v>0.40651381107787404</v>
      </c>
      <c r="AE34" s="11">
        <f>'OddsRatio_working_3-way'!X34^(1/3)*SIN(('OddsRatio_working_3-way'!Y34+4*PI())/3)</f>
        <v>-0.51958514411601908</v>
      </c>
      <c r="AF34" s="11">
        <f>-'OddsRatio_working_3-way'!U34/(3*'OddsRatio_working_3-way'!X34^(1/3))*COS(('OddsRatio_working_3-way'!Y34)/3)</f>
        <v>0.53468348107742525</v>
      </c>
      <c r="AG34" s="11">
        <f>-'OddsRatio_working_3-way'!U34/(3*'OddsRatio_working_3-way'!X34^(1/3))*COS(('OddsRatio_working_3-way'!Y34+2*PI())/3)</f>
        <v>-0.36526438738951689</v>
      </c>
      <c r="AH34" s="11">
        <f>-'OddsRatio_working_3-way'!U34/(3*'OddsRatio_working_3-way'!X34^(1/3))*COS(('OddsRatio_working_3-way'!Y34+4*PI())/3)</f>
        <v>-0.16941909368790822</v>
      </c>
      <c r="AI34" s="11">
        <f>'OddsRatio_working_3-way'!U34/(3*'OddsRatio_working_3-way'!X34^(1/3))*SIN(('OddsRatio_working_3-way'!Y34)/3)</f>
        <v>-0.11307133303814512</v>
      </c>
      <c r="AJ34" s="11">
        <f>'OddsRatio_working_3-way'!U34/(3*'OddsRatio_working_3-way'!X34^(1/3))*SIN(('OddsRatio_working_3-way'!Y34+2*PI())/3)</f>
        <v>-0.40651381107787393</v>
      </c>
      <c r="AK34" s="11">
        <f>'OddsRatio_working_3-way'!U34/(3*'OddsRatio_working_3-way'!X34^(1/3))*SIN(('OddsRatio_working_3-way'!Y34+4*PI())/3)</f>
        <v>0.51958514411601897</v>
      </c>
      <c r="AL34" s="11">
        <f>'OddsRatio_working_3-way'!Z34+'OddsRatio_working_3-way'!AF34</f>
        <v>1.0693669621548505</v>
      </c>
      <c r="AM34" s="11">
        <f>'OddsRatio_working_3-way'!AA34+'OddsRatio_working_3-way'!AG34</f>
        <v>-0.73052877477903388</v>
      </c>
      <c r="AN34" s="11">
        <f>'OddsRatio_working_3-way'!AB34+'OddsRatio_working_3-way'!AH34</f>
        <v>-0.3388381873758165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1.0693669621548505</v>
      </c>
      <c r="AS34" s="11">
        <f>IF(('OddsRatio_working_3-way'!X34=0),IF(Q34&gt;0,-Q34^(1/3),(-Q34)^(1/3)),'OddsRatio_working_3-way'!AM34-'OddsRatio_working_3-way'!R34/3)</f>
        <v>-0.73052877477903388</v>
      </c>
      <c r="AT34" s="11">
        <f>IF(('OddsRatio_working_3-way'!X34=0),IF(Q34&gt;0,-Q34^(1/3),(-Q34)^(1/3)),'OddsRatio_working_3-way'!AN34-'OddsRatio_working_3-way'!R34/3)</f>
        <v>-0.3388381873758165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3.95</v>
      </c>
      <c r="B35" s="4">
        <f>IF('True_Odds_Calculator_3-way'!B36="","",'True_Odds_Calculator_3-way'!B36)</f>
        <v>3.15</v>
      </c>
      <c r="C35" s="4">
        <f>IF('True_Odds_Calculator_3-way'!C36="","",'True_Odds_Calculator_3-way'!C36)</f>
        <v>2.0099999999999998</v>
      </c>
      <c r="D35" s="9">
        <f t="shared" si="13"/>
        <v>0.2337514861534388</v>
      </c>
      <c r="E35" s="9">
        <f t="shared" si="14"/>
        <v>0.29506484096848185</v>
      </c>
      <c r="F35" s="9">
        <f t="shared" si="15"/>
        <v>0.47118367287807944</v>
      </c>
      <c r="G35" s="9">
        <f t="shared" si="16"/>
        <v>1.111202598988124</v>
      </c>
      <c r="H35" s="9">
        <f t="shared" si="17"/>
        <v>4.2780476670149659</v>
      </c>
      <c r="I35" s="9">
        <f t="shared" si="18"/>
        <v>3.3890855878244666</v>
      </c>
      <c r="J35" s="9">
        <f t="shared" si="19"/>
        <v>2.1223146249780047</v>
      </c>
      <c r="K35" s="11">
        <f t="shared" si="20"/>
        <v>0.25316455696202528</v>
      </c>
      <c r="L35" s="11">
        <f t="shared" si="21"/>
        <v>0.31746031746031744</v>
      </c>
      <c r="M35" s="11">
        <f t="shared" si="22"/>
        <v>0.49751243781094534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-0.25614043505598383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0.24430789592323693</v>
      </c>
      <c r="Q35" s="11">
        <f>2*'OddsRatio_working_3-way'!K35*'OddsRatio_working_3-way'!L35*'OddsRatio_working_3-way'!M35</f>
        <v>7.9969851366035002E-2</v>
      </c>
      <c r="R35" s="11">
        <f t="shared" si="23"/>
        <v>0</v>
      </c>
      <c r="S35" s="11">
        <f t="shared" si="24"/>
        <v>-0.95380448569098164</v>
      </c>
      <c r="T35" s="11">
        <f t="shared" si="25"/>
        <v>-0.31221096094631151</v>
      </c>
      <c r="U35" s="11">
        <f>'OddsRatio_working_3-way'!S35-'OddsRatio_working_3-way'!R35^2/3</f>
        <v>-0.95380448569098164</v>
      </c>
      <c r="V35" s="11">
        <f>'OddsRatio_working_3-way'!S35*'OddsRatio_working_3-way'!R35/3-2*'OddsRatio_working_3-way'!R35^3/27-'OddsRatio_working_3-way'!T35</f>
        <v>0.31221096094631151</v>
      </c>
      <c r="W35" s="11">
        <f>'OddsRatio_working_3-way'!V35^2+4*'OddsRatio_working_3-way'!U35^3/27</f>
        <v>-3.1074975315691145E-2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0.17926981023774638</v>
      </c>
      <c r="Y35" s="11">
        <f>IF('OddsRatio_working_3-way'!W35&gt;=0,IF('OddsRatio_working_3-way'!V35+SQRT('OddsRatio_working_3-way'!W35)&gt;0,0,PI()),ACOS('OddsRatio_working_3-way'!V35/(2*'OddsRatio_working_3-way'!X35)))</f>
        <v>0.51399942489695638</v>
      </c>
      <c r="Z35" s="11">
        <f>'OddsRatio_working_3-way'!X35^(1/3)*COS('OddsRatio_working_3-way'!Y35/3)</f>
        <v>0.55560129949406201</v>
      </c>
      <c r="AA35" s="11">
        <f>'OddsRatio_working_3-way'!X35^(1/3)*COS(('OddsRatio_working_3-way'!Y35+2*PI())/3)</f>
        <v>-0.3610563908291185</v>
      </c>
      <c r="AB35" s="11">
        <f>'OddsRatio_working_3-way'!X35^(1/3)*COS(('OddsRatio_working_3-way'!Y35+4*PI())/3)</f>
        <v>-0.19454490866494364</v>
      </c>
      <c r="AC35" s="11">
        <f>'OddsRatio_working_3-way'!X35^(1/3)*SIN('OddsRatio_working_3-way'!Y35/3)</f>
        <v>9.6135449050650065E-2</v>
      </c>
      <c r="AD35" s="11">
        <f>'OddsRatio_working_3-way'!X35^(1/3)*SIN(('OddsRatio_working_3-way'!Y35+2*PI())/3)</f>
        <v>0.43309711521217886</v>
      </c>
      <c r="AE35" s="11">
        <f>'OddsRatio_working_3-way'!X35^(1/3)*SIN(('OddsRatio_working_3-way'!Y35+4*PI())/3)</f>
        <v>-0.52923256426282883</v>
      </c>
      <c r="AF35" s="11">
        <f>-'OddsRatio_working_3-way'!U35/(3*'OddsRatio_working_3-way'!X35^(1/3))*COS(('OddsRatio_working_3-way'!Y35)/3)</f>
        <v>0.55560129949406201</v>
      </c>
      <c r="AG35" s="11">
        <f>-'OddsRatio_working_3-way'!U35/(3*'OddsRatio_working_3-way'!X35^(1/3))*COS(('OddsRatio_working_3-way'!Y35+2*PI())/3)</f>
        <v>-0.3610563908291185</v>
      </c>
      <c r="AH35" s="11">
        <f>-'OddsRatio_working_3-way'!U35/(3*'OddsRatio_working_3-way'!X35^(1/3))*COS(('OddsRatio_working_3-way'!Y35+4*PI())/3)</f>
        <v>-0.19454490866494364</v>
      </c>
      <c r="AI35" s="11">
        <f>'OddsRatio_working_3-way'!U35/(3*'OddsRatio_working_3-way'!X35^(1/3))*SIN(('OddsRatio_working_3-way'!Y35)/3)</f>
        <v>-9.6135449050650065E-2</v>
      </c>
      <c r="AJ35" s="11">
        <f>'OddsRatio_working_3-way'!U35/(3*'OddsRatio_working_3-way'!X35^(1/3))*SIN(('OddsRatio_working_3-way'!Y35+2*PI())/3)</f>
        <v>-0.43309711521217886</v>
      </c>
      <c r="AK35" s="11">
        <f>'OddsRatio_working_3-way'!U35/(3*'OddsRatio_working_3-way'!X35^(1/3))*SIN(('OddsRatio_working_3-way'!Y35+4*PI())/3)</f>
        <v>0.52923256426282883</v>
      </c>
      <c r="AL35" s="11">
        <f>'OddsRatio_working_3-way'!Z35+'OddsRatio_working_3-way'!AF35</f>
        <v>1.111202598988124</v>
      </c>
      <c r="AM35" s="11">
        <f>'OddsRatio_working_3-way'!AA35+'OddsRatio_working_3-way'!AG35</f>
        <v>-0.722112781658237</v>
      </c>
      <c r="AN35" s="11">
        <f>'OddsRatio_working_3-way'!AB35+'OddsRatio_working_3-way'!AH35</f>
        <v>-0.38908981732988729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1.111202598988124</v>
      </c>
      <c r="AS35" s="11">
        <f>IF(('OddsRatio_working_3-way'!X35=0),IF(Q35&gt;0,-Q35^(1/3),(-Q35)^(1/3)),'OddsRatio_working_3-way'!AM35-'OddsRatio_working_3-way'!R35/3)</f>
        <v>-0.722112781658237</v>
      </c>
      <c r="AT35" s="11">
        <f>IF(('OddsRatio_working_3-way'!X35=0),IF(Q35&gt;0,-Q35^(1/3),(-Q35)^(1/3)),'OddsRatio_working_3-way'!AN35-'OddsRatio_working_3-way'!R35/3)</f>
        <v>-0.38908981732988729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5.65</v>
      </c>
      <c r="D36" s="9">
        <f t="shared" si="13"/>
        <v>0.57191676810293768</v>
      </c>
      <c r="E36" s="9">
        <f t="shared" si="14"/>
        <v>0.26868426102897597</v>
      </c>
      <c r="F36" s="9">
        <f t="shared" si="15"/>
        <v>0.15939897086808649</v>
      </c>
      <c r="G36" s="9">
        <f t="shared" si="16"/>
        <v>1.1341002635247961</v>
      </c>
      <c r="H36" s="9">
        <f t="shared" si="17"/>
        <v>1.7485061739263654</v>
      </c>
      <c r="I36" s="9">
        <f t="shared" si="18"/>
        <v>3.7218406324595099</v>
      </c>
      <c r="J36" s="9">
        <f t="shared" si="19"/>
        <v>6.2735662253903017</v>
      </c>
      <c r="K36" s="11">
        <f t="shared" si="20"/>
        <v>0.60240963855421692</v>
      </c>
      <c r="L36" s="11">
        <f t="shared" si="21"/>
        <v>0.29411764705882354</v>
      </c>
      <c r="M36" s="11">
        <f t="shared" si="22"/>
        <v>0.17699115044247787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-0.23097909597787303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0.24177919381848059</v>
      </c>
      <c r="Q36" s="11">
        <f>2*'OddsRatio_working_3-way'!K36*'OddsRatio_working_3-way'!L36*'OddsRatio_working_3-way'!M36</f>
        <v>6.2718338214910657E-2</v>
      </c>
      <c r="R36" s="11">
        <f t="shared" si="23"/>
        <v>0</v>
      </c>
      <c r="S36" s="11">
        <f t="shared" si="24"/>
        <v>-1.0467579015966111</v>
      </c>
      <c r="T36" s="11">
        <f t="shared" si="25"/>
        <v>-0.27153252959704566</v>
      </c>
      <c r="U36" s="11">
        <f>'OddsRatio_working_3-way'!S36-'OddsRatio_working_3-way'!R36^2/3</f>
        <v>-1.0467579015966111</v>
      </c>
      <c r="V36" s="11">
        <f>'OddsRatio_working_3-way'!S36*'OddsRatio_working_3-way'!R36/3-2*'OddsRatio_working_3-way'!R36^3/27-'OddsRatio_working_3-way'!T36</f>
        <v>0.27153252959704566</v>
      </c>
      <c r="W36" s="11">
        <f>'OddsRatio_working_3-way'!V36^2+4*'OddsRatio_working_3-way'!U36^3/27</f>
        <v>-9.6186357331950995E-2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0.20610450744787306</v>
      </c>
      <c r="Y36" s="11">
        <f>IF('OddsRatio_working_3-way'!W36&gt;=0,IF('OddsRatio_working_3-way'!V36+SQRT('OddsRatio_working_3-way'!W36)&gt;0,0,PI()),ACOS('OddsRatio_working_3-way'!V36/(2*'OddsRatio_working_3-way'!X36)))</f>
        <v>0.85167296798324443</v>
      </c>
      <c r="Z36" s="11">
        <f>'OddsRatio_working_3-way'!X36^(1/3)*COS('OddsRatio_working_3-way'!Y36/3)</f>
        <v>0.56705013176239805</v>
      </c>
      <c r="AA36" s="11">
        <f>'OddsRatio_working_3-way'!X36^(1/3)*COS(('OddsRatio_working_3-way'!Y36+2*PI())/3)</f>
        <v>-0.42680830443455509</v>
      </c>
      <c r="AB36" s="11">
        <f>'OddsRatio_working_3-way'!X36^(1/3)*COS(('OddsRatio_working_3-way'!Y36+4*PI())/3)</f>
        <v>-0.14024182732784318</v>
      </c>
      <c r="AC36" s="11">
        <f>'OddsRatio_working_3-way'!X36^(1/3)*SIN('OddsRatio_working_3-way'!Y36/3)</f>
        <v>0.16544923269828307</v>
      </c>
      <c r="AD36" s="11">
        <f>'OddsRatio_working_3-way'!X36^(1/3)*SIN(('OddsRatio_working_3-way'!Y36+2*PI())/3)</f>
        <v>0.40835520297640854</v>
      </c>
      <c r="AE36" s="11">
        <f>'OddsRatio_working_3-way'!X36^(1/3)*SIN(('OddsRatio_working_3-way'!Y36+4*PI())/3)</f>
        <v>-0.57380443567469142</v>
      </c>
      <c r="AF36" s="11">
        <f>-'OddsRatio_working_3-way'!U36/(3*'OddsRatio_working_3-way'!X36^(1/3))*COS(('OddsRatio_working_3-way'!Y36)/3)</f>
        <v>0.56705013176239805</v>
      </c>
      <c r="AG36" s="11">
        <f>-'OddsRatio_working_3-way'!U36/(3*'OddsRatio_working_3-way'!X36^(1/3))*COS(('OddsRatio_working_3-way'!Y36+2*PI())/3)</f>
        <v>-0.42680830443455509</v>
      </c>
      <c r="AH36" s="11">
        <f>-'OddsRatio_working_3-way'!U36/(3*'OddsRatio_working_3-way'!X36^(1/3))*COS(('OddsRatio_working_3-way'!Y36+4*PI())/3)</f>
        <v>-0.14024182732784318</v>
      </c>
      <c r="AI36" s="11">
        <f>'OddsRatio_working_3-way'!U36/(3*'OddsRatio_working_3-way'!X36^(1/3))*SIN(('OddsRatio_working_3-way'!Y36)/3)</f>
        <v>-0.16544923269828307</v>
      </c>
      <c r="AJ36" s="11">
        <f>'OddsRatio_working_3-way'!U36/(3*'OddsRatio_working_3-way'!X36^(1/3))*SIN(('OddsRatio_working_3-way'!Y36+2*PI())/3)</f>
        <v>-0.40835520297640854</v>
      </c>
      <c r="AK36" s="11">
        <f>'OddsRatio_working_3-way'!U36/(3*'OddsRatio_working_3-way'!X36^(1/3))*SIN(('OddsRatio_working_3-way'!Y36+4*PI())/3)</f>
        <v>0.57380443567469142</v>
      </c>
      <c r="AL36" s="11">
        <f>'OddsRatio_working_3-way'!Z36+'OddsRatio_working_3-way'!AF36</f>
        <v>1.1341002635247961</v>
      </c>
      <c r="AM36" s="11">
        <f>'OddsRatio_working_3-way'!AA36+'OddsRatio_working_3-way'!AG36</f>
        <v>-0.85361660886911017</v>
      </c>
      <c r="AN36" s="11">
        <f>'OddsRatio_working_3-way'!AB36+'OddsRatio_working_3-way'!AH36</f>
        <v>-0.28048365465568637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1.1341002635247961</v>
      </c>
      <c r="AS36" s="11">
        <f>IF(('OddsRatio_working_3-way'!X36=0),IF(Q36&gt;0,-Q36^(1/3),(-Q36)^(1/3)),'OddsRatio_working_3-way'!AM36-'OddsRatio_working_3-way'!R36/3)</f>
        <v>-0.85361660886911017</v>
      </c>
      <c r="AT36" s="11">
        <f>IF(('OddsRatio_working_3-way'!X36=0),IF(Q36&gt;0,-Q36^(1/3),(-Q36)^(1/3)),'OddsRatio_working_3-way'!AN36-'OddsRatio_working_3-way'!R36/3)</f>
        <v>-0.28048365465568637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3.27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2.41</v>
      </c>
      <c r="D37" s="9">
        <f t="shared" si="13"/>
        <v>0.29529590358225599</v>
      </c>
      <c r="E37" s="9">
        <f t="shared" si="14"/>
        <v>0.3018555147018902</v>
      </c>
      <c r="F37" s="9">
        <f t="shared" si="15"/>
        <v>0.40284858171585375</v>
      </c>
      <c r="G37" s="9">
        <f t="shared" si="16"/>
        <v>1.0512923798050609</v>
      </c>
      <c r="H37" s="9">
        <f t="shared" si="17"/>
        <v>3.3864337021574888</v>
      </c>
      <c r="I37" s="9">
        <f t="shared" si="18"/>
        <v>3.3128432355711341</v>
      </c>
      <c r="J37" s="9">
        <f t="shared" si="19"/>
        <v>2.4823222555251356</v>
      </c>
      <c r="K37" s="11">
        <f t="shared" si="20"/>
        <v>0.3058103975535168</v>
      </c>
      <c r="L37" s="11">
        <f t="shared" si="21"/>
        <v>0.3125</v>
      </c>
      <c r="M37" s="11">
        <f t="shared" si="22"/>
        <v>0.41493775933609955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-0.27922408542388377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0.23316456659941376</v>
      </c>
      <c r="Q37" s="11">
        <f>2*'OddsRatio_working_3-way'!K37*'OddsRatio_working_3-way'!L37*'OddsRatio_working_3-way'!M37</f>
        <v>7.9307675714086312E-2</v>
      </c>
      <c r="R37" s="11">
        <f t="shared" si="23"/>
        <v>0</v>
      </c>
      <c r="S37" s="11">
        <f t="shared" si="24"/>
        <v>-0.8350446067195525</v>
      </c>
      <c r="T37" s="11">
        <f t="shared" si="25"/>
        <v>-0.28402877779576619</v>
      </c>
      <c r="U37" s="11">
        <f>'OddsRatio_working_3-way'!S37-'OddsRatio_working_3-way'!R37^2/3</f>
        <v>-0.8350446067195525</v>
      </c>
      <c r="V37" s="11">
        <f>'OddsRatio_working_3-way'!S37*'OddsRatio_working_3-way'!R37/3-2*'OddsRatio_working_3-way'!R37^3/27-'OddsRatio_working_3-way'!T37</f>
        <v>0.28402877779576619</v>
      </c>
      <c r="W37" s="11">
        <f>'OddsRatio_working_3-way'!V37^2+4*'OddsRatio_working_3-way'!U37^3/27</f>
        <v>-5.5907915682219533E-3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0.1468529350952669</v>
      </c>
      <c r="Y37" s="11">
        <f>IF('OddsRatio_working_3-way'!W37&gt;=0,IF('OddsRatio_working_3-way'!V37+SQRT('OddsRatio_working_3-way'!W37)&gt;0,0,PI()),ACOS('OddsRatio_working_3-way'!V37/(2*'OddsRatio_working_3-way'!X37)))</f>
        <v>0.25741321215897117</v>
      </c>
      <c r="Z37" s="11">
        <f>'OddsRatio_working_3-way'!X37^(1/3)*COS('OddsRatio_working_3-way'!Y37/3)</f>
        <v>0.52564618990253043</v>
      </c>
      <c r="AA37" s="11">
        <f>'OddsRatio_working_3-way'!X37^(1/3)*COS(('OddsRatio_working_3-way'!Y37+2*PI())/3)</f>
        <v>-0.30197937108425416</v>
      </c>
      <c r="AB37" s="11">
        <f>'OddsRatio_working_3-way'!X37^(1/3)*COS(('OddsRatio_working_3-way'!Y37+4*PI())/3)</f>
        <v>-0.22366681881827627</v>
      </c>
      <c r="AC37" s="11">
        <f>'OddsRatio_working_3-way'!X37^(1/3)*SIN('OddsRatio_working_3-way'!Y37/3)</f>
        <v>4.5213773131689061E-2</v>
      </c>
      <c r="AD37" s="11">
        <f>'OddsRatio_working_3-way'!X37^(1/3)*SIN(('OddsRatio_working_3-way'!Y37+2*PI())/3)</f>
        <v>0.432616067292246</v>
      </c>
      <c r="AE37" s="11">
        <f>'OddsRatio_working_3-way'!X37^(1/3)*SIN(('OddsRatio_working_3-way'!Y37+4*PI())/3)</f>
        <v>-0.47782984042393506</v>
      </c>
      <c r="AF37" s="11">
        <f>-'OddsRatio_working_3-way'!U37/(3*'OddsRatio_working_3-way'!X37^(1/3))*COS(('OddsRatio_working_3-way'!Y37)/3)</f>
        <v>0.52564618990253043</v>
      </c>
      <c r="AG37" s="11">
        <f>-'OddsRatio_working_3-way'!U37/(3*'OddsRatio_working_3-way'!X37^(1/3))*COS(('OddsRatio_working_3-way'!Y37+2*PI())/3)</f>
        <v>-0.30197937108425416</v>
      </c>
      <c r="AH37" s="11">
        <f>-'OddsRatio_working_3-way'!U37/(3*'OddsRatio_working_3-way'!X37^(1/3))*COS(('OddsRatio_working_3-way'!Y37+4*PI())/3)</f>
        <v>-0.22366681881827627</v>
      </c>
      <c r="AI37" s="11">
        <f>'OddsRatio_working_3-way'!U37/(3*'OddsRatio_working_3-way'!X37^(1/3))*SIN(('OddsRatio_working_3-way'!Y37)/3)</f>
        <v>-4.5213773131689061E-2</v>
      </c>
      <c r="AJ37" s="11">
        <f>'OddsRatio_working_3-way'!U37/(3*'OddsRatio_working_3-way'!X37^(1/3))*SIN(('OddsRatio_working_3-way'!Y37+2*PI())/3)</f>
        <v>-0.432616067292246</v>
      </c>
      <c r="AK37" s="11">
        <f>'OddsRatio_working_3-way'!U37/(3*'OddsRatio_working_3-way'!X37^(1/3))*SIN(('OddsRatio_working_3-way'!Y37+4*PI())/3)</f>
        <v>0.47782984042393506</v>
      </c>
      <c r="AL37" s="11">
        <f>'OddsRatio_working_3-way'!Z37+'OddsRatio_working_3-way'!AF37</f>
        <v>1.0512923798050609</v>
      </c>
      <c r="AM37" s="11">
        <f>'OddsRatio_working_3-way'!AA37+'OddsRatio_working_3-way'!AG37</f>
        <v>-0.60395874216850831</v>
      </c>
      <c r="AN37" s="11">
        <f>'OddsRatio_working_3-way'!AB37+'OddsRatio_working_3-way'!AH37</f>
        <v>-0.44733363763655254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1.0512923798050609</v>
      </c>
      <c r="AS37" s="11">
        <f>IF(('OddsRatio_working_3-way'!X37=0),IF(Q37&gt;0,-Q37^(1/3),(-Q37)^(1/3)),'OddsRatio_working_3-way'!AM37-'OddsRatio_working_3-way'!R37/3)</f>
        <v>-0.60395874216850831</v>
      </c>
      <c r="AT37" s="11">
        <f>IF(('OddsRatio_working_3-way'!X37=0),IF(Q37&gt;0,-Q37^(1/3),(-Q37)^(1/3)),'OddsRatio_working_3-way'!AN37-'OddsRatio_working_3-way'!R37/3)</f>
        <v>-0.44733363763655254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3.21</v>
      </c>
      <c r="D40" s="9">
        <f t="shared" si="13"/>
        <v>0.42972016515900952</v>
      </c>
      <c r="E40" s="9">
        <f t="shared" si="14"/>
        <v>0.26977052605695284</v>
      </c>
      <c r="F40" s="9">
        <f t="shared" si="15"/>
        <v>0.30050930878403781</v>
      </c>
      <c r="G40" s="9">
        <f t="shared" si="16"/>
        <v>1.0532506505882004</v>
      </c>
      <c r="H40" s="9">
        <f t="shared" si="17"/>
        <v>2.3270958197411322</v>
      </c>
      <c r="I40" s="9">
        <f t="shared" si="18"/>
        <v>3.7068541720116754</v>
      </c>
      <c r="J40" s="9">
        <f t="shared" si="19"/>
        <v>3.3276839377999234</v>
      </c>
      <c r="K40" s="11">
        <f t="shared" si="20"/>
        <v>0.44247787610619471</v>
      </c>
      <c r="L40" s="11">
        <f t="shared" si="21"/>
        <v>0.28011204481792717</v>
      </c>
      <c r="M40" s="11">
        <f t="shared" si="22"/>
        <v>0.3115264797507788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-0.27632123066743863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0.23321433996364788</v>
      </c>
      <c r="Q40" s="11">
        <f>2*'OddsRatio_working_3-way'!K40*'OddsRatio_working_3-way'!L40*'OddsRatio_working_3-way'!M40</f>
        <v>7.7223291378691356E-2</v>
      </c>
      <c r="R40" s="11">
        <f t="shared" si="23"/>
        <v>0</v>
      </c>
      <c r="S40" s="11">
        <f t="shared" si="24"/>
        <v>-0.8439971818319264</v>
      </c>
      <c r="T40" s="11">
        <f t="shared" si="25"/>
        <v>-0.27946926550726042</v>
      </c>
      <c r="U40" s="11">
        <f>'OddsRatio_working_3-way'!S40-'OddsRatio_working_3-way'!R40^2/3</f>
        <v>-0.8439971818319264</v>
      </c>
      <c r="V40" s="11">
        <f>'OddsRatio_working_3-way'!S40*'OddsRatio_working_3-way'!R40/3-2*'OddsRatio_working_3-way'!R40^3/27-'OddsRatio_working_3-way'!T40</f>
        <v>0.27946926550726042</v>
      </c>
      <c r="W40" s="11">
        <f>'OddsRatio_working_3-way'!V40^2+4*'OddsRatio_working_3-way'!U40^3/27</f>
        <v>-1.0964420240149528E-2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0.14922088543776063</v>
      </c>
      <c r="Y40" s="11">
        <f>IF('OddsRatio_working_3-way'!W40&gt;=0,IF('OddsRatio_working_3-way'!V40+SQRT('OddsRatio_working_3-way'!W40)&gt;0,0,PI()),ACOS('OddsRatio_working_3-way'!V40/(2*'OddsRatio_working_3-way'!X40)))</f>
        <v>0.35848878496395464</v>
      </c>
      <c r="Z40" s="11">
        <f>'OddsRatio_working_3-way'!X40^(1/3)*COS('OddsRatio_working_3-way'!Y40/3)</f>
        <v>0.52662532529410033</v>
      </c>
      <c r="AA40" s="11">
        <f>'OddsRatio_working_3-way'!X40^(1/3)*COS(('OddsRatio_working_3-way'!Y40+2*PI())/3)</f>
        <v>-0.3180723241429349</v>
      </c>
      <c r="AB40" s="11">
        <f>'OddsRatio_working_3-way'!X40^(1/3)*COS(('OddsRatio_working_3-way'!Y40+4*PI())/3)</f>
        <v>-0.2085530011511656</v>
      </c>
      <c r="AC40" s="11">
        <f>'OddsRatio_working_3-way'!X40^(1/3)*SIN('OddsRatio_working_3-way'!Y40/3)</f>
        <v>6.3231010610763791E-2</v>
      </c>
      <c r="AD40" s="11">
        <f>'OddsRatio_working_3-way'!X40^(1/3)*SIN(('OddsRatio_working_3-way'!Y40+2*PI())/3)</f>
        <v>0.42445540467555276</v>
      </c>
      <c r="AE40" s="11">
        <f>'OddsRatio_working_3-way'!X40^(1/3)*SIN(('OddsRatio_working_3-way'!Y40+4*PI())/3)</f>
        <v>-0.48768641528631645</v>
      </c>
      <c r="AF40" s="11">
        <f>-'OddsRatio_working_3-way'!U40/(3*'OddsRatio_working_3-way'!X40^(1/3))*COS(('OddsRatio_working_3-way'!Y40)/3)</f>
        <v>0.52662532529410011</v>
      </c>
      <c r="AG40" s="11">
        <f>-'OddsRatio_working_3-way'!U40/(3*'OddsRatio_working_3-way'!X40^(1/3))*COS(('OddsRatio_working_3-way'!Y40+2*PI())/3)</f>
        <v>-0.31807232414293479</v>
      </c>
      <c r="AH40" s="11">
        <f>-'OddsRatio_working_3-way'!U40/(3*'OddsRatio_working_3-way'!X40^(1/3))*COS(('OddsRatio_working_3-way'!Y40+4*PI())/3)</f>
        <v>-0.20855300115116551</v>
      </c>
      <c r="AI40" s="11">
        <f>'OddsRatio_working_3-way'!U40/(3*'OddsRatio_working_3-way'!X40^(1/3))*SIN(('OddsRatio_working_3-way'!Y40)/3)</f>
        <v>-6.3231010610763763E-2</v>
      </c>
      <c r="AJ40" s="11">
        <f>'OddsRatio_working_3-way'!U40/(3*'OddsRatio_working_3-way'!X40^(1/3))*SIN(('OddsRatio_working_3-way'!Y40+2*PI())/3)</f>
        <v>-0.42445540467555259</v>
      </c>
      <c r="AK40" s="11">
        <f>'OddsRatio_working_3-way'!U40/(3*'OddsRatio_working_3-way'!X40^(1/3))*SIN(('OddsRatio_working_3-way'!Y40+4*PI())/3)</f>
        <v>0.48768641528631623</v>
      </c>
      <c r="AL40" s="11">
        <f>'OddsRatio_working_3-way'!Z40+'OddsRatio_working_3-way'!AF40</f>
        <v>1.0532506505882004</v>
      </c>
      <c r="AM40" s="11">
        <f>'OddsRatio_working_3-way'!AA40+'OddsRatio_working_3-way'!AG40</f>
        <v>-0.6361446482858697</v>
      </c>
      <c r="AN40" s="11">
        <f>'OddsRatio_working_3-way'!AB40+'OddsRatio_working_3-way'!AH40</f>
        <v>-0.41710600230233108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1.0532506505882004</v>
      </c>
      <c r="AS40" s="11">
        <f>IF(('OddsRatio_working_3-way'!X40=0),IF(Q40&gt;0,-Q40^(1/3),(-Q40)^(1/3)),'OddsRatio_working_3-way'!AM40-'OddsRatio_working_3-way'!R40/3)</f>
        <v>-0.6361446482858697</v>
      </c>
      <c r="AT40" s="11">
        <f>IF(('OddsRatio_working_3-way'!X40=0),IF(Q40&gt;0,-Q40^(1/3),(-Q40)^(1/3)),'OddsRatio_working_3-way'!AN40-'OddsRatio_working_3-way'!R40/3)</f>
        <v>-0.41710600230233108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5.03</v>
      </c>
      <c r="D2" s="4">
        <f>IF(A2="","",((1/A2)+(1/B2)+(1/C2))-1)</f>
        <v>3.4867366481737827E-2</v>
      </c>
      <c r="E2" s="4">
        <f>IF(A2="","",(3*A2)/(3-($D2*A2)))</f>
        <v>1.9533624787837016</v>
      </c>
      <c r="F2" s="4">
        <f>IF(B2="","",(3*B2)/(3-($D2*B2)))</f>
        <v>3.323611277277517</v>
      </c>
      <c r="G2" s="4">
        <f>IF(C2="","",(3*C2)/(3-($D2*C2)))</f>
        <v>5.3423169289263361</v>
      </c>
      <c r="I2" s="4">
        <f>IF(A2="","",D2+1)</f>
        <v>1.0348673664817378</v>
      </c>
    </row>
    <row r="3" spans="1: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3.57</v>
      </c>
      <c r="C3" s="4">
        <f>IF('True_Odds_Calculator_3-way'!C4="","",'True_Odds_Calculator_3-way'!C4)</f>
        <v>4.33</v>
      </c>
      <c r="D3" s="4">
        <f t="shared" ref="D3:D66" si="0">IF(A3="","",((1/A3)+(1/B3)+(1/C3))-1)</f>
        <v>4.2973820652038475E-2</v>
      </c>
      <c r="E3" s="4">
        <f t="shared" ref="E3:E66" si="1">IF(A3="","",(3*A3)/(3-($D3*A3)))</f>
        <v>1.9320300740416245</v>
      </c>
      <c r="F3" s="4">
        <f t="shared" ref="F3:F66" si="2">IF(B3="","",(3*B3)/(3-($D3*B3)))</f>
        <v>3.7624050548568095</v>
      </c>
      <c r="G3" s="4">
        <f t="shared" ref="G3:G66" si="3">IF(C3="","",(3*C3)/(3-($D3*C3)))</f>
        <v>4.6163304233713056</v>
      </c>
      <c r="I3" s="4">
        <f t="shared" ref="I3:I66" si="4">IF(A3="","",D3+1)</f>
        <v>1.0429738206520385</v>
      </c>
    </row>
    <row r="4" spans="1: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3.06</v>
      </c>
      <c r="C4" s="4">
        <f>IF('True_Odds_Calculator_3-way'!C5="","",'True_Odds_Calculator_3-way'!C5)</f>
        <v>3.15</v>
      </c>
      <c r="D4" s="4">
        <f t="shared" si="0"/>
        <v>2.7399465533339828E-2</v>
      </c>
      <c r="E4" s="4">
        <f t="shared" si="1"/>
        <v>2.6737352578266234</v>
      </c>
      <c r="F4" s="4">
        <f t="shared" si="2"/>
        <v>3.1479779722287917</v>
      </c>
      <c r="G4" s="4">
        <f t="shared" si="3"/>
        <v>3.2433081555222949</v>
      </c>
      <c r="I4" s="4">
        <f t="shared" si="4"/>
        <v>1.0273994655333398</v>
      </c>
    </row>
    <row r="5" spans="1:9" x14ac:dyDescent="0.2">
      <c r="A5" s="4">
        <f>IF('True_Odds_Calculator_3-way'!A6="","",'True_Odds_Calculator_3-way'!A6)</f>
        <v>3.26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2.38</v>
      </c>
      <c r="D5" s="4">
        <f t="shared" si="0"/>
        <v>3.2726931038076224E-2</v>
      </c>
      <c r="E5" s="4">
        <f t="shared" si="1"/>
        <v>3.3802113522847761</v>
      </c>
      <c r="F5" s="4">
        <f t="shared" si="2"/>
        <v>3.3909636588595706</v>
      </c>
      <c r="G5" s="4">
        <f t="shared" si="3"/>
        <v>2.443439923293135</v>
      </c>
      <c r="I5" s="4">
        <f t="shared" si="4"/>
        <v>1.0327269310380762</v>
      </c>
    </row>
    <row r="6" spans="1:9" x14ac:dyDescent="0.2">
      <c r="A6" s="4">
        <f>IF('True_Odds_Calculator_3-way'!A7="","",'True_Odds_Calculator_3-way'!A7)</f>
        <v>1.38</v>
      </c>
      <c r="B6" s="4">
        <f>IF('True_Odds_Calculator_3-way'!B7="","",'True_Odds_Calculator_3-way'!B7)</f>
        <v>4.88</v>
      </c>
      <c r="C6" s="4">
        <f>IF('True_Odds_Calculator_3-way'!C7="","",'True_Odds_Calculator_3-way'!C7)</f>
        <v>8.98</v>
      </c>
      <c r="D6" s="4">
        <f t="shared" si="0"/>
        <v>4.0914288556550549E-2</v>
      </c>
      <c r="E6" s="4">
        <f t="shared" si="1"/>
        <v>1.4064705818874761</v>
      </c>
      <c r="F6" s="4">
        <f t="shared" si="2"/>
        <v>5.2279398339828083</v>
      </c>
      <c r="G6" s="4">
        <f t="shared" si="3"/>
        <v>10.233269588116858</v>
      </c>
      <c r="I6" s="4">
        <f t="shared" si="4"/>
        <v>1.0409142885565505</v>
      </c>
    </row>
    <row r="7" spans="1:9" x14ac:dyDescent="0.2">
      <c r="A7" s="4">
        <f>IF('True_Odds_Calculator_3-way'!A8="","",'True_Odds_Calculator_3-way'!A8)</f>
        <v>4.5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1.88</v>
      </c>
      <c r="D7" s="4">
        <f t="shared" si="0"/>
        <v>3.4249160657170652E-2</v>
      </c>
      <c r="E7" s="4">
        <f t="shared" si="1"/>
        <v>4.7437017025821442</v>
      </c>
      <c r="F7" s="4">
        <f t="shared" si="2"/>
        <v>3.7216827681388009</v>
      </c>
      <c r="G7" s="4">
        <f t="shared" si="3"/>
        <v>1.9212350987900917</v>
      </c>
      <c r="I7" s="4">
        <f t="shared" si="4"/>
        <v>1.0342491606571707</v>
      </c>
    </row>
    <row r="8" spans="1:9" x14ac:dyDescent="0.2">
      <c r="A8" s="4">
        <f>IF('True_Odds_Calculator_3-way'!A9="","",'True_Odds_Calculator_3-way'!A9)</f>
        <v>5.72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1.75</v>
      </c>
      <c r="D8" s="4">
        <f t="shared" si="0"/>
        <v>3.695142067235091E-2</v>
      </c>
      <c r="E8" s="4">
        <f t="shared" si="1"/>
        <v>6.1535418999737903</v>
      </c>
      <c r="F8" s="4">
        <f t="shared" si="2"/>
        <v>3.5922051909756032</v>
      </c>
      <c r="G8" s="4">
        <f t="shared" si="3"/>
        <v>1.7885522351881991</v>
      </c>
      <c r="I8" s="4">
        <f t="shared" si="4"/>
        <v>1.0369514206723509</v>
      </c>
    </row>
    <row r="9" spans="1:9" x14ac:dyDescent="0.2">
      <c r="A9" s="4">
        <f>IF('True_Odds_Calculator_3-way'!A10="","",'True_Odds_Calculator_3-way'!A10)</f>
        <v>2.4900000000000002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3.12</v>
      </c>
      <c r="D9" s="4">
        <f t="shared" si="0"/>
        <v>3.757665946484301E-2</v>
      </c>
      <c r="E9" s="4">
        <f t="shared" si="1"/>
        <v>2.5701597548385857</v>
      </c>
      <c r="F9" s="4">
        <f t="shared" si="2"/>
        <v>3.3010723919525295</v>
      </c>
      <c r="G9" s="4">
        <f t="shared" si="3"/>
        <v>3.2468874722604264</v>
      </c>
      <c r="I9" s="4">
        <f t="shared" si="4"/>
        <v>1.037576659464843</v>
      </c>
    </row>
    <row r="10" spans="1: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3.92</v>
      </c>
      <c r="C10" s="4">
        <f>IF('True_Odds_Calculator_3-way'!C11="","",'True_Odds_Calculator_3-way'!C11)</f>
        <v>4.49</v>
      </c>
      <c r="D10" s="4">
        <f t="shared" si="0"/>
        <v>3.9616942845805303E-2</v>
      </c>
      <c r="E10" s="4">
        <f t="shared" si="1"/>
        <v>1.822847960319949</v>
      </c>
      <c r="F10" s="4">
        <f t="shared" si="2"/>
        <v>4.1340012836356168</v>
      </c>
      <c r="G10" s="4">
        <f t="shared" si="3"/>
        <v>4.7730076503593617</v>
      </c>
      <c r="I10" s="4">
        <f t="shared" si="4"/>
        <v>1.0396169428458053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3.37</v>
      </c>
      <c r="C11" s="4">
        <f>IF('True_Odds_Calculator_3-way'!C12="","",'True_Odds_Calculator_3-way'!C12)</f>
        <v>3.6</v>
      </c>
      <c r="D11" s="4">
        <f t="shared" si="0"/>
        <v>3.9629961892055476E-2</v>
      </c>
      <c r="E11" s="4">
        <f t="shared" si="1"/>
        <v>2.2128481461895859</v>
      </c>
      <c r="F11" s="4">
        <f t="shared" si="2"/>
        <v>3.5270144188080024</v>
      </c>
      <c r="G11" s="4">
        <f t="shared" si="3"/>
        <v>3.7797495990880456</v>
      </c>
      <c r="I11" s="4">
        <f t="shared" si="4"/>
        <v>1.0396299618920555</v>
      </c>
    </row>
    <row r="12" spans="1: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4.76</v>
      </c>
      <c r="D12" s="4">
        <f t="shared" si="0"/>
        <v>4.3517841185183981E-2</v>
      </c>
      <c r="E12" s="4">
        <f t="shared" si="1"/>
        <v>1.806110853227165</v>
      </c>
      <c r="F12" s="4">
        <f t="shared" si="2"/>
        <v>3.9880988378318496</v>
      </c>
      <c r="G12" s="4">
        <f t="shared" si="3"/>
        <v>5.1130472622533123</v>
      </c>
      <c r="I12" s="4">
        <f t="shared" si="4"/>
        <v>1.043517841185184</v>
      </c>
    </row>
    <row r="13" spans="1: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3.1</v>
      </c>
      <c r="D13" s="4">
        <f t="shared" si="0"/>
        <v>3.8227108288577671E-2</v>
      </c>
      <c r="E13" s="4">
        <f t="shared" si="1"/>
        <v>2.5182973431961742</v>
      </c>
      <c r="F13" s="4">
        <f t="shared" si="2"/>
        <v>3.4121770511825367</v>
      </c>
      <c r="G13" s="4">
        <f t="shared" si="3"/>
        <v>3.2274902048116476</v>
      </c>
      <c r="I13" s="4">
        <f t="shared" si="4"/>
        <v>1.0382271082885777</v>
      </c>
    </row>
    <row r="14" spans="1:9" x14ac:dyDescent="0.2">
      <c r="A14" s="4">
        <f>IF('True_Odds_Calculator_3-way'!A15="","",'True_Odds_Calculator_3-way'!A15)</f>
        <v>2.77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2.59</v>
      </c>
      <c r="D14" s="4">
        <f t="shared" si="0"/>
        <v>3.364416771469414E-2</v>
      </c>
      <c r="E14" s="4">
        <f t="shared" si="1"/>
        <v>2.8588082538217932</v>
      </c>
      <c r="F14" s="4">
        <f t="shared" si="2"/>
        <v>3.6321605171478635</v>
      </c>
      <c r="G14" s="4">
        <f t="shared" si="3"/>
        <v>2.6674799739924424</v>
      </c>
      <c r="I14" s="4">
        <f t="shared" si="4"/>
        <v>1.0336441677146941</v>
      </c>
    </row>
    <row r="15" spans="1: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3.93</v>
      </c>
      <c r="C15" s="4">
        <f>IF('True_Odds_Calculator_3-way'!C16="","",'True_Odds_Calculator_3-way'!C16)</f>
        <v>3.01</v>
      </c>
      <c r="D15" s="4">
        <f t="shared" si="0"/>
        <v>3.3107411258485264E-2</v>
      </c>
      <c r="E15" s="4">
        <f t="shared" si="1"/>
        <v>2.2967767823482683</v>
      </c>
      <c r="F15" s="4">
        <f t="shared" si="2"/>
        <v>4.1081744369954381</v>
      </c>
      <c r="G15" s="4">
        <f t="shared" si="3"/>
        <v>3.1134208970806112</v>
      </c>
      <c r="I15" s="4">
        <f t="shared" si="4"/>
        <v>1.0331074112584853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3.74</v>
      </c>
      <c r="D16" s="4">
        <f t="shared" si="0"/>
        <v>3.4897375795939878E-2</v>
      </c>
      <c r="E16" s="4">
        <f t="shared" si="1"/>
        <v>2.0266790142576747</v>
      </c>
      <c r="F16" s="4">
        <f t="shared" si="2"/>
        <v>3.9866887174290135</v>
      </c>
      <c r="G16" s="4">
        <f t="shared" si="3"/>
        <v>3.9101109207212592</v>
      </c>
      <c r="I16" s="4">
        <f t="shared" si="4"/>
        <v>1.0348973757959399</v>
      </c>
    </row>
    <row r="17" spans="1: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3.85</v>
      </c>
      <c r="D17" s="4">
        <f t="shared" si="0"/>
        <v>3.50279641618223E-2</v>
      </c>
      <c r="E17" s="4">
        <f t="shared" si="1"/>
        <v>1.9954323564959422</v>
      </c>
      <c r="F17" s="4">
        <f t="shared" si="2"/>
        <v>3.9873806810459289</v>
      </c>
      <c r="G17" s="4">
        <f t="shared" si="3"/>
        <v>4.0312133351654733</v>
      </c>
      <c r="I17" s="4">
        <f t="shared" si="4"/>
        <v>1.0350279641618223</v>
      </c>
    </row>
    <row r="18" spans="1:9" x14ac:dyDescent="0.2">
      <c r="A18" s="4">
        <f>IF('True_Odds_Calculator_3-way'!A19="","",'True_Odds_Calculator_3-way'!A19)</f>
        <v>3.53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2.25</v>
      </c>
      <c r="D18" s="4">
        <f t="shared" si="0"/>
        <v>4.0230563424614285E-2</v>
      </c>
      <c r="E18" s="4">
        <f t="shared" si="1"/>
        <v>3.7054063904750323</v>
      </c>
      <c r="F18" s="4">
        <f t="shared" si="2"/>
        <v>3.3434773076079809</v>
      </c>
      <c r="G18" s="4">
        <f t="shared" si="3"/>
        <v>2.3200012170817419</v>
      </c>
      <c r="I18" s="4">
        <f t="shared" si="4"/>
        <v>1.0402305634246143</v>
      </c>
    </row>
    <row r="19" spans="1: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3.44</v>
      </c>
      <c r="C19" s="4">
        <f>IF('True_Odds_Calculator_3-way'!C20="","",'True_Odds_Calculator_3-way'!C20)</f>
        <v>3.21</v>
      </c>
      <c r="D19" s="4">
        <f t="shared" si="0"/>
        <v>3.8905376876807063E-2</v>
      </c>
      <c r="E19" s="4">
        <f t="shared" si="1"/>
        <v>2.3600893944124635</v>
      </c>
      <c r="F19" s="4">
        <f t="shared" si="2"/>
        <v>3.6006294776907155</v>
      </c>
      <c r="G19" s="4">
        <f t="shared" si="3"/>
        <v>3.3494327077456325</v>
      </c>
      <c r="I19" s="4">
        <f t="shared" si="4"/>
        <v>1.0389053768768071</v>
      </c>
    </row>
    <row r="20" spans="1:9" x14ac:dyDescent="0.2">
      <c r="A20" s="4">
        <f>IF('True_Odds_Calculator_3-way'!A21="","",'True_Odds_Calculator_3-way'!A21)</f>
        <v>3.27</v>
      </c>
      <c r="B20" s="4">
        <f>IF('True_Odds_Calculator_3-way'!B21="","",'True_Odds_Calculator_3-way'!B21)</f>
        <v>3.18</v>
      </c>
      <c r="C20" s="4">
        <f>IF('True_Odds_Calculator_3-way'!C21="","",'True_Odds_Calculator_3-way'!C21)</f>
        <v>2.39</v>
      </c>
      <c r="D20" s="4">
        <f t="shared" si="0"/>
        <v>3.8685848199552453E-2</v>
      </c>
      <c r="E20" s="4">
        <f t="shared" si="1"/>
        <v>3.4139583428918541</v>
      </c>
      <c r="F20" s="4">
        <f t="shared" si="2"/>
        <v>3.3159783199538668</v>
      </c>
      <c r="G20" s="4">
        <f t="shared" si="3"/>
        <v>2.4660014895638254</v>
      </c>
      <c r="I20" s="4">
        <f t="shared" si="4"/>
        <v>1.0386858481995525</v>
      </c>
    </row>
    <row r="21" spans="1:9" x14ac:dyDescent="0.2">
      <c r="A21" s="4">
        <f>IF('True_Odds_Calculator_3-way'!A22="","",'True_Odds_Calculator_3-way'!A22)</f>
        <v>2.1</v>
      </c>
      <c r="B21" s="4">
        <f>IF('True_Odds_Calculator_3-way'!B22="","",'True_Odds_Calculator_3-way'!B22)</f>
        <v>3.15</v>
      </c>
      <c r="C21" s="4">
        <f>IF('True_Odds_Calculator_3-way'!C22="","",'True_Odds_Calculator_3-way'!C22)</f>
        <v>4.08</v>
      </c>
      <c r="D21" s="4">
        <f t="shared" si="0"/>
        <v>3.8748832866479788E-2</v>
      </c>
      <c r="E21" s="4">
        <f t="shared" si="1"/>
        <v>2.1585488747060801</v>
      </c>
      <c r="F21" s="4">
        <f t="shared" si="2"/>
        <v>3.2835973428717415</v>
      </c>
      <c r="G21" s="4">
        <f t="shared" si="3"/>
        <v>4.306970509383377</v>
      </c>
      <c r="I21" s="4">
        <f t="shared" si="4"/>
        <v>1.0387488328664798</v>
      </c>
    </row>
    <row r="22" spans="1:9" x14ac:dyDescent="0.2">
      <c r="A22" s="4">
        <f>IF('True_Odds_Calculator_3-way'!A23="","",'True_Odds_Calculator_3-way'!A23)</f>
        <v>2.91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2.48</v>
      </c>
      <c r="D22" s="4">
        <f t="shared" si="0"/>
        <v>3.9266078954175221E-2</v>
      </c>
      <c r="E22" s="4">
        <f t="shared" si="1"/>
        <v>3.025225064447711</v>
      </c>
      <c r="F22" s="4">
        <f t="shared" si="2"/>
        <v>3.580264564202484</v>
      </c>
      <c r="G22" s="4">
        <f t="shared" si="3"/>
        <v>2.5632014117130981</v>
      </c>
      <c r="I22" s="4">
        <f t="shared" si="4"/>
        <v>1.0392660789541752</v>
      </c>
    </row>
    <row r="23" spans="1: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2.85</v>
      </c>
      <c r="D23" s="4">
        <f t="shared" si="0"/>
        <v>3.8720967642950965E-2</v>
      </c>
      <c r="E23" s="4">
        <f t="shared" si="1"/>
        <v>2.8297078124259967</v>
      </c>
      <c r="F23" s="4">
        <f t="shared" si="2"/>
        <v>3.2400583274249364</v>
      </c>
      <c r="G23" s="4">
        <f t="shared" si="3"/>
        <v>2.9588407168758564</v>
      </c>
      <c r="I23" s="4">
        <f t="shared" si="4"/>
        <v>1.038720967642951</v>
      </c>
    </row>
    <row r="24" spans="1: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4.6900000000000004</v>
      </c>
      <c r="D24" s="4">
        <f t="shared" si="0"/>
        <v>4.2096621552284441E-2</v>
      </c>
      <c r="E24" s="4">
        <f t="shared" si="1"/>
        <v>1.9203915099848183</v>
      </c>
      <c r="F24" s="4">
        <f t="shared" si="2"/>
        <v>3.5703391095490749</v>
      </c>
      <c r="G24" s="4">
        <f t="shared" si="3"/>
        <v>5.0203976492138613</v>
      </c>
      <c r="I24" s="4">
        <f t="shared" si="4"/>
        <v>1.0420966215522844</v>
      </c>
    </row>
    <row r="25" spans="1:9" x14ac:dyDescent="0.2">
      <c r="A25" s="4">
        <f>IF('True_Odds_Calculator_3-way'!A26="","",'True_Odds_Calculator_3-way'!A26)</f>
        <v>6.89</v>
      </c>
      <c r="B25" s="4">
        <f>IF('True_Odds_Calculator_3-way'!B26="","",'True_Odds_Calculator_3-way'!B26)</f>
        <v>4.54</v>
      </c>
      <c r="C25" s="4">
        <f>IF('True_Odds_Calculator_3-way'!C26="","",'True_Odds_Calculator_3-way'!C26)</f>
        <v>1.49</v>
      </c>
      <c r="D25" s="4">
        <f t="shared" si="0"/>
        <v>3.6543137764869726E-2</v>
      </c>
      <c r="E25" s="4">
        <f t="shared" si="1"/>
        <v>7.5212379980973161</v>
      </c>
      <c r="F25" s="4">
        <f t="shared" si="2"/>
        <v>4.8057683539362337</v>
      </c>
      <c r="G25" s="4">
        <f t="shared" si="3"/>
        <v>1.5175430395649405</v>
      </c>
      <c r="I25" s="4">
        <f t="shared" si="4"/>
        <v>1.0365431377648697</v>
      </c>
    </row>
    <row r="26" spans="1: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3.17</v>
      </c>
      <c r="D26" s="4">
        <f t="shared" si="0"/>
        <v>3.3303873867357003E-2</v>
      </c>
      <c r="E26" s="4">
        <f t="shared" si="1"/>
        <v>2.4234932136813812</v>
      </c>
      <c r="F26" s="4">
        <f t="shared" si="2"/>
        <v>3.5333646964690542</v>
      </c>
      <c r="G26" s="4">
        <f t="shared" si="3"/>
        <v>3.2856247265863159</v>
      </c>
      <c r="I26" s="4">
        <f t="shared" si="4"/>
        <v>1.033303873867357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3.53</v>
      </c>
      <c r="D27" s="4">
        <f t="shared" si="0"/>
        <v>3.4997546047047301E-2</v>
      </c>
      <c r="E27" s="4">
        <f t="shared" si="1"/>
        <v>2.1632482268664357</v>
      </c>
      <c r="F27" s="4">
        <f t="shared" si="2"/>
        <v>3.7578172590729539</v>
      </c>
      <c r="G27" s="4">
        <f t="shared" si="3"/>
        <v>3.6816103558970008</v>
      </c>
      <c r="I27" s="4">
        <f t="shared" si="4"/>
        <v>1.0349975460470473</v>
      </c>
    </row>
    <row r="28" spans="1:9" x14ac:dyDescent="0.2">
      <c r="A28" s="4">
        <f>IF('True_Odds_Calculator_3-way'!A29="","",'True_Odds_Calculator_3-way'!A29)</f>
        <v>1.66</v>
      </c>
      <c r="B28" s="4">
        <f>IF('True_Odds_Calculator_3-way'!B29="","",'True_Odds_Calculator_3-way'!B29)</f>
        <v>3.96</v>
      </c>
      <c r="C28" s="4">
        <f>IF('True_Odds_Calculator_3-way'!C29="","",'True_Odds_Calculator_3-way'!C29)</f>
        <v>5.46</v>
      </c>
      <c r="D28" s="4">
        <f t="shared" si="0"/>
        <v>3.8085074229652571E-2</v>
      </c>
      <c r="E28" s="4">
        <f t="shared" si="1"/>
        <v>1.695735490659716</v>
      </c>
      <c r="F28" s="4">
        <f t="shared" si="2"/>
        <v>4.1696161874508588</v>
      </c>
      <c r="G28" s="4">
        <f t="shared" si="3"/>
        <v>5.8666455702823432</v>
      </c>
      <c r="I28" s="4">
        <f t="shared" si="4"/>
        <v>1.0380850742296526</v>
      </c>
    </row>
    <row r="29" spans="1: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3.16</v>
      </c>
      <c r="D29" s="4">
        <f t="shared" si="0"/>
        <v>3.2598274815739625E-2</v>
      </c>
      <c r="E29" s="4">
        <f t="shared" si="1"/>
        <v>2.4748085051736104</v>
      </c>
      <c r="F29" s="4">
        <f t="shared" si="2"/>
        <v>3.4442528835842752</v>
      </c>
      <c r="G29" s="4">
        <f t="shared" si="3"/>
        <v>3.2723626227987346</v>
      </c>
      <c r="I29" s="4">
        <f t="shared" si="4"/>
        <v>1.0325982748157396</v>
      </c>
    </row>
    <row r="30" spans="1: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3.61</v>
      </c>
      <c r="D30" s="4">
        <f t="shared" si="0"/>
        <v>3.3324141404768026E-2</v>
      </c>
      <c r="E30" s="4">
        <f t="shared" si="1"/>
        <v>2.1187170544359137</v>
      </c>
      <c r="F30" s="4">
        <f t="shared" si="2"/>
        <v>3.8151048125415166</v>
      </c>
      <c r="G30" s="4">
        <f t="shared" si="3"/>
        <v>3.7608086140547394</v>
      </c>
      <c r="I30" s="4">
        <f t="shared" si="4"/>
        <v>1.033324141404768</v>
      </c>
    </row>
    <row r="31" spans="1:9" x14ac:dyDescent="0.2">
      <c r="A31" s="4">
        <f>IF('True_Odds_Calculator_3-way'!A32="","",'True_Odds_Calculator_3-way'!A32)</f>
        <v>2.54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2.79</v>
      </c>
      <c r="D31" s="4">
        <f t="shared" si="0"/>
        <v>3.2235771287602244E-2</v>
      </c>
      <c r="E31" s="4">
        <f t="shared" si="1"/>
        <v>2.6112692489431231</v>
      </c>
      <c r="F31" s="4">
        <f t="shared" si="2"/>
        <v>3.7124101618341609</v>
      </c>
      <c r="G31" s="4">
        <f t="shared" si="3"/>
        <v>2.8762271835437065</v>
      </c>
      <c r="I31" s="4">
        <f t="shared" si="4"/>
        <v>1.0322357712876022</v>
      </c>
    </row>
    <row r="32" spans="1:9" x14ac:dyDescent="0.2">
      <c r="A32" s="4">
        <f>IF('True_Odds_Calculator_3-way'!A33="","",'True_Odds_Calculator_3-way'!A33)</f>
        <v>2.1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3.75</v>
      </c>
      <c r="D32" s="4">
        <f t="shared" si="0"/>
        <v>3.9593047901653078E-2</v>
      </c>
      <c r="E32" s="4">
        <f t="shared" si="1"/>
        <v>2.1598608313495697</v>
      </c>
      <c r="F32" s="4">
        <f t="shared" si="2"/>
        <v>3.5268613575201826</v>
      </c>
      <c r="G32" s="4">
        <f t="shared" si="3"/>
        <v>3.9452558813691598</v>
      </c>
      <c r="I32" s="4">
        <f t="shared" si="4"/>
        <v>1.0395930479016531</v>
      </c>
    </row>
    <row r="33" spans="1:9" x14ac:dyDescent="0.2">
      <c r="A33" s="4">
        <f>IF('True_Odds_Calculator_3-way'!A34="","",'True_Odds_Calculator_3-way'!A34)</f>
        <v>2.31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3.42</v>
      </c>
      <c r="D33" s="4">
        <f t="shared" si="0"/>
        <v>3.779809371914622E-2</v>
      </c>
      <c r="E33" s="4">
        <f t="shared" si="1"/>
        <v>2.3792468669650688</v>
      </c>
      <c r="F33" s="4">
        <f t="shared" si="2"/>
        <v>3.3344377499446032</v>
      </c>
      <c r="G33" s="4">
        <f t="shared" si="3"/>
        <v>3.5740031780679375</v>
      </c>
      <c r="I33" s="4">
        <f t="shared" si="4"/>
        <v>1.0377980937191462</v>
      </c>
    </row>
    <row r="34" spans="1: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4.24</v>
      </c>
      <c r="D34" s="4">
        <f t="shared" si="0"/>
        <v>4.1736552960520923E-2</v>
      </c>
      <c r="E34" s="4">
        <f t="shared" si="1"/>
        <v>1.9304918334450989</v>
      </c>
      <c r="F34" s="4">
        <f t="shared" si="2"/>
        <v>3.8452602901942261</v>
      </c>
      <c r="G34" s="4">
        <f t="shared" si="3"/>
        <v>4.5057857656124822</v>
      </c>
      <c r="I34" s="4">
        <f t="shared" si="4"/>
        <v>1.0417365529605209</v>
      </c>
    </row>
    <row r="35" spans="1:9" x14ac:dyDescent="0.2">
      <c r="A35" s="4">
        <f>IF('True_Odds_Calculator_3-way'!A36="","",'True_Odds_Calculator_3-way'!A36)</f>
        <v>3.95</v>
      </c>
      <c r="B35" s="4">
        <f>IF('True_Odds_Calculator_3-way'!B36="","",'True_Odds_Calculator_3-way'!B36)</f>
        <v>3.15</v>
      </c>
      <c r="C35" s="4">
        <f>IF('True_Odds_Calculator_3-way'!C36="","",'True_Odds_Calculator_3-way'!C36)</f>
        <v>2.0099999999999998</v>
      </c>
      <c r="D35" s="4">
        <f t="shared" si="0"/>
        <v>6.8137312233288228E-2</v>
      </c>
      <c r="E35" s="4">
        <f t="shared" si="1"/>
        <v>4.3392961711467484</v>
      </c>
      <c r="F35" s="4">
        <f t="shared" si="2"/>
        <v>3.3927300845488868</v>
      </c>
      <c r="G35" s="4">
        <f t="shared" si="3"/>
        <v>2.1061499561033226</v>
      </c>
      <c r="I35" s="4">
        <f t="shared" si="4"/>
        <v>1.0681373122332882</v>
      </c>
    </row>
    <row r="36" spans="1: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5.65</v>
      </c>
      <c r="D36" s="4">
        <f t="shared" si="0"/>
        <v>7.3518436055518332E-2</v>
      </c>
      <c r="E36" s="4">
        <f t="shared" si="1"/>
        <v>1.7303927243260451</v>
      </c>
      <c r="F36" s="4">
        <f t="shared" si="2"/>
        <v>3.7090405775299895</v>
      </c>
      <c r="G36" s="4">
        <f t="shared" si="3"/>
        <v>6.558021881598072</v>
      </c>
      <c r="I36" s="4">
        <f t="shared" si="4"/>
        <v>1.0735184360555183</v>
      </c>
    </row>
    <row r="37" spans="1:9" x14ac:dyDescent="0.2">
      <c r="A37" s="4">
        <f>IF('True_Odds_Calculator_3-way'!A38="","",'True_Odds_Calculator_3-way'!A38)</f>
        <v>3.27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2.41</v>
      </c>
      <c r="D37" s="4">
        <f t="shared" si="0"/>
        <v>3.3248156889616354E-2</v>
      </c>
      <c r="E37" s="4">
        <f t="shared" si="1"/>
        <v>3.3929626317522019</v>
      </c>
      <c r="F37" s="4">
        <f t="shared" si="2"/>
        <v>3.3176598122054202</v>
      </c>
      <c r="G37" s="4">
        <f t="shared" si="3"/>
        <v>2.4761359894794519</v>
      </c>
      <c r="I37" s="4">
        <f t="shared" si="4"/>
        <v>1.0332481568896164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3.21</v>
      </c>
      <c r="D40" s="4">
        <f t="shared" si="0"/>
        <v>3.4116400674900627E-2</v>
      </c>
      <c r="E40" s="4">
        <f t="shared" si="1"/>
        <v>2.3196165147090406</v>
      </c>
      <c r="F40" s="4">
        <f t="shared" si="2"/>
        <v>3.7210699196588992</v>
      </c>
      <c r="G40" s="4">
        <f t="shared" si="3"/>
        <v>3.3316192575093835</v>
      </c>
      <c r="I40" s="4">
        <f t="shared" si="4"/>
        <v>1.0341164006749006</v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15" activePane="bottomLeft" state="frozen"/>
      <selection pane="bottomLeft" activeCell="A4" sqref="A4:Y23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46</v>
      </c>
      <c r="M1" s="72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51" t="s">
        <v>34</v>
      </c>
      <c r="Y1" s="5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69</v>
      </c>
      <c r="V3" s="31" t="s">
        <v>68</v>
      </c>
      <c r="W3" s="31" t="s">
        <v>70</v>
      </c>
      <c r="X3" s="40">
        <v>44199</v>
      </c>
      <c r="Y3" s="50" t="s">
        <v>71</v>
      </c>
    </row>
    <row r="4" spans="1:25" s="12" customFormat="1" ht="15" x14ac:dyDescent="0.25">
      <c r="A4" s="31"/>
      <c r="B4" s="31"/>
      <c r="C4" s="32"/>
      <c r="D4" s="33"/>
      <c r="E4" s="35"/>
      <c r="F4" s="33"/>
      <c r="G4" s="35"/>
      <c r="H4" s="33"/>
      <c r="I4" s="33"/>
      <c r="J4" s="33"/>
      <c r="K4" s="35"/>
      <c r="L4" s="41"/>
      <c r="M4" s="41"/>
      <c r="N4" s="42"/>
      <c r="O4" s="42"/>
      <c r="P4" s="42"/>
      <c r="Q4" s="42"/>
      <c r="R4" s="42"/>
      <c r="S4" s="43"/>
      <c r="T4" s="43"/>
      <c r="U4" s="31"/>
      <c r="V4" s="31"/>
      <c r="W4" s="31"/>
      <c r="X4" s="40"/>
      <c r="Y4" s="50"/>
    </row>
    <row r="5" spans="1:25" s="12" customFormat="1" ht="15" x14ac:dyDescent="0.25">
      <c r="A5" s="31"/>
      <c r="B5" s="31"/>
      <c r="C5" s="32"/>
      <c r="D5" s="33"/>
      <c r="E5" s="35"/>
      <c r="F5" s="33"/>
      <c r="G5" s="35"/>
      <c r="H5" s="33"/>
      <c r="I5" s="33"/>
      <c r="J5" s="33"/>
      <c r="K5" s="35"/>
      <c r="L5" s="41"/>
      <c r="M5" s="41"/>
      <c r="N5" s="42"/>
      <c r="O5" s="42"/>
      <c r="P5" s="42"/>
      <c r="Q5" s="42"/>
      <c r="R5" s="42"/>
      <c r="S5" s="43"/>
      <c r="T5" s="43"/>
      <c r="U5" s="31"/>
      <c r="V5" s="31"/>
      <c r="W5" s="31"/>
      <c r="X5" s="40"/>
      <c r="Y5" s="50"/>
    </row>
    <row r="6" spans="1:25" s="12" customFormat="1" ht="15" x14ac:dyDescent="0.25">
      <c r="A6" s="31"/>
      <c r="B6" s="31"/>
      <c r="C6" s="32"/>
      <c r="D6" s="33"/>
      <c r="E6" s="35"/>
      <c r="F6" s="33"/>
      <c r="G6" s="35"/>
      <c r="H6" s="33"/>
      <c r="I6" s="33"/>
      <c r="J6" s="33"/>
      <c r="K6" s="35"/>
      <c r="L6" s="41"/>
      <c r="M6" s="41"/>
      <c r="N6" s="42"/>
      <c r="O6" s="42"/>
      <c r="P6" s="42"/>
      <c r="Q6" s="42"/>
      <c r="R6" s="42"/>
      <c r="S6" s="43"/>
      <c r="T6" s="43"/>
      <c r="U6" s="31"/>
      <c r="V6" s="31"/>
      <c r="W6" s="31"/>
      <c r="X6" s="40"/>
      <c r="Y6" s="50"/>
    </row>
    <row r="7" spans="1:25" s="12" customFormat="1" ht="15" x14ac:dyDescent="0.25">
      <c r="A7" s="31"/>
      <c r="B7" s="31"/>
      <c r="C7" s="32"/>
      <c r="D7" s="33"/>
      <c r="E7" s="35"/>
      <c r="F7" s="33"/>
      <c r="G7" s="35"/>
      <c r="H7" s="33"/>
      <c r="I7" s="33"/>
      <c r="J7" s="33"/>
      <c r="K7" s="35"/>
      <c r="L7" s="41"/>
      <c r="M7" s="41"/>
      <c r="N7" s="42"/>
      <c r="O7" s="42"/>
      <c r="P7" s="42"/>
      <c r="Q7" s="42"/>
      <c r="R7" s="42"/>
      <c r="S7" s="43"/>
      <c r="T7" s="43"/>
      <c r="U7" s="31"/>
      <c r="V7" s="31"/>
      <c r="W7" s="31"/>
      <c r="X7" s="40"/>
      <c r="Y7" s="50"/>
    </row>
    <row r="8" spans="1:25" ht="15" x14ac:dyDescent="0.25">
      <c r="A8" s="31"/>
      <c r="B8" s="31"/>
      <c r="C8" s="32"/>
      <c r="D8" s="33"/>
      <c r="E8" s="35"/>
      <c r="F8" s="33"/>
      <c r="G8" s="35"/>
      <c r="H8" s="33"/>
      <c r="I8" s="33"/>
      <c r="J8" s="33"/>
      <c r="K8" s="35"/>
      <c r="L8" s="41"/>
      <c r="M8" s="41"/>
      <c r="N8" s="42"/>
      <c r="O8" s="42"/>
      <c r="P8" s="42"/>
      <c r="Q8" s="42"/>
      <c r="R8" s="42"/>
      <c r="S8" s="43"/>
      <c r="T8" s="43"/>
      <c r="U8" s="31"/>
      <c r="V8" s="31"/>
      <c r="W8" s="31"/>
      <c r="X8" s="40"/>
      <c r="Y8" s="50"/>
    </row>
    <row r="9" spans="1:25" ht="15" x14ac:dyDescent="0.25">
      <c r="A9" s="31"/>
      <c r="B9" s="31"/>
      <c r="C9" s="32"/>
      <c r="D9" s="33"/>
      <c r="E9" s="35"/>
      <c r="F9" s="33"/>
      <c r="G9" s="35"/>
      <c r="H9" s="33"/>
      <c r="I9" s="33"/>
      <c r="J9" s="33"/>
      <c r="K9" s="35"/>
      <c r="L9" s="41"/>
      <c r="M9" s="41"/>
      <c r="N9" s="42"/>
      <c r="O9" s="42"/>
      <c r="P9" s="42"/>
      <c r="Q9" s="42"/>
      <c r="R9" s="42"/>
      <c r="S9" s="43"/>
      <c r="T9" s="43"/>
      <c r="U9" s="31"/>
      <c r="V9" s="31"/>
      <c r="W9" s="31"/>
      <c r="X9" s="40"/>
      <c r="Y9" s="50"/>
    </row>
    <row r="10" spans="1:25" ht="14.25" customHeight="1" x14ac:dyDescent="0.25">
      <c r="A10" s="31"/>
      <c r="B10" s="31"/>
      <c r="C10" s="32"/>
      <c r="D10" s="33"/>
      <c r="E10" s="35"/>
      <c r="F10" s="33"/>
      <c r="G10" s="35"/>
      <c r="H10" s="33"/>
      <c r="I10" s="33"/>
      <c r="J10" s="33"/>
      <c r="K10" s="35"/>
      <c r="L10" s="41"/>
      <c r="M10" s="41"/>
      <c r="N10" s="42"/>
      <c r="O10" s="42"/>
      <c r="P10" s="42"/>
      <c r="Q10" s="42"/>
      <c r="R10" s="42"/>
      <c r="S10" s="43"/>
      <c r="T10" s="43"/>
      <c r="U10" s="31"/>
      <c r="V10" s="31"/>
      <c r="W10" s="31"/>
      <c r="X10" s="40"/>
      <c r="Y10" s="50"/>
    </row>
    <row r="11" spans="1:25" ht="15" x14ac:dyDescent="0.25">
      <c r="A11" s="31"/>
      <c r="B11" s="31"/>
      <c r="C11" s="32"/>
      <c r="D11" s="33"/>
      <c r="E11" s="35"/>
      <c r="F11" s="33"/>
      <c r="G11" s="35"/>
      <c r="H11" s="33"/>
      <c r="I11" s="33"/>
      <c r="J11" s="33"/>
      <c r="K11" s="35"/>
      <c r="L11" s="41"/>
      <c r="M11" s="41"/>
      <c r="N11" s="42"/>
      <c r="O11" s="42"/>
      <c r="P11" s="42"/>
      <c r="Q11" s="42"/>
      <c r="R11" s="42"/>
      <c r="S11" s="43"/>
      <c r="T11" s="43"/>
      <c r="U11" s="31"/>
      <c r="V11" s="31"/>
      <c r="W11" s="31"/>
      <c r="X11" s="31"/>
      <c r="Y11" s="50"/>
    </row>
    <row r="12" spans="1:25" ht="15" x14ac:dyDescent="0.25">
      <c r="A12" s="31"/>
      <c r="B12" s="31"/>
      <c r="C12" s="32"/>
      <c r="D12" s="33"/>
      <c r="E12" s="35"/>
      <c r="F12" s="33"/>
      <c r="G12" s="35"/>
      <c r="H12" s="33"/>
      <c r="I12" s="33"/>
      <c r="J12" s="33"/>
      <c r="K12" s="35"/>
      <c r="L12" s="41"/>
      <c r="M12" s="41"/>
      <c r="N12" s="42"/>
      <c r="O12" s="42"/>
      <c r="P12" s="42"/>
      <c r="Q12" s="42"/>
      <c r="R12" s="42"/>
      <c r="S12" s="43"/>
      <c r="T12" s="43"/>
      <c r="U12" s="31"/>
      <c r="V12" s="31"/>
      <c r="W12" s="31"/>
      <c r="X12" s="31"/>
      <c r="Y12" s="50"/>
    </row>
    <row r="13" spans="1:25" ht="15" x14ac:dyDescent="0.25">
      <c r="A13" s="31"/>
      <c r="B13" s="31"/>
      <c r="C13" s="32"/>
      <c r="D13" s="33"/>
      <c r="E13" s="35"/>
      <c r="F13" s="33"/>
      <c r="G13" s="35"/>
      <c r="H13" s="33"/>
      <c r="I13" s="33"/>
      <c r="J13" s="33"/>
      <c r="K13" s="35"/>
      <c r="L13" s="41"/>
      <c r="M13" s="41"/>
      <c r="N13" s="42"/>
      <c r="O13" s="42"/>
      <c r="P13" s="42"/>
      <c r="Q13" s="42"/>
      <c r="R13" s="42"/>
      <c r="S13" s="43"/>
      <c r="T13" s="43"/>
      <c r="U13" s="31"/>
      <c r="V13" s="31"/>
      <c r="W13" s="31"/>
      <c r="X13" s="31"/>
      <c r="Y13" s="50"/>
    </row>
    <row r="14" spans="1:25" s="38" customFormat="1" ht="15" x14ac:dyDescent="0.25">
      <c r="A14" s="31"/>
      <c r="B14" s="31"/>
      <c r="C14" s="32"/>
      <c r="D14" s="33"/>
      <c r="E14" s="35"/>
      <c r="F14" s="33"/>
      <c r="G14" s="35"/>
      <c r="H14" s="33"/>
      <c r="I14" s="33"/>
      <c r="J14" s="33"/>
      <c r="K14" s="35"/>
      <c r="L14" s="41"/>
      <c r="M14" s="41"/>
      <c r="N14" s="42"/>
      <c r="O14" s="42"/>
      <c r="P14" s="42"/>
      <c r="Q14" s="42"/>
      <c r="R14" s="42"/>
      <c r="S14" s="43"/>
      <c r="T14" s="43"/>
      <c r="U14" s="31"/>
      <c r="V14" s="31"/>
      <c r="W14" s="31"/>
      <c r="X14" s="31"/>
      <c r="Y14" s="50"/>
    </row>
    <row r="15" spans="1:25" ht="15" x14ac:dyDescent="0.25">
      <c r="A15" s="31"/>
      <c r="B15" s="31"/>
      <c r="C15" s="32"/>
      <c r="D15" s="33"/>
      <c r="E15" s="35"/>
      <c r="F15" s="33"/>
      <c r="G15" s="35"/>
      <c r="H15" s="33"/>
      <c r="I15" s="33"/>
      <c r="J15" s="33"/>
      <c r="K15" s="35"/>
      <c r="L15" s="41"/>
      <c r="M15" s="41"/>
      <c r="N15" s="42"/>
      <c r="O15" s="42"/>
      <c r="P15" s="42"/>
      <c r="Q15" s="42"/>
      <c r="R15" s="42"/>
      <c r="S15" s="43"/>
      <c r="T15" s="43"/>
      <c r="U15" s="31"/>
      <c r="V15" s="31"/>
      <c r="W15" s="31"/>
      <c r="X15" s="31"/>
      <c r="Y15" s="50"/>
    </row>
    <row r="16" spans="1:25" ht="15" x14ac:dyDescent="0.25">
      <c r="A16" s="31"/>
      <c r="B16" s="31"/>
      <c r="C16" s="32"/>
      <c r="D16" s="33"/>
      <c r="E16" s="35"/>
      <c r="F16" s="33"/>
      <c r="G16" s="35"/>
      <c r="H16" s="33"/>
      <c r="I16" s="33"/>
      <c r="J16" s="33"/>
      <c r="K16" s="35"/>
      <c r="L16" s="41"/>
      <c r="M16" s="41"/>
      <c r="N16" s="42"/>
      <c r="O16" s="42"/>
      <c r="P16" s="42"/>
      <c r="Q16" s="42"/>
      <c r="R16" s="42"/>
      <c r="S16" s="43"/>
      <c r="T16" s="43"/>
      <c r="U16" s="31"/>
      <c r="V16" s="31"/>
      <c r="W16" s="31"/>
      <c r="X16" s="31"/>
      <c r="Y16" s="50"/>
    </row>
    <row r="17" spans="1:25" ht="15" x14ac:dyDescent="0.25">
      <c r="A17" s="31"/>
      <c r="B17" s="31"/>
      <c r="C17" s="32"/>
      <c r="D17" s="33"/>
      <c r="E17" s="35"/>
      <c r="F17" s="33"/>
      <c r="G17" s="35"/>
      <c r="H17" s="33"/>
      <c r="I17" s="33"/>
      <c r="J17" s="33"/>
      <c r="K17" s="35"/>
      <c r="L17" s="41"/>
      <c r="M17" s="41"/>
      <c r="N17" s="42"/>
      <c r="O17" s="42"/>
      <c r="P17" s="42"/>
      <c r="Q17" s="42"/>
      <c r="R17" s="42"/>
      <c r="S17" s="43"/>
      <c r="T17" s="43"/>
      <c r="U17" s="31"/>
      <c r="V17" s="31"/>
      <c r="W17" s="31"/>
      <c r="X17" s="31"/>
      <c r="Y17" s="50"/>
    </row>
    <row r="18" spans="1:25" ht="15" x14ac:dyDescent="0.25">
      <c r="A18" s="31"/>
      <c r="B18" s="31"/>
      <c r="C18" s="32"/>
      <c r="D18" s="33"/>
      <c r="E18" s="35"/>
      <c r="F18" s="33"/>
      <c r="G18" s="35"/>
      <c r="H18" s="33"/>
      <c r="I18" s="33"/>
      <c r="J18" s="33"/>
      <c r="K18" s="35"/>
      <c r="L18" s="41"/>
      <c r="M18" s="41"/>
      <c r="N18" s="42"/>
      <c r="O18" s="42"/>
      <c r="P18" s="42"/>
      <c r="Q18" s="42"/>
      <c r="R18" s="42"/>
      <c r="S18" s="43"/>
      <c r="T18" s="43"/>
      <c r="U18" s="31"/>
      <c r="V18" s="31"/>
      <c r="W18" s="31"/>
      <c r="X18" s="31"/>
      <c r="Y18" s="50"/>
    </row>
    <row r="19" spans="1:25" ht="15" x14ac:dyDescent="0.25">
      <c r="A19" s="31"/>
      <c r="B19" s="31"/>
      <c r="C19" s="32"/>
      <c r="D19" s="33"/>
      <c r="E19" s="35"/>
      <c r="F19" s="33"/>
      <c r="G19" s="35"/>
      <c r="H19" s="33"/>
      <c r="I19" s="33"/>
      <c r="J19" s="33"/>
      <c r="K19" s="35"/>
      <c r="L19" s="41"/>
      <c r="M19" s="41"/>
      <c r="N19" s="42"/>
      <c r="O19" s="42"/>
      <c r="P19" s="42"/>
      <c r="Q19" s="42"/>
      <c r="R19" s="42"/>
      <c r="S19" s="43"/>
      <c r="T19" s="43"/>
      <c r="U19" s="31"/>
      <c r="V19" s="31"/>
      <c r="W19" s="31"/>
      <c r="X19" s="31"/>
      <c r="Y19" s="50"/>
    </row>
    <row r="20" spans="1:25" ht="15" x14ac:dyDescent="0.25">
      <c r="A20" s="31"/>
      <c r="B20" s="31"/>
      <c r="C20" s="32"/>
      <c r="D20" s="33"/>
      <c r="E20" s="35"/>
      <c r="F20" s="33"/>
      <c r="G20" s="35"/>
      <c r="H20" s="33"/>
      <c r="I20" s="33"/>
      <c r="J20" s="33"/>
      <c r="K20" s="35"/>
      <c r="L20" s="41"/>
      <c r="M20" s="41"/>
      <c r="N20" s="42"/>
      <c r="O20" s="42"/>
      <c r="P20" s="42"/>
      <c r="Q20" s="42"/>
      <c r="R20" s="42"/>
      <c r="S20" s="43"/>
      <c r="T20" s="43"/>
      <c r="U20" s="31"/>
      <c r="V20" s="31"/>
      <c r="W20" s="31"/>
      <c r="X20" s="31"/>
      <c r="Y20" s="50"/>
    </row>
    <row r="21" spans="1:25" ht="15" x14ac:dyDescent="0.25">
      <c r="A21" s="31"/>
      <c r="B21" s="31"/>
      <c r="C21" s="32"/>
      <c r="D21" s="33"/>
      <c r="E21" s="35"/>
      <c r="F21" s="33"/>
      <c r="G21" s="35"/>
      <c r="H21" s="33"/>
      <c r="I21" s="33"/>
      <c r="J21" s="33"/>
      <c r="K21" s="35"/>
      <c r="L21" s="41"/>
      <c r="M21" s="41"/>
      <c r="N21" s="42"/>
      <c r="O21" s="42"/>
      <c r="P21" s="42"/>
      <c r="Q21" s="42"/>
      <c r="R21" s="42"/>
      <c r="S21" s="43"/>
      <c r="T21" s="43"/>
      <c r="U21" s="31"/>
      <c r="V21" s="31"/>
      <c r="W21" s="31"/>
      <c r="X21" s="31"/>
      <c r="Y21" s="50"/>
    </row>
    <row r="22" spans="1:25" ht="15" x14ac:dyDescent="0.25">
      <c r="A22" s="31"/>
      <c r="B22" s="31"/>
      <c r="C22" s="32"/>
      <c r="D22" s="33"/>
      <c r="E22" s="35"/>
      <c r="F22" s="33"/>
      <c r="G22" s="35"/>
      <c r="H22" s="33"/>
      <c r="I22" s="33"/>
      <c r="J22" s="33"/>
      <c r="K22" s="35"/>
      <c r="L22" s="41"/>
      <c r="M22" s="41"/>
      <c r="N22" s="42"/>
      <c r="O22" s="42"/>
      <c r="P22" s="42"/>
      <c r="Q22" s="42"/>
      <c r="R22" s="42"/>
      <c r="S22" s="43"/>
      <c r="T22" s="43"/>
      <c r="U22" s="31"/>
      <c r="V22" s="31"/>
      <c r="W22" s="31"/>
      <c r="X22" s="31"/>
      <c r="Y22" s="50"/>
    </row>
    <row r="23" spans="1:25" ht="15" x14ac:dyDescent="0.25">
      <c r="A23" s="31"/>
      <c r="B23" s="31"/>
      <c r="C23" s="32"/>
      <c r="D23" s="33"/>
      <c r="E23" s="35"/>
      <c r="F23" s="33"/>
      <c r="G23" s="35"/>
      <c r="H23" s="33"/>
      <c r="I23" s="33"/>
      <c r="J23" s="33"/>
      <c r="K23" s="35"/>
      <c r="L23" s="41"/>
      <c r="M23" s="41"/>
      <c r="N23" s="42"/>
      <c r="O23" s="42"/>
      <c r="P23" s="42"/>
      <c r="Q23" s="42"/>
      <c r="R23" s="42"/>
      <c r="S23" s="43"/>
      <c r="T23" s="43"/>
      <c r="U23" s="31"/>
      <c r="V23" s="31"/>
      <c r="W23" s="31"/>
      <c r="X23" s="31"/>
      <c r="Y23" s="50"/>
    </row>
    <row r="24" spans="1:25" ht="15" x14ac:dyDescent="0.25">
      <c r="A24" s="31"/>
      <c r="B24" s="31"/>
      <c r="C24" s="32"/>
      <c r="D24" s="33"/>
      <c r="E24" s="35"/>
      <c r="F24" s="33"/>
      <c r="G24" s="35"/>
      <c r="H24" s="33"/>
      <c r="I24" s="33"/>
      <c r="J24" s="33"/>
      <c r="K24" s="35"/>
      <c r="L24" s="41"/>
      <c r="M24" s="41"/>
      <c r="N24" s="42"/>
      <c r="O24" s="42"/>
      <c r="P24" s="42"/>
      <c r="Q24" s="42"/>
      <c r="R24" s="42"/>
      <c r="S24" s="43"/>
      <c r="T24" s="43"/>
      <c r="U24" s="31"/>
      <c r="V24" s="31"/>
      <c r="W24" s="31"/>
      <c r="X24" s="31"/>
      <c r="Y24" s="50"/>
    </row>
    <row r="25" spans="1:25" ht="15" x14ac:dyDescent="0.25">
      <c r="A25" s="31"/>
      <c r="B25" s="31"/>
      <c r="C25" s="32"/>
      <c r="D25" s="33"/>
      <c r="E25" s="35"/>
      <c r="F25" s="33"/>
      <c r="G25" s="35"/>
      <c r="H25" s="33"/>
      <c r="I25" s="33"/>
      <c r="J25" s="33"/>
      <c r="K25" s="35"/>
      <c r="L25" s="41"/>
      <c r="M25" s="41"/>
      <c r="N25" s="42"/>
      <c r="O25" s="42"/>
      <c r="P25" s="42"/>
      <c r="Q25" s="42"/>
      <c r="R25" s="42"/>
      <c r="S25" s="43"/>
      <c r="T25" s="43"/>
      <c r="U25" s="31"/>
      <c r="V25" s="31"/>
      <c r="W25" s="31"/>
      <c r="X25" s="31"/>
      <c r="Y25" s="50"/>
    </row>
    <row r="26" spans="1:25" ht="15" x14ac:dyDescent="0.25">
      <c r="A26" s="31"/>
      <c r="B26" s="31"/>
      <c r="C26" s="32"/>
      <c r="D26" s="33"/>
      <c r="E26" s="35"/>
      <c r="F26" s="33"/>
      <c r="G26" s="35"/>
      <c r="H26" s="33"/>
      <c r="I26" s="33"/>
      <c r="J26" s="33"/>
      <c r="K26" s="35"/>
      <c r="L26" s="41"/>
      <c r="M26" s="41"/>
      <c r="N26" s="42"/>
      <c r="O26" s="42"/>
      <c r="P26" s="42"/>
      <c r="Q26" s="42"/>
      <c r="R26" s="42"/>
      <c r="S26" s="43"/>
      <c r="T26" s="43"/>
      <c r="U26" s="31"/>
      <c r="V26" s="31"/>
      <c r="W26" s="31"/>
      <c r="X26" s="31"/>
      <c r="Y26" s="50"/>
    </row>
    <row r="27" spans="1:25" ht="15" x14ac:dyDescent="0.25">
      <c r="A27" s="31"/>
      <c r="B27" s="31"/>
      <c r="C27" s="32"/>
      <c r="D27" s="33"/>
      <c r="E27" s="35"/>
      <c r="F27" s="33"/>
      <c r="G27" s="35"/>
      <c r="H27" s="33"/>
      <c r="I27" s="33"/>
      <c r="J27" s="33"/>
      <c r="K27" s="35"/>
      <c r="L27" s="41"/>
      <c r="M27" s="41"/>
      <c r="N27" s="42"/>
      <c r="O27" s="42"/>
      <c r="P27" s="42"/>
      <c r="Q27" s="42"/>
      <c r="R27" s="42"/>
      <c r="S27" s="43"/>
      <c r="T27" s="43"/>
      <c r="U27" s="31"/>
      <c r="V27" s="31"/>
      <c r="W27" s="31"/>
      <c r="X27" s="31"/>
      <c r="Y27" s="50"/>
    </row>
    <row r="28" spans="1:25" ht="15" x14ac:dyDescent="0.25">
      <c r="A28" s="31"/>
      <c r="B28" s="31"/>
      <c r="C28" s="32"/>
      <c r="D28" s="33"/>
      <c r="E28" s="35"/>
      <c r="F28" s="33"/>
      <c r="G28" s="35"/>
      <c r="H28" s="33"/>
      <c r="I28" s="33"/>
      <c r="J28" s="33"/>
      <c r="K28" s="35"/>
      <c r="L28" s="41"/>
      <c r="M28" s="41"/>
      <c r="N28" s="42"/>
      <c r="O28" s="42"/>
      <c r="P28" s="42"/>
      <c r="Q28" s="42"/>
      <c r="R28" s="42"/>
      <c r="S28" s="43"/>
      <c r="T28" s="43"/>
      <c r="U28" s="31"/>
      <c r="V28" s="31"/>
      <c r="W28" s="31"/>
      <c r="X28" s="31"/>
      <c r="Y28" s="50"/>
    </row>
    <row r="29" spans="1:25" ht="15" x14ac:dyDescent="0.25">
      <c r="A29" s="31"/>
      <c r="B29" s="31"/>
      <c r="C29" s="32"/>
      <c r="D29" s="33"/>
      <c r="E29" s="35"/>
      <c r="F29" s="33"/>
      <c r="G29" s="35"/>
      <c r="H29" s="33"/>
      <c r="I29" s="33"/>
      <c r="J29" s="33"/>
      <c r="K29" s="35"/>
      <c r="L29" s="41"/>
      <c r="M29" s="41"/>
      <c r="N29" s="42"/>
      <c r="O29" s="42"/>
      <c r="P29" s="42"/>
      <c r="Q29" s="42"/>
      <c r="R29" s="42"/>
      <c r="S29" s="43"/>
      <c r="T29" s="43"/>
      <c r="U29" s="31"/>
      <c r="V29" s="31"/>
      <c r="W29" s="31"/>
      <c r="X29" s="31"/>
      <c r="Y29" s="50"/>
    </row>
    <row r="30" spans="1:25" ht="15" x14ac:dyDescent="0.25">
      <c r="A30" s="31"/>
      <c r="B30" s="31"/>
      <c r="C30" s="32"/>
      <c r="D30" s="33"/>
      <c r="E30" s="35"/>
      <c r="F30" s="33"/>
      <c r="G30" s="35"/>
      <c r="H30" s="33"/>
      <c r="I30" s="33"/>
      <c r="J30" s="33"/>
      <c r="K30" s="35"/>
      <c r="L30" s="41"/>
      <c r="M30" s="41"/>
      <c r="N30" s="42"/>
      <c r="O30" s="42"/>
      <c r="P30" s="42"/>
      <c r="Q30" s="42"/>
      <c r="R30" s="42"/>
      <c r="S30" s="43"/>
      <c r="T30" s="43"/>
      <c r="U30" s="31"/>
      <c r="V30" s="31"/>
      <c r="W30" s="31"/>
      <c r="X30" s="31"/>
      <c r="Y30" s="50"/>
    </row>
    <row r="31" spans="1:25" ht="15" x14ac:dyDescent="0.25">
      <c r="A31" s="31"/>
      <c r="B31" s="31"/>
      <c r="C31" s="32"/>
      <c r="D31" s="33"/>
      <c r="E31" s="35"/>
      <c r="F31" s="33"/>
      <c r="G31" s="35"/>
      <c r="H31" s="33"/>
      <c r="I31" s="33"/>
      <c r="J31" s="33"/>
      <c r="K31" s="35"/>
      <c r="L31" s="41"/>
      <c r="M31" s="41"/>
      <c r="N31" s="42"/>
      <c r="O31" s="42"/>
      <c r="P31" s="42"/>
      <c r="Q31" s="42"/>
      <c r="R31" s="42"/>
      <c r="S31" s="43"/>
      <c r="T31" s="43"/>
      <c r="U31" s="31"/>
      <c r="V31" s="31"/>
      <c r="W31" s="31"/>
      <c r="X31" s="31"/>
      <c r="Y31" s="50"/>
    </row>
    <row r="32" spans="1:25" ht="15" x14ac:dyDescent="0.25">
      <c r="A32" s="31"/>
      <c r="B32" s="31"/>
      <c r="C32" s="32"/>
      <c r="D32" s="33"/>
      <c r="E32" s="35"/>
      <c r="F32" s="33"/>
      <c r="G32" s="35"/>
      <c r="H32" s="33"/>
      <c r="I32" s="33"/>
      <c r="J32" s="33"/>
      <c r="K32" s="35"/>
      <c r="L32" s="41"/>
      <c r="M32" s="41"/>
      <c r="N32" s="42"/>
      <c r="O32" s="42"/>
      <c r="P32" s="42"/>
      <c r="Q32" s="42"/>
      <c r="R32" s="42"/>
      <c r="S32" s="43"/>
      <c r="T32" s="43"/>
      <c r="U32" s="31"/>
      <c r="V32" s="31"/>
      <c r="W32" s="31"/>
      <c r="X32" s="31"/>
      <c r="Y32" s="50"/>
    </row>
    <row r="33" spans="1:25" ht="15" x14ac:dyDescent="0.25">
      <c r="A33" s="31"/>
      <c r="B33" s="31"/>
      <c r="C33" s="32"/>
      <c r="D33" s="33"/>
      <c r="E33" s="35"/>
      <c r="F33" s="33"/>
      <c r="G33" s="35"/>
      <c r="H33" s="33"/>
      <c r="I33" s="33"/>
      <c r="J33" s="33"/>
      <c r="K33" s="35"/>
      <c r="L33" s="41"/>
      <c r="M33" s="41"/>
      <c r="N33" s="42"/>
      <c r="O33" s="42"/>
      <c r="P33" s="42"/>
      <c r="Q33" s="42"/>
      <c r="R33" s="42"/>
      <c r="S33" s="43"/>
      <c r="T33" s="43"/>
      <c r="U33" s="31"/>
      <c r="V33" s="31"/>
      <c r="W33" s="31"/>
      <c r="X33" s="31"/>
      <c r="Y33" s="50"/>
    </row>
    <row r="34" spans="1:25" ht="15" x14ac:dyDescent="0.25">
      <c r="A34" s="31"/>
      <c r="B34" s="31"/>
      <c r="C34" s="32"/>
      <c r="D34" s="33"/>
      <c r="E34" s="35"/>
      <c r="F34" s="33"/>
      <c r="G34" s="35"/>
      <c r="H34" s="33"/>
      <c r="I34" s="33"/>
      <c r="J34" s="33"/>
      <c r="K34" s="35"/>
      <c r="L34" s="41"/>
      <c r="M34" s="41"/>
      <c r="N34" s="42"/>
      <c r="O34" s="42"/>
      <c r="P34" s="42"/>
      <c r="Q34" s="42"/>
      <c r="R34" s="42"/>
      <c r="S34" s="43"/>
      <c r="T34" s="43"/>
      <c r="U34" s="31"/>
      <c r="V34" s="31"/>
      <c r="W34" s="31"/>
      <c r="X34" s="31"/>
      <c r="Y34" s="50"/>
    </row>
    <row r="35" spans="1:25" ht="15" x14ac:dyDescent="0.25">
      <c r="A35" s="31"/>
      <c r="B35" s="31"/>
      <c r="C35" s="32"/>
      <c r="D35" s="33"/>
      <c r="E35" s="35"/>
      <c r="F35" s="33"/>
      <c r="G35" s="35"/>
      <c r="H35" s="33"/>
      <c r="I35" s="33"/>
      <c r="J35" s="33"/>
      <c r="K35" s="35"/>
      <c r="L35" s="41"/>
      <c r="M35" s="41"/>
      <c r="N35" s="42"/>
      <c r="O35" s="42"/>
      <c r="P35" s="42"/>
      <c r="Q35" s="42"/>
      <c r="R35" s="42"/>
      <c r="S35" s="43"/>
      <c r="T35" s="43"/>
      <c r="U35" s="31"/>
      <c r="V35" s="31"/>
      <c r="W35" s="31"/>
      <c r="X35" s="31"/>
      <c r="Y35" s="50"/>
    </row>
    <row r="36" spans="1:25" ht="15" x14ac:dyDescent="0.25">
      <c r="A36" s="31"/>
      <c r="B36" s="31"/>
      <c r="C36" s="32"/>
      <c r="D36" s="33"/>
      <c r="E36" s="35"/>
      <c r="F36" s="33"/>
      <c r="G36" s="35"/>
      <c r="H36" s="33"/>
      <c r="I36" s="33"/>
      <c r="J36" s="33"/>
      <c r="K36" s="35"/>
      <c r="L36" s="41"/>
      <c r="M36" s="41"/>
      <c r="N36" s="42"/>
      <c r="O36" s="42"/>
      <c r="P36" s="42"/>
      <c r="Q36" s="42"/>
      <c r="R36" s="42"/>
      <c r="S36" s="43"/>
      <c r="T36" s="43"/>
      <c r="U36" s="31"/>
      <c r="V36" s="31"/>
      <c r="W36" s="31"/>
      <c r="X36" s="31"/>
      <c r="Y36" s="50"/>
    </row>
    <row r="37" spans="1:25" ht="15" x14ac:dyDescent="0.25">
      <c r="A37" s="31"/>
      <c r="B37" s="31"/>
      <c r="C37" s="32"/>
      <c r="D37" s="33"/>
      <c r="E37" s="35"/>
      <c r="F37" s="33"/>
      <c r="G37" s="35"/>
      <c r="H37" s="33"/>
      <c r="I37" s="33"/>
      <c r="J37" s="33"/>
      <c r="K37" s="35"/>
      <c r="L37" s="41"/>
      <c r="M37" s="41"/>
      <c r="N37" s="42"/>
      <c r="O37" s="42"/>
      <c r="P37" s="42"/>
      <c r="Q37" s="42"/>
      <c r="R37" s="42"/>
      <c r="S37" s="43"/>
      <c r="T37" s="43"/>
      <c r="U37" s="31"/>
      <c r="V37" s="31"/>
      <c r="W37" s="31"/>
      <c r="X37" s="31"/>
      <c r="Y37" s="50"/>
    </row>
    <row r="38" spans="1:25" ht="15" x14ac:dyDescent="0.25">
      <c r="A38" s="31"/>
      <c r="B38" s="31"/>
      <c r="C38" s="32"/>
      <c r="D38" s="33"/>
      <c r="E38" s="35"/>
      <c r="F38" s="33"/>
      <c r="G38" s="35"/>
      <c r="H38" s="33"/>
      <c r="I38" s="33"/>
      <c r="J38" s="33"/>
      <c r="K38" s="35"/>
      <c r="L38" s="41"/>
      <c r="M38" s="41"/>
      <c r="N38" s="42"/>
      <c r="O38" s="42"/>
      <c r="P38" s="42"/>
      <c r="Q38" s="42"/>
      <c r="R38" s="42"/>
      <c r="S38" s="43"/>
      <c r="T38" s="43"/>
      <c r="U38" s="31"/>
      <c r="V38" s="31"/>
      <c r="W38" s="31"/>
      <c r="X38" s="31"/>
      <c r="Y38" s="50"/>
    </row>
    <row r="39" spans="1:25" ht="15" x14ac:dyDescent="0.25">
      <c r="A39" s="31"/>
      <c r="B39" s="31"/>
      <c r="C39" s="32"/>
      <c r="D39" s="33"/>
      <c r="E39" s="35"/>
      <c r="F39" s="33"/>
      <c r="G39" s="35"/>
      <c r="H39" s="33"/>
      <c r="I39" s="33"/>
      <c r="J39" s="33"/>
      <c r="K39" s="35"/>
      <c r="L39" s="41"/>
      <c r="M39" s="41"/>
      <c r="N39" s="42"/>
      <c r="O39" s="42"/>
      <c r="P39" s="42"/>
      <c r="Q39" s="42"/>
      <c r="R39" s="42"/>
      <c r="S39" s="43"/>
      <c r="T39" s="43"/>
      <c r="U39" s="31"/>
      <c r="V39" s="31"/>
      <c r="W39" s="31"/>
      <c r="X39" s="31"/>
      <c r="Y39" s="50"/>
    </row>
    <row r="40" spans="1:25" ht="15" x14ac:dyDescent="0.25">
      <c r="A40" s="31"/>
      <c r="B40" s="31"/>
      <c r="C40" s="32"/>
      <c r="D40" s="33"/>
      <c r="E40" s="35"/>
      <c r="F40" s="33"/>
      <c r="G40" s="35"/>
      <c r="H40" s="33"/>
      <c r="I40" s="33"/>
      <c r="J40" s="33"/>
      <c r="K40" s="35"/>
      <c r="L40" s="41"/>
      <c r="M40" s="41"/>
      <c r="N40" s="42"/>
      <c r="O40" s="42"/>
      <c r="P40" s="42"/>
      <c r="Q40" s="42"/>
      <c r="R40" s="42"/>
      <c r="S40" s="43"/>
      <c r="T40" s="43"/>
      <c r="U40" s="31"/>
      <c r="V40" s="31"/>
      <c r="W40" s="31"/>
      <c r="X40" s="31"/>
      <c r="Y40" s="50"/>
    </row>
    <row r="41" spans="1:25" ht="15" x14ac:dyDescent="0.25">
      <c r="A41" s="31"/>
      <c r="B41" s="31"/>
      <c r="C41" s="32"/>
      <c r="D41" s="33"/>
      <c r="E41" s="35"/>
      <c r="F41" s="33"/>
      <c r="G41" s="35"/>
      <c r="H41" s="33"/>
      <c r="I41" s="33"/>
      <c r="J41" s="33"/>
      <c r="K41" s="35"/>
      <c r="L41" s="41"/>
      <c r="M41" s="41"/>
      <c r="N41" s="42"/>
      <c r="O41" s="42"/>
      <c r="P41" s="42"/>
      <c r="Q41" s="42"/>
      <c r="R41" s="42"/>
      <c r="S41" s="43"/>
      <c r="T41" s="43"/>
      <c r="U41" s="31"/>
      <c r="V41" s="31"/>
      <c r="W41" s="31"/>
      <c r="X41" s="31"/>
      <c r="Y41" s="50"/>
    </row>
    <row r="42" spans="1:25" ht="15" x14ac:dyDescent="0.25">
      <c r="A42" s="31"/>
      <c r="B42" s="31"/>
      <c r="C42" s="32"/>
      <c r="D42" s="33"/>
      <c r="E42" s="35"/>
      <c r="F42" s="33"/>
      <c r="G42" s="35"/>
      <c r="H42" s="33"/>
      <c r="I42" s="33"/>
      <c r="J42" s="33"/>
      <c r="K42" s="35"/>
      <c r="L42" s="41"/>
      <c r="M42" s="41"/>
      <c r="N42" s="42"/>
      <c r="O42" s="42"/>
      <c r="P42" s="42"/>
      <c r="Q42" s="42"/>
      <c r="R42" s="42"/>
      <c r="S42" s="43"/>
      <c r="T42" s="43"/>
      <c r="U42" s="31"/>
      <c r="V42" s="31"/>
      <c r="W42" s="31"/>
      <c r="X42" s="31"/>
      <c r="Y42" s="50"/>
    </row>
    <row r="43" spans="1:25" ht="15" x14ac:dyDescent="0.25">
      <c r="A43" s="31"/>
      <c r="B43" s="31"/>
      <c r="C43" s="32"/>
      <c r="D43" s="33"/>
      <c r="E43" s="35"/>
      <c r="F43" s="33"/>
      <c r="G43" s="35"/>
      <c r="H43" s="33"/>
      <c r="I43" s="33"/>
      <c r="J43" s="33"/>
      <c r="K43" s="35"/>
      <c r="L43" s="41"/>
      <c r="M43" s="41"/>
      <c r="N43" s="42"/>
      <c r="O43" s="42"/>
      <c r="P43" s="42"/>
      <c r="Q43" s="42"/>
      <c r="R43" s="42"/>
      <c r="S43" s="43"/>
      <c r="T43" s="43"/>
      <c r="U43" s="31"/>
      <c r="V43" s="31"/>
      <c r="W43" s="31"/>
      <c r="X43" s="31"/>
      <c r="Y43" s="50"/>
    </row>
    <row r="44" spans="1:25" ht="15" x14ac:dyDescent="0.25">
      <c r="A44" s="31"/>
      <c r="B44" s="31"/>
      <c r="C44" s="32"/>
      <c r="D44" s="33"/>
      <c r="E44" s="35"/>
      <c r="F44" s="33"/>
      <c r="G44" s="35"/>
      <c r="H44" s="33"/>
      <c r="I44" s="33"/>
      <c r="J44" s="33"/>
      <c r="K44" s="35"/>
      <c r="L44" s="41"/>
      <c r="M44" s="41"/>
      <c r="N44" s="42"/>
      <c r="O44" s="42"/>
      <c r="P44" s="42"/>
      <c r="Q44" s="42"/>
      <c r="R44" s="42"/>
      <c r="S44" s="43"/>
      <c r="T44" s="43"/>
      <c r="U44" s="31"/>
      <c r="V44" s="31"/>
      <c r="W44" s="31"/>
      <c r="X44" s="31"/>
      <c r="Y44" s="50"/>
    </row>
    <row r="45" spans="1:25" ht="15" x14ac:dyDescent="0.25">
      <c r="A45" s="31"/>
      <c r="B45" s="31"/>
      <c r="C45" s="32"/>
      <c r="D45" s="33"/>
      <c r="E45" s="35"/>
      <c r="F45" s="33"/>
      <c r="G45" s="35"/>
      <c r="H45" s="33"/>
      <c r="I45" s="33"/>
      <c r="J45" s="33"/>
      <c r="K45" s="35"/>
      <c r="L45" s="41"/>
      <c r="M45" s="41"/>
      <c r="N45" s="42"/>
      <c r="O45" s="42"/>
      <c r="P45" s="42"/>
      <c r="Q45" s="42"/>
      <c r="R45" s="42"/>
      <c r="S45" s="43"/>
      <c r="T45" s="43"/>
      <c r="U45" s="31"/>
      <c r="V45" s="31"/>
      <c r="W45" s="31"/>
      <c r="X45" s="31"/>
      <c r="Y45" s="50"/>
    </row>
    <row r="46" spans="1:25" ht="15" x14ac:dyDescent="0.25">
      <c r="A46" s="31"/>
      <c r="B46" s="31"/>
      <c r="C46" s="32"/>
      <c r="D46" s="33"/>
      <c r="E46" s="35"/>
      <c r="F46" s="33"/>
      <c r="G46" s="35"/>
      <c r="H46" s="33"/>
      <c r="I46" s="33"/>
      <c r="J46" s="33"/>
      <c r="K46" s="35"/>
      <c r="L46" s="41"/>
      <c r="M46" s="41"/>
      <c r="N46" s="42"/>
      <c r="O46" s="42"/>
      <c r="P46" s="42"/>
      <c r="Q46" s="42"/>
      <c r="R46" s="42"/>
      <c r="S46" s="43"/>
      <c r="T46" s="43"/>
      <c r="U46" s="31"/>
      <c r="V46" s="31"/>
      <c r="W46" s="31"/>
      <c r="X46" s="31"/>
      <c r="Y46" s="50"/>
    </row>
    <row r="47" spans="1:25" ht="15" x14ac:dyDescent="0.25">
      <c r="A47" s="31"/>
      <c r="B47" s="31"/>
      <c r="C47" s="32"/>
      <c r="D47" s="33"/>
      <c r="E47" s="35"/>
      <c r="F47" s="33"/>
      <c r="G47" s="35"/>
      <c r="H47" s="33"/>
      <c r="I47" s="33"/>
      <c r="J47" s="33"/>
      <c r="K47" s="35"/>
      <c r="L47" s="41"/>
      <c r="M47" s="41"/>
      <c r="N47" s="42"/>
      <c r="O47" s="42"/>
      <c r="P47" s="42"/>
      <c r="Q47" s="42"/>
      <c r="R47" s="42"/>
      <c r="S47" s="43"/>
      <c r="T47" s="43"/>
      <c r="U47" s="31"/>
      <c r="V47" s="31"/>
      <c r="W47" s="31"/>
      <c r="X47" s="31"/>
      <c r="Y47" s="50"/>
    </row>
    <row r="48" spans="1:25" ht="15" x14ac:dyDescent="0.25">
      <c r="A48" s="31"/>
      <c r="B48" s="31"/>
      <c r="C48" s="32"/>
      <c r="D48" s="33"/>
      <c r="E48" s="35"/>
      <c r="F48" s="33"/>
      <c r="G48" s="35"/>
      <c r="H48" s="33"/>
      <c r="I48" s="33"/>
      <c r="J48" s="33"/>
      <c r="K48" s="35"/>
      <c r="L48" s="41"/>
      <c r="M48" s="41"/>
      <c r="N48" s="42"/>
      <c r="O48" s="42"/>
      <c r="P48" s="42"/>
      <c r="Q48" s="42"/>
      <c r="R48" s="42"/>
      <c r="S48" s="43"/>
      <c r="T48" s="43"/>
      <c r="U48" s="31"/>
      <c r="V48" s="31"/>
      <c r="W48" s="31"/>
      <c r="X48" s="31"/>
      <c r="Y48" s="50"/>
    </row>
    <row r="49" spans="1:25" ht="15" x14ac:dyDescent="0.25">
      <c r="A49" s="31"/>
      <c r="B49" s="31"/>
      <c r="C49" s="32"/>
      <c r="D49" s="33"/>
      <c r="E49" s="35"/>
      <c r="F49" s="33"/>
      <c r="G49" s="35"/>
      <c r="H49" s="33"/>
      <c r="I49" s="33"/>
      <c r="J49" s="33"/>
      <c r="K49" s="35"/>
      <c r="L49" s="41"/>
      <c r="M49" s="41"/>
      <c r="N49" s="42"/>
      <c r="O49" s="42"/>
      <c r="P49" s="42"/>
      <c r="Q49" s="42"/>
      <c r="R49" s="42"/>
      <c r="S49" s="43"/>
      <c r="T49" s="43"/>
      <c r="U49" s="31"/>
      <c r="V49" s="31"/>
      <c r="W49" s="31"/>
      <c r="X49" s="31"/>
      <c r="Y49" s="50"/>
    </row>
    <row r="50" spans="1:25" ht="15" x14ac:dyDescent="0.25">
      <c r="A50" s="31"/>
      <c r="B50" s="31"/>
      <c r="C50" s="32"/>
      <c r="D50" s="33"/>
      <c r="E50" s="35"/>
      <c r="F50" s="33"/>
      <c r="G50" s="35"/>
      <c r="H50" s="33"/>
      <c r="I50" s="33"/>
      <c r="J50" s="33"/>
      <c r="K50" s="35"/>
      <c r="L50" s="41"/>
      <c r="M50" s="41"/>
      <c r="N50" s="42"/>
      <c r="O50" s="42"/>
      <c r="P50" s="42"/>
      <c r="Q50" s="42"/>
      <c r="R50" s="42"/>
      <c r="S50" s="43"/>
      <c r="T50" s="43"/>
      <c r="U50" s="31"/>
      <c r="V50" s="31"/>
      <c r="W50" s="31"/>
      <c r="X50" s="31"/>
      <c r="Y50" s="50"/>
    </row>
    <row r="51" spans="1:25" ht="15" x14ac:dyDescent="0.25">
      <c r="A51" s="31"/>
      <c r="B51" s="31"/>
      <c r="C51" s="32"/>
      <c r="D51" s="33"/>
      <c r="E51" s="35"/>
      <c r="F51" s="33"/>
      <c r="G51" s="35"/>
      <c r="H51" s="33"/>
      <c r="I51" s="33"/>
      <c r="J51" s="33"/>
      <c r="K51" s="35"/>
      <c r="L51" s="41"/>
      <c r="M51" s="41"/>
      <c r="N51" s="42"/>
      <c r="O51" s="42"/>
      <c r="P51" s="42"/>
      <c r="Q51" s="42"/>
      <c r="R51" s="42"/>
      <c r="S51" s="43"/>
      <c r="T51" s="43"/>
      <c r="U51" s="31"/>
      <c r="V51" s="31"/>
      <c r="W51" s="31"/>
      <c r="X51" s="31"/>
      <c r="Y51" s="50"/>
    </row>
    <row r="52" spans="1:25" ht="15" x14ac:dyDescent="0.25">
      <c r="A52" s="31"/>
      <c r="B52" s="31"/>
      <c r="C52" s="32"/>
      <c r="D52" s="33"/>
      <c r="E52" s="35"/>
      <c r="F52" s="33"/>
      <c r="G52" s="35"/>
      <c r="H52" s="33"/>
      <c r="I52" s="33"/>
      <c r="J52" s="33"/>
      <c r="K52" s="35"/>
      <c r="L52" s="41"/>
      <c r="M52" s="41"/>
      <c r="N52" s="42"/>
      <c r="O52" s="42"/>
      <c r="P52" s="42"/>
      <c r="Q52" s="42"/>
      <c r="R52" s="42"/>
      <c r="S52" s="43"/>
      <c r="T52" s="43"/>
      <c r="U52" s="31"/>
      <c r="V52" s="31"/>
      <c r="W52" s="31"/>
      <c r="X52" s="31"/>
      <c r="Y52" s="50"/>
    </row>
    <row r="53" spans="1:25" ht="15" x14ac:dyDescent="0.25">
      <c r="A53" s="31"/>
      <c r="B53" s="31"/>
      <c r="C53" s="32"/>
      <c r="D53" s="33"/>
      <c r="E53" s="35"/>
      <c r="F53" s="33"/>
      <c r="G53" s="35"/>
      <c r="H53" s="33"/>
      <c r="I53" s="33"/>
      <c r="J53" s="33"/>
      <c r="K53" s="35"/>
      <c r="L53" s="41"/>
      <c r="M53" s="41"/>
      <c r="N53" s="42"/>
      <c r="O53" s="42"/>
      <c r="P53" s="42"/>
      <c r="Q53" s="42"/>
      <c r="R53" s="42"/>
      <c r="S53" s="43"/>
      <c r="T53" s="43"/>
      <c r="U53" s="31"/>
      <c r="V53" s="31"/>
      <c r="W53" s="31"/>
      <c r="X53" s="31"/>
      <c r="Y53" s="50"/>
    </row>
    <row r="54" spans="1:25" ht="15" x14ac:dyDescent="0.25">
      <c r="A54" s="31"/>
      <c r="B54" s="31"/>
      <c r="C54" s="32"/>
      <c r="D54" s="33"/>
      <c r="E54" s="35"/>
      <c r="F54" s="33"/>
      <c r="G54" s="35"/>
      <c r="H54" s="33"/>
      <c r="I54" s="33"/>
      <c r="J54" s="33"/>
      <c r="K54" s="35"/>
      <c r="L54" s="41"/>
      <c r="M54" s="41"/>
      <c r="N54" s="42"/>
      <c r="O54" s="42"/>
      <c r="P54" s="42"/>
      <c r="Q54" s="42"/>
      <c r="R54" s="42"/>
      <c r="S54" s="43"/>
      <c r="T54" s="43"/>
      <c r="U54" s="31"/>
      <c r="V54" s="31"/>
      <c r="W54" s="31"/>
      <c r="X54" s="31"/>
      <c r="Y54" s="50"/>
    </row>
    <row r="55" spans="1:25" ht="15" x14ac:dyDescent="0.25">
      <c r="A55" s="31"/>
      <c r="B55" s="31"/>
      <c r="C55" s="32"/>
      <c r="D55" s="33"/>
      <c r="E55" s="35"/>
      <c r="F55" s="33"/>
      <c r="G55" s="35"/>
      <c r="H55" s="33"/>
      <c r="I55" s="33"/>
      <c r="J55" s="33"/>
      <c r="K55" s="35"/>
      <c r="L55" s="41"/>
      <c r="M55" s="41"/>
      <c r="N55" s="42"/>
      <c r="O55" s="42"/>
      <c r="P55" s="42"/>
      <c r="Q55" s="42"/>
      <c r="R55" s="42"/>
      <c r="S55" s="43"/>
      <c r="T55" s="43"/>
      <c r="U55" s="31"/>
      <c r="V55" s="31"/>
      <c r="W55" s="31"/>
      <c r="X55" s="31"/>
      <c r="Y55" s="50"/>
    </row>
    <row r="56" spans="1:25" ht="15" x14ac:dyDescent="0.25">
      <c r="A56" s="31"/>
      <c r="B56" s="31"/>
      <c r="C56" s="32"/>
      <c r="D56" s="33"/>
      <c r="E56" s="35"/>
      <c r="F56" s="33"/>
      <c r="G56" s="35"/>
      <c r="H56" s="33"/>
      <c r="I56" s="33"/>
      <c r="J56" s="33"/>
      <c r="K56" s="35"/>
      <c r="L56" s="41"/>
      <c r="M56" s="41"/>
      <c r="N56" s="42"/>
      <c r="O56" s="42"/>
      <c r="P56" s="42"/>
      <c r="Q56" s="42"/>
      <c r="R56" s="42"/>
      <c r="S56" s="43"/>
      <c r="T56" s="43"/>
      <c r="U56" s="31"/>
      <c r="V56" s="31"/>
      <c r="W56" s="31"/>
      <c r="X56" s="31"/>
      <c r="Y56" s="50"/>
    </row>
    <row r="57" spans="1:25" ht="15" x14ac:dyDescent="0.25">
      <c r="A57" s="31"/>
      <c r="B57" s="31"/>
      <c r="C57" s="32"/>
      <c r="D57" s="33"/>
      <c r="E57" s="35"/>
      <c r="F57" s="33"/>
      <c r="G57" s="35"/>
      <c r="H57" s="33"/>
      <c r="I57" s="33"/>
      <c r="J57" s="33"/>
      <c r="K57" s="35"/>
      <c r="L57" s="41"/>
      <c r="M57" s="41"/>
      <c r="N57" s="42"/>
      <c r="O57" s="42"/>
      <c r="P57" s="42"/>
      <c r="Q57" s="42"/>
      <c r="R57" s="42"/>
      <c r="S57" s="43"/>
      <c r="T57" s="43"/>
      <c r="U57" s="31"/>
      <c r="V57" s="31"/>
      <c r="W57" s="31"/>
      <c r="X57" s="31"/>
      <c r="Y57" s="50"/>
    </row>
    <row r="58" spans="1:25" ht="15" x14ac:dyDescent="0.25">
      <c r="A58" s="31"/>
      <c r="B58" s="31"/>
      <c r="C58" s="32"/>
      <c r="D58" s="33"/>
      <c r="E58" s="35"/>
      <c r="F58" s="33"/>
      <c r="G58" s="35"/>
      <c r="H58" s="33"/>
      <c r="I58" s="33"/>
      <c r="J58" s="33"/>
      <c r="K58" s="35"/>
      <c r="L58" s="41"/>
      <c r="M58" s="41"/>
      <c r="N58" s="42"/>
      <c r="O58" s="42"/>
      <c r="P58" s="42"/>
      <c r="Q58" s="42"/>
      <c r="R58" s="42"/>
      <c r="S58" s="43"/>
      <c r="T58" s="43"/>
      <c r="U58" s="31"/>
      <c r="V58" s="31"/>
      <c r="W58" s="31"/>
      <c r="X58" s="31"/>
      <c r="Y58" s="50"/>
    </row>
    <row r="59" spans="1:25" ht="15" x14ac:dyDescent="0.25">
      <c r="A59" s="31"/>
      <c r="B59" s="31"/>
      <c r="C59" s="32"/>
      <c r="D59" s="33"/>
      <c r="E59" s="35"/>
      <c r="F59" s="33"/>
      <c r="G59" s="35"/>
      <c r="H59" s="33"/>
      <c r="I59" s="33"/>
      <c r="J59" s="33"/>
      <c r="K59" s="35"/>
      <c r="L59" s="41"/>
      <c r="M59" s="41"/>
      <c r="N59" s="42"/>
      <c r="O59" s="42"/>
      <c r="P59" s="42"/>
      <c r="Q59" s="42"/>
      <c r="R59" s="42"/>
      <c r="S59" s="43"/>
      <c r="T59" s="43"/>
      <c r="U59" s="31"/>
      <c r="V59" s="31"/>
      <c r="W59" s="31"/>
      <c r="X59" s="31"/>
      <c r="Y59" s="50"/>
    </row>
    <row r="60" spans="1:25" ht="15" x14ac:dyDescent="0.25">
      <c r="A60" s="31"/>
      <c r="B60" s="31"/>
      <c r="C60" s="32"/>
      <c r="D60" s="33"/>
      <c r="E60" s="35"/>
      <c r="F60" s="33"/>
      <c r="G60" s="35"/>
      <c r="H60" s="33"/>
      <c r="I60" s="33"/>
      <c r="J60" s="33"/>
      <c r="K60" s="35"/>
      <c r="L60" s="41"/>
      <c r="M60" s="41"/>
      <c r="N60" s="42"/>
      <c r="O60" s="42"/>
      <c r="P60" s="42"/>
      <c r="Q60" s="42"/>
      <c r="R60" s="42"/>
      <c r="S60" s="43"/>
      <c r="T60" s="43"/>
      <c r="U60" s="31"/>
      <c r="V60" s="31"/>
      <c r="W60" s="31"/>
      <c r="X60" s="31"/>
      <c r="Y60" s="50"/>
    </row>
    <row r="61" spans="1:25" ht="15" x14ac:dyDescent="0.25">
      <c r="A61" s="31"/>
      <c r="B61" s="31"/>
      <c r="C61" s="32"/>
      <c r="D61" s="33"/>
      <c r="E61" s="35"/>
      <c r="F61" s="33"/>
      <c r="G61" s="35"/>
      <c r="H61" s="33"/>
      <c r="I61" s="33"/>
      <c r="J61" s="33"/>
      <c r="K61" s="35"/>
      <c r="L61" s="41"/>
      <c r="M61" s="41"/>
      <c r="N61" s="42"/>
      <c r="O61" s="42"/>
      <c r="P61" s="42"/>
      <c r="Q61" s="42"/>
      <c r="R61" s="42"/>
      <c r="S61" s="43"/>
      <c r="T61" s="43"/>
      <c r="U61" s="31"/>
      <c r="V61" s="31"/>
      <c r="W61" s="31"/>
      <c r="X61" s="31"/>
      <c r="Y61" s="50"/>
    </row>
    <row r="62" spans="1:25" ht="15" x14ac:dyDescent="0.25">
      <c r="A62" s="31"/>
      <c r="B62" s="31"/>
      <c r="C62" s="32"/>
      <c r="D62" s="33"/>
      <c r="E62" s="35"/>
      <c r="F62" s="33"/>
      <c r="G62" s="35"/>
      <c r="H62" s="33"/>
      <c r="I62" s="33"/>
      <c r="J62" s="33"/>
      <c r="K62" s="35"/>
      <c r="L62" s="41"/>
      <c r="M62" s="41"/>
      <c r="N62" s="42"/>
      <c r="O62" s="42"/>
      <c r="P62" s="42"/>
      <c r="Q62" s="42"/>
      <c r="R62" s="42"/>
      <c r="S62" s="43"/>
      <c r="T62" s="43"/>
      <c r="U62" s="31"/>
      <c r="V62" s="31"/>
      <c r="W62" s="31"/>
      <c r="X62" s="31"/>
      <c r="Y62" s="50"/>
    </row>
    <row r="63" spans="1:25" ht="15" x14ac:dyDescent="0.25">
      <c r="A63" s="31"/>
      <c r="B63" s="31"/>
      <c r="C63" s="32"/>
      <c r="D63" s="33"/>
      <c r="E63" s="35"/>
      <c r="F63" s="33"/>
      <c r="G63" s="35"/>
      <c r="H63" s="33"/>
      <c r="I63" s="33"/>
      <c r="J63" s="33"/>
      <c r="K63" s="35"/>
      <c r="L63" s="41"/>
      <c r="M63" s="41"/>
      <c r="N63" s="42"/>
      <c r="O63" s="42"/>
      <c r="P63" s="42"/>
      <c r="Q63" s="42"/>
      <c r="R63" s="42"/>
      <c r="S63" s="43"/>
      <c r="T63" s="43"/>
      <c r="U63" s="31"/>
      <c r="V63" s="31"/>
      <c r="W63" s="31"/>
      <c r="X63" s="31"/>
      <c r="Y63" s="50"/>
    </row>
    <row r="64" spans="1:25" ht="15" x14ac:dyDescent="0.25">
      <c r="A64" s="31"/>
      <c r="B64" s="31"/>
      <c r="C64" s="32"/>
      <c r="D64" s="33"/>
      <c r="E64" s="35"/>
      <c r="F64" s="33"/>
      <c r="G64" s="35"/>
      <c r="H64" s="33"/>
      <c r="I64" s="33"/>
      <c r="J64" s="33"/>
      <c r="K64" s="35"/>
      <c r="L64" s="41"/>
      <c r="M64" s="41"/>
      <c r="N64" s="42"/>
      <c r="O64" s="42"/>
      <c r="P64" s="42"/>
      <c r="Q64" s="42"/>
      <c r="R64" s="42"/>
      <c r="S64" s="43"/>
      <c r="T64" s="43"/>
      <c r="U64" s="31"/>
      <c r="V64" s="31"/>
      <c r="W64" s="31"/>
      <c r="X64" s="31"/>
      <c r="Y64" s="50"/>
    </row>
    <row r="65" spans="1:25" ht="15" x14ac:dyDescent="0.25">
      <c r="A65" s="31"/>
      <c r="B65" s="31"/>
      <c r="C65" s="32"/>
      <c r="D65" s="33"/>
      <c r="E65" s="35"/>
      <c r="F65" s="33"/>
      <c r="G65" s="35"/>
      <c r="H65" s="33"/>
      <c r="I65" s="33"/>
      <c r="J65" s="33"/>
      <c r="K65" s="35"/>
      <c r="L65" s="41"/>
      <c r="M65" s="41"/>
      <c r="N65" s="42"/>
      <c r="O65" s="42"/>
      <c r="P65" s="42"/>
      <c r="Q65" s="42"/>
      <c r="R65" s="42"/>
      <c r="S65" s="43"/>
      <c r="T65" s="43"/>
      <c r="U65" s="31"/>
      <c r="V65" s="31"/>
      <c r="W65" s="31"/>
      <c r="X65" s="31"/>
      <c r="Y65" s="50"/>
    </row>
    <row r="66" spans="1:25" ht="15" x14ac:dyDescent="0.25">
      <c r="A66" s="31"/>
      <c r="B66" s="31"/>
      <c r="C66" s="32"/>
      <c r="D66" s="33"/>
      <c r="E66" s="35"/>
      <c r="F66" s="33"/>
      <c r="G66" s="35"/>
      <c r="H66" s="33"/>
      <c r="I66" s="33"/>
      <c r="J66" s="33"/>
      <c r="K66" s="35"/>
      <c r="L66" s="41"/>
      <c r="M66" s="41"/>
      <c r="N66" s="42"/>
      <c r="O66" s="42"/>
      <c r="P66" s="42"/>
      <c r="Q66" s="42"/>
      <c r="R66" s="42"/>
      <c r="S66" s="43"/>
      <c r="T66" s="43"/>
      <c r="U66" s="31"/>
      <c r="V66" s="31"/>
      <c r="W66" s="31"/>
      <c r="X66" s="31"/>
      <c r="Y66" s="50"/>
    </row>
    <row r="67" spans="1:25" ht="15" x14ac:dyDescent="0.25">
      <c r="A67" s="31"/>
      <c r="B67" s="31"/>
      <c r="C67" s="32"/>
      <c r="D67" s="33"/>
      <c r="E67" s="35"/>
      <c r="F67" s="33"/>
      <c r="G67" s="35"/>
      <c r="H67" s="33"/>
      <c r="I67" s="33"/>
      <c r="J67" s="33"/>
      <c r="K67" s="35"/>
      <c r="L67" s="41"/>
      <c r="M67" s="41"/>
      <c r="N67" s="42"/>
      <c r="O67" s="42"/>
      <c r="P67" s="42"/>
      <c r="Q67" s="42"/>
      <c r="R67" s="42"/>
      <c r="S67" s="43"/>
      <c r="T67" s="43"/>
      <c r="U67" s="31"/>
      <c r="V67" s="31"/>
      <c r="W67" s="31"/>
      <c r="X67" s="31"/>
      <c r="Y67" s="50"/>
    </row>
    <row r="68" spans="1:25" ht="15" x14ac:dyDescent="0.25">
      <c r="A68" s="31"/>
      <c r="B68" s="31"/>
      <c r="C68" s="32"/>
      <c r="D68" s="33"/>
      <c r="E68" s="35"/>
      <c r="F68" s="33"/>
      <c r="G68" s="35"/>
      <c r="H68" s="33"/>
      <c r="I68" s="33"/>
      <c r="J68" s="33"/>
      <c r="K68" s="35"/>
      <c r="L68" s="41"/>
      <c r="M68" s="41"/>
      <c r="N68" s="42"/>
      <c r="O68" s="42"/>
      <c r="P68" s="42"/>
      <c r="Q68" s="42"/>
      <c r="R68" s="42"/>
      <c r="S68" s="43"/>
      <c r="T68" s="43"/>
      <c r="U68" s="31"/>
      <c r="V68" s="31"/>
      <c r="W68" s="31"/>
      <c r="X68" s="31"/>
      <c r="Y68" s="50"/>
    </row>
    <row r="69" spans="1:25" ht="15" x14ac:dyDescent="0.25">
      <c r="A69" s="31"/>
      <c r="B69" s="31"/>
      <c r="C69" s="32"/>
      <c r="D69" s="33"/>
      <c r="E69" s="35"/>
      <c r="F69" s="33"/>
      <c r="G69" s="35"/>
      <c r="H69" s="33"/>
      <c r="I69" s="33"/>
      <c r="J69" s="33"/>
      <c r="K69" s="35"/>
      <c r="L69" s="41"/>
      <c r="M69" s="41"/>
      <c r="N69" s="42"/>
      <c r="O69" s="42"/>
      <c r="P69" s="42"/>
      <c r="Q69" s="42"/>
      <c r="R69" s="42"/>
      <c r="S69" s="43"/>
      <c r="T69" s="43"/>
      <c r="U69" s="31"/>
      <c r="V69" s="31"/>
      <c r="W69" s="31"/>
      <c r="X69" s="31"/>
      <c r="Y69" s="50"/>
    </row>
    <row r="70" spans="1:25" ht="15" x14ac:dyDescent="0.25">
      <c r="A70" s="31"/>
      <c r="B70" s="31"/>
      <c r="C70" s="32"/>
      <c r="D70" s="33"/>
      <c r="E70" s="35"/>
      <c r="F70" s="33"/>
      <c r="G70" s="35"/>
      <c r="H70" s="33"/>
      <c r="I70" s="33"/>
      <c r="J70" s="33"/>
      <c r="K70" s="35"/>
      <c r="L70" s="41"/>
      <c r="M70" s="41"/>
      <c r="N70" s="42"/>
      <c r="O70" s="42"/>
      <c r="P70" s="42"/>
      <c r="Q70" s="42"/>
      <c r="R70" s="42"/>
      <c r="S70" s="43"/>
      <c r="T70" s="43"/>
      <c r="U70" s="31"/>
      <c r="V70" s="31"/>
      <c r="W70" s="31"/>
      <c r="X70" s="31"/>
      <c r="Y70" s="50"/>
    </row>
    <row r="71" spans="1:25" ht="15" x14ac:dyDescent="0.25">
      <c r="A71" s="31"/>
      <c r="B71" s="31"/>
      <c r="C71" s="32"/>
      <c r="D71" s="33"/>
      <c r="E71" s="35"/>
      <c r="F71" s="33"/>
      <c r="G71" s="35"/>
      <c r="H71" s="33"/>
      <c r="I71" s="33"/>
      <c r="J71" s="33"/>
      <c r="K71" s="35"/>
      <c r="L71" s="41"/>
      <c r="M71" s="41"/>
      <c r="N71" s="42"/>
      <c r="O71" s="42"/>
      <c r="P71" s="42"/>
      <c r="Q71" s="42"/>
      <c r="R71" s="42"/>
      <c r="S71" s="43"/>
      <c r="T71" s="43"/>
      <c r="U71" s="31"/>
      <c r="V71" s="31"/>
      <c r="W71" s="31"/>
      <c r="X71" s="31"/>
      <c r="Y71" s="50"/>
    </row>
    <row r="72" spans="1:25" ht="15" x14ac:dyDescent="0.25">
      <c r="A72" s="31"/>
      <c r="B72" s="31"/>
      <c r="C72" s="32"/>
      <c r="D72" s="33"/>
      <c r="E72" s="35"/>
      <c r="F72" s="33"/>
      <c r="G72" s="35"/>
      <c r="H72" s="33"/>
      <c r="I72" s="33"/>
      <c r="J72" s="33"/>
      <c r="K72" s="35"/>
      <c r="L72" s="41"/>
      <c r="M72" s="41"/>
      <c r="N72" s="42"/>
      <c r="O72" s="42"/>
      <c r="P72" s="42"/>
      <c r="Q72" s="42"/>
      <c r="R72" s="42"/>
      <c r="S72" s="43"/>
      <c r="T72" s="43"/>
      <c r="U72" s="31"/>
      <c r="V72" s="31"/>
      <c r="W72" s="31"/>
      <c r="X72" s="31"/>
      <c r="Y72" s="50"/>
    </row>
    <row r="73" spans="1:25" ht="15" x14ac:dyDescent="0.25">
      <c r="A73" s="31"/>
      <c r="B73" s="31"/>
      <c r="C73" s="32"/>
      <c r="D73" s="33"/>
      <c r="E73" s="35"/>
      <c r="F73" s="33"/>
      <c r="G73" s="35"/>
      <c r="H73" s="33"/>
      <c r="I73" s="33"/>
      <c r="J73" s="33"/>
      <c r="K73" s="35"/>
      <c r="L73" s="41"/>
      <c r="M73" s="41"/>
      <c r="N73" s="42"/>
      <c r="O73" s="42"/>
      <c r="P73" s="42"/>
      <c r="Q73" s="42"/>
      <c r="R73" s="42"/>
      <c r="S73" s="43"/>
      <c r="T73" s="43"/>
      <c r="U73" s="31"/>
      <c r="V73" s="31"/>
      <c r="W73" s="31"/>
      <c r="X73" s="31"/>
      <c r="Y73" s="50"/>
    </row>
    <row r="74" spans="1:25" ht="15" x14ac:dyDescent="0.25">
      <c r="A74" s="31"/>
      <c r="B74" s="31"/>
      <c r="C74" s="32"/>
      <c r="D74" s="33"/>
      <c r="E74" s="35"/>
      <c r="F74" s="33"/>
      <c r="G74" s="35"/>
      <c r="H74" s="33"/>
      <c r="I74" s="33"/>
      <c r="J74" s="33"/>
      <c r="K74" s="35"/>
      <c r="L74" s="41"/>
      <c r="M74" s="41"/>
      <c r="N74" s="42"/>
      <c r="O74" s="42"/>
      <c r="P74" s="42"/>
      <c r="Q74" s="42"/>
      <c r="R74" s="42"/>
      <c r="S74" s="43"/>
      <c r="T74" s="43"/>
      <c r="U74" s="31"/>
      <c r="V74" s="31"/>
      <c r="W74" s="31"/>
      <c r="X74" s="31"/>
      <c r="Y74" s="50"/>
    </row>
    <row r="75" spans="1:25" ht="15" x14ac:dyDescent="0.25">
      <c r="A75" s="31"/>
      <c r="B75" s="31"/>
      <c r="C75" s="32"/>
      <c r="D75" s="33"/>
      <c r="E75" s="35"/>
      <c r="F75" s="33"/>
      <c r="G75" s="35"/>
      <c r="H75" s="33"/>
      <c r="I75" s="33"/>
      <c r="J75" s="33"/>
      <c r="K75" s="35"/>
      <c r="L75" s="41"/>
      <c r="M75" s="41"/>
      <c r="N75" s="42"/>
      <c r="O75" s="42"/>
      <c r="P75" s="42"/>
      <c r="Q75" s="42"/>
      <c r="R75" s="42"/>
      <c r="S75" s="43"/>
      <c r="T75" s="43"/>
      <c r="U75" s="31"/>
      <c r="V75" s="31"/>
      <c r="W75" s="31"/>
      <c r="X75" s="31"/>
      <c r="Y75" s="50"/>
    </row>
    <row r="76" spans="1:25" ht="15" x14ac:dyDescent="0.25">
      <c r="A76" s="31"/>
      <c r="B76" s="31"/>
      <c r="C76" s="32"/>
      <c r="D76" s="33"/>
      <c r="E76" s="35"/>
      <c r="F76" s="33"/>
      <c r="G76" s="35"/>
      <c r="H76" s="33"/>
      <c r="I76" s="33"/>
      <c r="J76" s="33"/>
      <c r="K76" s="35"/>
      <c r="L76" s="41"/>
      <c r="M76" s="41"/>
      <c r="N76" s="42"/>
      <c r="O76" s="42"/>
      <c r="P76" s="42"/>
      <c r="Q76" s="42"/>
      <c r="R76" s="42"/>
      <c r="S76" s="43"/>
      <c r="T76" s="43"/>
      <c r="U76" s="31"/>
      <c r="V76" s="31"/>
      <c r="W76" s="31"/>
      <c r="X76" s="31"/>
      <c r="Y76" s="50"/>
    </row>
    <row r="77" spans="1:25" ht="15" x14ac:dyDescent="0.25">
      <c r="A77" s="31"/>
      <c r="B77" s="31"/>
      <c r="C77" s="32"/>
      <c r="D77" s="33"/>
      <c r="E77" s="35"/>
      <c r="F77" s="33"/>
      <c r="G77" s="35"/>
      <c r="H77" s="33"/>
      <c r="I77" s="33"/>
      <c r="J77" s="33"/>
      <c r="K77" s="35"/>
      <c r="L77" s="41"/>
      <c r="M77" s="41"/>
      <c r="N77" s="42"/>
      <c r="O77" s="42"/>
      <c r="P77" s="42"/>
      <c r="Q77" s="42"/>
      <c r="R77" s="42"/>
      <c r="S77" s="43"/>
      <c r="T77" s="43"/>
      <c r="U77" s="31"/>
      <c r="V77" s="31"/>
      <c r="W77" s="31"/>
      <c r="X77" s="31"/>
      <c r="Y77" s="50"/>
    </row>
    <row r="78" spans="1:25" ht="15" x14ac:dyDescent="0.25">
      <c r="A78" s="31"/>
      <c r="B78" s="31"/>
      <c r="C78" s="32"/>
      <c r="D78" s="33"/>
      <c r="E78" s="35"/>
      <c r="F78" s="33"/>
      <c r="G78" s="35"/>
      <c r="H78" s="33"/>
      <c r="I78" s="33"/>
      <c r="J78" s="33"/>
      <c r="K78" s="35"/>
      <c r="L78" s="41"/>
      <c r="M78" s="41"/>
      <c r="N78" s="42"/>
      <c r="O78" s="42"/>
      <c r="P78" s="42"/>
      <c r="Q78" s="42"/>
      <c r="R78" s="42"/>
      <c r="S78" s="43"/>
      <c r="T78" s="43"/>
      <c r="U78" s="31"/>
      <c r="V78" s="31"/>
      <c r="W78" s="31"/>
      <c r="X78" s="31"/>
      <c r="Y78" s="50"/>
    </row>
    <row r="79" spans="1:25" ht="15" x14ac:dyDescent="0.25">
      <c r="A79" s="31"/>
      <c r="B79" s="31"/>
      <c r="C79" s="32"/>
      <c r="D79" s="33"/>
      <c r="E79" s="35"/>
      <c r="F79" s="33"/>
      <c r="G79" s="35"/>
      <c r="H79" s="33"/>
      <c r="I79" s="33"/>
      <c r="J79" s="33"/>
      <c r="K79" s="35"/>
      <c r="L79" s="41"/>
      <c r="M79" s="41"/>
      <c r="N79" s="42"/>
      <c r="O79" s="42"/>
      <c r="P79" s="42"/>
      <c r="Q79" s="42"/>
      <c r="R79" s="42"/>
      <c r="S79" s="43"/>
      <c r="T79" s="43"/>
      <c r="U79" s="31"/>
      <c r="V79" s="31"/>
      <c r="W79" s="31"/>
      <c r="X79" s="31"/>
      <c r="Y79" s="50"/>
    </row>
    <row r="80" spans="1:25" ht="15" x14ac:dyDescent="0.25">
      <c r="A80" s="31"/>
      <c r="B80" s="31"/>
      <c r="C80" s="32"/>
      <c r="D80" s="33"/>
      <c r="E80" s="35"/>
      <c r="F80" s="33"/>
      <c r="G80" s="35"/>
      <c r="H80" s="33"/>
      <c r="I80" s="33"/>
      <c r="J80" s="33"/>
      <c r="K80" s="35"/>
      <c r="L80" s="41"/>
      <c r="M80" s="41"/>
      <c r="N80" s="42"/>
      <c r="O80" s="42"/>
      <c r="P80" s="42"/>
      <c r="Q80" s="42"/>
      <c r="R80" s="42"/>
      <c r="S80" s="43"/>
      <c r="T80" s="43"/>
      <c r="U80" s="31"/>
      <c r="V80" s="31"/>
      <c r="W80" s="31"/>
      <c r="X80" s="31"/>
      <c r="Y80" s="50"/>
    </row>
    <row r="81" spans="1:25" ht="15" x14ac:dyDescent="0.25">
      <c r="A81" s="31"/>
      <c r="B81" s="31"/>
      <c r="C81" s="32"/>
      <c r="D81" s="33"/>
      <c r="E81" s="35"/>
      <c r="F81" s="33"/>
      <c r="G81" s="35"/>
      <c r="H81" s="33"/>
      <c r="I81" s="33"/>
      <c r="J81" s="33"/>
      <c r="K81" s="35"/>
      <c r="L81" s="41"/>
      <c r="M81" s="41"/>
      <c r="N81" s="42"/>
      <c r="O81" s="42"/>
      <c r="P81" s="42"/>
      <c r="Q81" s="42"/>
      <c r="R81" s="42"/>
      <c r="S81" s="43"/>
      <c r="T81" s="43"/>
      <c r="U81" s="31"/>
      <c r="V81" s="31"/>
      <c r="W81" s="31"/>
      <c r="X81" s="31"/>
      <c r="Y81" s="50"/>
    </row>
    <row r="82" spans="1:25" ht="15" x14ac:dyDescent="0.25">
      <c r="A82" s="31"/>
      <c r="B82" s="31"/>
      <c r="C82" s="32"/>
      <c r="D82" s="33"/>
      <c r="E82" s="35"/>
      <c r="F82" s="33"/>
      <c r="G82" s="35"/>
      <c r="H82" s="33"/>
      <c r="I82" s="33"/>
      <c r="J82" s="33"/>
      <c r="K82" s="35"/>
      <c r="L82" s="41"/>
      <c r="M82" s="41"/>
      <c r="N82" s="42"/>
      <c r="O82" s="42"/>
      <c r="P82" s="42"/>
      <c r="Q82" s="42"/>
      <c r="R82" s="42"/>
      <c r="S82" s="43"/>
      <c r="T82" s="43"/>
      <c r="U82" s="31"/>
      <c r="V82" s="31"/>
      <c r="W82" s="31"/>
      <c r="X82" s="31"/>
      <c r="Y82" s="50"/>
    </row>
    <row r="83" spans="1:25" ht="15" x14ac:dyDescent="0.25">
      <c r="A83" s="31"/>
      <c r="B83" s="31"/>
      <c r="C83" s="32"/>
      <c r="D83" s="33"/>
      <c r="E83" s="35"/>
      <c r="F83" s="33"/>
      <c r="G83" s="35"/>
      <c r="H83" s="33"/>
      <c r="I83" s="33"/>
      <c r="J83" s="33"/>
      <c r="K83" s="35"/>
      <c r="L83" s="41"/>
      <c r="M83" s="41"/>
      <c r="N83" s="42"/>
      <c r="O83" s="42"/>
      <c r="P83" s="42"/>
      <c r="Q83" s="42"/>
      <c r="R83" s="42"/>
      <c r="S83" s="43"/>
      <c r="T83" s="43"/>
      <c r="U83" s="31"/>
      <c r="V83" s="31"/>
      <c r="W83" s="31"/>
      <c r="X83" s="31"/>
      <c r="Y83" s="50"/>
    </row>
    <row r="84" spans="1:25" ht="15" x14ac:dyDescent="0.25">
      <c r="A84" s="31"/>
      <c r="B84" s="31"/>
      <c r="C84" s="32"/>
      <c r="D84" s="33"/>
      <c r="E84" s="35"/>
      <c r="F84" s="33"/>
      <c r="G84" s="35"/>
      <c r="H84" s="33"/>
      <c r="I84" s="33"/>
      <c r="J84" s="33"/>
      <c r="K84" s="35"/>
      <c r="L84" s="41"/>
      <c r="M84" s="41"/>
      <c r="N84" s="42"/>
      <c r="O84" s="42"/>
      <c r="P84" s="42"/>
      <c r="Q84" s="42"/>
      <c r="R84" s="42"/>
      <c r="S84" s="43"/>
      <c r="T84" s="43"/>
      <c r="U84" s="31"/>
      <c r="V84" s="31"/>
      <c r="W84" s="31"/>
      <c r="X84" s="31"/>
      <c r="Y84" s="50"/>
    </row>
    <row r="85" spans="1:25" ht="15" x14ac:dyDescent="0.25">
      <c r="A85" s="31"/>
      <c r="B85" s="31"/>
      <c r="C85" s="32"/>
      <c r="D85" s="33"/>
      <c r="E85" s="35"/>
      <c r="F85" s="33"/>
      <c r="G85" s="35"/>
      <c r="H85" s="33"/>
      <c r="I85" s="33"/>
      <c r="J85" s="33"/>
      <c r="K85" s="35"/>
      <c r="L85" s="41"/>
      <c r="M85" s="41"/>
      <c r="N85" s="42"/>
      <c r="O85" s="42"/>
      <c r="P85" s="42"/>
      <c r="Q85" s="42"/>
      <c r="R85" s="42"/>
      <c r="S85" s="43"/>
      <c r="T85" s="43"/>
      <c r="U85" s="31"/>
      <c r="V85" s="31"/>
      <c r="W85" s="31"/>
      <c r="X85" s="31"/>
      <c r="Y85" s="50"/>
    </row>
    <row r="86" spans="1:25" ht="15" x14ac:dyDescent="0.25">
      <c r="A86" s="31"/>
      <c r="B86" s="31"/>
      <c r="C86" s="32"/>
      <c r="D86" s="33"/>
      <c r="E86" s="35"/>
      <c r="F86" s="33"/>
      <c r="G86" s="35"/>
      <c r="H86" s="33"/>
      <c r="I86" s="33"/>
      <c r="J86" s="33"/>
      <c r="K86" s="35"/>
      <c r="L86" s="41"/>
      <c r="M86" s="41"/>
      <c r="N86" s="42"/>
      <c r="O86" s="42"/>
      <c r="P86" s="42"/>
      <c r="Q86" s="42"/>
      <c r="R86" s="42"/>
      <c r="S86" s="43"/>
      <c r="T86" s="43"/>
      <c r="U86" s="31"/>
      <c r="V86" s="31"/>
      <c r="W86" s="31"/>
      <c r="X86" s="31"/>
      <c r="Y86" s="50"/>
    </row>
    <row r="87" spans="1:25" ht="15" x14ac:dyDescent="0.25">
      <c r="A87" s="31"/>
      <c r="B87" s="31"/>
      <c r="C87" s="32"/>
      <c r="D87" s="33"/>
      <c r="E87" s="35"/>
      <c r="F87" s="33"/>
      <c r="G87" s="35"/>
      <c r="H87" s="33"/>
      <c r="I87" s="33"/>
      <c r="J87" s="33"/>
      <c r="K87" s="35"/>
      <c r="L87" s="41"/>
      <c r="M87" s="41"/>
      <c r="N87" s="42"/>
      <c r="O87" s="42"/>
      <c r="P87" s="42"/>
      <c r="Q87" s="42"/>
      <c r="R87" s="42"/>
      <c r="S87" s="43"/>
      <c r="T87" s="43"/>
      <c r="U87" s="31"/>
      <c r="V87" s="31"/>
      <c r="W87" s="31"/>
      <c r="X87" s="31"/>
      <c r="Y87" s="50"/>
    </row>
    <row r="88" spans="1:25" ht="15" x14ac:dyDescent="0.25">
      <c r="A88" s="31"/>
      <c r="B88" s="31"/>
      <c r="C88" s="32"/>
      <c r="D88" s="33"/>
      <c r="E88" s="35"/>
      <c r="F88" s="33"/>
      <c r="G88" s="35"/>
      <c r="H88" s="33"/>
      <c r="I88" s="33"/>
      <c r="J88" s="33"/>
      <c r="K88" s="35"/>
      <c r="L88" s="41"/>
      <c r="M88" s="41"/>
      <c r="N88" s="42"/>
      <c r="O88" s="42"/>
      <c r="P88" s="42"/>
      <c r="Q88" s="42"/>
      <c r="R88" s="42"/>
      <c r="S88" s="43"/>
      <c r="T88" s="43"/>
      <c r="U88" s="31"/>
      <c r="V88" s="31"/>
      <c r="W88" s="31"/>
      <c r="X88" s="31"/>
      <c r="Y88" s="50"/>
    </row>
    <row r="89" spans="1:25" ht="15" x14ac:dyDescent="0.25">
      <c r="A89" s="31"/>
      <c r="B89" s="31"/>
      <c r="C89" s="32"/>
      <c r="D89" s="33"/>
      <c r="E89" s="35"/>
      <c r="F89" s="33"/>
      <c r="G89" s="35"/>
      <c r="H89" s="33"/>
      <c r="I89" s="33"/>
      <c r="J89" s="33"/>
      <c r="K89" s="35"/>
      <c r="L89" s="41"/>
      <c r="M89" s="41"/>
      <c r="N89" s="42"/>
      <c r="O89" s="42"/>
      <c r="P89" s="42"/>
      <c r="Q89" s="42"/>
      <c r="R89" s="42"/>
      <c r="S89" s="43"/>
      <c r="T89" s="43"/>
      <c r="U89" s="31"/>
      <c r="V89" s="31"/>
      <c r="W89" s="31"/>
      <c r="X89" s="31"/>
      <c r="Y89" s="50"/>
    </row>
    <row r="90" spans="1:25" ht="15" x14ac:dyDescent="0.25">
      <c r="A90" s="31"/>
      <c r="B90" s="31"/>
      <c r="C90" s="32"/>
      <c r="D90" s="33"/>
      <c r="E90" s="35"/>
      <c r="F90" s="33"/>
      <c r="G90" s="35"/>
      <c r="H90" s="33"/>
      <c r="I90" s="33"/>
      <c r="J90" s="33"/>
      <c r="K90" s="35"/>
      <c r="L90" s="41"/>
      <c r="M90" s="41"/>
      <c r="N90" s="42"/>
      <c r="O90" s="42"/>
      <c r="P90" s="42"/>
      <c r="Q90" s="42"/>
      <c r="R90" s="42"/>
      <c r="S90" s="43"/>
      <c r="T90" s="43"/>
      <c r="U90" s="31"/>
      <c r="V90" s="31"/>
      <c r="W90" s="31"/>
      <c r="X90" s="31"/>
      <c r="Y90" s="50"/>
    </row>
    <row r="91" spans="1:25" ht="15" x14ac:dyDescent="0.25">
      <c r="A91" s="31"/>
      <c r="B91" s="31"/>
      <c r="C91" s="32"/>
      <c r="D91" s="33"/>
      <c r="E91" s="35"/>
      <c r="F91" s="33"/>
      <c r="G91" s="35"/>
      <c r="H91" s="33"/>
      <c r="I91" s="33"/>
      <c r="J91" s="33"/>
      <c r="K91" s="35"/>
      <c r="L91" s="41"/>
      <c r="M91" s="41"/>
      <c r="N91" s="42"/>
      <c r="O91" s="42"/>
      <c r="P91" s="42"/>
      <c r="Q91" s="42"/>
      <c r="R91" s="42"/>
      <c r="S91" s="43"/>
      <c r="T91" s="43"/>
      <c r="U91" s="31"/>
      <c r="V91" s="31"/>
      <c r="W91" s="31"/>
      <c r="X91" s="31"/>
      <c r="Y91" s="50"/>
    </row>
    <row r="92" spans="1:25" ht="15" x14ac:dyDescent="0.25">
      <c r="A92" s="31"/>
      <c r="B92" s="31"/>
      <c r="C92" s="32"/>
      <c r="D92" s="33"/>
      <c r="E92" s="35"/>
      <c r="F92" s="33"/>
      <c r="G92" s="35"/>
      <c r="H92" s="33"/>
      <c r="I92" s="33"/>
      <c r="J92" s="33"/>
      <c r="K92" s="35"/>
      <c r="L92" s="41"/>
      <c r="M92" s="41"/>
      <c r="N92" s="42"/>
      <c r="O92" s="42"/>
      <c r="P92" s="42"/>
      <c r="Q92" s="42"/>
      <c r="R92" s="42"/>
      <c r="S92" s="43"/>
      <c r="T92" s="43"/>
      <c r="U92" s="31"/>
      <c r="V92" s="31"/>
      <c r="W92" s="31"/>
      <c r="X92" s="31"/>
      <c r="Y92" s="50"/>
    </row>
    <row r="93" spans="1:25" ht="15" x14ac:dyDescent="0.25">
      <c r="A93" s="31"/>
      <c r="B93" s="31"/>
      <c r="C93" s="32"/>
      <c r="D93" s="33"/>
      <c r="E93" s="35"/>
      <c r="F93" s="33"/>
      <c r="G93" s="35"/>
      <c r="H93" s="33"/>
      <c r="I93" s="33"/>
      <c r="J93" s="33"/>
      <c r="K93" s="35"/>
      <c r="L93" s="41"/>
      <c r="M93" s="41"/>
      <c r="N93" s="42"/>
      <c r="O93" s="42"/>
      <c r="P93" s="42"/>
      <c r="Q93" s="42"/>
      <c r="R93" s="42"/>
      <c r="S93" s="43"/>
      <c r="T93" s="43"/>
      <c r="U93" s="31"/>
      <c r="V93" s="31"/>
      <c r="W93" s="31"/>
      <c r="X93" s="31"/>
      <c r="Y93" s="50"/>
    </row>
    <row r="94" spans="1:25" ht="15" x14ac:dyDescent="0.25">
      <c r="A94" s="31"/>
      <c r="B94" s="31"/>
      <c r="C94" s="32"/>
      <c r="D94" s="33"/>
      <c r="E94" s="35"/>
      <c r="F94" s="33"/>
      <c r="G94" s="35"/>
      <c r="H94" s="33"/>
      <c r="I94" s="33"/>
      <c r="J94" s="33"/>
      <c r="K94" s="35"/>
      <c r="L94" s="41"/>
      <c r="M94" s="41"/>
      <c r="N94" s="42"/>
      <c r="O94" s="42"/>
      <c r="P94" s="42"/>
      <c r="Q94" s="42"/>
      <c r="R94" s="42"/>
      <c r="S94" s="43"/>
      <c r="T94" s="43"/>
      <c r="U94" s="31"/>
      <c r="V94" s="31"/>
      <c r="W94" s="31"/>
      <c r="X94" s="31"/>
      <c r="Y94" s="50"/>
    </row>
    <row r="95" spans="1:25" ht="15" x14ac:dyDescent="0.25">
      <c r="A95" s="31"/>
      <c r="B95" s="31"/>
      <c r="C95" s="32"/>
      <c r="D95" s="33"/>
      <c r="E95" s="35"/>
      <c r="F95" s="33"/>
      <c r="G95" s="35"/>
      <c r="H95" s="33"/>
      <c r="I95" s="33"/>
      <c r="J95" s="33"/>
      <c r="K95" s="35"/>
      <c r="L95" s="41"/>
      <c r="M95" s="41"/>
      <c r="N95" s="42"/>
      <c r="O95" s="42"/>
      <c r="P95" s="42"/>
      <c r="Q95" s="42"/>
      <c r="R95" s="42"/>
      <c r="S95" s="43"/>
      <c r="T95" s="43"/>
      <c r="U95" s="31"/>
      <c r="V95" s="31"/>
      <c r="W95" s="31"/>
      <c r="X95" s="31"/>
      <c r="Y95" s="50"/>
    </row>
    <row r="96" spans="1:25" ht="15" x14ac:dyDescent="0.25">
      <c r="A96" s="31"/>
      <c r="B96" s="31"/>
      <c r="C96" s="32"/>
      <c r="D96" s="33"/>
      <c r="E96" s="35"/>
      <c r="F96" s="33"/>
      <c r="G96" s="35"/>
      <c r="H96" s="33"/>
      <c r="I96" s="33"/>
      <c r="J96" s="33"/>
      <c r="K96" s="35"/>
      <c r="L96" s="41"/>
      <c r="M96" s="41"/>
      <c r="N96" s="42"/>
      <c r="O96" s="42"/>
      <c r="P96" s="42"/>
      <c r="Q96" s="42"/>
      <c r="R96" s="42"/>
      <c r="S96" s="43"/>
      <c r="T96" s="43"/>
      <c r="U96" s="31"/>
      <c r="V96" s="31"/>
      <c r="W96" s="31"/>
      <c r="X96" s="31"/>
      <c r="Y96" s="50"/>
    </row>
    <row r="97" spans="1:25" ht="15" x14ac:dyDescent="0.25">
      <c r="A97" s="31"/>
      <c r="B97" s="31"/>
      <c r="C97" s="32"/>
      <c r="D97" s="33"/>
      <c r="E97" s="35"/>
      <c r="F97" s="33"/>
      <c r="G97" s="35"/>
      <c r="H97" s="33"/>
      <c r="I97" s="33"/>
      <c r="J97" s="33"/>
      <c r="K97" s="35"/>
      <c r="L97" s="41"/>
      <c r="M97" s="41"/>
      <c r="N97" s="42"/>
      <c r="O97" s="42"/>
      <c r="P97" s="42"/>
      <c r="Q97" s="42"/>
      <c r="R97" s="42"/>
      <c r="S97" s="43"/>
      <c r="T97" s="43"/>
      <c r="U97" s="31"/>
      <c r="V97" s="31"/>
      <c r="W97" s="31"/>
      <c r="X97" s="31"/>
      <c r="Y97" s="50"/>
    </row>
    <row r="98" spans="1:25" ht="15" x14ac:dyDescent="0.25">
      <c r="A98" s="31"/>
      <c r="B98" s="31"/>
      <c r="C98" s="32"/>
      <c r="D98" s="33"/>
      <c r="E98" s="35"/>
      <c r="F98" s="33"/>
      <c r="G98" s="35"/>
      <c r="H98" s="33"/>
      <c r="I98" s="33"/>
      <c r="J98" s="33"/>
      <c r="K98" s="35"/>
      <c r="L98" s="41"/>
      <c r="M98" s="41"/>
      <c r="N98" s="42"/>
      <c r="O98" s="42"/>
      <c r="P98" s="42"/>
      <c r="Q98" s="42"/>
      <c r="R98" s="42"/>
      <c r="S98" s="43"/>
      <c r="T98" s="43"/>
      <c r="U98" s="31"/>
      <c r="V98" s="31"/>
      <c r="W98" s="31"/>
      <c r="X98" s="31"/>
      <c r="Y98" s="50"/>
    </row>
    <row r="99" spans="1:25" ht="15" x14ac:dyDescent="0.25">
      <c r="A99" s="31"/>
      <c r="B99" s="31"/>
      <c r="C99" s="32"/>
      <c r="D99" s="33"/>
      <c r="E99" s="35"/>
      <c r="F99" s="33"/>
      <c r="G99" s="35"/>
      <c r="H99" s="33"/>
      <c r="I99" s="33"/>
      <c r="J99" s="33"/>
      <c r="K99" s="35"/>
      <c r="L99" s="41"/>
      <c r="M99" s="41"/>
      <c r="N99" s="42"/>
      <c r="O99" s="42"/>
      <c r="P99" s="42"/>
      <c r="Q99" s="42"/>
      <c r="R99" s="42"/>
      <c r="S99" s="43"/>
      <c r="T99" s="43"/>
      <c r="U99" s="31"/>
      <c r="V99" s="31"/>
      <c r="W99" s="31"/>
      <c r="X99" s="31"/>
      <c r="Y99" s="50"/>
    </row>
    <row r="100" spans="1:25" ht="15" x14ac:dyDescent="0.25">
      <c r="A100" s="31"/>
      <c r="B100" s="31"/>
      <c r="C100" s="32"/>
      <c r="D100" s="33"/>
      <c r="E100" s="35"/>
      <c r="F100" s="33"/>
      <c r="G100" s="35"/>
      <c r="H100" s="33"/>
      <c r="I100" s="33"/>
      <c r="J100" s="33"/>
      <c r="K100" s="35"/>
      <c r="L100" s="41"/>
      <c r="M100" s="41"/>
      <c r="N100" s="42"/>
      <c r="O100" s="42"/>
      <c r="P100" s="42"/>
      <c r="Q100" s="42"/>
      <c r="R100" s="42"/>
      <c r="S100" s="43"/>
      <c r="T100" s="43"/>
      <c r="U100" s="31"/>
      <c r="V100" s="31"/>
      <c r="W100" s="31"/>
      <c r="X100" s="31"/>
      <c r="Y100" s="50"/>
    </row>
    <row r="101" spans="1:25" s="38" customFormat="1" ht="15" x14ac:dyDescent="0.25">
      <c r="A101" s="31"/>
      <c r="B101" s="31"/>
      <c r="C101" s="32"/>
      <c r="D101" s="33"/>
      <c r="E101" s="35"/>
      <c r="F101" s="33"/>
      <c r="G101" s="35"/>
      <c r="H101" s="33"/>
      <c r="I101" s="33"/>
      <c r="J101" s="33"/>
      <c r="K101" s="35"/>
      <c r="L101" s="41"/>
      <c r="M101" s="41"/>
      <c r="N101" s="42"/>
      <c r="O101" s="42"/>
      <c r="P101" s="42"/>
      <c r="Q101" s="42"/>
      <c r="R101" s="42"/>
      <c r="S101" s="43"/>
      <c r="T101" s="43"/>
      <c r="U101" s="31"/>
      <c r="V101" s="31"/>
      <c r="W101" s="31"/>
      <c r="X101" s="31"/>
      <c r="Y101" s="50"/>
    </row>
    <row r="102" spans="1:25" ht="15" x14ac:dyDescent="0.25">
      <c r="A102" s="31"/>
      <c r="B102" s="31"/>
      <c r="C102" s="32"/>
      <c r="D102" s="33"/>
      <c r="E102" s="35"/>
      <c r="F102" s="33"/>
      <c r="G102" s="35"/>
      <c r="H102" s="33"/>
      <c r="I102" s="33"/>
      <c r="J102" s="33"/>
      <c r="K102" s="35"/>
      <c r="L102" s="41"/>
      <c r="M102" s="41"/>
      <c r="N102" s="42"/>
      <c r="O102" s="42"/>
      <c r="P102" s="42"/>
      <c r="Q102" s="42"/>
      <c r="R102" s="42"/>
      <c r="S102" s="43"/>
      <c r="T102" s="43"/>
      <c r="U102" s="31"/>
      <c r="V102" s="31"/>
      <c r="W102" s="31"/>
      <c r="X102" s="31"/>
      <c r="Y102" s="50"/>
    </row>
    <row r="103" spans="1:25" ht="15" x14ac:dyDescent="0.25">
      <c r="A103" s="31"/>
      <c r="B103" s="31"/>
      <c r="C103" s="32"/>
      <c r="D103" s="33"/>
      <c r="E103" s="35"/>
      <c r="F103" s="33"/>
      <c r="G103" s="35"/>
      <c r="H103" s="33"/>
      <c r="I103" s="33"/>
      <c r="J103" s="33"/>
      <c r="K103" s="35"/>
      <c r="L103" s="41"/>
      <c r="M103" s="41"/>
      <c r="N103" s="42"/>
      <c r="O103" s="42"/>
      <c r="P103" s="42"/>
      <c r="Q103" s="42"/>
      <c r="R103" s="42"/>
      <c r="S103" s="43"/>
      <c r="T103" s="43"/>
      <c r="U103" s="31"/>
      <c r="V103" s="31"/>
      <c r="W103" s="31"/>
      <c r="X103" s="31"/>
      <c r="Y103" s="50"/>
    </row>
    <row r="104" spans="1:25" ht="15" x14ac:dyDescent="0.25">
      <c r="A104" s="31"/>
      <c r="B104" s="31"/>
      <c r="C104" s="32"/>
      <c r="D104" s="33"/>
      <c r="E104" s="35"/>
      <c r="F104" s="33"/>
      <c r="G104" s="35"/>
      <c r="H104" s="33"/>
      <c r="I104" s="33"/>
      <c r="J104" s="33"/>
      <c r="K104" s="35"/>
      <c r="L104" s="41"/>
      <c r="M104" s="41"/>
      <c r="N104" s="42"/>
      <c r="O104" s="42"/>
      <c r="P104" s="42"/>
      <c r="Q104" s="42"/>
      <c r="R104" s="42"/>
      <c r="S104" s="43"/>
      <c r="T104" s="43"/>
      <c r="U104" s="31"/>
      <c r="V104" s="31"/>
      <c r="W104" s="31"/>
      <c r="X104" s="31"/>
      <c r="Y104" s="50"/>
    </row>
    <row r="105" spans="1:25" ht="15" x14ac:dyDescent="0.25">
      <c r="A105" s="31"/>
      <c r="B105" s="31"/>
      <c r="C105" s="32"/>
      <c r="D105" s="33"/>
      <c r="E105" s="35"/>
      <c r="F105" s="33"/>
      <c r="G105" s="35"/>
      <c r="H105" s="33"/>
      <c r="I105" s="33"/>
      <c r="J105" s="33"/>
      <c r="K105" s="35"/>
      <c r="L105" s="41"/>
      <c r="M105" s="41"/>
      <c r="N105" s="42"/>
      <c r="O105" s="42"/>
      <c r="P105" s="42"/>
      <c r="Q105" s="42"/>
      <c r="R105" s="42"/>
      <c r="S105" s="43"/>
      <c r="T105" s="43"/>
      <c r="U105" s="31"/>
      <c r="V105" s="31"/>
      <c r="W105" s="31"/>
      <c r="X105" s="31"/>
      <c r="Y105" s="50"/>
    </row>
    <row r="106" spans="1:25" ht="15" x14ac:dyDescent="0.25">
      <c r="A106" s="31"/>
      <c r="B106" s="31"/>
      <c r="C106" s="32"/>
      <c r="D106" s="33"/>
      <c r="E106" s="35"/>
      <c r="F106" s="33"/>
      <c r="G106" s="35"/>
      <c r="H106" s="33"/>
      <c r="I106" s="33"/>
      <c r="J106" s="33"/>
      <c r="K106" s="35"/>
      <c r="L106" s="41"/>
      <c r="M106" s="41"/>
      <c r="N106" s="42"/>
      <c r="O106" s="42"/>
      <c r="P106" s="42"/>
      <c r="Q106" s="42"/>
      <c r="R106" s="42"/>
      <c r="S106" s="43"/>
      <c r="T106" s="43"/>
      <c r="U106" s="31"/>
      <c r="V106" s="31"/>
      <c r="W106" s="31"/>
      <c r="X106" s="31"/>
      <c r="Y106" s="50"/>
    </row>
    <row r="107" spans="1:25" ht="15" x14ac:dyDescent="0.25">
      <c r="A107" s="31"/>
      <c r="B107" s="31"/>
      <c r="C107" s="32"/>
      <c r="D107" s="33"/>
      <c r="E107" s="35"/>
      <c r="F107" s="33"/>
      <c r="G107" s="35"/>
      <c r="H107" s="33"/>
      <c r="I107" s="33"/>
      <c r="J107" s="33"/>
      <c r="K107" s="35"/>
      <c r="L107" s="41"/>
      <c r="M107" s="41"/>
      <c r="N107" s="42"/>
      <c r="O107" s="42"/>
      <c r="P107" s="42"/>
      <c r="Q107" s="42"/>
      <c r="R107" s="42"/>
      <c r="S107" s="43"/>
      <c r="T107" s="43"/>
      <c r="U107" s="31"/>
      <c r="V107" s="31"/>
      <c r="W107" s="31"/>
      <c r="X107" s="31"/>
      <c r="Y107" s="50"/>
    </row>
    <row r="108" spans="1:25" ht="15" x14ac:dyDescent="0.25">
      <c r="A108" s="31"/>
      <c r="B108" s="31"/>
      <c r="C108" s="32"/>
      <c r="D108" s="33"/>
      <c r="E108" s="35"/>
      <c r="F108" s="33"/>
      <c r="G108" s="35"/>
      <c r="H108" s="33"/>
      <c r="I108" s="33"/>
      <c r="J108" s="33"/>
      <c r="K108" s="35"/>
      <c r="L108" s="41"/>
      <c r="M108" s="41"/>
      <c r="N108" s="42"/>
      <c r="O108" s="42"/>
      <c r="P108" s="42"/>
      <c r="Q108" s="42"/>
      <c r="R108" s="42"/>
      <c r="S108" s="43"/>
      <c r="T108" s="43"/>
      <c r="U108" s="31"/>
      <c r="V108" s="31"/>
      <c r="W108" s="31"/>
      <c r="X108" s="31"/>
      <c r="Y108" s="50"/>
    </row>
    <row r="109" spans="1:25" ht="15" x14ac:dyDescent="0.25">
      <c r="A109" s="31"/>
      <c r="B109" s="31"/>
      <c r="C109" s="32"/>
      <c r="D109" s="33"/>
      <c r="E109" s="35"/>
      <c r="F109" s="33"/>
      <c r="G109" s="35"/>
      <c r="H109" s="33"/>
      <c r="I109" s="33"/>
      <c r="J109" s="33"/>
      <c r="K109" s="35"/>
      <c r="L109" s="41"/>
      <c r="M109" s="41"/>
      <c r="N109" s="42"/>
      <c r="O109" s="42"/>
      <c r="P109" s="42"/>
      <c r="Q109" s="42"/>
      <c r="R109" s="42"/>
      <c r="S109" s="43"/>
      <c r="T109" s="43"/>
      <c r="U109" s="31"/>
      <c r="V109" s="31"/>
      <c r="W109" s="31"/>
      <c r="X109" s="31"/>
      <c r="Y109" s="50"/>
    </row>
    <row r="110" spans="1:25" ht="15" x14ac:dyDescent="0.25">
      <c r="A110" s="31"/>
      <c r="B110" s="31"/>
      <c r="C110" s="32"/>
      <c r="D110" s="33"/>
      <c r="E110" s="35"/>
      <c r="F110" s="33"/>
      <c r="G110" s="35"/>
      <c r="H110" s="33"/>
      <c r="I110" s="33"/>
      <c r="J110" s="33"/>
      <c r="K110" s="35"/>
      <c r="L110" s="41"/>
      <c r="M110" s="41"/>
      <c r="N110" s="42"/>
      <c r="O110" s="42"/>
      <c r="P110" s="42"/>
      <c r="Q110" s="42"/>
      <c r="R110" s="42"/>
      <c r="S110" s="43"/>
      <c r="T110" s="43"/>
      <c r="U110" s="31"/>
      <c r="V110" s="31"/>
      <c r="W110" s="31"/>
      <c r="X110" s="31"/>
      <c r="Y110" s="50"/>
    </row>
    <row r="111" spans="1:25" ht="15" x14ac:dyDescent="0.25">
      <c r="A111" s="31"/>
      <c r="B111" s="31"/>
      <c r="C111" s="32"/>
      <c r="D111" s="33"/>
      <c r="E111" s="35"/>
      <c r="F111" s="33"/>
      <c r="G111" s="35"/>
      <c r="H111" s="33"/>
      <c r="I111" s="33"/>
      <c r="J111" s="33"/>
      <c r="K111" s="35"/>
      <c r="L111" s="41"/>
      <c r="M111" s="41"/>
      <c r="N111" s="42"/>
      <c r="O111" s="42"/>
      <c r="P111" s="42"/>
      <c r="Q111" s="42"/>
      <c r="R111" s="42"/>
      <c r="S111" s="43"/>
      <c r="T111" s="43"/>
      <c r="U111" s="31"/>
      <c r="V111" s="31"/>
      <c r="W111" s="31"/>
      <c r="X111" s="31"/>
      <c r="Y111" s="50"/>
    </row>
    <row r="112" spans="1:25" ht="15" x14ac:dyDescent="0.25">
      <c r="A112" s="31"/>
      <c r="B112" s="31"/>
      <c r="C112" s="32"/>
      <c r="D112" s="33"/>
      <c r="E112" s="35"/>
      <c r="F112" s="33"/>
      <c r="G112" s="35"/>
      <c r="H112" s="33"/>
      <c r="I112" s="33"/>
      <c r="J112" s="33"/>
      <c r="K112" s="35"/>
      <c r="L112" s="41"/>
      <c r="M112" s="41"/>
      <c r="N112" s="42"/>
      <c r="O112" s="42"/>
      <c r="P112" s="42"/>
      <c r="Q112" s="42"/>
      <c r="R112" s="42"/>
      <c r="S112" s="43"/>
      <c r="T112" s="43"/>
      <c r="U112" s="31"/>
      <c r="V112" s="31"/>
      <c r="W112" s="31"/>
      <c r="X112" s="31"/>
      <c r="Y112" s="50"/>
    </row>
    <row r="113" spans="1:25" ht="15" x14ac:dyDescent="0.25">
      <c r="A113" s="31"/>
      <c r="B113" s="31"/>
      <c r="C113" s="32"/>
      <c r="D113" s="33"/>
      <c r="E113" s="35"/>
      <c r="F113" s="33"/>
      <c r="G113" s="35"/>
      <c r="H113" s="33"/>
      <c r="I113" s="33"/>
      <c r="J113" s="33"/>
      <c r="K113" s="35"/>
      <c r="L113" s="41"/>
      <c r="M113" s="41"/>
      <c r="N113" s="42"/>
      <c r="O113" s="42"/>
      <c r="P113" s="42"/>
      <c r="Q113" s="42"/>
      <c r="R113" s="42"/>
      <c r="S113" s="43"/>
      <c r="T113" s="43"/>
      <c r="U113" s="31"/>
      <c r="V113" s="31"/>
      <c r="W113" s="31"/>
      <c r="X113" s="31"/>
      <c r="Y113" s="50"/>
    </row>
    <row r="114" spans="1:25" ht="15" x14ac:dyDescent="0.25">
      <c r="A114" s="31"/>
      <c r="B114" s="31"/>
      <c r="C114" s="32"/>
      <c r="D114" s="33"/>
      <c r="E114" s="35"/>
      <c r="F114" s="33"/>
      <c r="G114" s="35"/>
      <c r="H114" s="33"/>
      <c r="I114" s="33"/>
      <c r="J114" s="33"/>
      <c r="K114" s="35"/>
      <c r="L114" s="41"/>
      <c r="M114" s="41"/>
      <c r="N114" s="42"/>
      <c r="O114" s="42"/>
      <c r="P114" s="42"/>
      <c r="Q114" s="42"/>
      <c r="R114" s="42"/>
      <c r="S114" s="43"/>
      <c r="T114" s="43"/>
      <c r="U114" s="31"/>
      <c r="V114" s="31"/>
      <c r="W114" s="31"/>
      <c r="X114" s="31"/>
      <c r="Y114" s="50"/>
    </row>
    <row r="115" spans="1:25" ht="15" x14ac:dyDescent="0.25">
      <c r="A115" s="31"/>
      <c r="B115" s="31"/>
      <c r="C115" s="32"/>
      <c r="D115" s="33"/>
      <c r="E115" s="35"/>
      <c r="F115" s="33"/>
      <c r="G115" s="35"/>
      <c r="H115" s="33"/>
      <c r="I115" s="33"/>
      <c r="J115" s="33"/>
      <c r="K115" s="35"/>
      <c r="L115" s="41"/>
      <c r="M115" s="41"/>
      <c r="N115" s="42"/>
      <c r="O115" s="42"/>
      <c r="P115" s="42"/>
      <c r="Q115" s="42"/>
      <c r="R115" s="42"/>
      <c r="S115" s="43"/>
      <c r="T115" s="43"/>
      <c r="U115" s="31"/>
      <c r="V115" s="31"/>
      <c r="W115" s="31"/>
      <c r="X115" s="31"/>
      <c r="Y115" s="50"/>
    </row>
    <row r="116" spans="1:25" ht="15" x14ac:dyDescent="0.25">
      <c r="A116" s="31"/>
      <c r="B116" s="31"/>
      <c r="C116" s="32"/>
      <c r="D116" s="33"/>
      <c r="E116" s="35"/>
      <c r="F116" s="33"/>
      <c r="G116" s="35"/>
      <c r="H116" s="33"/>
      <c r="I116" s="33"/>
      <c r="J116" s="33"/>
      <c r="K116" s="35"/>
      <c r="L116" s="41"/>
      <c r="M116" s="41"/>
      <c r="N116" s="42"/>
      <c r="O116" s="42"/>
      <c r="P116" s="42"/>
      <c r="Q116" s="42"/>
      <c r="R116" s="42"/>
      <c r="S116" s="43"/>
      <c r="T116" s="43"/>
      <c r="U116" s="31"/>
      <c r="V116" s="31"/>
      <c r="W116" s="31"/>
      <c r="X116" s="31"/>
      <c r="Y116" s="50"/>
    </row>
    <row r="117" spans="1:25" ht="15" x14ac:dyDescent="0.25">
      <c r="A117" s="31"/>
      <c r="B117" s="31"/>
      <c r="C117" s="32"/>
      <c r="D117" s="33"/>
      <c r="E117" s="35"/>
      <c r="F117" s="33"/>
      <c r="G117" s="35"/>
      <c r="H117" s="33"/>
      <c r="I117" s="33"/>
      <c r="J117" s="33"/>
      <c r="K117" s="35"/>
      <c r="L117" s="41"/>
      <c r="M117" s="41"/>
      <c r="N117" s="42"/>
      <c r="O117" s="42"/>
      <c r="P117" s="42"/>
      <c r="Q117" s="42"/>
      <c r="R117" s="42"/>
      <c r="S117" s="43"/>
      <c r="T117" s="43"/>
      <c r="U117" s="31"/>
      <c r="V117" s="31"/>
      <c r="W117" s="31"/>
      <c r="X117" s="31"/>
      <c r="Y117" s="50"/>
    </row>
    <row r="118" spans="1:25" ht="15" x14ac:dyDescent="0.25">
      <c r="A118" s="31"/>
      <c r="B118" s="31"/>
      <c r="C118" s="32"/>
      <c r="D118" s="33"/>
      <c r="E118" s="35"/>
      <c r="F118" s="33"/>
      <c r="G118" s="35"/>
      <c r="H118" s="33"/>
      <c r="I118" s="33"/>
      <c r="J118" s="33"/>
      <c r="K118" s="35"/>
      <c r="L118" s="41"/>
      <c r="M118" s="41"/>
      <c r="N118" s="42"/>
      <c r="O118" s="42"/>
      <c r="P118" s="42"/>
      <c r="Q118" s="42"/>
      <c r="R118" s="42"/>
      <c r="S118" s="43"/>
      <c r="T118" s="43"/>
      <c r="U118" s="31"/>
      <c r="V118" s="31"/>
      <c r="W118" s="31"/>
      <c r="X118" s="31"/>
      <c r="Y118" s="50"/>
    </row>
    <row r="119" spans="1:25" ht="15" x14ac:dyDescent="0.25">
      <c r="A119" s="31"/>
      <c r="B119" s="31"/>
      <c r="C119" s="32"/>
      <c r="D119" s="33"/>
      <c r="E119" s="35"/>
      <c r="F119" s="33"/>
      <c r="G119" s="35"/>
      <c r="H119" s="33"/>
      <c r="I119" s="33"/>
      <c r="J119" s="33"/>
      <c r="K119" s="35"/>
      <c r="L119" s="41"/>
      <c r="M119" s="41"/>
      <c r="N119" s="42"/>
      <c r="O119" s="42"/>
      <c r="P119" s="42"/>
      <c r="Q119" s="42"/>
      <c r="R119" s="42"/>
      <c r="S119" s="43"/>
      <c r="T119" s="43"/>
      <c r="U119" s="31"/>
      <c r="V119" s="31"/>
      <c r="W119" s="31"/>
      <c r="X119" s="31"/>
      <c r="Y119" s="50"/>
    </row>
    <row r="120" spans="1:25" ht="15" x14ac:dyDescent="0.25">
      <c r="A120" s="31"/>
      <c r="B120" s="31"/>
      <c r="C120" s="32"/>
      <c r="D120" s="33"/>
      <c r="E120" s="35"/>
      <c r="F120" s="33"/>
      <c r="G120" s="35"/>
      <c r="H120" s="33"/>
      <c r="I120" s="33"/>
      <c r="J120" s="33"/>
      <c r="K120" s="35"/>
      <c r="L120" s="41"/>
      <c r="M120" s="41"/>
      <c r="N120" s="42"/>
      <c r="O120" s="42"/>
      <c r="P120" s="42"/>
      <c r="Q120" s="42"/>
      <c r="R120" s="42"/>
      <c r="S120" s="43"/>
      <c r="T120" s="43"/>
      <c r="U120" s="31"/>
      <c r="V120" s="31"/>
      <c r="W120" s="31"/>
      <c r="X120" s="31"/>
      <c r="Y120" s="50"/>
    </row>
    <row r="121" spans="1:25" ht="15" x14ac:dyDescent="0.25">
      <c r="A121" s="31"/>
      <c r="B121" s="31"/>
      <c r="C121" s="32"/>
      <c r="D121" s="33"/>
      <c r="E121" s="35"/>
      <c r="F121" s="33"/>
      <c r="G121" s="35"/>
      <c r="H121" s="33"/>
      <c r="I121" s="33"/>
      <c r="J121" s="33"/>
      <c r="K121" s="35"/>
      <c r="L121" s="41"/>
      <c r="M121" s="41"/>
      <c r="N121" s="42"/>
      <c r="O121" s="42"/>
      <c r="P121" s="42"/>
      <c r="Q121" s="42"/>
      <c r="R121" s="42"/>
      <c r="S121" s="43"/>
      <c r="T121" s="43"/>
      <c r="U121" s="31"/>
      <c r="V121" s="31"/>
      <c r="W121" s="31"/>
      <c r="X121" s="31"/>
      <c r="Y121" s="50"/>
    </row>
    <row r="122" spans="1:25" ht="15" x14ac:dyDescent="0.25">
      <c r="A122" s="31"/>
      <c r="B122" s="31"/>
      <c r="C122" s="32"/>
      <c r="D122" s="33"/>
      <c r="E122" s="35"/>
      <c r="F122" s="33"/>
      <c r="G122" s="35"/>
      <c r="H122" s="33"/>
      <c r="I122" s="33"/>
      <c r="J122" s="33"/>
      <c r="K122" s="35"/>
      <c r="L122" s="41"/>
      <c r="M122" s="41"/>
      <c r="N122" s="42"/>
      <c r="O122" s="42"/>
      <c r="P122" s="42"/>
      <c r="Q122" s="42"/>
      <c r="R122" s="42"/>
      <c r="S122" s="43"/>
      <c r="T122" s="43"/>
      <c r="U122" s="31"/>
      <c r="V122" s="31"/>
      <c r="W122" s="31"/>
      <c r="X122" s="31"/>
      <c r="Y122" s="50"/>
    </row>
    <row r="123" spans="1:25" ht="15" x14ac:dyDescent="0.25">
      <c r="A123" s="31"/>
      <c r="B123" s="31"/>
      <c r="C123" s="32"/>
      <c r="D123" s="33"/>
      <c r="E123" s="35"/>
      <c r="F123" s="33"/>
      <c r="G123" s="35"/>
      <c r="H123" s="33"/>
      <c r="I123" s="33"/>
      <c r="J123" s="33"/>
      <c r="K123" s="35"/>
      <c r="L123" s="41"/>
      <c r="M123" s="41"/>
      <c r="N123" s="42"/>
      <c r="O123" s="42"/>
      <c r="P123" s="42"/>
      <c r="Q123" s="42"/>
      <c r="R123" s="42"/>
      <c r="S123" s="43"/>
      <c r="T123" s="43"/>
      <c r="U123" s="31"/>
      <c r="V123" s="31"/>
      <c r="W123" s="31"/>
      <c r="X123" s="31"/>
      <c r="Y123" s="50"/>
    </row>
    <row r="124" spans="1:25" ht="15" x14ac:dyDescent="0.25">
      <c r="A124" s="31"/>
      <c r="B124" s="31"/>
      <c r="C124" s="32"/>
      <c r="D124" s="33"/>
      <c r="E124" s="35"/>
      <c r="F124" s="33"/>
      <c r="G124" s="35"/>
      <c r="H124" s="33"/>
      <c r="I124" s="33"/>
      <c r="J124" s="33"/>
      <c r="K124" s="35"/>
      <c r="L124" s="41"/>
      <c r="M124" s="41"/>
      <c r="N124" s="42"/>
      <c r="O124" s="42"/>
      <c r="P124" s="42"/>
      <c r="Q124" s="42"/>
      <c r="R124" s="42"/>
      <c r="S124" s="43"/>
      <c r="T124" s="43"/>
      <c r="U124" s="31"/>
      <c r="V124" s="31"/>
      <c r="W124" s="31"/>
      <c r="X124" s="31"/>
      <c r="Y124" s="50"/>
    </row>
    <row r="125" spans="1:25" ht="15" x14ac:dyDescent="0.25">
      <c r="A125" s="31"/>
      <c r="B125" s="31"/>
      <c r="C125" s="32"/>
      <c r="D125" s="33"/>
      <c r="E125" s="35"/>
      <c r="F125" s="33"/>
      <c r="G125" s="35"/>
      <c r="H125" s="33"/>
      <c r="I125" s="33"/>
      <c r="J125" s="33"/>
      <c r="K125" s="35"/>
      <c r="L125" s="41"/>
      <c r="M125" s="41"/>
      <c r="N125" s="42"/>
      <c r="O125" s="42"/>
      <c r="P125" s="42"/>
      <c r="Q125" s="42"/>
      <c r="R125" s="42"/>
      <c r="S125" s="43"/>
      <c r="T125" s="43"/>
      <c r="U125" s="31"/>
      <c r="V125" s="31"/>
      <c r="W125" s="31"/>
      <c r="X125" s="31"/>
      <c r="Y125" s="50"/>
    </row>
    <row r="126" spans="1:25" ht="15" x14ac:dyDescent="0.25">
      <c r="A126" s="31"/>
      <c r="B126" s="31"/>
      <c r="C126" s="32"/>
      <c r="D126" s="33"/>
      <c r="E126" s="35"/>
      <c r="F126" s="33"/>
      <c r="G126" s="35"/>
      <c r="H126" s="33"/>
      <c r="I126" s="33"/>
      <c r="J126" s="33"/>
      <c r="K126" s="35"/>
      <c r="L126" s="41"/>
      <c r="M126" s="41"/>
      <c r="N126" s="42"/>
      <c r="O126" s="42"/>
      <c r="P126" s="42"/>
      <c r="Q126" s="42"/>
      <c r="R126" s="42"/>
      <c r="S126" s="43"/>
      <c r="T126" s="43"/>
      <c r="U126" s="31"/>
      <c r="V126" s="31"/>
      <c r="W126" s="31"/>
      <c r="X126" s="31"/>
      <c r="Y126" s="50"/>
    </row>
    <row r="127" spans="1:25" ht="15" x14ac:dyDescent="0.25">
      <c r="A127" s="31"/>
      <c r="B127" s="31"/>
      <c r="C127" s="32"/>
      <c r="D127" s="33"/>
      <c r="E127" s="35"/>
      <c r="F127" s="33"/>
      <c r="G127" s="35"/>
      <c r="H127" s="33"/>
      <c r="I127" s="33"/>
      <c r="J127" s="33"/>
      <c r="K127" s="35"/>
      <c r="L127" s="41"/>
      <c r="M127" s="41"/>
      <c r="N127" s="42"/>
      <c r="O127" s="42"/>
      <c r="P127" s="42"/>
      <c r="Q127" s="42"/>
      <c r="R127" s="42"/>
      <c r="S127" s="43"/>
      <c r="T127" s="43"/>
      <c r="U127" s="31"/>
      <c r="V127" s="31"/>
      <c r="W127" s="31"/>
      <c r="X127" s="31"/>
      <c r="Y127" s="50"/>
    </row>
    <row r="128" spans="1:25" ht="15" x14ac:dyDescent="0.25">
      <c r="A128" s="31"/>
      <c r="B128" s="31"/>
      <c r="C128" s="32"/>
      <c r="D128" s="33"/>
      <c r="E128" s="35"/>
      <c r="F128" s="33"/>
      <c r="G128" s="35"/>
      <c r="H128" s="33"/>
      <c r="I128" s="33"/>
      <c r="J128" s="33"/>
      <c r="K128" s="35"/>
      <c r="L128" s="41"/>
      <c r="M128" s="41"/>
      <c r="N128" s="42"/>
      <c r="O128" s="42"/>
      <c r="P128" s="42"/>
      <c r="Q128" s="42"/>
      <c r="R128" s="42"/>
      <c r="S128" s="43"/>
      <c r="T128" s="43"/>
      <c r="U128" s="31"/>
      <c r="V128" s="31"/>
      <c r="W128" s="31"/>
      <c r="X128" s="31"/>
      <c r="Y128" s="50"/>
    </row>
    <row r="129" spans="1:25" s="38" customFormat="1" ht="15" x14ac:dyDescent="0.25">
      <c r="A129" s="31"/>
      <c r="B129" s="31"/>
      <c r="C129" s="32"/>
      <c r="D129" s="33"/>
      <c r="E129" s="35"/>
      <c r="F129" s="33"/>
      <c r="G129" s="35"/>
      <c r="H129" s="33"/>
      <c r="I129" s="33"/>
      <c r="J129" s="33"/>
      <c r="K129" s="35"/>
      <c r="L129" s="41"/>
      <c r="M129" s="41"/>
      <c r="N129" s="42"/>
      <c r="O129" s="42"/>
      <c r="P129" s="42"/>
      <c r="Q129" s="42"/>
      <c r="R129" s="42"/>
      <c r="S129" s="43"/>
      <c r="T129" s="43"/>
      <c r="U129" s="31"/>
      <c r="V129" s="31"/>
      <c r="W129" s="31"/>
      <c r="X129" s="31"/>
      <c r="Y129" s="50"/>
    </row>
    <row r="130" spans="1:25" ht="15" x14ac:dyDescent="0.25">
      <c r="A130" s="31"/>
      <c r="B130" s="31"/>
      <c r="C130" s="32"/>
      <c r="D130" s="33"/>
      <c r="E130" s="35"/>
      <c r="F130" s="33"/>
      <c r="G130" s="35"/>
      <c r="H130" s="33"/>
      <c r="I130" s="33"/>
      <c r="J130" s="33"/>
      <c r="K130" s="35"/>
      <c r="L130" s="41"/>
      <c r="M130" s="41"/>
      <c r="N130" s="42"/>
      <c r="O130" s="42"/>
      <c r="P130" s="42"/>
      <c r="Q130" s="42"/>
      <c r="R130" s="42"/>
      <c r="S130" s="43"/>
      <c r="T130" s="43"/>
      <c r="U130" s="31"/>
      <c r="V130" s="31"/>
      <c r="W130" s="31"/>
      <c r="X130" s="31"/>
      <c r="Y130" s="50"/>
    </row>
    <row r="131" spans="1:25" ht="15" x14ac:dyDescent="0.25">
      <c r="A131" s="31"/>
      <c r="B131" s="31"/>
      <c r="C131" s="32"/>
      <c r="D131" s="33"/>
      <c r="E131" s="35"/>
      <c r="F131" s="33"/>
      <c r="G131" s="35"/>
      <c r="H131" s="33"/>
      <c r="I131" s="33"/>
      <c r="J131" s="33"/>
      <c r="K131" s="35"/>
      <c r="L131" s="41"/>
      <c r="M131" s="41"/>
      <c r="N131" s="42"/>
      <c r="O131" s="42"/>
      <c r="P131" s="42"/>
      <c r="Q131" s="42"/>
      <c r="R131" s="42"/>
      <c r="S131" s="43"/>
      <c r="T131" s="43"/>
      <c r="U131" s="31"/>
      <c r="V131" s="31"/>
      <c r="W131" s="31"/>
      <c r="X131" s="31"/>
      <c r="Y131" s="50"/>
    </row>
    <row r="132" spans="1:25" ht="15" x14ac:dyDescent="0.25">
      <c r="A132" s="31"/>
      <c r="B132" s="31"/>
      <c r="C132" s="32"/>
      <c r="D132" s="33"/>
      <c r="E132" s="35"/>
      <c r="F132" s="33"/>
      <c r="G132" s="35"/>
      <c r="H132" s="33"/>
      <c r="I132" s="33"/>
      <c r="J132" s="33"/>
      <c r="K132" s="35"/>
      <c r="L132" s="41"/>
      <c r="M132" s="41"/>
      <c r="N132" s="42"/>
      <c r="O132" s="42"/>
      <c r="P132" s="42"/>
      <c r="Q132" s="42"/>
      <c r="R132" s="42"/>
      <c r="S132" s="43"/>
      <c r="T132" s="43"/>
      <c r="U132" s="31"/>
      <c r="V132" s="31"/>
      <c r="W132" s="31"/>
      <c r="X132" s="31"/>
      <c r="Y132" s="50"/>
    </row>
    <row r="133" spans="1:25" ht="15" x14ac:dyDescent="0.25">
      <c r="A133" s="31"/>
      <c r="B133" s="31"/>
      <c r="C133" s="32"/>
      <c r="D133" s="33"/>
      <c r="E133" s="35"/>
      <c r="F133" s="33"/>
      <c r="G133" s="35"/>
      <c r="H133" s="33"/>
      <c r="I133" s="33"/>
      <c r="J133" s="33"/>
      <c r="K133" s="35"/>
      <c r="L133" s="41"/>
      <c r="M133" s="41"/>
      <c r="N133" s="42"/>
      <c r="O133" s="42"/>
      <c r="P133" s="42"/>
      <c r="Q133" s="42"/>
      <c r="R133" s="42"/>
      <c r="S133" s="43"/>
      <c r="T133" s="43"/>
      <c r="U133" s="31"/>
      <c r="V133" s="31"/>
      <c r="W133" s="31"/>
      <c r="X133" s="31"/>
      <c r="Y133" s="50"/>
    </row>
    <row r="134" spans="1:25" ht="15" x14ac:dyDescent="0.25">
      <c r="A134" s="31"/>
      <c r="B134" s="31"/>
      <c r="C134" s="32"/>
      <c r="D134" s="33"/>
      <c r="E134" s="35"/>
      <c r="F134" s="33"/>
      <c r="G134" s="35"/>
      <c r="H134" s="33"/>
      <c r="I134" s="33"/>
      <c r="J134" s="33"/>
      <c r="K134" s="35"/>
      <c r="L134" s="41"/>
      <c r="M134" s="41"/>
      <c r="N134" s="42"/>
      <c r="O134" s="42"/>
      <c r="P134" s="42"/>
      <c r="Q134" s="42"/>
      <c r="R134" s="42"/>
      <c r="S134" s="43"/>
      <c r="T134" s="43"/>
      <c r="U134" s="31"/>
      <c r="V134" s="31"/>
      <c r="W134" s="31"/>
      <c r="X134" s="31"/>
      <c r="Y134" s="50"/>
    </row>
    <row r="135" spans="1:25" s="38" customFormat="1" ht="15" x14ac:dyDescent="0.25">
      <c r="A135" s="31"/>
      <c r="B135" s="31"/>
      <c r="C135" s="32"/>
      <c r="D135" s="33"/>
      <c r="E135" s="35"/>
      <c r="F135" s="33"/>
      <c r="G135" s="35"/>
      <c r="H135" s="33"/>
      <c r="I135" s="33"/>
      <c r="J135" s="33"/>
      <c r="K135" s="35"/>
      <c r="L135" s="41"/>
      <c r="M135" s="41"/>
      <c r="N135" s="42"/>
      <c r="O135" s="42"/>
      <c r="P135" s="42"/>
      <c r="Q135" s="42"/>
      <c r="R135" s="42"/>
      <c r="S135" s="43"/>
      <c r="T135" s="43"/>
      <c r="U135" s="31"/>
      <c r="V135" s="31"/>
      <c r="W135" s="31"/>
      <c r="X135" s="31"/>
      <c r="Y135" s="50"/>
    </row>
    <row r="136" spans="1:25" ht="15" x14ac:dyDescent="0.25">
      <c r="A136" s="31"/>
      <c r="B136" s="31"/>
      <c r="C136" s="32"/>
      <c r="D136" s="33"/>
      <c r="E136" s="35"/>
      <c r="F136" s="33"/>
      <c r="G136" s="35"/>
      <c r="H136" s="33"/>
      <c r="I136" s="33"/>
      <c r="J136" s="33"/>
      <c r="K136" s="35"/>
      <c r="L136" s="41"/>
      <c r="M136" s="41"/>
      <c r="N136" s="42"/>
      <c r="O136" s="42"/>
      <c r="P136" s="42"/>
      <c r="Q136" s="42"/>
      <c r="R136" s="42"/>
      <c r="S136" s="43"/>
      <c r="T136" s="43"/>
      <c r="U136" s="31"/>
      <c r="V136" s="31"/>
      <c r="W136" s="31"/>
      <c r="X136" s="31"/>
      <c r="Y136" s="50"/>
    </row>
    <row r="137" spans="1:25" s="38" customFormat="1" ht="15" x14ac:dyDescent="0.25">
      <c r="A137" s="31"/>
      <c r="B137" s="31"/>
      <c r="C137" s="32"/>
      <c r="D137" s="33"/>
      <c r="E137" s="35"/>
      <c r="F137" s="33"/>
      <c r="G137" s="35"/>
      <c r="H137" s="33"/>
      <c r="I137" s="33"/>
      <c r="J137" s="33"/>
      <c r="K137" s="35"/>
      <c r="L137" s="41"/>
      <c r="M137" s="41"/>
      <c r="N137" s="42"/>
      <c r="O137" s="42"/>
      <c r="P137" s="42"/>
      <c r="Q137" s="42"/>
      <c r="R137" s="42"/>
      <c r="S137" s="43"/>
      <c r="T137" s="43"/>
      <c r="U137" s="31"/>
      <c r="V137" s="31"/>
      <c r="W137" s="31"/>
      <c r="X137" s="31"/>
      <c r="Y137" s="50"/>
    </row>
    <row r="138" spans="1:25" ht="15" x14ac:dyDescent="0.25">
      <c r="A138" s="31"/>
      <c r="B138" s="31"/>
      <c r="C138" s="32"/>
      <c r="D138" s="33"/>
      <c r="E138" s="35"/>
      <c r="F138" s="33"/>
      <c r="G138" s="35"/>
      <c r="H138" s="33"/>
      <c r="I138" s="33"/>
      <c r="J138" s="33"/>
      <c r="K138" s="35"/>
      <c r="L138" s="41"/>
      <c r="M138" s="41"/>
      <c r="N138" s="42"/>
      <c r="O138" s="42"/>
      <c r="P138" s="42"/>
      <c r="Q138" s="42"/>
      <c r="R138" s="42"/>
      <c r="S138" s="43"/>
      <c r="T138" s="43"/>
      <c r="U138" s="31"/>
      <c r="V138" s="31"/>
      <c r="W138" s="31"/>
      <c r="X138" s="31"/>
      <c r="Y138" s="50"/>
    </row>
    <row r="139" spans="1:25" ht="15" x14ac:dyDescent="0.25">
      <c r="A139" s="31"/>
      <c r="B139" s="31"/>
      <c r="C139" s="32"/>
      <c r="D139" s="33"/>
      <c r="E139" s="35"/>
      <c r="F139" s="33"/>
      <c r="G139" s="35"/>
      <c r="H139" s="33"/>
      <c r="I139" s="33"/>
      <c r="J139" s="33"/>
      <c r="K139" s="35"/>
      <c r="L139" s="41"/>
      <c r="M139" s="41"/>
      <c r="N139" s="42"/>
      <c r="O139" s="42"/>
      <c r="P139" s="42"/>
      <c r="Q139" s="42"/>
      <c r="R139" s="42"/>
      <c r="S139" s="43"/>
      <c r="T139" s="43"/>
      <c r="U139" s="31"/>
      <c r="V139" s="31"/>
      <c r="W139" s="31"/>
      <c r="X139" s="31"/>
      <c r="Y139" s="50"/>
    </row>
    <row r="140" spans="1:25" ht="15" x14ac:dyDescent="0.25">
      <c r="A140" s="31"/>
      <c r="B140" s="31"/>
      <c r="C140" s="32"/>
      <c r="D140" s="33"/>
      <c r="E140" s="35"/>
      <c r="F140" s="33"/>
      <c r="G140" s="35"/>
      <c r="H140" s="33"/>
      <c r="I140" s="33"/>
      <c r="J140" s="33"/>
      <c r="K140" s="35"/>
      <c r="L140" s="41"/>
      <c r="M140" s="41"/>
      <c r="N140" s="42"/>
      <c r="O140" s="42"/>
      <c r="P140" s="42"/>
      <c r="Q140" s="42"/>
      <c r="R140" s="42"/>
      <c r="S140" s="43"/>
      <c r="T140" s="43"/>
      <c r="U140" s="31"/>
      <c r="V140" s="31"/>
      <c r="W140" s="31"/>
      <c r="X140" s="31"/>
      <c r="Y140" s="50"/>
    </row>
    <row r="141" spans="1:25" ht="15" x14ac:dyDescent="0.25">
      <c r="A141" s="31"/>
      <c r="B141" s="31"/>
      <c r="C141" s="32"/>
      <c r="D141" s="33"/>
      <c r="E141" s="35"/>
      <c r="F141" s="33"/>
      <c r="G141" s="35"/>
      <c r="H141" s="33"/>
      <c r="I141" s="33"/>
      <c r="J141" s="33"/>
      <c r="K141" s="35"/>
      <c r="L141" s="41"/>
      <c r="M141" s="41"/>
      <c r="N141" s="42"/>
      <c r="O141" s="42"/>
      <c r="P141" s="42"/>
      <c r="Q141" s="42"/>
      <c r="R141" s="42"/>
      <c r="S141" s="43"/>
      <c r="T141" s="43"/>
      <c r="U141" s="31"/>
      <c r="V141" s="31"/>
      <c r="W141" s="31"/>
      <c r="X141" s="31"/>
      <c r="Y141" s="50"/>
    </row>
    <row r="142" spans="1:25" ht="15" x14ac:dyDescent="0.25">
      <c r="A142" s="31"/>
      <c r="B142" s="31"/>
      <c r="C142" s="32"/>
      <c r="D142" s="33"/>
      <c r="E142" s="35"/>
      <c r="F142" s="33"/>
      <c r="G142" s="35"/>
      <c r="H142" s="33"/>
      <c r="I142" s="33"/>
      <c r="J142" s="33"/>
      <c r="K142" s="35"/>
      <c r="L142" s="41"/>
      <c r="M142" s="41"/>
      <c r="N142" s="42"/>
      <c r="O142" s="42"/>
      <c r="P142" s="42"/>
      <c r="Q142" s="42"/>
      <c r="R142" s="42"/>
      <c r="S142" s="43"/>
      <c r="T142" s="43"/>
      <c r="U142" s="31"/>
      <c r="V142" s="31"/>
      <c r="W142" s="31"/>
      <c r="X142" s="31"/>
      <c r="Y142" s="50"/>
    </row>
    <row r="143" spans="1:25" ht="15" x14ac:dyDescent="0.25">
      <c r="A143" s="31"/>
      <c r="B143" s="31"/>
      <c r="C143" s="32"/>
      <c r="D143" s="33"/>
      <c r="E143" s="35"/>
      <c r="F143" s="33"/>
      <c r="G143" s="35"/>
      <c r="H143" s="33"/>
      <c r="I143" s="33"/>
      <c r="J143" s="33"/>
      <c r="K143" s="35"/>
      <c r="L143" s="41"/>
      <c r="M143" s="41"/>
      <c r="N143" s="42"/>
      <c r="O143" s="42"/>
      <c r="P143" s="42"/>
      <c r="Q143" s="42"/>
      <c r="R143" s="42"/>
      <c r="S143" s="43"/>
      <c r="T143" s="43"/>
      <c r="U143" s="31"/>
      <c r="V143" s="31"/>
      <c r="W143" s="31"/>
      <c r="X143" s="31"/>
      <c r="Y143" s="50"/>
    </row>
    <row r="144" spans="1:25" ht="15" x14ac:dyDescent="0.25">
      <c r="A144" s="31"/>
      <c r="B144" s="31"/>
      <c r="C144" s="32"/>
      <c r="D144" s="33"/>
      <c r="E144" s="35"/>
      <c r="F144" s="33"/>
      <c r="G144" s="35"/>
      <c r="H144" s="33"/>
      <c r="I144" s="33"/>
      <c r="J144" s="33"/>
      <c r="K144" s="35"/>
      <c r="L144" s="41"/>
      <c r="M144" s="41"/>
      <c r="N144" s="42"/>
      <c r="O144" s="42"/>
      <c r="P144" s="42"/>
      <c r="Q144" s="42"/>
      <c r="R144" s="42"/>
      <c r="S144" s="43"/>
      <c r="T144" s="43"/>
      <c r="U144" s="31"/>
      <c r="V144" s="31"/>
      <c r="W144" s="31"/>
      <c r="X144" s="31"/>
      <c r="Y144" s="50"/>
    </row>
    <row r="145" spans="1:25" ht="15" x14ac:dyDescent="0.25">
      <c r="A145" s="31"/>
      <c r="B145" s="31"/>
      <c r="C145" s="32"/>
      <c r="D145" s="33"/>
      <c r="E145" s="35"/>
      <c r="F145" s="33"/>
      <c r="G145" s="35"/>
      <c r="H145" s="33"/>
      <c r="I145" s="33"/>
      <c r="J145" s="33"/>
      <c r="K145" s="35"/>
      <c r="L145" s="41"/>
      <c r="M145" s="41"/>
      <c r="N145" s="42"/>
      <c r="O145" s="42"/>
      <c r="P145" s="42"/>
      <c r="Q145" s="42"/>
      <c r="R145" s="42"/>
      <c r="S145" s="43"/>
      <c r="T145" s="43"/>
      <c r="U145" s="31"/>
      <c r="V145" s="31"/>
      <c r="W145" s="31"/>
      <c r="X145" s="31"/>
      <c r="Y145" s="50"/>
    </row>
    <row r="146" spans="1:25" s="38" customFormat="1" ht="15" x14ac:dyDescent="0.25">
      <c r="A146" s="31"/>
      <c r="B146" s="31"/>
      <c r="C146" s="32"/>
      <c r="D146" s="33"/>
      <c r="E146" s="35"/>
      <c r="F146" s="33"/>
      <c r="G146" s="35"/>
      <c r="H146" s="33"/>
      <c r="I146" s="33"/>
      <c r="J146" s="33"/>
      <c r="K146" s="35"/>
      <c r="L146" s="41"/>
      <c r="M146" s="41"/>
      <c r="N146" s="42"/>
      <c r="O146" s="42"/>
      <c r="P146" s="42"/>
      <c r="Q146" s="42"/>
      <c r="R146" s="42"/>
      <c r="S146" s="43"/>
      <c r="T146" s="43"/>
      <c r="U146" s="31"/>
      <c r="V146" s="31"/>
      <c r="W146" s="31"/>
      <c r="X146" s="31"/>
      <c r="Y146" s="50"/>
    </row>
    <row r="147" spans="1:25" ht="15" x14ac:dyDescent="0.25">
      <c r="A147" s="31"/>
      <c r="B147" s="31"/>
      <c r="C147" s="32"/>
      <c r="D147" s="33"/>
      <c r="E147" s="35"/>
      <c r="F147" s="33"/>
      <c r="G147" s="35"/>
      <c r="H147" s="33"/>
      <c r="I147" s="33"/>
      <c r="J147" s="33"/>
      <c r="K147" s="35"/>
      <c r="L147" s="41"/>
      <c r="M147" s="41"/>
      <c r="N147" s="42"/>
      <c r="O147" s="42"/>
      <c r="P147" s="42"/>
      <c r="Q147" s="42"/>
      <c r="R147" s="42"/>
      <c r="S147" s="43"/>
      <c r="T147" s="43"/>
      <c r="U147" s="31"/>
      <c r="V147" s="31"/>
      <c r="W147" s="31"/>
      <c r="X147" s="31"/>
      <c r="Y147" s="50"/>
    </row>
    <row r="148" spans="1:25" ht="15" x14ac:dyDescent="0.25">
      <c r="A148" s="31"/>
      <c r="B148" s="31"/>
      <c r="C148" s="32"/>
      <c r="D148" s="33"/>
      <c r="E148" s="35"/>
      <c r="F148" s="33"/>
      <c r="G148" s="35"/>
      <c r="H148" s="33"/>
      <c r="I148" s="33"/>
      <c r="J148" s="33"/>
      <c r="K148" s="35"/>
      <c r="L148" s="41"/>
      <c r="M148" s="41"/>
      <c r="N148" s="42"/>
      <c r="O148" s="42"/>
      <c r="P148" s="42"/>
      <c r="Q148" s="42"/>
      <c r="R148" s="42"/>
      <c r="S148" s="43"/>
      <c r="T148" s="43"/>
      <c r="U148" s="31"/>
      <c r="V148" s="31"/>
      <c r="W148" s="31"/>
      <c r="X148" s="31"/>
      <c r="Y148" s="50"/>
    </row>
    <row r="149" spans="1:25" ht="15" x14ac:dyDescent="0.25">
      <c r="A149" s="31"/>
      <c r="B149" s="31"/>
      <c r="C149" s="32"/>
      <c r="D149" s="33"/>
      <c r="E149" s="35"/>
      <c r="F149" s="33"/>
      <c r="G149" s="35"/>
      <c r="H149" s="33"/>
      <c r="I149" s="33"/>
      <c r="J149" s="33"/>
      <c r="K149" s="35"/>
      <c r="L149" s="41"/>
      <c r="M149" s="41"/>
      <c r="N149" s="42"/>
      <c r="O149" s="42"/>
      <c r="P149" s="42"/>
      <c r="Q149" s="42"/>
      <c r="R149" s="42"/>
      <c r="S149" s="43"/>
      <c r="T149" s="43"/>
      <c r="U149" s="31"/>
      <c r="V149" s="31"/>
      <c r="W149" s="31"/>
      <c r="X149" s="31"/>
      <c r="Y149" s="50"/>
    </row>
    <row r="150" spans="1:25" ht="15" x14ac:dyDescent="0.25">
      <c r="A150" s="31"/>
      <c r="B150" s="31"/>
      <c r="C150" s="32"/>
      <c r="D150" s="33"/>
      <c r="E150" s="35"/>
      <c r="F150" s="33"/>
      <c r="G150" s="35"/>
      <c r="H150" s="33"/>
      <c r="I150" s="33"/>
      <c r="J150" s="33"/>
      <c r="K150" s="35"/>
      <c r="L150" s="41"/>
      <c r="M150" s="41"/>
      <c r="N150" s="42"/>
      <c r="O150" s="42"/>
      <c r="P150" s="42"/>
      <c r="Q150" s="42"/>
      <c r="R150" s="42"/>
      <c r="S150" s="43"/>
      <c r="T150" s="43"/>
      <c r="U150" s="31"/>
      <c r="V150" s="31"/>
      <c r="W150" s="31"/>
      <c r="X150" s="31"/>
      <c r="Y150" s="50"/>
    </row>
    <row r="151" spans="1:25" ht="15" x14ac:dyDescent="0.25">
      <c r="A151" s="31"/>
      <c r="B151" s="31"/>
      <c r="C151" s="32"/>
      <c r="D151" s="33"/>
      <c r="E151" s="35"/>
      <c r="F151" s="33"/>
      <c r="G151" s="35"/>
      <c r="H151" s="33"/>
      <c r="I151" s="33"/>
      <c r="J151" s="33"/>
      <c r="K151" s="35"/>
      <c r="L151" s="41"/>
      <c r="M151" s="41"/>
      <c r="N151" s="42"/>
      <c r="O151" s="42"/>
      <c r="P151" s="42"/>
      <c r="Q151" s="42"/>
      <c r="R151" s="42"/>
      <c r="S151" s="43"/>
      <c r="T151" s="43"/>
      <c r="U151" s="31"/>
      <c r="V151" s="31"/>
      <c r="W151" s="31"/>
      <c r="X151" s="31"/>
      <c r="Y151" s="50"/>
    </row>
    <row r="152" spans="1:25" ht="15" x14ac:dyDescent="0.25">
      <c r="A152" s="31"/>
      <c r="B152" s="31"/>
      <c r="C152" s="32"/>
      <c r="D152" s="33"/>
      <c r="E152" s="35"/>
      <c r="F152" s="33"/>
      <c r="G152" s="35"/>
      <c r="H152" s="33"/>
      <c r="I152" s="33"/>
      <c r="J152" s="33"/>
      <c r="K152" s="35"/>
      <c r="L152" s="41"/>
      <c r="M152" s="41"/>
      <c r="N152" s="42"/>
      <c r="O152" s="42"/>
      <c r="P152" s="42"/>
      <c r="Q152" s="42"/>
      <c r="R152" s="42"/>
      <c r="S152" s="43"/>
      <c r="T152" s="43"/>
      <c r="U152" s="31"/>
      <c r="V152" s="31"/>
      <c r="W152" s="31"/>
      <c r="X152" s="31"/>
      <c r="Y152" s="50"/>
    </row>
    <row r="153" spans="1:25" ht="15" x14ac:dyDescent="0.25">
      <c r="A153" s="31"/>
      <c r="B153" s="31"/>
      <c r="C153" s="32"/>
      <c r="D153" s="33"/>
      <c r="E153" s="35"/>
      <c r="F153" s="33"/>
      <c r="G153" s="35"/>
      <c r="H153" s="33"/>
      <c r="I153" s="33"/>
      <c r="J153" s="33"/>
      <c r="K153" s="35"/>
      <c r="L153" s="41"/>
      <c r="M153" s="41"/>
      <c r="N153" s="42"/>
      <c r="O153" s="42"/>
      <c r="P153" s="42"/>
      <c r="Q153" s="42"/>
      <c r="R153" s="42"/>
      <c r="S153" s="43"/>
      <c r="T153" s="43"/>
      <c r="U153" s="31"/>
      <c r="V153" s="31"/>
      <c r="W153" s="31"/>
      <c r="X153" s="31"/>
      <c r="Y153" s="50"/>
    </row>
    <row r="154" spans="1:25" ht="15" x14ac:dyDescent="0.25">
      <c r="A154" s="31"/>
      <c r="B154" s="31"/>
      <c r="C154" s="32"/>
      <c r="D154" s="33"/>
      <c r="E154" s="35"/>
      <c r="F154" s="33"/>
      <c r="G154" s="35"/>
      <c r="H154" s="33"/>
      <c r="I154" s="33"/>
      <c r="J154" s="33"/>
      <c r="K154" s="35"/>
      <c r="L154" s="41"/>
      <c r="M154" s="41"/>
      <c r="N154" s="42"/>
      <c r="O154" s="42"/>
      <c r="P154" s="42"/>
      <c r="Q154" s="42"/>
      <c r="R154" s="42"/>
      <c r="S154" s="43"/>
      <c r="T154" s="43"/>
      <c r="U154" s="31"/>
      <c r="V154" s="31"/>
      <c r="W154" s="31"/>
      <c r="X154" s="31"/>
      <c r="Y154" s="50"/>
    </row>
    <row r="155" spans="1:25" ht="15" x14ac:dyDescent="0.25">
      <c r="A155" s="31"/>
      <c r="B155" s="31"/>
      <c r="C155" s="32"/>
      <c r="D155" s="33"/>
      <c r="E155" s="35"/>
      <c r="F155" s="33"/>
      <c r="G155" s="35"/>
      <c r="H155" s="33"/>
      <c r="I155" s="33"/>
      <c r="J155" s="33"/>
      <c r="K155" s="35"/>
      <c r="L155" s="41"/>
      <c r="M155" s="41"/>
      <c r="N155" s="42"/>
      <c r="O155" s="42"/>
      <c r="P155" s="42"/>
      <c r="Q155" s="42"/>
      <c r="R155" s="42"/>
      <c r="S155" s="43"/>
      <c r="T155" s="43"/>
      <c r="U155" s="31"/>
      <c r="V155" s="31"/>
      <c r="W155" s="31"/>
      <c r="X155" s="31"/>
      <c r="Y155" s="50"/>
    </row>
    <row r="156" spans="1:25" ht="15" x14ac:dyDescent="0.25">
      <c r="A156" s="31"/>
      <c r="B156" s="31"/>
      <c r="C156" s="32"/>
      <c r="D156" s="33"/>
      <c r="E156" s="35"/>
      <c r="F156" s="33"/>
      <c r="G156" s="35"/>
      <c r="H156" s="33"/>
      <c r="I156" s="33"/>
      <c r="J156" s="33"/>
      <c r="K156" s="35"/>
      <c r="L156" s="41"/>
      <c r="M156" s="41"/>
      <c r="N156" s="42"/>
      <c r="O156" s="42"/>
      <c r="P156" s="42"/>
      <c r="Q156" s="42"/>
      <c r="R156" s="42"/>
      <c r="S156" s="43"/>
      <c r="T156" s="43"/>
      <c r="U156" s="31"/>
      <c r="V156" s="31"/>
      <c r="W156" s="31"/>
      <c r="X156" s="31"/>
      <c r="Y156" s="50"/>
    </row>
    <row r="157" spans="1:25" ht="15" x14ac:dyDescent="0.25">
      <c r="A157" s="31"/>
      <c r="B157" s="31"/>
      <c r="C157" s="32"/>
      <c r="D157" s="33"/>
      <c r="E157" s="35"/>
      <c r="F157" s="33"/>
      <c r="G157" s="35"/>
      <c r="H157" s="33"/>
      <c r="I157" s="33"/>
      <c r="J157" s="33"/>
      <c r="K157" s="35"/>
      <c r="L157" s="41"/>
      <c r="M157" s="41"/>
      <c r="N157" s="42"/>
      <c r="O157" s="42"/>
      <c r="P157" s="42"/>
      <c r="Q157" s="42"/>
      <c r="R157" s="42"/>
      <c r="S157" s="43"/>
      <c r="T157" s="43"/>
      <c r="U157" s="31"/>
      <c r="V157" s="31"/>
      <c r="W157" s="31"/>
      <c r="X157" s="31"/>
      <c r="Y157" s="50"/>
    </row>
    <row r="158" spans="1:25" ht="15" x14ac:dyDescent="0.25">
      <c r="A158" s="31"/>
      <c r="B158" s="31"/>
      <c r="C158" s="32"/>
      <c r="D158" s="33"/>
      <c r="E158" s="35"/>
      <c r="F158" s="33"/>
      <c r="G158" s="35"/>
      <c r="H158" s="33"/>
      <c r="I158" s="33"/>
      <c r="J158" s="33"/>
      <c r="K158" s="35"/>
      <c r="L158" s="41"/>
      <c r="M158" s="41"/>
      <c r="N158" s="42"/>
      <c r="O158" s="42"/>
      <c r="P158" s="42"/>
      <c r="Q158" s="42"/>
      <c r="R158" s="42"/>
      <c r="S158" s="43"/>
      <c r="T158" s="43"/>
      <c r="U158" s="31"/>
      <c r="V158" s="31"/>
      <c r="W158" s="31"/>
      <c r="X158" s="31"/>
      <c r="Y158" s="50"/>
    </row>
    <row r="159" spans="1:25" ht="15" x14ac:dyDescent="0.25">
      <c r="A159" s="31"/>
      <c r="B159" s="31"/>
      <c r="C159" s="32"/>
      <c r="D159" s="33"/>
      <c r="E159" s="35"/>
      <c r="F159" s="33"/>
      <c r="G159" s="35"/>
      <c r="H159" s="33"/>
      <c r="I159" s="33"/>
      <c r="J159" s="33"/>
      <c r="K159" s="35"/>
      <c r="L159" s="41"/>
      <c r="M159" s="41"/>
      <c r="N159" s="42"/>
      <c r="O159" s="42"/>
      <c r="P159" s="42"/>
      <c r="Q159" s="42"/>
      <c r="R159" s="42"/>
      <c r="S159" s="43"/>
      <c r="T159" s="43"/>
      <c r="U159" s="31"/>
      <c r="V159" s="31"/>
      <c r="W159" s="31"/>
      <c r="X159" s="31"/>
      <c r="Y159" s="50"/>
    </row>
    <row r="160" spans="1:25" ht="15" x14ac:dyDescent="0.25">
      <c r="A160" s="31"/>
      <c r="B160" s="31"/>
      <c r="C160" s="32"/>
      <c r="D160" s="33"/>
      <c r="E160" s="35"/>
      <c r="F160" s="33"/>
      <c r="G160" s="35"/>
      <c r="H160" s="33"/>
      <c r="I160" s="33"/>
      <c r="J160" s="33"/>
      <c r="K160" s="35"/>
      <c r="L160" s="41"/>
      <c r="M160" s="41"/>
      <c r="N160" s="42"/>
      <c r="O160" s="42"/>
      <c r="P160" s="42"/>
      <c r="Q160" s="42"/>
      <c r="R160" s="42"/>
      <c r="S160" s="43"/>
      <c r="T160" s="43"/>
      <c r="U160" s="31"/>
      <c r="V160" s="31"/>
      <c r="W160" s="31"/>
      <c r="X160" s="31"/>
      <c r="Y160" s="50"/>
    </row>
    <row r="161" spans="1:25" ht="15" x14ac:dyDescent="0.25">
      <c r="A161" s="31"/>
      <c r="B161" s="31"/>
      <c r="C161" s="32"/>
      <c r="D161" s="33"/>
      <c r="E161" s="35"/>
      <c r="F161" s="33"/>
      <c r="G161" s="35"/>
      <c r="H161" s="33"/>
      <c r="I161" s="33"/>
      <c r="J161" s="33"/>
      <c r="K161" s="35"/>
      <c r="L161" s="41"/>
      <c r="M161" s="41"/>
      <c r="N161" s="42"/>
      <c r="O161" s="42"/>
      <c r="P161" s="42"/>
      <c r="Q161" s="42"/>
      <c r="R161" s="42"/>
      <c r="S161" s="43"/>
      <c r="T161" s="43"/>
      <c r="U161" s="31"/>
      <c r="V161" s="31"/>
      <c r="W161" s="31"/>
      <c r="X161" s="31"/>
      <c r="Y161" s="50"/>
    </row>
    <row r="162" spans="1:25" ht="15" x14ac:dyDescent="0.25">
      <c r="A162" s="31"/>
      <c r="B162" s="31"/>
      <c r="C162" s="32"/>
      <c r="D162" s="33"/>
      <c r="E162" s="35"/>
      <c r="F162" s="33"/>
      <c r="G162" s="35"/>
      <c r="H162" s="33"/>
      <c r="I162" s="33"/>
      <c r="J162" s="33"/>
      <c r="K162" s="35"/>
      <c r="L162" s="41"/>
      <c r="M162" s="41"/>
      <c r="N162" s="42"/>
      <c r="O162" s="42"/>
      <c r="P162" s="42"/>
      <c r="Q162" s="42"/>
      <c r="R162" s="42"/>
      <c r="S162" s="43"/>
      <c r="T162" s="43"/>
      <c r="U162" s="31"/>
      <c r="V162" s="31"/>
      <c r="W162" s="31"/>
      <c r="X162" s="31"/>
      <c r="Y162" s="50"/>
    </row>
    <row r="163" spans="1:25" ht="15" x14ac:dyDescent="0.25">
      <c r="A163" s="31"/>
      <c r="B163" s="31"/>
      <c r="C163" s="32"/>
      <c r="D163" s="33"/>
      <c r="E163" s="35"/>
      <c r="F163" s="33"/>
      <c r="G163" s="35"/>
      <c r="H163" s="33"/>
      <c r="I163" s="33"/>
      <c r="J163" s="33"/>
      <c r="K163" s="35"/>
      <c r="L163" s="41"/>
      <c r="M163" s="41"/>
      <c r="N163" s="42"/>
      <c r="O163" s="42"/>
      <c r="P163" s="42"/>
      <c r="Q163" s="42"/>
      <c r="R163" s="42"/>
      <c r="S163" s="43"/>
      <c r="T163" s="43"/>
      <c r="U163" s="31"/>
      <c r="V163" s="31"/>
      <c r="W163" s="31"/>
      <c r="X163" s="31"/>
      <c r="Y163" s="50"/>
    </row>
    <row r="164" spans="1:25" ht="15" x14ac:dyDescent="0.25">
      <c r="A164" s="31"/>
      <c r="B164" s="31"/>
      <c r="C164" s="32"/>
      <c r="D164" s="33"/>
      <c r="E164" s="35"/>
      <c r="F164" s="33"/>
      <c r="G164" s="35"/>
      <c r="H164" s="33"/>
      <c r="I164" s="33"/>
      <c r="J164" s="33"/>
      <c r="K164" s="35"/>
      <c r="L164" s="41"/>
      <c r="M164" s="41"/>
      <c r="N164" s="42"/>
      <c r="O164" s="42"/>
      <c r="P164" s="42"/>
      <c r="Q164" s="42"/>
      <c r="R164" s="42"/>
      <c r="S164" s="43"/>
      <c r="T164" s="43"/>
      <c r="U164" s="31"/>
      <c r="V164" s="31"/>
      <c r="W164" s="31"/>
      <c r="X164" s="31"/>
      <c r="Y164" s="50"/>
    </row>
    <row r="165" spans="1:25" ht="15" x14ac:dyDescent="0.25">
      <c r="A165" s="31"/>
      <c r="B165" s="31"/>
      <c r="C165" s="32"/>
      <c r="D165" s="33"/>
      <c r="E165" s="35"/>
      <c r="F165" s="33"/>
      <c r="G165" s="35"/>
      <c r="H165" s="33"/>
      <c r="I165" s="33"/>
      <c r="J165" s="33"/>
      <c r="K165" s="35"/>
      <c r="L165" s="41"/>
      <c r="M165" s="41"/>
      <c r="N165" s="42"/>
      <c r="O165" s="42"/>
      <c r="P165" s="42"/>
      <c r="Q165" s="42"/>
      <c r="R165" s="42"/>
      <c r="S165" s="43"/>
      <c r="T165" s="43"/>
      <c r="U165" s="31"/>
      <c r="V165" s="31"/>
      <c r="W165" s="31"/>
      <c r="X165" s="31"/>
      <c r="Y165" s="50"/>
    </row>
    <row r="166" spans="1:25" ht="15" x14ac:dyDescent="0.25">
      <c r="A166" s="31"/>
      <c r="B166" s="31"/>
      <c r="C166" s="32"/>
      <c r="D166" s="33"/>
      <c r="E166" s="35"/>
      <c r="F166" s="33"/>
      <c r="G166" s="35"/>
      <c r="H166" s="33"/>
      <c r="I166" s="33"/>
      <c r="J166" s="33"/>
      <c r="K166" s="35"/>
      <c r="L166" s="41"/>
      <c r="M166" s="41"/>
      <c r="N166" s="42"/>
      <c r="O166" s="42"/>
      <c r="P166" s="42"/>
      <c r="Q166" s="42"/>
      <c r="R166" s="42"/>
      <c r="S166" s="43"/>
      <c r="T166" s="43"/>
      <c r="U166" s="31"/>
      <c r="V166" s="31"/>
      <c r="W166" s="31"/>
      <c r="X166" s="31"/>
      <c r="Y166" s="50"/>
    </row>
    <row r="167" spans="1:25" s="38" customFormat="1" ht="15" x14ac:dyDescent="0.25">
      <c r="A167" s="31"/>
      <c r="B167" s="31"/>
      <c r="C167" s="32"/>
      <c r="D167" s="33"/>
      <c r="E167" s="35"/>
      <c r="F167" s="33"/>
      <c r="G167" s="35"/>
      <c r="H167" s="33"/>
      <c r="I167" s="33"/>
      <c r="J167" s="33"/>
      <c r="K167" s="35"/>
      <c r="L167" s="41"/>
      <c r="M167" s="41"/>
      <c r="N167" s="42"/>
      <c r="O167" s="42"/>
      <c r="P167" s="42"/>
      <c r="Q167" s="42"/>
      <c r="R167" s="42"/>
      <c r="S167" s="43"/>
      <c r="T167" s="43"/>
      <c r="U167" s="31"/>
      <c r="V167" s="31"/>
      <c r="W167" s="31"/>
      <c r="X167" s="31"/>
      <c r="Y167" s="50"/>
    </row>
    <row r="168" spans="1:25" ht="15" x14ac:dyDescent="0.25">
      <c r="A168" s="31"/>
      <c r="B168" s="31"/>
      <c r="C168" s="32"/>
      <c r="D168" s="33"/>
      <c r="E168" s="35"/>
      <c r="F168" s="33"/>
      <c r="G168" s="35"/>
      <c r="H168" s="33"/>
      <c r="I168" s="33"/>
      <c r="J168" s="33"/>
      <c r="K168" s="35"/>
      <c r="L168" s="41"/>
      <c r="M168" s="41"/>
      <c r="N168" s="42"/>
      <c r="O168" s="42"/>
      <c r="P168" s="42"/>
      <c r="Q168" s="42"/>
      <c r="R168" s="42"/>
      <c r="S168" s="43"/>
      <c r="T168" s="43"/>
      <c r="U168" s="31"/>
      <c r="V168" s="31"/>
      <c r="W168" s="31"/>
      <c r="X168" s="31"/>
      <c r="Y168" s="50"/>
    </row>
    <row r="169" spans="1:25" ht="15" x14ac:dyDescent="0.25">
      <c r="A169" s="31"/>
      <c r="B169" s="31"/>
      <c r="C169" s="32"/>
      <c r="D169" s="33"/>
      <c r="E169" s="35"/>
      <c r="F169" s="33"/>
      <c r="G169" s="35"/>
      <c r="H169" s="33"/>
      <c r="I169" s="33"/>
      <c r="J169" s="33"/>
      <c r="K169" s="35"/>
      <c r="L169" s="41"/>
      <c r="M169" s="41"/>
      <c r="N169" s="42"/>
      <c r="O169" s="42"/>
      <c r="P169" s="42"/>
      <c r="Q169" s="42"/>
      <c r="R169" s="42"/>
      <c r="S169" s="43"/>
      <c r="T169" s="43"/>
      <c r="U169" s="31"/>
      <c r="V169" s="31"/>
      <c r="W169" s="31"/>
      <c r="X169" s="31"/>
      <c r="Y169" s="50"/>
    </row>
    <row r="170" spans="1:25" ht="15" x14ac:dyDescent="0.25">
      <c r="A170" s="31"/>
      <c r="B170" s="31"/>
      <c r="C170" s="32"/>
      <c r="D170" s="33"/>
      <c r="E170" s="35"/>
      <c r="F170" s="33"/>
      <c r="G170" s="35"/>
      <c r="H170" s="33"/>
      <c r="I170" s="33"/>
      <c r="J170" s="33"/>
      <c r="K170" s="35"/>
      <c r="L170" s="41"/>
      <c r="M170" s="41"/>
      <c r="N170" s="42"/>
      <c r="O170" s="42"/>
      <c r="P170" s="42"/>
      <c r="Q170" s="42"/>
      <c r="R170" s="42"/>
      <c r="S170" s="43"/>
      <c r="T170" s="43"/>
      <c r="U170" s="31"/>
      <c r="V170" s="31"/>
      <c r="W170" s="31"/>
      <c r="X170" s="31"/>
      <c r="Y170" s="50"/>
    </row>
    <row r="171" spans="1:25" ht="15" x14ac:dyDescent="0.25">
      <c r="A171" s="31"/>
      <c r="B171" s="31"/>
      <c r="C171" s="32"/>
      <c r="D171" s="33"/>
      <c r="E171" s="35"/>
      <c r="F171" s="33"/>
      <c r="G171" s="35"/>
      <c r="H171" s="33"/>
      <c r="I171" s="33"/>
      <c r="J171" s="33"/>
      <c r="K171" s="35"/>
      <c r="L171" s="41"/>
      <c r="M171" s="41"/>
      <c r="N171" s="42"/>
      <c r="O171" s="42"/>
      <c r="P171" s="42"/>
      <c r="Q171" s="42"/>
      <c r="R171" s="42"/>
      <c r="S171" s="43"/>
      <c r="T171" s="43"/>
      <c r="U171" s="31"/>
      <c r="V171" s="31"/>
      <c r="W171" s="31"/>
      <c r="X171" s="31"/>
      <c r="Y171" s="50"/>
    </row>
    <row r="172" spans="1:25" ht="15" x14ac:dyDescent="0.25">
      <c r="A172" s="31"/>
      <c r="B172" s="31"/>
      <c r="C172" s="32"/>
      <c r="D172" s="33"/>
      <c r="E172" s="35"/>
      <c r="F172" s="33"/>
      <c r="G172" s="35"/>
      <c r="H172" s="33"/>
      <c r="I172" s="33"/>
      <c r="J172" s="33"/>
      <c r="K172" s="35"/>
      <c r="L172" s="41"/>
      <c r="M172" s="41"/>
      <c r="N172" s="42"/>
      <c r="O172" s="42"/>
      <c r="P172" s="42"/>
      <c r="Q172" s="42"/>
      <c r="R172" s="42"/>
      <c r="S172" s="43"/>
      <c r="T172" s="43"/>
      <c r="U172" s="31"/>
      <c r="V172" s="31"/>
      <c r="W172" s="31"/>
      <c r="X172" s="31"/>
      <c r="Y172" s="50"/>
    </row>
    <row r="173" spans="1:25" ht="15" x14ac:dyDescent="0.25">
      <c r="A173" s="31"/>
      <c r="B173" s="31"/>
      <c r="C173" s="32"/>
      <c r="D173" s="33"/>
      <c r="E173" s="35"/>
      <c r="F173" s="33"/>
      <c r="G173" s="35"/>
      <c r="H173" s="33"/>
      <c r="I173" s="33"/>
      <c r="J173" s="33"/>
      <c r="K173" s="35"/>
      <c r="L173" s="41"/>
      <c r="M173" s="41"/>
      <c r="N173" s="42"/>
      <c r="O173" s="42"/>
      <c r="P173" s="42"/>
      <c r="Q173" s="42"/>
      <c r="R173" s="42"/>
      <c r="S173" s="43"/>
      <c r="T173" s="43"/>
      <c r="U173" s="31"/>
      <c r="V173" s="31"/>
      <c r="W173" s="31"/>
      <c r="X173" s="31"/>
      <c r="Y173" s="50"/>
    </row>
    <row r="174" spans="1:25" ht="15" x14ac:dyDescent="0.25">
      <c r="A174" s="31"/>
      <c r="B174" s="31"/>
      <c r="C174" s="32"/>
      <c r="D174" s="33"/>
      <c r="E174" s="35"/>
      <c r="F174" s="33"/>
      <c r="G174" s="35"/>
      <c r="H174" s="33"/>
      <c r="I174" s="33"/>
      <c r="J174" s="33"/>
      <c r="K174" s="35"/>
      <c r="L174" s="41"/>
      <c r="M174" s="41"/>
      <c r="N174" s="42"/>
      <c r="O174" s="42"/>
      <c r="P174" s="42"/>
      <c r="Q174" s="42"/>
      <c r="R174" s="42"/>
      <c r="S174" s="43"/>
      <c r="T174" s="43"/>
      <c r="U174" s="31"/>
      <c r="V174" s="31"/>
      <c r="W174" s="31"/>
      <c r="X174" s="31"/>
      <c r="Y174" s="50"/>
    </row>
    <row r="175" spans="1:25" ht="15" x14ac:dyDescent="0.25">
      <c r="A175" s="31"/>
      <c r="B175" s="31"/>
      <c r="C175" s="32"/>
      <c r="D175" s="33"/>
      <c r="E175" s="35"/>
      <c r="F175" s="33"/>
      <c r="G175" s="35"/>
      <c r="H175" s="33"/>
      <c r="I175" s="33"/>
      <c r="J175" s="33"/>
      <c r="K175" s="35"/>
      <c r="L175" s="41"/>
      <c r="M175" s="41"/>
      <c r="N175" s="42"/>
      <c r="O175" s="42"/>
      <c r="P175" s="42"/>
      <c r="Q175" s="42"/>
      <c r="R175" s="42"/>
      <c r="S175" s="43"/>
      <c r="T175" s="43"/>
      <c r="U175" s="31"/>
      <c r="V175" s="31"/>
      <c r="W175" s="31"/>
      <c r="X175" s="31"/>
      <c r="Y175" s="50"/>
    </row>
    <row r="176" spans="1:25" ht="15" x14ac:dyDescent="0.25">
      <c r="A176" s="31"/>
      <c r="B176" s="31"/>
      <c r="C176" s="32"/>
      <c r="D176" s="33"/>
      <c r="E176" s="35"/>
      <c r="F176" s="33"/>
      <c r="G176" s="35"/>
      <c r="H176" s="33"/>
      <c r="I176" s="33"/>
      <c r="J176" s="33"/>
      <c r="K176" s="35"/>
      <c r="L176" s="41"/>
      <c r="M176" s="41"/>
      <c r="N176" s="42"/>
      <c r="O176" s="42"/>
      <c r="P176" s="42"/>
      <c r="Q176" s="42"/>
      <c r="R176" s="42"/>
      <c r="S176" s="43"/>
      <c r="T176" s="43"/>
      <c r="U176" s="31"/>
      <c r="V176" s="31"/>
      <c r="W176" s="31"/>
      <c r="X176" s="31"/>
      <c r="Y176" s="50"/>
    </row>
    <row r="177" spans="1:25" ht="15" x14ac:dyDescent="0.25">
      <c r="A177" s="31"/>
      <c r="B177" s="31"/>
      <c r="C177" s="32"/>
      <c r="D177" s="33"/>
      <c r="E177" s="35"/>
      <c r="F177" s="33"/>
      <c r="G177" s="35"/>
      <c r="H177" s="33"/>
      <c r="I177" s="33"/>
      <c r="J177" s="33"/>
      <c r="K177" s="35"/>
      <c r="L177" s="41"/>
      <c r="M177" s="41"/>
      <c r="N177" s="42"/>
      <c r="O177" s="42"/>
      <c r="P177" s="42"/>
      <c r="Q177" s="42"/>
      <c r="R177" s="42"/>
      <c r="S177" s="43"/>
      <c r="T177" s="43"/>
      <c r="U177" s="31"/>
      <c r="V177" s="31"/>
      <c r="W177" s="31"/>
      <c r="X177" s="31"/>
      <c r="Y177" s="50"/>
    </row>
    <row r="178" spans="1:25" ht="15" x14ac:dyDescent="0.25">
      <c r="A178" s="31"/>
      <c r="B178" s="31"/>
      <c r="C178" s="32"/>
      <c r="D178" s="33"/>
      <c r="E178" s="35"/>
      <c r="F178" s="33"/>
      <c r="G178" s="35"/>
      <c r="H178" s="33"/>
      <c r="I178" s="33"/>
      <c r="J178" s="33"/>
      <c r="K178" s="35"/>
      <c r="L178" s="41"/>
      <c r="M178" s="41"/>
      <c r="N178" s="42"/>
      <c r="O178" s="42"/>
      <c r="P178" s="42"/>
      <c r="Q178" s="42"/>
      <c r="R178" s="42"/>
      <c r="S178" s="43"/>
      <c r="T178" s="43"/>
      <c r="U178" s="31"/>
      <c r="V178" s="31"/>
      <c r="W178" s="31"/>
      <c r="X178" s="31"/>
      <c r="Y178" s="50"/>
    </row>
    <row r="179" spans="1:25" ht="15" x14ac:dyDescent="0.25">
      <c r="A179" s="31"/>
      <c r="B179" s="31"/>
      <c r="C179" s="32"/>
      <c r="D179" s="33"/>
      <c r="E179" s="35"/>
      <c r="F179" s="33"/>
      <c r="G179" s="35"/>
      <c r="H179" s="33"/>
      <c r="I179" s="33"/>
      <c r="J179" s="33"/>
      <c r="K179" s="35"/>
      <c r="L179" s="41"/>
      <c r="M179" s="41"/>
      <c r="N179" s="42"/>
      <c r="O179" s="42"/>
      <c r="P179" s="42"/>
      <c r="Q179" s="42"/>
      <c r="R179" s="42"/>
      <c r="S179" s="43"/>
      <c r="T179" s="43"/>
      <c r="U179" s="31"/>
      <c r="V179" s="31"/>
      <c r="W179" s="31"/>
      <c r="X179" s="31"/>
      <c r="Y179" s="50"/>
    </row>
    <row r="180" spans="1:25" ht="15" x14ac:dyDescent="0.25">
      <c r="A180" s="31"/>
      <c r="B180" s="31"/>
      <c r="C180" s="32"/>
      <c r="D180" s="33"/>
      <c r="E180" s="35"/>
      <c r="F180" s="33"/>
      <c r="G180" s="35"/>
      <c r="H180" s="33"/>
      <c r="I180" s="33"/>
      <c r="J180" s="33"/>
      <c r="K180" s="35"/>
      <c r="L180" s="41"/>
      <c r="M180" s="41"/>
      <c r="N180" s="42"/>
      <c r="O180" s="42"/>
      <c r="P180" s="42"/>
      <c r="Q180" s="42"/>
      <c r="R180" s="42"/>
      <c r="S180" s="43"/>
      <c r="T180" s="43"/>
      <c r="U180" s="31"/>
      <c r="V180" s="31"/>
      <c r="W180" s="31"/>
      <c r="X180" s="31"/>
      <c r="Y180" s="50"/>
    </row>
    <row r="181" spans="1:25" s="38" customFormat="1" ht="15" x14ac:dyDescent="0.25">
      <c r="A181" s="31"/>
      <c r="B181" s="31"/>
      <c r="C181" s="32"/>
      <c r="D181" s="33"/>
      <c r="E181" s="35"/>
      <c r="F181" s="33"/>
      <c r="G181" s="35"/>
      <c r="H181" s="33"/>
      <c r="I181" s="33"/>
      <c r="J181" s="33"/>
      <c r="K181" s="35"/>
      <c r="L181" s="41"/>
      <c r="M181" s="41"/>
      <c r="N181" s="42"/>
      <c r="O181" s="42"/>
      <c r="P181" s="42"/>
      <c r="Q181" s="42"/>
      <c r="R181" s="42"/>
      <c r="S181" s="43"/>
      <c r="T181" s="43"/>
      <c r="U181" s="31"/>
      <c r="V181" s="31"/>
      <c r="W181" s="31"/>
      <c r="X181" s="31"/>
      <c r="Y181" s="50"/>
    </row>
    <row r="182" spans="1:25" ht="15" x14ac:dyDescent="0.25">
      <c r="A182" s="31"/>
      <c r="B182" s="31"/>
      <c r="C182" s="32"/>
      <c r="D182" s="33"/>
      <c r="E182" s="35"/>
      <c r="F182" s="33"/>
      <c r="G182" s="35"/>
      <c r="H182" s="33"/>
      <c r="I182" s="33"/>
      <c r="J182" s="33"/>
      <c r="K182" s="35"/>
      <c r="L182" s="41"/>
      <c r="M182" s="41"/>
      <c r="N182" s="42"/>
      <c r="O182" s="42"/>
      <c r="P182" s="42"/>
      <c r="Q182" s="42"/>
      <c r="R182" s="42"/>
      <c r="S182" s="43"/>
      <c r="T182" s="43"/>
      <c r="U182" s="31"/>
      <c r="V182" s="31"/>
      <c r="W182" s="31"/>
      <c r="X182" s="31"/>
      <c r="Y182" s="50"/>
    </row>
    <row r="183" spans="1:25" ht="15" x14ac:dyDescent="0.25">
      <c r="A183" s="31"/>
      <c r="B183" s="31"/>
      <c r="C183" s="32"/>
      <c r="D183" s="33"/>
      <c r="E183" s="35"/>
      <c r="F183" s="33"/>
      <c r="G183" s="35"/>
      <c r="H183" s="33"/>
      <c r="I183" s="33"/>
      <c r="J183" s="33"/>
      <c r="K183" s="35"/>
      <c r="L183" s="41"/>
      <c r="M183" s="41"/>
      <c r="N183" s="42"/>
      <c r="O183" s="42"/>
      <c r="P183" s="42"/>
      <c r="Q183" s="42"/>
      <c r="R183" s="42"/>
      <c r="S183" s="43"/>
      <c r="T183" s="43"/>
      <c r="U183" s="31"/>
      <c r="V183" s="31"/>
      <c r="W183" s="31"/>
      <c r="X183" s="31"/>
      <c r="Y183" s="50"/>
    </row>
    <row r="184" spans="1:25" ht="15" x14ac:dyDescent="0.25">
      <c r="A184" s="31"/>
      <c r="B184" s="31"/>
      <c r="C184" s="32"/>
      <c r="D184" s="33"/>
      <c r="E184" s="35"/>
      <c r="F184" s="33"/>
      <c r="G184" s="35"/>
      <c r="H184" s="33"/>
      <c r="I184" s="33"/>
      <c r="J184" s="33"/>
      <c r="K184" s="35"/>
      <c r="L184" s="41"/>
      <c r="M184" s="41"/>
      <c r="N184" s="42"/>
      <c r="O184" s="42"/>
      <c r="P184" s="42"/>
      <c r="Q184" s="42"/>
      <c r="R184" s="42"/>
      <c r="S184" s="43"/>
      <c r="T184" s="43"/>
      <c r="U184" s="31"/>
      <c r="V184" s="31"/>
      <c r="W184" s="31"/>
      <c r="X184" s="31"/>
      <c r="Y184" s="50"/>
    </row>
    <row r="185" spans="1:25" ht="15" x14ac:dyDescent="0.25">
      <c r="A185" s="31"/>
      <c r="B185" s="31"/>
      <c r="C185" s="32"/>
      <c r="D185" s="33"/>
      <c r="E185" s="35"/>
      <c r="F185" s="33"/>
      <c r="G185" s="35"/>
      <c r="H185" s="33"/>
      <c r="I185" s="33"/>
      <c r="J185" s="33"/>
      <c r="K185" s="35"/>
      <c r="L185" s="41"/>
      <c r="M185" s="41"/>
      <c r="N185" s="42"/>
      <c r="O185" s="42"/>
      <c r="P185" s="42"/>
      <c r="Q185" s="42"/>
      <c r="R185" s="42"/>
      <c r="S185" s="43"/>
      <c r="T185" s="43"/>
      <c r="U185" s="31"/>
      <c r="V185" s="31"/>
      <c r="W185" s="31"/>
      <c r="X185" s="31"/>
      <c r="Y185" s="50"/>
    </row>
    <row r="186" spans="1:25" s="49" customFormat="1" ht="15" x14ac:dyDescent="0.25">
      <c r="A186" s="45"/>
      <c r="B186" s="45"/>
      <c r="C186" s="46"/>
      <c r="D186" s="47"/>
      <c r="E186" s="48"/>
      <c r="F186" s="47"/>
      <c r="G186" s="48"/>
      <c r="H186" s="47"/>
      <c r="I186" s="47"/>
      <c r="J186" s="47"/>
      <c r="K186" s="48"/>
      <c r="L186" s="56"/>
      <c r="M186" s="56"/>
      <c r="N186" s="57"/>
      <c r="O186" s="57"/>
      <c r="P186" s="57"/>
      <c r="Q186" s="57"/>
      <c r="R186" s="57"/>
      <c r="S186" s="58"/>
      <c r="T186" s="58"/>
      <c r="U186" s="45"/>
      <c r="V186" s="45"/>
      <c r="W186" s="45"/>
      <c r="X186" s="45"/>
      <c r="Y186" s="59"/>
    </row>
    <row r="187" spans="1:25" ht="15" x14ac:dyDescent="0.25">
      <c r="A187"/>
      <c r="B187"/>
      <c r="C187" s="32"/>
      <c r="D187" s="33"/>
      <c r="E187" s="35"/>
      <c r="F187" s="33"/>
      <c r="G187" s="35"/>
      <c r="H187" s="33"/>
      <c r="I187" s="33"/>
      <c r="J187" s="33"/>
      <c r="K187" s="35"/>
      <c r="L187" s="41"/>
      <c r="M187" s="41"/>
      <c r="N187" s="42"/>
      <c r="O187" s="42"/>
      <c r="P187" s="42"/>
      <c r="Q187" s="42"/>
      <c r="R187" s="42"/>
      <c r="S187" s="43"/>
      <c r="T187" s="43"/>
      <c r="U187"/>
      <c r="V187"/>
      <c r="W187"/>
      <c r="X187" s="28"/>
      <c r="Y187" s="50"/>
    </row>
    <row r="188" spans="1:25" s="38" customFormat="1" ht="15" x14ac:dyDescent="0.25">
      <c r="A188"/>
      <c r="B188"/>
      <c r="C188" s="32"/>
      <c r="D188" s="33"/>
      <c r="E188" s="35"/>
      <c r="F188" s="33"/>
      <c r="G188" s="35"/>
      <c r="H188" s="33"/>
      <c r="I188" s="33"/>
      <c r="J188" s="33"/>
      <c r="K188" s="35"/>
      <c r="L188" s="41"/>
      <c r="M188" s="41"/>
      <c r="N188" s="42"/>
      <c r="O188" s="42"/>
      <c r="P188" s="42"/>
      <c r="Q188" s="42"/>
      <c r="R188" s="42"/>
      <c r="S188" s="43"/>
      <c r="T188" s="43"/>
      <c r="U188"/>
      <c r="V188"/>
      <c r="W188"/>
      <c r="X188" s="28"/>
      <c r="Y188" s="50"/>
    </row>
    <row r="189" spans="1:25" s="38" customFormat="1" ht="15" x14ac:dyDescent="0.25">
      <c r="A189"/>
      <c r="B189"/>
      <c r="C189" s="32"/>
      <c r="D189" s="33"/>
      <c r="E189" s="35"/>
      <c r="F189" s="33"/>
      <c r="G189" s="35"/>
      <c r="H189" s="33"/>
      <c r="I189" s="33"/>
      <c r="J189" s="33"/>
      <c r="K189" s="35"/>
      <c r="L189" s="41"/>
      <c r="M189" s="41"/>
      <c r="N189" s="42"/>
      <c r="O189" s="42"/>
      <c r="P189" s="42"/>
      <c r="Q189" s="42"/>
      <c r="R189" s="42"/>
      <c r="S189" s="43"/>
      <c r="T189" s="43"/>
      <c r="U189"/>
      <c r="V189"/>
      <c r="W189"/>
      <c r="X189" s="28"/>
      <c r="Y189" s="50"/>
    </row>
    <row r="190" spans="1:25" s="38" customFormat="1" ht="15" x14ac:dyDescent="0.25">
      <c r="A190"/>
      <c r="B190"/>
      <c r="C190" s="32"/>
      <c r="D190" s="33"/>
      <c r="E190" s="35"/>
      <c r="F190" s="33"/>
      <c r="G190" s="35"/>
      <c r="H190" s="33"/>
      <c r="I190" s="33"/>
      <c r="J190" s="33"/>
      <c r="K190" s="35"/>
      <c r="L190" s="41"/>
      <c r="M190" s="41"/>
      <c r="N190" s="42"/>
      <c r="O190" s="42"/>
      <c r="P190" s="42"/>
      <c r="Q190" s="42"/>
      <c r="R190" s="42"/>
      <c r="S190" s="43"/>
      <c r="T190" s="43"/>
      <c r="U190"/>
      <c r="V190"/>
      <c r="W190"/>
      <c r="X190" s="28"/>
      <c r="Y190" s="50"/>
    </row>
    <row r="191" spans="1:25" ht="15" x14ac:dyDescent="0.25">
      <c r="A191"/>
      <c r="B191"/>
      <c r="C191" s="32"/>
      <c r="D191" s="33"/>
      <c r="E191" s="35"/>
      <c r="F191" s="33"/>
      <c r="G191" s="35"/>
      <c r="H191" s="33"/>
      <c r="I191" s="33"/>
      <c r="J191" s="33"/>
      <c r="K191" s="35"/>
      <c r="L191" s="41"/>
      <c r="M191" s="41"/>
      <c r="N191" s="42"/>
      <c r="O191" s="42"/>
      <c r="P191" s="42"/>
      <c r="Q191" s="42"/>
      <c r="R191" s="42"/>
      <c r="S191" s="43"/>
      <c r="T191" s="43"/>
      <c r="U191"/>
      <c r="V191"/>
      <c r="W191"/>
      <c r="X191" s="28"/>
      <c r="Y191" s="50"/>
    </row>
    <row r="192" spans="1:25" s="38" customFormat="1" ht="15" x14ac:dyDescent="0.25">
      <c r="A192"/>
      <c r="B192"/>
      <c r="C192" s="32"/>
      <c r="D192" s="33"/>
      <c r="E192" s="35"/>
      <c r="F192" s="33"/>
      <c r="G192" s="35"/>
      <c r="H192" s="33"/>
      <c r="I192" s="33"/>
      <c r="J192" s="33"/>
      <c r="K192" s="35"/>
      <c r="L192" s="41"/>
      <c r="M192" s="41"/>
      <c r="N192" s="42"/>
      <c r="O192" s="42"/>
      <c r="P192" s="42"/>
      <c r="Q192" s="42"/>
      <c r="R192" s="42"/>
      <c r="S192" s="43"/>
      <c r="T192" s="43"/>
      <c r="U192"/>
      <c r="V192"/>
      <c r="W192"/>
      <c r="X192" s="28"/>
      <c r="Y192" s="50"/>
    </row>
    <row r="193" spans="1:25" ht="15" x14ac:dyDescent="0.25">
      <c r="A193"/>
      <c r="B193"/>
      <c r="C193" s="32"/>
      <c r="D193" s="33"/>
      <c r="E193" s="35"/>
      <c r="F193" s="33"/>
      <c r="G193" s="35"/>
      <c r="H193" s="33"/>
      <c r="I193" s="33"/>
      <c r="J193" s="33"/>
      <c r="K193" s="35"/>
      <c r="L193" s="41"/>
      <c r="M193" s="41"/>
      <c r="N193" s="42"/>
      <c r="O193" s="42"/>
      <c r="P193" s="42"/>
      <c r="Q193" s="42"/>
      <c r="R193" s="42"/>
      <c r="S193" s="43"/>
      <c r="T193" s="43"/>
      <c r="U193"/>
      <c r="V193"/>
      <c r="W193"/>
      <c r="X193" s="28"/>
      <c r="Y193" s="50"/>
    </row>
    <row r="194" spans="1:25" ht="15" x14ac:dyDescent="0.25">
      <c r="A194"/>
      <c r="B194"/>
      <c r="C194" s="32"/>
      <c r="D194" s="33"/>
      <c r="E194" s="35"/>
      <c r="F194" s="33"/>
      <c r="G194" s="35"/>
      <c r="H194" s="33"/>
      <c r="I194" s="33"/>
      <c r="J194" s="33"/>
      <c r="K194" s="35"/>
      <c r="L194" s="41"/>
      <c r="M194" s="41"/>
      <c r="N194" s="42"/>
      <c r="O194" s="42"/>
      <c r="P194" s="42"/>
      <c r="Q194" s="42"/>
      <c r="R194" s="42"/>
      <c r="S194" s="43"/>
      <c r="T194" s="43"/>
      <c r="U194"/>
      <c r="V194"/>
      <c r="W194"/>
      <c r="X194" s="28"/>
      <c r="Y194" s="50"/>
    </row>
    <row r="195" spans="1:25" ht="15" x14ac:dyDescent="0.25">
      <c r="A195"/>
      <c r="B195"/>
      <c r="C195" s="32"/>
      <c r="D195" s="33"/>
      <c r="E195" s="35"/>
      <c r="F195" s="33"/>
      <c r="G195" s="35"/>
      <c r="H195" s="33"/>
      <c r="I195" s="33"/>
      <c r="J195" s="33"/>
      <c r="K195" s="35"/>
      <c r="L195" s="41"/>
      <c r="M195" s="41"/>
      <c r="N195" s="42"/>
      <c r="O195" s="42"/>
      <c r="P195" s="42"/>
      <c r="Q195" s="42"/>
      <c r="R195" s="42"/>
      <c r="S195" s="43"/>
      <c r="T195" s="43"/>
      <c r="U195"/>
      <c r="V195"/>
      <c r="W195"/>
      <c r="X195" s="28"/>
      <c r="Y195" s="50"/>
    </row>
    <row r="196" spans="1:25" ht="15" x14ac:dyDescent="0.25">
      <c r="A196"/>
      <c r="B196"/>
      <c r="C196" s="32"/>
      <c r="D196" s="33"/>
      <c r="E196" s="35"/>
      <c r="F196" s="33"/>
      <c r="G196" s="35"/>
      <c r="H196" s="33"/>
      <c r="I196" s="33"/>
      <c r="J196" s="33"/>
      <c r="K196" s="35"/>
      <c r="L196" s="41"/>
      <c r="M196" s="41"/>
      <c r="N196" s="42"/>
      <c r="O196" s="42"/>
      <c r="P196" s="42"/>
      <c r="Q196" s="42"/>
      <c r="R196" s="42"/>
      <c r="S196" s="43"/>
      <c r="T196" s="43"/>
      <c r="U196"/>
      <c r="V196"/>
      <c r="W196"/>
      <c r="X196" s="28"/>
      <c r="Y196" s="50"/>
    </row>
    <row r="197" spans="1:25" ht="15" x14ac:dyDescent="0.25">
      <c r="A197"/>
      <c r="B197"/>
      <c r="C197" s="32"/>
      <c r="D197" s="33"/>
      <c r="E197" s="35"/>
      <c r="F197" s="33"/>
      <c r="G197" s="35"/>
      <c r="H197" s="33"/>
      <c r="I197" s="33"/>
      <c r="J197" s="33"/>
      <c r="K197" s="35"/>
      <c r="L197" s="41"/>
      <c r="M197" s="41"/>
      <c r="N197" s="42"/>
      <c r="O197" s="42"/>
      <c r="P197" s="42"/>
      <c r="Q197" s="42"/>
      <c r="R197" s="42"/>
      <c r="S197" s="43"/>
      <c r="T197" s="43"/>
      <c r="U197"/>
      <c r="V197"/>
      <c r="W197"/>
      <c r="X197" s="28"/>
      <c r="Y197" s="50"/>
    </row>
    <row r="198" spans="1:25" ht="15" x14ac:dyDescent="0.25">
      <c r="A198"/>
      <c r="B198"/>
      <c r="C198" s="32"/>
      <c r="D198" s="33"/>
      <c r="E198" s="35"/>
      <c r="F198" s="33"/>
      <c r="G198" s="35"/>
      <c r="H198" s="33"/>
      <c r="I198" s="33"/>
      <c r="J198" s="33"/>
      <c r="K198" s="35"/>
      <c r="L198" s="41"/>
      <c r="M198" s="41"/>
      <c r="N198" s="42"/>
      <c r="O198" s="42"/>
      <c r="P198" s="42"/>
      <c r="Q198" s="42"/>
      <c r="R198" s="42"/>
      <c r="S198" s="43"/>
      <c r="T198" s="43"/>
      <c r="U198"/>
      <c r="V198"/>
      <c r="W198"/>
      <c r="X198"/>
      <c r="Y198" s="50"/>
    </row>
    <row r="199" spans="1:25" ht="15" x14ac:dyDescent="0.25">
      <c r="A199"/>
      <c r="B199"/>
      <c r="C199" s="32"/>
      <c r="D199" s="33"/>
      <c r="E199" s="35"/>
      <c r="F199" s="33"/>
      <c r="G199" s="35"/>
      <c r="H199" s="33"/>
      <c r="I199" s="33"/>
      <c r="J199" s="33"/>
      <c r="K199" s="35"/>
      <c r="L199" s="41"/>
      <c r="M199" s="41"/>
      <c r="N199" s="42"/>
      <c r="O199" s="42"/>
      <c r="P199" s="42"/>
      <c r="Q199" s="42"/>
      <c r="R199" s="42"/>
      <c r="S199" s="43"/>
      <c r="T199" s="43"/>
      <c r="U199"/>
      <c r="V199"/>
      <c r="W199"/>
      <c r="X199"/>
      <c r="Y199" s="50"/>
    </row>
    <row r="200" spans="1:25" ht="15" x14ac:dyDescent="0.25">
      <c r="A200"/>
      <c r="B200"/>
      <c r="C200" s="32"/>
      <c r="D200" s="33"/>
      <c r="E200" s="35"/>
      <c r="F200" s="33"/>
      <c r="G200" s="35"/>
      <c r="H200" s="33"/>
      <c r="I200" s="33"/>
      <c r="J200" s="33"/>
      <c r="K200" s="35"/>
      <c r="L200" s="41"/>
      <c r="M200" s="41"/>
      <c r="N200" s="42"/>
      <c r="O200" s="42"/>
      <c r="P200" s="42"/>
      <c r="Q200" s="42"/>
      <c r="R200" s="42"/>
      <c r="S200" s="43"/>
      <c r="T200" s="43"/>
      <c r="U200"/>
      <c r="V200"/>
      <c r="W200"/>
      <c r="X200"/>
      <c r="Y200" s="50"/>
    </row>
    <row r="201" spans="1:25" ht="15" x14ac:dyDescent="0.25">
      <c r="A201"/>
      <c r="B201"/>
      <c r="C201" s="32"/>
      <c r="D201" s="33"/>
      <c r="E201" s="35"/>
      <c r="F201" s="33"/>
      <c r="G201" s="35"/>
      <c r="H201" s="33"/>
      <c r="I201" s="33"/>
      <c r="J201" s="33"/>
      <c r="K201" s="35"/>
      <c r="L201" s="41"/>
      <c r="M201" s="41"/>
      <c r="N201" s="42"/>
      <c r="O201" s="42"/>
      <c r="P201" s="42"/>
      <c r="Q201" s="42"/>
      <c r="R201" s="42"/>
      <c r="S201" s="43"/>
      <c r="T201" s="43"/>
      <c r="U201"/>
      <c r="V201"/>
      <c r="W201"/>
      <c r="X201"/>
      <c r="Y201" s="50"/>
    </row>
    <row r="202" spans="1:25" ht="15" x14ac:dyDescent="0.25">
      <c r="A202"/>
      <c r="B202"/>
      <c r="C202" s="32"/>
      <c r="D202" s="33"/>
      <c r="E202" s="35"/>
      <c r="F202" s="33"/>
      <c r="G202" s="35"/>
      <c r="H202" s="33"/>
      <c r="I202" s="33"/>
      <c r="J202" s="33"/>
      <c r="K202" s="35"/>
      <c r="L202" s="41"/>
      <c r="M202" s="41"/>
      <c r="N202" s="42"/>
      <c r="O202" s="42"/>
      <c r="P202" s="42"/>
      <c r="Q202" s="42"/>
      <c r="R202" s="42"/>
      <c r="S202" s="43"/>
      <c r="T202" s="43"/>
      <c r="U202"/>
      <c r="V202"/>
      <c r="W202"/>
      <c r="X202"/>
      <c r="Y202" s="50"/>
    </row>
    <row r="203" spans="1:25" ht="15" x14ac:dyDescent="0.25">
      <c r="A203"/>
      <c r="B203"/>
      <c r="C203" s="32"/>
      <c r="D203" s="33"/>
      <c r="E203" s="35"/>
      <c r="F203" s="33"/>
      <c r="G203" s="35"/>
      <c r="H203" s="33"/>
      <c r="I203" s="33"/>
      <c r="J203" s="33"/>
      <c r="K203" s="35"/>
      <c r="L203" s="41"/>
      <c r="M203" s="41"/>
      <c r="N203" s="42"/>
      <c r="O203" s="42"/>
      <c r="P203" s="42"/>
      <c r="Q203" s="42"/>
      <c r="R203" s="42"/>
      <c r="S203" s="43"/>
      <c r="T203" s="43"/>
      <c r="U203"/>
      <c r="V203"/>
      <c r="W203"/>
      <c r="X203"/>
      <c r="Y203" s="50"/>
    </row>
    <row r="204" spans="1:25" ht="15" x14ac:dyDescent="0.25">
      <c r="A204"/>
      <c r="B204"/>
      <c r="C204" s="32"/>
      <c r="D204" s="33"/>
      <c r="E204" s="35"/>
      <c r="F204" s="33"/>
      <c r="G204" s="35"/>
      <c r="H204" s="33"/>
      <c r="I204" s="33"/>
      <c r="J204" s="33"/>
      <c r="K204" s="35"/>
      <c r="L204" s="41"/>
      <c r="M204" s="41"/>
      <c r="N204" s="42"/>
      <c r="O204" s="42"/>
      <c r="P204" s="42"/>
      <c r="Q204" s="42"/>
      <c r="R204" s="42"/>
      <c r="S204" s="43"/>
      <c r="T204" s="43"/>
      <c r="U204"/>
      <c r="V204"/>
      <c r="W204"/>
      <c r="X204"/>
      <c r="Y204" s="50"/>
    </row>
    <row r="205" spans="1:25" ht="15" x14ac:dyDescent="0.25">
      <c r="A205"/>
      <c r="B205"/>
      <c r="C205" s="32"/>
      <c r="D205" s="33"/>
      <c r="E205" s="35"/>
      <c r="F205" s="33"/>
      <c r="G205" s="35"/>
      <c r="H205" s="33"/>
      <c r="I205" s="33"/>
      <c r="J205" s="33"/>
      <c r="K205" s="35"/>
      <c r="L205" s="41"/>
      <c r="M205" s="41"/>
      <c r="N205" s="42"/>
      <c r="O205" s="42"/>
      <c r="P205" s="42"/>
      <c r="Q205" s="42"/>
      <c r="R205" s="42"/>
      <c r="S205" s="43"/>
      <c r="T205" s="43"/>
      <c r="U205"/>
      <c r="V205"/>
      <c r="W205"/>
      <c r="X205"/>
      <c r="Y205" s="50"/>
    </row>
    <row r="206" spans="1:25" ht="15" x14ac:dyDescent="0.25">
      <c r="A206"/>
      <c r="B206"/>
      <c r="C206" s="32"/>
      <c r="D206" s="33"/>
      <c r="E206" s="35"/>
      <c r="F206" s="33"/>
      <c r="G206" s="35"/>
      <c r="H206" s="33"/>
      <c r="I206" s="33"/>
      <c r="J206" s="33"/>
      <c r="K206" s="35"/>
      <c r="L206" s="41"/>
      <c r="M206" s="41"/>
      <c r="N206" s="42"/>
      <c r="O206" s="42"/>
      <c r="P206" s="42"/>
      <c r="Q206" s="42"/>
      <c r="R206" s="42"/>
      <c r="S206" s="43"/>
      <c r="T206" s="43"/>
      <c r="U206"/>
      <c r="V206"/>
      <c r="W206"/>
      <c r="X206"/>
      <c r="Y206" s="50"/>
    </row>
    <row r="207" spans="1:25" ht="15" x14ac:dyDescent="0.25">
      <c r="A207"/>
      <c r="B207"/>
      <c r="C207" s="32"/>
      <c r="D207" s="33"/>
      <c r="E207" s="35"/>
      <c r="F207" s="33"/>
      <c r="G207" s="35"/>
      <c r="H207" s="33"/>
      <c r="I207" s="33"/>
      <c r="J207" s="33"/>
      <c r="K207" s="35"/>
      <c r="L207" s="41"/>
      <c r="M207" s="41"/>
      <c r="N207" s="42"/>
      <c r="O207" s="42"/>
      <c r="P207" s="42"/>
      <c r="Q207" s="42"/>
      <c r="R207" s="42"/>
      <c r="S207" s="43"/>
      <c r="T207" s="43"/>
      <c r="U207"/>
      <c r="V207"/>
      <c r="W207"/>
      <c r="X207"/>
      <c r="Y207" s="50"/>
    </row>
    <row r="208" spans="1:25" ht="15" x14ac:dyDescent="0.25">
      <c r="A208"/>
      <c r="B208"/>
      <c r="C208" s="32"/>
      <c r="D208" s="33"/>
      <c r="E208" s="35"/>
      <c r="F208" s="33"/>
      <c r="G208" s="35"/>
      <c r="H208" s="33"/>
      <c r="I208" s="33"/>
      <c r="J208" s="33"/>
      <c r="K208" s="35"/>
      <c r="L208" s="41"/>
      <c r="M208" s="41"/>
      <c r="N208" s="42"/>
      <c r="O208" s="42"/>
      <c r="P208" s="42"/>
      <c r="Q208" s="42"/>
      <c r="R208" s="42"/>
      <c r="S208" s="43"/>
      <c r="T208" s="43"/>
      <c r="U208"/>
      <c r="V208"/>
      <c r="W208"/>
      <c r="X208"/>
      <c r="Y208" s="50"/>
    </row>
    <row r="209" spans="1:25" ht="15" x14ac:dyDescent="0.25">
      <c r="A209"/>
      <c r="B209"/>
      <c r="C209" s="32"/>
      <c r="D209" s="33"/>
      <c r="E209" s="35"/>
      <c r="F209" s="33"/>
      <c r="G209" s="35"/>
      <c r="H209" s="33"/>
      <c r="I209" s="33"/>
      <c r="J209" s="33"/>
      <c r="K209" s="35"/>
      <c r="L209" s="41"/>
      <c r="M209" s="41"/>
      <c r="N209" s="42"/>
      <c r="O209" s="42"/>
      <c r="P209" s="42"/>
      <c r="Q209" s="42"/>
      <c r="R209" s="42"/>
      <c r="S209" s="43"/>
      <c r="T209" s="43"/>
      <c r="U209"/>
      <c r="V209"/>
      <c r="W209"/>
      <c r="X209"/>
      <c r="Y209" s="50"/>
    </row>
    <row r="210" spans="1:25" ht="15" x14ac:dyDescent="0.25">
      <c r="A210"/>
      <c r="B210"/>
      <c r="C210" s="32"/>
      <c r="D210" s="33"/>
      <c r="E210" s="35"/>
      <c r="F210" s="33"/>
      <c r="G210" s="35"/>
      <c r="H210" s="33"/>
      <c r="I210" s="33"/>
      <c r="J210" s="33"/>
      <c r="K210" s="35"/>
      <c r="L210" s="41"/>
      <c r="M210" s="41"/>
      <c r="N210" s="42"/>
      <c r="O210" s="42"/>
      <c r="P210" s="42"/>
      <c r="Q210" s="42"/>
      <c r="R210" s="42"/>
      <c r="S210" s="43"/>
      <c r="T210" s="43"/>
      <c r="U210"/>
      <c r="V210"/>
      <c r="W210"/>
      <c r="X210"/>
      <c r="Y210" s="50"/>
    </row>
    <row r="211" spans="1:25" ht="15" x14ac:dyDescent="0.25">
      <c r="A211"/>
      <c r="B211"/>
      <c r="C211" s="32"/>
      <c r="D211" s="33"/>
      <c r="E211" s="35"/>
      <c r="F211" s="33"/>
      <c r="G211" s="35"/>
      <c r="H211" s="33"/>
      <c r="I211" s="33"/>
      <c r="J211" s="33"/>
      <c r="K211" s="35"/>
      <c r="L211" s="41"/>
      <c r="M211" s="41"/>
      <c r="N211" s="42"/>
      <c r="O211" s="42"/>
      <c r="P211" s="42"/>
      <c r="Q211" s="42"/>
      <c r="R211" s="42"/>
      <c r="S211" s="43"/>
      <c r="T211" s="43"/>
      <c r="U211"/>
      <c r="V211"/>
      <c r="W211"/>
      <c r="X211"/>
      <c r="Y211" s="50"/>
    </row>
    <row r="212" spans="1:25" ht="15" x14ac:dyDescent="0.25">
      <c r="A212"/>
      <c r="B212"/>
      <c r="C212" s="32"/>
      <c r="D212" s="33"/>
      <c r="E212" s="35"/>
      <c r="F212" s="33"/>
      <c r="G212" s="35"/>
      <c r="H212" s="33"/>
      <c r="I212" s="33"/>
      <c r="J212" s="33"/>
      <c r="K212" s="35"/>
      <c r="L212" s="41"/>
      <c r="M212" s="41"/>
      <c r="N212" s="42"/>
      <c r="O212" s="42"/>
      <c r="P212" s="42"/>
      <c r="Q212" s="42"/>
      <c r="R212" s="42"/>
      <c r="S212" s="43"/>
      <c r="T212" s="43"/>
      <c r="U212"/>
      <c r="V212"/>
      <c r="W212"/>
      <c r="X212"/>
      <c r="Y212" s="50"/>
    </row>
    <row r="213" spans="1:25" ht="15" x14ac:dyDescent="0.25">
      <c r="A213"/>
      <c r="B213"/>
      <c r="C213" s="32"/>
      <c r="D213" s="33"/>
      <c r="E213" s="35"/>
      <c r="F213" s="33"/>
      <c r="G213" s="35"/>
      <c r="H213" s="33"/>
      <c r="I213" s="33"/>
      <c r="J213" s="33"/>
      <c r="K213" s="35"/>
      <c r="L213" s="41"/>
      <c r="M213" s="41"/>
      <c r="N213" s="42"/>
      <c r="O213" s="42"/>
      <c r="P213" s="42"/>
      <c r="Q213" s="42"/>
      <c r="R213" s="42"/>
      <c r="S213" s="43"/>
      <c r="T213" s="43"/>
      <c r="U213"/>
      <c r="V213"/>
      <c r="W213"/>
      <c r="X213"/>
      <c r="Y213" s="50"/>
    </row>
    <row r="214" spans="1:25" ht="15" x14ac:dyDescent="0.25">
      <c r="A214"/>
      <c r="B214"/>
      <c r="C214" s="32"/>
      <c r="D214" s="33"/>
      <c r="E214" s="35"/>
      <c r="F214" s="33"/>
      <c r="G214" s="35"/>
      <c r="H214" s="33"/>
      <c r="I214" s="33"/>
      <c r="J214" s="33"/>
      <c r="K214" s="35"/>
      <c r="L214" s="41"/>
      <c r="M214" s="41"/>
      <c r="N214" s="42"/>
      <c r="O214" s="42"/>
      <c r="P214" s="42"/>
      <c r="Q214" s="42"/>
      <c r="R214" s="42"/>
      <c r="S214" s="43"/>
      <c r="T214" s="43"/>
      <c r="U214"/>
      <c r="V214"/>
      <c r="W214"/>
      <c r="X214"/>
      <c r="Y214" s="50"/>
    </row>
    <row r="215" spans="1:25" ht="15" x14ac:dyDescent="0.25">
      <c r="A215"/>
      <c r="B215"/>
      <c r="C215" s="32"/>
      <c r="D215" s="33"/>
      <c r="E215" s="35"/>
      <c r="F215" s="33"/>
      <c r="G215" s="35"/>
      <c r="H215" s="33"/>
      <c r="I215" s="33"/>
      <c r="J215" s="33"/>
      <c r="K215" s="35"/>
      <c r="L215" s="41"/>
      <c r="M215" s="41"/>
      <c r="N215" s="42"/>
      <c r="O215" s="42"/>
      <c r="P215" s="42"/>
      <c r="Q215" s="42"/>
      <c r="R215" s="42"/>
      <c r="S215" s="43"/>
      <c r="T215" s="43"/>
      <c r="U215"/>
      <c r="V215"/>
      <c r="W215"/>
      <c r="X215"/>
      <c r="Y215" s="50"/>
    </row>
    <row r="216" spans="1:25" ht="15" x14ac:dyDescent="0.25">
      <c r="A216"/>
      <c r="B216"/>
      <c r="C216" s="32"/>
      <c r="D216" s="33"/>
      <c r="E216" s="35"/>
      <c r="F216" s="33"/>
      <c r="G216" s="35"/>
      <c r="H216" s="33"/>
      <c r="I216" s="33"/>
      <c r="J216" s="33"/>
      <c r="K216" s="35"/>
      <c r="L216" s="41"/>
      <c r="M216" s="41"/>
      <c r="N216" s="42"/>
      <c r="O216" s="42"/>
      <c r="P216" s="42"/>
      <c r="Q216" s="42"/>
      <c r="R216" s="42"/>
      <c r="S216" s="43"/>
      <c r="T216" s="43"/>
      <c r="U216"/>
      <c r="V216"/>
      <c r="W216"/>
      <c r="X216"/>
      <c r="Y216" s="50"/>
    </row>
    <row r="217" spans="1:25" ht="15" x14ac:dyDescent="0.25">
      <c r="A217"/>
      <c r="B217"/>
      <c r="C217" s="32"/>
      <c r="D217" s="33"/>
      <c r="E217" s="35"/>
      <c r="F217" s="33"/>
      <c r="G217" s="35"/>
      <c r="H217" s="33"/>
      <c r="I217" s="33"/>
      <c r="J217" s="33"/>
      <c r="K217" s="35"/>
      <c r="L217" s="41"/>
      <c r="M217" s="41"/>
      <c r="N217" s="42"/>
      <c r="O217" s="42"/>
      <c r="P217" s="42"/>
      <c r="Q217" s="42"/>
      <c r="R217" s="42"/>
      <c r="S217" s="43"/>
      <c r="T217" s="43"/>
      <c r="U217"/>
      <c r="V217"/>
      <c r="W217"/>
      <c r="X217"/>
      <c r="Y217" s="50"/>
    </row>
    <row r="218" spans="1:25" ht="15" x14ac:dyDescent="0.25">
      <c r="A218"/>
      <c r="B218"/>
      <c r="C218" s="32"/>
      <c r="D218" s="33"/>
      <c r="E218" s="35"/>
      <c r="F218" s="33"/>
      <c r="G218" s="35"/>
      <c r="H218" s="33"/>
      <c r="I218" s="33"/>
      <c r="J218" s="33"/>
      <c r="K218" s="35"/>
      <c r="L218" s="41"/>
      <c r="M218" s="41"/>
      <c r="N218" s="42"/>
      <c r="O218" s="42"/>
      <c r="P218" s="42"/>
      <c r="Q218" s="42"/>
      <c r="R218" s="42"/>
      <c r="S218" s="43"/>
      <c r="T218" s="43"/>
      <c r="U218"/>
      <c r="V218"/>
      <c r="W218"/>
      <c r="X218"/>
      <c r="Y218" s="50"/>
    </row>
    <row r="219" spans="1:25" ht="15" x14ac:dyDescent="0.25">
      <c r="A219"/>
      <c r="B219"/>
      <c r="C219" s="32"/>
      <c r="D219" s="33"/>
      <c r="E219" s="35"/>
      <c r="F219" s="33"/>
      <c r="G219" s="35"/>
      <c r="H219" s="33"/>
      <c r="I219" s="33"/>
      <c r="J219" s="33"/>
      <c r="K219" s="35"/>
      <c r="L219" s="41"/>
      <c r="M219" s="41"/>
      <c r="N219" s="42"/>
      <c r="O219" s="42"/>
      <c r="P219" s="42"/>
      <c r="Q219" s="42"/>
      <c r="R219" s="42"/>
      <c r="S219" s="43"/>
      <c r="T219" s="43"/>
      <c r="U219"/>
      <c r="V219"/>
      <c r="W219"/>
      <c r="X219"/>
      <c r="Y219" s="50"/>
    </row>
    <row r="220" spans="1:25" ht="15" x14ac:dyDescent="0.25">
      <c r="A220"/>
      <c r="B220"/>
      <c r="C220" s="32"/>
      <c r="D220" s="33"/>
      <c r="E220" s="35"/>
      <c r="F220" s="33"/>
      <c r="G220" s="35"/>
      <c r="H220" s="33"/>
      <c r="I220" s="33"/>
      <c r="J220" s="33"/>
      <c r="K220" s="35"/>
      <c r="L220" s="41"/>
      <c r="M220" s="41"/>
      <c r="N220" s="42"/>
      <c r="O220" s="42"/>
      <c r="P220" s="42"/>
      <c r="Q220" s="42"/>
      <c r="R220" s="42"/>
      <c r="S220" s="43"/>
      <c r="T220" s="43"/>
      <c r="U220"/>
      <c r="V220"/>
      <c r="W220"/>
      <c r="X220"/>
      <c r="Y220" s="50"/>
    </row>
    <row r="221" spans="1:25" ht="15" x14ac:dyDescent="0.25">
      <c r="A221"/>
      <c r="B221"/>
      <c r="C221" s="32"/>
      <c r="D221" s="33"/>
      <c r="E221" s="35"/>
      <c r="F221" s="33"/>
      <c r="G221" s="35"/>
      <c r="H221" s="33"/>
      <c r="I221" s="33"/>
      <c r="J221" s="33"/>
      <c r="K221" s="35"/>
      <c r="L221" s="41"/>
      <c r="M221" s="41"/>
      <c r="N221" s="42"/>
      <c r="O221" s="42"/>
      <c r="P221" s="42"/>
      <c r="Q221" s="42"/>
      <c r="R221" s="42"/>
      <c r="S221" s="43"/>
      <c r="T221" s="43"/>
      <c r="U221"/>
      <c r="V221"/>
      <c r="W221"/>
      <c r="X221"/>
      <c r="Y221" s="50"/>
    </row>
    <row r="222" spans="1:25" ht="15" x14ac:dyDescent="0.25">
      <c r="A222"/>
      <c r="B222"/>
      <c r="C222" s="32"/>
      <c r="D222" s="33"/>
      <c r="E222" s="35"/>
      <c r="F222" s="33"/>
      <c r="G222" s="35"/>
      <c r="H222" s="33"/>
      <c r="I222" s="33"/>
      <c r="J222" s="33"/>
      <c r="K222" s="35"/>
      <c r="L222" s="41"/>
      <c r="M222" s="41"/>
      <c r="N222" s="42"/>
      <c r="O222" s="42"/>
      <c r="P222" s="42"/>
      <c r="Q222" s="42"/>
      <c r="R222" s="42"/>
      <c r="S222" s="43"/>
      <c r="T222" s="43"/>
      <c r="U222"/>
      <c r="V222"/>
      <c r="W222"/>
      <c r="X222"/>
      <c r="Y222" s="50"/>
    </row>
    <row r="223" spans="1:25" ht="15" x14ac:dyDescent="0.25">
      <c r="A223"/>
      <c r="B223"/>
      <c r="C223" s="32"/>
      <c r="D223" s="33"/>
      <c r="E223" s="35"/>
      <c r="F223" s="33"/>
      <c r="G223" s="35"/>
      <c r="H223" s="33"/>
      <c r="I223" s="33"/>
      <c r="J223" s="33"/>
      <c r="K223" s="35"/>
      <c r="L223" s="41"/>
      <c r="M223" s="41"/>
      <c r="N223" s="42"/>
      <c r="O223" s="42"/>
      <c r="P223" s="42"/>
      <c r="Q223" s="42"/>
      <c r="R223" s="42"/>
      <c r="S223" s="43"/>
      <c r="T223" s="43"/>
      <c r="U223"/>
      <c r="V223"/>
      <c r="W223"/>
      <c r="X223"/>
      <c r="Y223" s="50"/>
    </row>
    <row r="224" spans="1:25" ht="15" x14ac:dyDescent="0.25">
      <c r="A224"/>
      <c r="B224"/>
      <c r="C224" s="32"/>
      <c r="D224" s="33"/>
      <c r="E224" s="35"/>
      <c r="F224" s="33"/>
      <c r="G224" s="35"/>
      <c r="H224" s="33"/>
      <c r="I224" s="33"/>
      <c r="J224" s="33"/>
      <c r="K224" s="35"/>
      <c r="L224" s="41"/>
      <c r="M224" s="41"/>
      <c r="N224" s="42"/>
      <c r="O224" s="42"/>
      <c r="P224" s="42"/>
      <c r="Q224" s="42"/>
      <c r="R224" s="42"/>
      <c r="S224" s="43"/>
      <c r="T224" s="43"/>
      <c r="U224"/>
      <c r="V224"/>
      <c r="W224"/>
      <c r="X224"/>
      <c r="Y224" s="50"/>
    </row>
    <row r="225" spans="1:25" ht="15" x14ac:dyDescent="0.25">
      <c r="A225"/>
      <c r="B225"/>
      <c r="C225" s="32"/>
      <c r="D225" s="33"/>
      <c r="E225" s="35"/>
      <c r="F225" s="33"/>
      <c r="G225" s="35"/>
      <c r="H225" s="33"/>
      <c r="I225" s="33"/>
      <c r="J225" s="33"/>
      <c r="K225" s="35"/>
      <c r="L225" s="41"/>
      <c r="M225" s="41"/>
      <c r="N225" s="42"/>
      <c r="O225" s="42"/>
      <c r="P225" s="42"/>
      <c r="Q225" s="42"/>
      <c r="R225" s="42"/>
      <c r="S225" s="43"/>
      <c r="T225" s="43"/>
      <c r="U225"/>
      <c r="V225"/>
      <c r="W225"/>
      <c r="X225"/>
      <c r="Y225" s="50"/>
    </row>
    <row r="226" spans="1:25" ht="15" x14ac:dyDescent="0.25">
      <c r="A226"/>
      <c r="B226"/>
      <c r="C226" s="32"/>
      <c r="D226" s="33"/>
      <c r="E226" s="35"/>
      <c r="F226" s="33"/>
      <c r="G226" s="35"/>
      <c r="H226" s="33"/>
      <c r="I226" s="33"/>
      <c r="J226" s="33"/>
      <c r="K226" s="35"/>
      <c r="L226" s="41"/>
      <c r="M226" s="41"/>
      <c r="N226" s="42"/>
      <c r="O226" s="42"/>
      <c r="P226" s="42"/>
      <c r="Q226" s="42"/>
      <c r="R226" s="42"/>
      <c r="S226" s="43"/>
      <c r="T226" s="43"/>
      <c r="U226"/>
      <c r="V226"/>
      <c r="W226"/>
      <c r="X226"/>
      <c r="Y226" s="50"/>
    </row>
    <row r="227" spans="1:25" ht="15" x14ac:dyDescent="0.25">
      <c r="A227"/>
      <c r="B227"/>
      <c r="C227" s="32"/>
      <c r="D227" s="33"/>
      <c r="E227" s="35"/>
      <c r="F227" s="33"/>
      <c r="G227" s="35"/>
      <c r="H227" s="33"/>
      <c r="I227" s="33"/>
      <c r="J227" s="33"/>
      <c r="K227" s="35"/>
      <c r="L227" s="41"/>
      <c r="M227" s="41"/>
      <c r="N227" s="42"/>
      <c r="O227" s="42"/>
      <c r="P227" s="42"/>
      <c r="Q227" s="42"/>
      <c r="R227" s="42"/>
      <c r="S227" s="43"/>
      <c r="T227" s="43"/>
      <c r="U227"/>
      <c r="V227"/>
      <c r="W227"/>
      <c r="X227"/>
      <c r="Y227" s="50"/>
    </row>
    <row r="228" spans="1:25" s="38" customFormat="1" ht="15" x14ac:dyDescent="0.25">
      <c r="A228"/>
      <c r="B228"/>
      <c r="C228" s="32"/>
      <c r="D228" s="33"/>
      <c r="E228" s="35"/>
      <c r="F228" s="33"/>
      <c r="G228" s="35"/>
      <c r="H228" s="33"/>
      <c r="I228" s="33"/>
      <c r="J228" s="33"/>
      <c r="K228" s="35"/>
      <c r="L228" s="41"/>
      <c r="M228" s="41"/>
      <c r="N228" s="42"/>
      <c r="O228" s="42"/>
      <c r="P228" s="42"/>
      <c r="Q228" s="42"/>
      <c r="R228" s="42"/>
      <c r="S228" s="43"/>
      <c r="T228" s="43"/>
      <c r="U228"/>
      <c r="V228"/>
      <c r="W228"/>
      <c r="X228"/>
      <c r="Y228" s="50"/>
    </row>
    <row r="229" spans="1:25" ht="15" x14ac:dyDescent="0.25">
      <c r="A229"/>
      <c r="B229"/>
      <c r="C229" s="32"/>
      <c r="D229" s="33"/>
      <c r="E229" s="35"/>
      <c r="F229" s="33"/>
      <c r="G229" s="35"/>
      <c r="H229" s="33"/>
      <c r="I229" s="33"/>
      <c r="J229" s="33"/>
      <c r="K229" s="35"/>
      <c r="L229" s="41"/>
      <c r="M229" s="41"/>
      <c r="N229" s="42"/>
      <c r="O229" s="42"/>
      <c r="P229" s="42"/>
      <c r="Q229" s="42"/>
      <c r="R229" s="42"/>
      <c r="S229" s="43"/>
      <c r="T229" s="43"/>
      <c r="U229"/>
      <c r="V229"/>
      <c r="W229"/>
      <c r="X229"/>
      <c r="Y229" s="50"/>
    </row>
    <row r="230" spans="1:25" ht="15" x14ac:dyDescent="0.25">
      <c r="A230"/>
      <c r="B230"/>
      <c r="C230" s="32"/>
      <c r="D230" s="33"/>
      <c r="E230" s="35"/>
      <c r="F230" s="33"/>
      <c r="G230" s="35"/>
      <c r="H230" s="33"/>
      <c r="I230" s="33"/>
      <c r="J230" s="33"/>
      <c r="K230" s="35"/>
      <c r="L230" s="41"/>
      <c r="M230" s="41"/>
      <c r="N230" s="42"/>
      <c r="O230" s="42"/>
      <c r="P230" s="42"/>
      <c r="Q230" s="42"/>
      <c r="R230" s="42"/>
      <c r="S230" s="43"/>
      <c r="T230" s="43"/>
      <c r="U230"/>
      <c r="V230"/>
      <c r="W230"/>
      <c r="X230"/>
      <c r="Y230" s="50"/>
    </row>
    <row r="231" spans="1:25" s="38" customFormat="1" ht="15" x14ac:dyDescent="0.25">
      <c r="A231"/>
      <c r="B231"/>
      <c r="C231" s="32"/>
      <c r="D231" s="33"/>
      <c r="E231" s="35"/>
      <c r="F231" s="33"/>
      <c r="G231" s="35"/>
      <c r="H231" s="33"/>
      <c r="I231" s="33"/>
      <c r="J231" s="33"/>
      <c r="K231" s="35"/>
      <c r="L231" s="41"/>
      <c r="M231" s="41"/>
      <c r="N231" s="42"/>
      <c r="O231" s="42"/>
      <c r="P231" s="42"/>
      <c r="Q231" s="42"/>
      <c r="R231" s="42"/>
      <c r="S231" s="43"/>
      <c r="T231" s="43"/>
      <c r="U231"/>
      <c r="V231"/>
      <c r="W231"/>
      <c r="X231"/>
      <c r="Y231" s="50"/>
    </row>
    <row r="232" spans="1:25" ht="15" x14ac:dyDescent="0.25">
      <c r="A232"/>
      <c r="B232"/>
      <c r="C232" s="32"/>
      <c r="D232" s="33"/>
      <c r="E232" s="35"/>
      <c r="F232" s="33"/>
      <c r="G232" s="35"/>
      <c r="H232" s="33"/>
      <c r="I232" s="33"/>
      <c r="J232" s="33"/>
      <c r="K232" s="35"/>
      <c r="L232" s="41"/>
      <c r="M232" s="41"/>
      <c r="N232" s="42"/>
      <c r="O232" s="42"/>
      <c r="P232" s="42"/>
      <c r="Q232" s="42"/>
      <c r="R232" s="42"/>
      <c r="S232" s="43"/>
      <c r="T232" s="43"/>
      <c r="U232"/>
      <c r="V232"/>
      <c r="W232"/>
      <c r="X232"/>
      <c r="Y232" s="50"/>
    </row>
    <row r="233" spans="1:25" ht="15" x14ac:dyDescent="0.25">
      <c r="A233"/>
      <c r="B233"/>
      <c r="C233" s="32"/>
      <c r="D233" s="33"/>
      <c r="E233" s="35"/>
      <c r="F233" s="33"/>
      <c r="G233" s="35"/>
      <c r="H233" s="33"/>
      <c r="I233" s="33"/>
      <c r="J233" s="33"/>
      <c r="K233" s="35"/>
      <c r="L233" s="41"/>
      <c r="M233" s="41"/>
      <c r="N233" s="42"/>
      <c r="O233" s="42"/>
      <c r="P233" s="42"/>
      <c r="Q233" s="42"/>
      <c r="R233" s="42"/>
      <c r="S233" s="43"/>
      <c r="T233" s="43"/>
      <c r="U233"/>
      <c r="V233"/>
      <c r="W233"/>
      <c r="X233"/>
      <c r="Y233" s="50"/>
    </row>
    <row r="234" spans="1:25" ht="15" x14ac:dyDescent="0.25">
      <c r="A234"/>
      <c r="B234"/>
      <c r="C234" s="32"/>
      <c r="D234" s="33"/>
      <c r="E234" s="35"/>
      <c r="F234" s="33"/>
      <c r="G234" s="35"/>
      <c r="H234" s="33"/>
      <c r="I234" s="33"/>
      <c r="J234" s="33"/>
      <c r="K234" s="35"/>
      <c r="L234" s="41"/>
      <c r="M234" s="41"/>
      <c r="N234" s="42"/>
      <c r="O234" s="42"/>
      <c r="P234" s="42"/>
      <c r="Q234" s="42"/>
      <c r="R234" s="42"/>
      <c r="S234" s="43"/>
      <c r="T234" s="43"/>
      <c r="U234"/>
      <c r="V234"/>
      <c r="W234"/>
      <c r="X234"/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4" activePane="bottomLeft" state="frozen"/>
      <selection pane="bottomLeft" activeCell="D38" sqref="D38:D3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35</v>
      </c>
      <c r="O1" s="73"/>
      <c r="P1" s="73"/>
      <c r="Q1" s="13" t="s">
        <v>32</v>
      </c>
      <c r="R1" s="13" t="s">
        <v>33</v>
      </c>
      <c r="S1" s="2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9" t="s">
        <v>56</v>
      </c>
      <c r="AE1" s="29" t="s">
        <v>57</v>
      </c>
      <c r="AF1" s="13" t="s">
        <v>54</v>
      </c>
      <c r="AG1" s="13" t="s">
        <v>55</v>
      </c>
      <c r="AH1" s="52" t="s">
        <v>53</v>
      </c>
      <c r="AI1" s="29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1.91</v>
      </c>
      <c r="B3">
        <v>3.2</v>
      </c>
      <c r="C3">
        <v>5.03</v>
      </c>
      <c r="D3" s="20">
        <f>IF(OR($A3="",$B3="",$C3=""),"",(1/A3)+(1/B3)+(1/C3)-1)</f>
        <v>3.4867366481737827E-2</v>
      </c>
      <c r="E3" s="17">
        <f>IF(OR($A3="",$B3="",$C3=""),"",A3*'MPTO_working_3-way'!$I2)</f>
        <v>1.9765966699801192</v>
      </c>
      <c r="F3" s="21">
        <f>IF(OR($A3="",$B3="",$C3=""),"",B3*'MPTO_working_3-way'!$I2)</f>
        <v>3.3115755727415612</v>
      </c>
      <c r="G3" s="22">
        <f>IF(OR($A3="",$B3="",$C3=""),"",C3*'MPTO_working_3-way'!$I2)</f>
        <v>5.2053828534031412</v>
      </c>
      <c r="H3" s="17">
        <f>IF(OR($A3="",$B3="",$C3=""),"",'MPTO_working_3-way'!E2)</f>
        <v>1.9533624787837016</v>
      </c>
      <c r="I3" s="21">
        <f>IF(OR($A3="",$B3="",$C3=""),"",'MPTO_working_3-way'!F2)</f>
        <v>3.323611277277517</v>
      </c>
      <c r="J3" s="22">
        <f>IF(OR($A3="",$B3="",$C3=""),"",'MPTO_working_3-way'!G2)</f>
        <v>5.3423169289263361</v>
      </c>
      <c r="K3" s="17">
        <f>IF(OR($A3="",$B3="",$C3=""),"",'OddsRatio_working_3-way'!H2)</f>
        <v>1.9627444489919701</v>
      </c>
      <c r="L3" s="21">
        <f>IF(OR($A3="",$B3="",$C3=""),"",'OddsRatio_working_3-way'!I2)</f>
        <v>3.3275140525080595</v>
      </c>
      <c r="M3" s="22">
        <f>IF(OR($A3="",$B3="",$C3=""),"",'OddsRatio_working_3-way'!J2)</f>
        <v>5.2635825598215815</v>
      </c>
      <c r="N3" s="23">
        <f>(1/E3)* 100</f>
        <v>50.592010762117603</v>
      </c>
      <c r="O3" s="24">
        <f>(1/F3)* 100</f>
        <v>30.197106423638942</v>
      </c>
      <c r="P3" s="24">
        <f>(1/G3)* 100</f>
        <v>19.210882814243462</v>
      </c>
      <c r="Q3" t="s">
        <v>83</v>
      </c>
      <c r="R3" t="s">
        <v>117</v>
      </c>
      <c r="S3" s="28">
        <v>44236</v>
      </c>
      <c r="AD3" s="30"/>
      <c r="AE3" s="30"/>
      <c r="AH3" s="39"/>
      <c r="AI3" s="30"/>
      <c r="AJ3" t="s">
        <v>127</v>
      </c>
    </row>
    <row r="4" spans="1:36" s="42" customFormat="1" ht="15" x14ac:dyDescent="0.25">
      <c r="A4">
        <v>1.88</v>
      </c>
      <c r="B4">
        <v>3.57</v>
      </c>
      <c r="C4">
        <v>4.33</v>
      </c>
      <c r="D4" s="20">
        <f t="shared" ref="D4:D39" si="0">IF(OR($A4="",$B4="",$C4=""),"",(1/A4)+(1/B4)+(1/C4)-1)</f>
        <v>4.2973820652038475E-2</v>
      </c>
      <c r="E4" s="17">
        <f>IF(OR($A4="",$B4="",$C4=""),"",A4*'MPTO_working_3-way'!$I3)</f>
        <v>1.9607907828258322</v>
      </c>
      <c r="F4" s="21">
        <f>IF(OR($A4="",$B4="",$C4=""),"",B4*'MPTO_working_3-way'!$I3)</f>
        <v>3.723416539727777</v>
      </c>
      <c r="G4" s="22">
        <f>IF(OR($A4="",$B4="",$C4=""),"",C4*'MPTO_working_3-way'!$I3)</f>
        <v>4.516076643423327</v>
      </c>
      <c r="H4" s="17">
        <f>IF(OR($A4="",$B4="",$C4=""),"",'MPTO_working_3-way'!E3)</f>
        <v>1.9320300740416245</v>
      </c>
      <c r="I4" s="21">
        <f>IF(OR($A4="",$B4="",$C4=""),"",'MPTO_working_3-way'!F3)</f>
        <v>3.7624050548568095</v>
      </c>
      <c r="J4" s="22">
        <f>IF(OR($A4="",$B4="",$C4=""),"",'MPTO_working_3-way'!G3)</f>
        <v>4.6163304233713056</v>
      </c>
      <c r="K4" s="17">
        <f>IF(OR($A4="",$B4="",$C4=""),"",'OddsRatio_working_3-way'!H3)</f>
        <v>1.9429181258127668</v>
      </c>
      <c r="L4" s="21">
        <f>IF(OR($A4="",$B4="",$C4=""),"",'OddsRatio_working_3-way'!I3)</f>
        <v>3.7537495265213749</v>
      </c>
      <c r="M4" s="22">
        <f>IF(OR($A4="",$B4="",$C4=""),"",'OddsRatio_working_3-way'!J3)</f>
        <v>4.5680879079051291</v>
      </c>
      <c r="N4" s="23">
        <f t="shared" ref="N4:N37" si="1">(1/E4)* 100</f>
        <v>50.999831739255242</v>
      </c>
      <c r="O4" s="24">
        <f t="shared" ref="O4:O37" si="2">(1/F4)* 100</f>
        <v>26.857054249243657</v>
      </c>
      <c r="P4" s="24">
        <f t="shared" ref="P4:P37" si="3">(1/G4)* 100</f>
        <v>22.143114011501115</v>
      </c>
      <c r="Q4" t="s">
        <v>88</v>
      </c>
      <c r="R4" t="s">
        <v>80</v>
      </c>
      <c r="S4" s="28">
        <v>44264</v>
      </c>
      <c r="AD4" s="39"/>
      <c r="AE4" s="39"/>
      <c r="AH4" s="39"/>
      <c r="AI4" s="39"/>
      <c r="AJ4" t="s">
        <v>125</v>
      </c>
    </row>
    <row r="5" spans="1:36" s="42" customFormat="1" ht="15" x14ac:dyDescent="0.25">
      <c r="A5">
        <v>2.61</v>
      </c>
      <c r="B5">
        <v>3.06</v>
      </c>
      <c r="C5">
        <v>3.15</v>
      </c>
      <c r="D5" s="20">
        <f t="shared" si="0"/>
        <v>2.7399465533339828E-2</v>
      </c>
      <c r="E5" s="17">
        <f>IF(OR($A5="",$B5="",$C5=""),"",A5*'MPTO_working_3-way'!$I4)</f>
        <v>2.6815126050420166</v>
      </c>
      <c r="F5" s="21">
        <f>IF(OR($A5="",$B5="",$C5=""),"",B5*'MPTO_working_3-way'!$I4)</f>
        <v>3.1438423645320199</v>
      </c>
      <c r="G5" s="22">
        <f>IF(OR($A5="",$B5="",$C5=""),"",C5*'MPTO_working_3-way'!$I4)</f>
        <v>3.2363083164300201</v>
      </c>
      <c r="H5" s="17">
        <f>IF(OR($A5="",$B5="",$C5=""),"",'MPTO_working_3-way'!E4)</f>
        <v>2.6737352578266234</v>
      </c>
      <c r="I5" s="21">
        <f>IF(OR($A5="",$B5="",$C5=""),"",'MPTO_working_3-way'!F4)</f>
        <v>3.1479779722287917</v>
      </c>
      <c r="J5" s="22">
        <f>IF(OR($A5="",$B5="",$C5=""),"",'MPTO_working_3-way'!G4)</f>
        <v>3.2433081555222949</v>
      </c>
      <c r="K5" s="17">
        <f>IF(OR($A5="",$B5="",$C5=""),"",'OddsRatio_working_3-way'!H4)</f>
        <v>2.6773442320195242</v>
      </c>
      <c r="L5" s="21">
        <f>IF(OR($A5="",$B5="",$C5=""),"",'OddsRatio_working_3-way'!I4)</f>
        <v>3.1461671540125589</v>
      </c>
      <c r="M5" s="22">
        <f>IF(OR($A5="",$B5="",$C5=""),"",'OddsRatio_working_3-way'!J4)</f>
        <v>3.2399317384111663</v>
      </c>
      <c r="N5" s="23">
        <f t="shared" si="1"/>
        <v>37.292384832340964</v>
      </c>
      <c r="O5" s="24">
        <f t="shared" si="2"/>
        <v>31.808210592290813</v>
      </c>
      <c r="P5" s="24">
        <f t="shared" si="3"/>
        <v>30.899404575368223</v>
      </c>
      <c r="Q5" t="s">
        <v>84</v>
      </c>
      <c r="R5" t="s">
        <v>74</v>
      </c>
      <c r="S5" s="28">
        <v>44264</v>
      </c>
      <c r="AD5" s="39"/>
      <c r="AE5" s="39"/>
      <c r="AH5" s="39"/>
      <c r="AI5" s="39"/>
      <c r="AJ5" t="s">
        <v>126</v>
      </c>
    </row>
    <row r="6" spans="1:36" s="42" customFormat="1" ht="15" x14ac:dyDescent="0.25">
      <c r="A6">
        <v>3.26</v>
      </c>
      <c r="B6">
        <v>3.27</v>
      </c>
      <c r="C6">
        <v>2.38</v>
      </c>
      <c r="D6" s="20">
        <f t="shared" si="0"/>
        <v>3.2726931038076224E-2</v>
      </c>
      <c r="E6" s="17">
        <f>IF(OR($A6="",$B6="",$C6=""),"",A6*'MPTO_working_3-way'!$I5)</f>
        <v>3.3666897951841284</v>
      </c>
      <c r="F6" s="21">
        <f>IF(OR($A6="",$B6="",$C6=""),"",B6*'MPTO_working_3-way'!$I5)</f>
        <v>3.3770170644945092</v>
      </c>
      <c r="G6" s="22">
        <f>IF(OR($A6="",$B6="",$C6=""),"",C6*'MPTO_working_3-way'!$I5)</f>
        <v>2.4578900958706211</v>
      </c>
      <c r="H6" s="17">
        <f>IF(OR($A6="",$B6="",$C6=""),"",'MPTO_working_3-way'!E5)</f>
        <v>3.3802113522847761</v>
      </c>
      <c r="I6" s="21">
        <f>IF(OR($A6="",$B6="",$C6=""),"",'MPTO_working_3-way'!F5)</f>
        <v>3.3909636588595706</v>
      </c>
      <c r="J6" s="22">
        <f>IF(OR($A6="",$B6="",$C6=""),"",'MPTO_working_3-way'!G5)</f>
        <v>2.443439923293135</v>
      </c>
      <c r="K6" s="17">
        <f>IF(OR($A6="",$B6="",$C6=""),"",'OddsRatio_working_3-way'!H5)</f>
        <v>3.3742758743905825</v>
      </c>
      <c r="L6" s="21">
        <f>IF(OR($A6="",$B6="",$C6=""),"",'OddsRatio_working_3-way'!I5)</f>
        <v>3.384781519852488</v>
      </c>
      <c r="M6" s="22">
        <f>IF(OR($A6="",$B6="",$C6=""),"",'OddsRatio_working_3-way'!J5)</f>
        <v>2.4497790737429219</v>
      </c>
      <c r="N6" s="23">
        <f t="shared" si="1"/>
        <v>29.702766243282859</v>
      </c>
      <c r="O6" s="24">
        <f t="shared" si="2"/>
        <v>29.611932095749882</v>
      </c>
      <c r="P6" s="24">
        <f t="shared" si="3"/>
        <v>40.685301660967276</v>
      </c>
      <c r="Q6" t="s">
        <v>134</v>
      </c>
      <c r="R6" t="s">
        <v>132</v>
      </c>
      <c r="S6" s="28">
        <v>44264</v>
      </c>
      <c r="AD6" s="39"/>
      <c r="AE6" s="39"/>
      <c r="AH6" s="39"/>
      <c r="AI6" s="39"/>
      <c r="AJ6" t="s">
        <v>139</v>
      </c>
    </row>
    <row r="7" spans="1:36" s="42" customFormat="1" ht="15" x14ac:dyDescent="0.25">
      <c r="A7">
        <v>1.38</v>
      </c>
      <c r="B7">
        <v>4.88</v>
      </c>
      <c r="C7">
        <v>8.98</v>
      </c>
      <c r="D7" s="20">
        <f t="shared" si="0"/>
        <v>4.0914288556550549E-2</v>
      </c>
      <c r="E7" s="17">
        <f>IF(OR($A7="",$B7="",$C7=""),"",A7*'MPTO_working_3-way'!$I6)</f>
        <v>1.4364617182080397</v>
      </c>
      <c r="F7" s="21">
        <f>IF(OR($A7="",$B7="",$C7=""),"",B7*'MPTO_working_3-way'!$I6)</f>
        <v>5.0796617281559664</v>
      </c>
      <c r="G7" s="22">
        <f>IF(OR($A7="",$B7="",$C7=""),"",C7*'MPTO_working_3-way'!$I6)</f>
        <v>9.3474103112378248</v>
      </c>
      <c r="H7" s="17">
        <f>IF(OR($A7="",$B7="",$C7=""),"",'MPTO_working_3-way'!E6)</f>
        <v>1.4064705818874761</v>
      </c>
      <c r="I7" s="21">
        <f>IF(OR($A7="",$B7="",$C7=""),"",'MPTO_working_3-way'!F6)</f>
        <v>5.2279398339828083</v>
      </c>
      <c r="J7" s="22">
        <f>IF(OR($A7="",$B7="",$C7=""),"",'MPTO_working_3-way'!G6)</f>
        <v>10.233269588116858</v>
      </c>
      <c r="K7" s="17">
        <f>IF(OR($A7="",$B7="",$C7=""),"",'OddsRatio_working_3-way'!H6)</f>
        <v>1.4155331968180667</v>
      </c>
      <c r="L7" s="21">
        <f>IF(OR($A7="",$B7="",$C7=""),"",'OddsRatio_working_3-way'!I6)</f>
        <v>5.2428126411949973</v>
      </c>
      <c r="M7" s="22">
        <f>IF(OR($A7="",$B7="",$C7=""),"",'OddsRatio_working_3-way'!J6)</f>
        <v>9.7261971331794026</v>
      </c>
      <c r="N7" s="23">
        <f t="shared" si="1"/>
        <v>69.61549948212209</v>
      </c>
      <c r="O7" s="24">
        <f t="shared" si="2"/>
        <v>19.686350263386988</v>
      </c>
      <c r="P7" s="24">
        <f t="shared" si="3"/>
        <v>10.698150254490923</v>
      </c>
      <c r="Q7" t="s">
        <v>137</v>
      </c>
      <c r="R7" t="s">
        <v>138</v>
      </c>
      <c r="S7" s="28">
        <v>44264</v>
      </c>
      <c r="AD7" s="39"/>
      <c r="AE7" s="39"/>
      <c r="AH7" s="39"/>
      <c r="AI7" s="39"/>
      <c r="AJ7" t="s">
        <v>139</v>
      </c>
    </row>
    <row r="8" spans="1:36" s="38" customFormat="1" ht="15" x14ac:dyDescent="0.25">
      <c r="A8">
        <v>4.5</v>
      </c>
      <c r="B8">
        <v>3.57</v>
      </c>
      <c r="C8">
        <v>1.88</v>
      </c>
      <c r="D8" s="20">
        <f t="shared" si="0"/>
        <v>3.4249160657170652E-2</v>
      </c>
      <c r="E8" s="17">
        <f>IF(OR($A8="",$B8="",$C8=""),"",A8*'MPTO_working_3-way'!$I7)</f>
        <v>4.6541212229572677</v>
      </c>
      <c r="F8" s="21">
        <f>IF(OR($A8="",$B8="",$C8=""),"",B8*'MPTO_working_3-way'!$I7)</f>
        <v>3.6922695035460991</v>
      </c>
      <c r="G8" s="22">
        <f>IF(OR($A8="",$B8="",$C8=""),"",C8*'MPTO_working_3-way'!$I7)</f>
        <v>1.9443884220354808</v>
      </c>
      <c r="H8" s="17">
        <f>IF(OR($A8="",$B8="",$C8=""),"",'MPTO_working_3-way'!E7)</f>
        <v>4.7437017025821442</v>
      </c>
      <c r="I8" s="21">
        <f>IF(OR($A8="",$B8="",$C8=""),"",'MPTO_working_3-way'!F7)</f>
        <v>3.7216827681388009</v>
      </c>
      <c r="J8" s="22">
        <f>IF(OR($A8="",$B8="",$C8=""),"",'MPTO_working_3-way'!G7)</f>
        <v>1.9212350987900917</v>
      </c>
      <c r="K8" s="17">
        <f>IF(OR($A8="",$B8="",$C8=""),"",'OddsRatio_working_3-way'!H7)</f>
        <v>4.6992073886779755</v>
      </c>
      <c r="L8" s="21">
        <f>IF(OR($A8="",$B8="",$C8=""),"",'OddsRatio_working_3-way'!I7)</f>
        <v>3.7162751396863989</v>
      </c>
      <c r="M8" s="22">
        <f>IF(OR($A8="",$B8="",$C8=""),"",'OddsRatio_working_3-way'!J7)</f>
        <v>1.9300864291533193</v>
      </c>
      <c r="N8" s="23">
        <f t="shared" si="1"/>
        <v>21.486333339736081</v>
      </c>
      <c r="O8" s="24">
        <f t="shared" si="2"/>
        <v>27.083613453448841</v>
      </c>
      <c r="P8" s="24">
        <f t="shared" si="3"/>
        <v>51.430053206815089</v>
      </c>
      <c r="Q8" t="s">
        <v>135</v>
      </c>
      <c r="R8" t="s">
        <v>133</v>
      </c>
      <c r="S8" s="28">
        <v>44264</v>
      </c>
      <c r="AD8" s="39"/>
      <c r="AE8" s="39"/>
      <c r="AH8" s="39"/>
      <c r="AI8" s="39"/>
      <c r="AJ8" t="s">
        <v>139</v>
      </c>
    </row>
    <row r="9" spans="1:36" s="38" customFormat="1" ht="15" x14ac:dyDescent="0.25">
      <c r="A9">
        <v>5.72</v>
      </c>
      <c r="B9">
        <v>3.44</v>
      </c>
      <c r="C9">
        <v>1.75</v>
      </c>
      <c r="D9" s="20">
        <f t="shared" si="0"/>
        <v>3.695142067235091E-2</v>
      </c>
      <c r="E9" s="17">
        <f>IF(OR($A9="",$B9="",$C9=""),"",A9*'MPTO_working_3-way'!$I8)</f>
        <v>5.9313621262458467</v>
      </c>
      <c r="F9" s="21">
        <f>IF(OR($A9="",$B9="",$C9=""),"",B9*'MPTO_working_3-way'!$I8)</f>
        <v>3.567112887112887</v>
      </c>
      <c r="G9" s="22">
        <f>IF(OR($A9="",$B9="",$C9=""),"",C9*'MPTO_working_3-way'!$I8)</f>
        <v>1.8146649861766142</v>
      </c>
      <c r="H9" s="17">
        <f>IF(OR($A9="",$B9="",$C9=""),"",'MPTO_working_3-way'!E8)</f>
        <v>6.1535418999737903</v>
      </c>
      <c r="I9" s="21">
        <f>IF(OR($A9="",$B9="",$C9=""),"",'MPTO_working_3-way'!F8)</f>
        <v>3.5922051909756032</v>
      </c>
      <c r="J9" s="22">
        <f>IF(OR($A9="",$B9="",$C9=""),"",'MPTO_working_3-way'!G8)</f>
        <v>1.7885522351881991</v>
      </c>
      <c r="K9" s="17">
        <f>IF(OR($A9="",$B9="",$C9=""),"",'OddsRatio_working_3-way'!H8)</f>
        <v>6.0246815341225597</v>
      </c>
      <c r="L9" s="21">
        <f>IF(OR($A9="",$B9="",$C9=""),"",'OddsRatio_working_3-way'!I8)</f>
        <v>3.5975048608599685</v>
      </c>
      <c r="M9" s="22">
        <f>IF(OR($A9="",$B9="",$C9=""),"",'OddsRatio_working_3-way'!J8)</f>
        <v>1.7984133793626949</v>
      </c>
      <c r="N9" s="23">
        <f t="shared" si="1"/>
        <v>16.859533758275735</v>
      </c>
      <c r="O9" s="24">
        <f t="shared" si="2"/>
        <v>28.033875900388722</v>
      </c>
      <c r="P9" s="24">
        <f t="shared" si="3"/>
        <v>55.10659034133554</v>
      </c>
      <c r="Q9" t="s">
        <v>131</v>
      </c>
      <c r="R9" t="s">
        <v>136</v>
      </c>
      <c r="S9" s="28">
        <v>44264</v>
      </c>
      <c r="AD9" s="39"/>
      <c r="AE9" s="39"/>
      <c r="AH9" s="39"/>
      <c r="AI9" s="39"/>
      <c r="AJ9" t="s">
        <v>139</v>
      </c>
    </row>
    <row r="10" spans="1:36" s="38" customFormat="1" ht="15" x14ac:dyDescent="0.25">
      <c r="A10">
        <v>2.4900000000000002</v>
      </c>
      <c r="B10">
        <v>3.17</v>
      </c>
      <c r="C10">
        <v>3.12</v>
      </c>
      <c r="D10" s="20">
        <f t="shared" si="0"/>
        <v>3.757665946484301E-2</v>
      </c>
      <c r="E10" s="17">
        <f>IF(OR($A10="",$B10="",$C10=""),"",A10*'MPTO_working_3-way'!$I9)</f>
        <v>2.5835658820674592</v>
      </c>
      <c r="F10" s="21">
        <f>IF(OR($A10="",$B10="",$C10=""),"",B10*'MPTO_working_3-way'!$I9)</f>
        <v>3.2891180105035525</v>
      </c>
      <c r="G10" s="22">
        <f>IF(OR($A10="",$B10="",$C10=""),"",C10*'MPTO_working_3-way'!$I9)</f>
        <v>3.2372391775303102</v>
      </c>
      <c r="H10" s="17">
        <f>IF(OR($A10="",$B10="",$C10=""),"",'MPTO_working_3-way'!E9)</f>
        <v>2.5701597548385857</v>
      </c>
      <c r="I10" s="21">
        <f>IF(OR($A10="",$B10="",$C10=""),"",'MPTO_working_3-way'!F9)</f>
        <v>3.3010723919525295</v>
      </c>
      <c r="J10" s="22">
        <f>IF(OR($A10="",$B10="",$C10=""),"",'MPTO_working_3-way'!G9)</f>
        <v>3.2468874722604264</v>
      </c>
      <c r="K10" s="17">
        <f>IF(OR($A10="",$B10="",$C10=""),"",'OddsRatio_working_3-way'!H9)</f>
        <v>2.5761978458130201</v>
      </c>
      <c r="L10" s="21">
        <f>IF(OR($A10="",$B10="",$C10=""),"",'OddsRatio_working_3-way'!I9)</f>
        <v>3.2955364600095658</v>
      </c>
      <c r="M10" s="22">
        <f>IF(OR($A10="",$B10="",$C10=""),"",'OddsRatio_working_3-way'!J9)</f>
        <v>3.2426439148480548</v>
      </c>
      <c r="N10" s="23">
        <f t="shared" si="1"/>
        <v>38.706193131787501</v>
      </c>
      <c r="O10" s="24">
        <f t="shared" si="2"/>
        <v>30.403287349574409</v>
      </c>
      <c r="P10" s="24">
        <f t="shared" si="3"/>
        <v>30.890519518638097</v>
      </c>
      <c r="Q10" t="s">
        <v>73</v>
      </c>
      <c r="R10" t="s">
        <v>76</v>
      </c>
      <c r="S10" s="28">
        <v>44295</v>
      </c>
      <c r="AD10" s="39"/>
      <c r="AE10" s="39"/>
      <c r="AH10" s="39"/>
      <c r="AI10" s="39"/>
      <c r="AJ10" t="s">
        <v>125</v>
      </c>
    </row>
    <row r="11" spans="1:36" s="38" customFormat="1" ht="15" x14ac:dyDescent="0.25">
      <c r="A11">
        <v>1.78</v>
      </c>
      <c r="B11">
        <v>3.92</v>
      </c>
      <c r="C11">
        <v>4.49</v>
      </c>
      <c r="D11" s="20">
        <f t="shared" si="0"/>
        <v>3.9616942845805303E-2</v>
      </c>
      <c r="E11" s="17">
        <f>IF(OR($A11="",$B11="",$C11=""),"",A11*'MPTO_working_3-way'!$I10)</f>
        <v>1.8505181582655335</v>
      </c>
      <c r="F11" s="21">
        <f>IF(OR($A11="",$B11="",$C11=""),"",B11*'MPTO_working_3-way'!$I10)</f>
        <v>4.0752984159555563</v>
      </c>
      <c r="G11" s="22">
        <f>IF(OR($A11="",$B11="",$C11=""),"",C11*'MPTO_working_3-way'!$I10)</f>
        <v>4.667880073377666</v>
      </c>
      <c r="H11" s="17">
        <f>IF(OR($A11="",$B11="",$C11=""),"",'MPTO_working_3-way'!E10)</f>
        <v>1.822847960319949</v>
      </c>
      <c r="I11" s="21">
        <f>IF(OR($A11="",$B11="",$C11=""),"",'MPTO_working_3-way'!F10)</f>
        <v>4.1340012836356168</v>
      </c>
      <c r="J11" s="22">
        <f>IF(OR($A11="",$B11="",$C11=""),"",'MPTO_working_3-way'!G10)</f>
        <v>4.7730076503593617</v>
      </c>
      <c r="K11" s="17">
        <f>IF(OR($A11="",$B11="",$C11=""),"",'OddsRatio_working_3-way'!H10)</f>
        <v>1.8328750845518951</v>
      </c>
      <c r="L11" s="21">
        <f>IF(OR($A11="",$B11="",$C11=""),"",'OddsRatio_working_3-way'!I10)</f>
        <v>4.1179426242199151</v>
      </c>
      <c r="M11" s="22">
        <f>IF(OR($A11="",$B11="",$C11=""),"",'OddsRatio_working_3-way'!J10)</f>
        <v>4.7265821090847622</v>
      </c>
      <c r="N11" s="23">
        <f t="shared" si="1"/>
        <v>54.03891853389252</v>
      </c>
      <c r="O11" s="24">
        <f t="shared" si="2"/>
        <v>24.538080354675692</v>
      </c>
      <c r="P11" s="24">
        <f t="shared" si="3"/>
        <v>21.42300111143178</v>
      </c>
      <c r="Q11" t="s">
        <v>72</v>
      </c>
      <c r="R11" t="s">
        <v>115</v>
      </c>
      <c r="S11" s="28">
        <v>44295</v>
      </c>
      <c r="AD11" s="39"/>
      <c r="AE11" s="39"/>
      <c r="AH11" s="39"/>
      <c r="AI11" s="39"/>
      <c r="AJ11" t="s">
        <v>125</v>
      </c>
    </row>
    <row r="12" spans="1:36" s="38" customFormat="1" ht="15" x14ac:dyDescent="0.25">
      <c r="A12">
        <v>2.15</v>
      </c>
      <c r="B12">
        <v>3.37</v>
      </c>
      <c r="C12">
        <v>3.6</v>
      </c>
      <c r="D12" s="20">
        <f t="shared" si="0"/>
        <v>3.9629961892055476E-2</v>
      </c>
      <c r="E12" s="17">
        <f>IF(OR($A12="",$B12="",$C12=""),"",A12*'MPTO_working_3-way'!$I11)</f>
        <v>2.2352044180679194</v>
      </c>
      <c r="F12" s="21">
        <f>IF(OR($A12="",$B12="",$C12=""),"",B12*'MPTO_working_3-way'!$I11)</f>
        <v>3.503552971576227</v>
      </c>
      <c r="G12" s="22">
        <f>IF(OR($A12="",$B12="",$C12=""),"",C12*'MPTO_working_3-way'!$I11)</f>
        <v>3.7426678628113996</v>
      </c>
      <c r="H12" s="17">
        <f>IF(OR($A12="",$B12="",$C12=""),"",'MPTO_working_3-way'!E11)</f>
        <v>2.2128481461895859</v>
      </c>
      <c r="I12" s="21">
        <f>IF(OR($A12="",$B12="",$C12=""),"",'MPTO_working_3-way'!F11)</f>
        <v>3.5270144188080024</v>
      </c>
      <c r="J12" s="22">
        <f>IF(OR($A12="",$B12="",$C12=""),"",'MPTO_working_3-way'!G11)</f>
        <v>3.7797495990880456</v>
      </c>
      <c r="K12" s="17">
        <f>IF(OR($A12="",$B12="",$C12=""),"",'OddsRatio_working_3-way'!H11)</f>
        <v>2.2220515965345324</v>
      </c>
      <c r="L12" s="21">
        <f>IF(OR($A12="",$B12="",$C12=""),"",'OddsRatio_working_3-way'!I11)</f>
        <v>3.5184889424233399</v>
      </c>
      <c r="M12" s="22">
        <f>IF(OR($A12="",$B12="",$C12=""),"",'OddsRatio_working_3-way'!J11)</f>
        <v>3.7628992617302455</v>
      </c>
      <c r="N12" s="23">
        <f t="shared" si="1"/>
        <v>44.738637411265792</v>
      </c>
      <c r="O12" s="24">
        <f t="shared" si="2"/>
        <v>28.542454134783814</v>
      </c>
      <c r="P12" s="24">
        <f t="shared" si="3"/>
        <v>26.718908453950409</v>
      </c>
      <c r="Q12" t="s">
        <v>77</v>
      </c>
      <c r="R12" t="s">
        <v>122</v>
      </c>
      <c r="S12" s="28">
        <v>44295</v>
      </c>
      <c r="AD12" s="39"/>
      <c r="AE12" s="39"/>
      <c r="AH12" s="39"/>
      <c r="AI12" s="39"/>
      <c r="AJ12" t="s">
        <v>125</v>
      </c>
    </row>
    <row r="13" spans="1:36" s="38" customFormat="1" ht="15" x14ac:dyDescent="0.25">
      <c r="A13">
        <v>1.76</v>
      </c>
      <c r="B13">
        <v>3.77</v>
      </c>
      <c r="C13">
        <v>4.76</v>
      </c>
      <c r="D13" s="20">
        <f t="shared" si="0"/>
        <v>4.3517841185183981E-2</v>
      </c>
      <c r="E13" s="17">
        <f>IF(OR($A13="",$B13="",$C13=""),"",A13*'MPTO_working_3-way'!$I12)</f>
        <v>1.8365914004859238</v>
      </c>
      <c r="F13" s="21">
        <f>IF(OR($A13="",$B13="",$C13=""),"",B13*'MPTO_working_3-way'!$I12)</f>
        <v>3.9340622612681435</v>
      </c>
      <c r="G13" s="22">
        <f>IF(OR($A13="",$B13="",$C13=""),"",C13*'MPTO_working_3-way'!$I12)</f>
        <v>4.9671449240414756</v>
      </c>
      <c r="H13" s="17">
        <f>IF(OR($A13="",$B13="",$C13=""),"",'MPTO_working_3-way'!E12)</f>
        <v>1.806110853227165</v>
      </c>
      <c r="I13" s="21">
        <f>IF(OR($A13="",$B13="",$C13=""),"",'MPTO_working_3-way'!F12)</f>
        <v>3.9880988378318496</v>
      </c>
      <c r="J13" s="22">
        <f>IF(OR($A13="",$B13="",$C13=""),"",'MPTO_working_3-way'!G12)</f>
        <v>5.1130472622533123</v>
      </c>
      <c r="K13" s="17">
        <f>IF(OR($A13="",$B13="",$C13=""),"",'OddsRatio_working_3-way'!H12)</f>
        <v>1.8171238421080622</v>
      </c>
      <c r="L13" s="21">
        <f>IF(OR($A13="",$B13="",$C13=""),"",'OddsRatio_working_3-way'!I12)</f>
        <v>3.9782013718938569</v>
      </c>
      <c r="M13" s="22">
        <f>IF(OR($A13="",$B13="",$C13=""),"",'OddsRatio_working_3-way'!J12)</f>
        <v>5.0426126925346226</v>
      </c>
      <c r="N13" s="23">
        <f t="shared" si="1"/>
        <v>54.448692275016683</v>
      </c>
      <c r="O13" s="24">
        <f t="shared" si="2"/>
        <v>25.419018144304871</v>
      </c>
      <c r="P13" s="24">
        <f t="shared" si="3"/>
        <v>20.132289580678439</v>
      </c>
      <c r="Q13" t="s">
        <v>78</v>
      </c>
      <c r="R13" t="s">
        <v>91</v>
      </c>
      <c r="S13" s="28">
        <v>44295</v>
      </c>
      <c r="AD13" s="39"/>
      <c r="AE13" s="39"/>
      <c r="AH13" s="39"/>
      <c r="AI13" s="39"/>
      <c r="AJ13" t="s">
        <v>125</v>
      </c>
    </row>
    <row r="14" spans="1:36" s="38" customFormat="1" ht="15" x14ac:dyDescent="0.25">
      <c r="A14">
        <v>2.44</v>
      </c>
      <c r="B14">
        <v>3.27</v>
      </c>
      <c r="C14">
        <v>3.1</v>
      </c>
      <c r="D14" s="20">
        <f t="shared" si="0"/>
        <v>3.8227108288577671E-2</v>
      </c>
      <c r="E14" s="17">
        <f>IF(OR($A14="",$B14="",$C14=""),"",A14*'MPTO_working_3-way'!$I13)</f>
        <v>2.5332741442241296</v>
      </c>
      <c r="F14" s="21">
        <f>IF(OR($A14="",$B14="",$C14=""),"",B14*'MPTO_working_3-way'!$I13)</f>
        <v>3.3950026441036489</v>
      </c>
      <c r="G14" s="22">
        <f>IF(OR($A14="",$B14="",$C14=""),"",C14*'MPTO_working_3-way'!$I13)</f>
        <v>3.2185040356945911</v>
      </c>
      <c r="H14" s="17">
        <f>IF(OR($A14="",$B14="",$C14=""),"",'MPTO_working_3-way'!E13)</f>
        <v>2.5182973431961742</v>
      </c>
      <c r="I14" s="21">
        <f>IF(OR($A14="",$B14="",$C14=""),"",'MPTO_working_3-way'!F13)</f>
        <v>3.4121770511825367</v>
      </c>
      <c r="J14" s="22">
        <f>IF(OR($A14="",$B14="",$C14=""),"",'MPTO_working_3-way'!G13)</f>
        <v>3.2274902048116476</v>
      </c>
      <c r="K14" s="17">
        <f>IF(OR($A14="",$B14="",$C14=""),"",'OddsRatio_working_3-way'!H13)</f>
        <v>2.5249767826932286</v>
      </c>
      <c r="L14" s="21">
        <f>IF(OR($A14="",$B14="",$C14=""),"",'OddsRatio_working_3-way'!I13)</f>
        <v>3.4039564560511315</v>
      </c>
      <c r="M14" s="22">
        <f>IF(OR($A14="",$B14="",$C14=""),"",'OddsRatio_working_3-way'!J13)</f>
        <v>3.2239244747609574</v>
      </c>
      <c r="N14" s="23">
        <f t="shared" si="1"/>
        <v>39.474606500050626</v>
      </c>
      <c r="O14" s="24">
        <f t="shared" si="2"/>
        <v>29.45505806119985</v>
      </c>
      <c r="P14" s="24">
        <f t="shared" si="3"/>
        <v>31.07033543874952</v>
      </c>
      <c r="Q14" t="s">
        <v>75</v>
      </c>
      <c r="R14" t="s">
        <v>79</v>
      </c>
      <c r="S14" s="28">
        <v>44295</v>
      </c>
      <c r="AD14" s="39"/>
      <c r="AE14" s="39"/>
      <c r="AH14" s="39"/>
      <c r="AI14" s="39"/>
      <c r="AJ14" t="s">
        <v>125</v>
      </c>
    </row>
    <row r="15" spans="1:36" s="38" customFormat="1" ht="15" x14ac:dyDescent="0.25">
      <c r="A15">
        <v>2.77</v>
      </c>
      <c r="B15">
        <v>3.49</v>
      </c>
      <c r="C15">
        <v>2.59</v>
      </c>
      <c r="D15" s="20">
        <f t="shared" si="0"/>
        <v>3.364416771469414E-2</v>
      </c>
      <c r="E15" s="17">
        <f>IF(OR($A15="",$B15="",$C15=""),"",A15*'MPTO_working_3-way'!$I14)</f>
        <v>2.8631943445697026</v>
      </c>
      <c r="F15" s="21">
        <f>IF(OR($A15="",$B15="",$C15=""),"",B15*'MPTO_working_3-way'!$I14)</f>
        <v>3.6074181453242828</v>
      </c>
      <c r="G15" s="22">
        <f>IF(OR($A15="",$B15="",$C15=""),"",C15*'MPTO_working_3-way'!$I14)</f>
        <v>2.6771383943810578</v>
      </c>
      <c r="H15" s="17">
        <f>IF(OR($A15="",$B15="",$C15=""),"",'MPTO_working_3-way'!E14)</f>
        <v>2.8588082538217932</v>
      </c>
      <c r="I15" s="21">
        <f>IF(OR($A15="",$B15="",$C15=""),"",'MPTO_working_3-way'!F14)</f>
        <v>3.6321605171478635</v>
      </c>
      <c r="J15" s="22">
        <f>IF(OR($A15="",$B15="",$C15=""),"",'MPTO_working_3-way'!G14)</f>
        <v>2.6674799739924424</v>
      </c>
      <c r="K15" s="17">
        <f>IF(OR($A15="",$B15="",$C15=""),"",'OddsRatio_working_3-way'!H14)</f>
        <v>2.8615901679842159</v>
      </c>
      <c r="L15" s="21">
        <f>IF(OR($A15="",$B15="",$C15=""),"",'OddsRatio_working_3-way'!I14)</f>
        <v>3.6188471854693209</v>
      </c>
      <c r="M15" s="22">
        <f>IF(OR($A15="",$B15="",$C15=""),"",'OddsRatio_working_3-way'!J14)</f>
        <v>2.6722759136129404</v>
      </c>
      <c r="N15" s="23">
        <f t="shared" si="1"/>
        <v>34.926025957566836</v>
      </c>
      <c r="O15" s="24">
        <f t="shared" si="2"/>
        <v>27.720656705575969</v>
      </c>
      <c r="P15" s="24">
        <f t="shared" si="3"/>
        <v>37.353317336857195</v>
      </c>
      <c r="Q15" t="s">
        <v>103</v>
      </c>
      <c r="R15" t="s">
        <v>111</v>
      </c>
      <c r="S15" s="28">
        <v>44295</v>
      </c>
      <c r="AD15" s="39"/>
      <c r="AE15" s="39"/>
      <c r="AH15" s="39"/>
      <c r="AI15" s="39"/>
      <c r="AJ15" t="s">
        <v>129</v>
      </c>
    </row>
    <row r="16" spans="1:36" s="38" customFormat="1" ht="15" x14ac:dyDescent="0.25">
      <c r="A16">
        <v>2.2400000000000002</v>
      </c>
      <c r="B16">
        <v>3.93</v>
      </c>
      <c r="C16">
        <v>3.01</v>
      </c>
      <c r="D16" s="20">
        <f t="shared" si="0"/>
        <v>3.3107411258485264E-2</v>
      </c>
      <c r="E16" s="17">
        <f>IF(OR($A16="",$B16="",$C16=""),"",A16*'MPTO_working_3-way'!$I15)</f>
        <v>2.3141606012190072</v>
      </c>
      <c r="F16" s="21">
        <f>IF(OR($A16="",$B16="",$C16=""),"",B16*'MPTO_working_3-way'!$I15)</f>
        <v>4.0601121262458468</v>
      </c>
      <c r="G16" s="22">
        <f>IF(OR($A16="",$B16="",$C16=""),"",C16*'MPTO_working_3-way'!$I15)</f>
        <v>3.1096533078880406</v>
      </c>
      <c r="H16" s="17">
        <f>IF(OR($A16="",$B16="",$C16=""),"",'MPTO_working_3-way'!E15)</f>
        <v>2.2967767823482683</v>
      </c>
      <c r="I16" s="21">
        <f>IF(OR($A16="",$B16="",$C16=""),"",'MPTO_working_3-way'!F15)</f>
        <v>4.1081744369954381</v>
      </c>
      <c r="J16" s="22">
        <f>IF(OR($A16="",$B16="",$C16=""),"",'MPTO_working_3-way'!G15)</f>
        <v>3.1134208970806112</v>
      </c>
      <c r="K16" s="17">
        <f>IF(OR($A16="",$B16="",$C16=""),"",'OddsRatio_working_3-way'!H15)</f>
        <v>2.3044206401515885</v>
      </c>
      <c r="L16" s="21">
        <f>IF(OR($A16="",$B16="",$C16=""),"",'OddsRatio_working_3-way'!I15)</f>
        <v>4.0822197384227046</v>
      </c>
      <c r="M16" s="22">
        <f>IF(OR($A16="",$B16="",$C16=""),"",'OddsRatio_working_3-way'!J15)</f>
        <v>3.1144237796005578</v>
      </c>
      <c r="N16" s="23">
        <f t="shared" si="1"/>
        <v>43.212212647352132</v>
      </c>
      <c r="O16" s="24">
        <f t="shared" si="2"/>
        <v>24.629861661595111</v>
      </c>
      <c r="P16" s="24">
        <f t="shared" si="3"/>
        <v>32.157925691052753</v>
      </c>
      <c r="Q16" t="s">
        <v>144</v>
      </c>
      <c r="R16" t="s">
        <v>110</v>
      </c>
      <c r="S16" s="28">
        <v>44295</v>
      </c>
      <c r="AD16" s="39"/>
      <c r="AE16" s="39"/>
      <c r="AH16" s="39"/>
      <c r="AI16" s="39"/>
      <c r="AJ16" t="s">
        <v>129</v>
      </c>
    </row>
    <row r="17" spans="1:36" s="38" customFormat="1" ht="15" x14ac:dyDescent="0.25">
      <c r="A17">
        <v>1.98</v>
      </c>
      <c r="B17">
        <v>3.81</v>
      </c>
      <c r="C17">
        <v>3.74</v>
      </c>
      <c r="D17" s="20">
        <f t="shared" si="0"/>
        <v>3.4897375795939878E-2</v>
      </c>
      <c r="E17" s="17">
        <f>IF(OR($A17="",$B17="",$C17=""),"",A17*'MPTO_working_3-way'!$I16)</f>
        <v>2.049096804075961</v>
      </c>
      <c r="F17" s="21">
        <f>IF(OR($A17="",$B17="",$C17=""),"",B17*'MPTO_working_3-way'!$I16)</f>
        <v>3.9429590017825311</v>
      </c>
      <c r="G17" s="22">
        <f>IF(OR($A17="",$B17="",$C17=""),"",C17*'MPTO_working_3-way'!$I16)</f>
        <v>3.8705161854768155</v>
      </c>
      <c r="H17" s="17">
        <f>IF(OR($A17="",$B17="",$C17=""),"",'MPTO_working_3-way'!E16)</f>
        <v>2.0266790142576747</v>
      </c>
      <c r="I17" s="21">
        <f>IF(OR($A17="",$B17="",$C17=""),"",'MPTO_working_3-way'!F16)</f>
        <v>3.9866887174290135</v>
      </c>
      <c r="J17" s="22">
        <f>IF(OR($A17="",$B17="",$C17=""),"",'MPTO_working_3-way'!G16)</f>
        <v>3.9101109207212592</v>
      </c>
      <c r="K17" s="17">
        <f>IF(OR($A17="",$B17="",$C17=""),"",'OddsRatio_working_3-way'!H16)</f>
        <v>2.0354204306464712</v>
      </c>
      <c r="L17" s="21">
        <f>IF(OR($A17="",$B17="",$C17=""),"",'OddsRatio_working_3-way'!I16)</f>
        <v>3.9689096021597812</v>
      </c>
      <c r="M17" s="22">
        <f>IF(OR($A17="",$B17="",$C17=""),"",'OddsRatio_working_3-way'!J16)</f>
        <v>3.8949509999707481</v>
      </c>
      <c r="N17" s="23">
        <f t="shared" si="1"/>
        <v>48.801989150090421</v>
      </c>
      <c r="O17" s="24">
        <f t="shared" si="2"/>
        <v>25.361663652802896</v>
      </c>
      <c r="P17" s="24">
        <f t="shared" si="3"/>
        <v>25.83634719710669</v>
      </c>
      <c r="Q17" t="s">
        <v>107</v>
      </c>
      <c r="R17" t="s">
        <v>101</v>
      </c>
      <c r="S17" s="28">
        <v>44295</v>
      </c>
      <c r="AD17" s="39"/>
      <c r="AE17" s="39"/>
      <c r="AH17" s="39"/>
      <c r="AI17" s="39"/>
      <c r="AJ17" t="s">
        <v>129</v>
      </c>
    </row>
    <row r="18" spans="1:36" s="38" customFormat="1" ht="15" x14ac:dyDescent="0.25">
      <c r="A18">
        <v>1.95</v>
      </c>
      <c r="B18">
        <v>3.81</v>
      </c>
      <c r="C18">
        <v>3.85</v>
      </c>
      <c r="D18" s="20">
        <f t="shared" si="0"/>
        <v>3.50279641618223E-2</v>
      </c>
      <c r="E18" s="17">
        <f>IF(OR($A18="",$B18="",$C18=""),"",A18*'MPTO_working_3-way'!$I17)</f>
        <v>2.0183045301155533</v>
      </c>
      <c r="F18" s="21">
        <f>IF(OR($A18="",$B18="",$C18=""),"",B18*'MPTO_working_3-way'!$I17)</f>
        <v>3.9434565434565432</v>
      </c>
      <c r="G18" s="22">
        <f>IF(OR($A18="",$B18="",$C18=""),"",C18*'MPTO_working_3-way'!$I17)</f>
        <v>3.9848576620230158</v>
      </c>
      <c r="H18" s="17">
        <f>IF(OR($A18="",$B18="",$C18=""),"",'MPTO_working_3-way'!E17)</f>
        <v>1.9954323564959422</v>
      </c>
      <c r="I18" s="21">
        <f>IF(OR($A18="",$B18="",$C18=""),"",'MPTO_working_3-way'!F17)</f>
        <v>3.9873806810459289</v>
      </c>
      <c r="J18" s="22">
        <f>IF(OR($A18="",$B18="",$C18=""),"",'MPTO_working_3-way'!G17)</f>
        <v>4.0312133351654733</v>
      </c>
      <c r="K18" s="17">
        <f>IF(OR($A18="",$B18="",$C18=""),"",'OddsRatio_working_3-way'!H17)</f>
        <v>2.0042580734151887</v>
      </c>
      <c r="L18" s="21">
        <f>IF(OR($A18="",$B18="",$C18=""),"",'OddsRatio_working_3-way'!I17)</f>
        <v>3.9704896697859802</v>
      </c>
      <c r="M18" s="22">
        <f>IF(OR($A18="",$B18="",$C18=""),"",'OddsRatio_working_3-way'!J17)</f>
        <v>4.012774220245567</v>
      </c>
      <c r="N18" s="23">
        <f t="shared" si="1"/>
        <v>49.54653696103766</v>
      </c>
      <c r="O18" s="24">
        <f t="shared" si="2"/>
        <v>25.358463798956276</v>
      </c>
      <c r="P18" s="24">
        <f t="shared" si="3"/>
        <v>25.094999240006082</v>
      </c>
      <c r="Q18" t="s">
        <v>108</v>
      </c>
      <c r="R18" t="s">
        <v>120</v>
      </c>
      <c r="S18" s="28">
        <v>44295</v>
      </c>
      <c r="AD18" s="39"/>
      <c r="AE18" s="39"/>
      <c r="AH18" s="39"/>
      <c r="AI18" s="39"/>
      <c r="AJ18" t="s">
        <v>129</v>
      </c>
    </row>
    <row r="19" spans="1:36" s="38" customFormat="1" ht="15" x14ac:dyDescent="0.25">
      <c r="A19">
        <v>3.53</v>
      </c>
      <c r="B19">
        <v>3.2</v>
      </c>
      <c r="C19">
        <v>2.25</v>
      </c>
      <c r="D19" s="20">
        <f t="shared" si="0"/>
        <v>4.0230563424614285E-2</v>
      </c>
      <c r="E19" s="17">
        <f>IF(OR($A19="",$B19="",$C19=""),"",A19*'MPTO_working_3-way'!$I18)</f>
        <v>3.672013888888888</v>
      </c>
      <c r="F19" s="21">
        <f>IF(OR($A19="",$B19="",$C19=""),"",B19*'MPTO_working_3-way'!$I18)</f>
        <v>3.328737802958766</v>
      </c>
      <c r="G19" s="22">
        <f>IF(OR($A19="",$B19="",$C19=""),"",C19*'MPTO_working_3-way'!$I18)</f>
        <v>2.3405187677053823</v>
      </c>
      <c r="H19" s="17">
        <f>IF(OR($A19="",$B19="",$C19=""),"",'MPTO_working_3-way'!E18)</f>
        <v>3.7054063904750323</v>
      </c>
      <c r="I19" s="21">
        <f>IF(OR($A19="",$B19="",$C19=""),"",'MPTO_working_3-way'!F18)</f>
        <v>3.3434773076079809</v>
      </c>
      <c r="J19" s="22">
        <f>IF(OR($A19="",$B19="",$C19=""),"",'MPTO_working_3-way'!G18)</f>
        <v>2.3200012170817419</v>
      </c>
      <c r="K19" s="17">
        <f>IF(OR($A19="",$B19="",$C19=""),"",'OddsRatio_working_3-way'!H18)</f>
        <v>3.6893454276668525</v>
      </c>
      <c r="L19" s="21">
        <f>IF(OR($A19="",$B19="",$C19=""),"",'OddsRatio_working_3-way'!I18)</f>
        <v>3.3385612414494372</v>
      </c>
      <c r="M19" s="22">
        <f>IF(OR($A19="",$B19="",$C19=""),"",'OddsRatio_working_3-way'!J18)</f>
        <v>2.3287279780962713</v>
      </c>
      <c r="N19" s="23">
        <f t="shared" si="1"/>
        <v>27.233012462885569</v>
      </c>
      <c r="O19" s="24">
        <f t="shared" si="2"/>
        <v>30.041416873120642</v>
      </c>
      <c r="P19" s="24">
        <f t="shared" si="3"/>
        <v>42.7255706639938</v>
      </c>
      <c r="Q19" t="s">
        <v>92</v>
      </c>
      <c r="R19" t="s">
        <v>87</v>
      </c>
      <c r="S19" s="28">
        <v>44325</v>
      </c>
      <c r="AD19" s="39"/>
      <c r="AE19" s="39"/>
      <c r="AH19" s="39"/>
      <c r="AI19" s="39"/>
      <c r="AJ19" t="s">
        <v>125</v>
      </c>
    </row>
    <row r="20" spans="1:36" s="38" customFormat="1" ht="15" x14ac:dyDescent="0.25">
      <c r="A20">
        <v>2.29</v>
      </c>
      <c r="B20">
        <v>3.44</v>
      </c>
      <c r="C20">
        <v>3.21</v>
      </c>
      <c r="D20" s="20">
        <f t="shared" si="0"/>
        <v>3.8905376876807063E-2</v>
      </c>
      <c r="E20" s="17">
        <f>IF(OR($A20="",$B20="",$C20=""),"",A20*'MPTO_working_3-way'!$I19)</f>
        <v>2.3790933130478882</v>
      </c>
      <c r="F20" s="21">
        <f>IF(OR($A20="",$B20="",$C20=""),"",B20*'MPTO_working_3-way'!$I19)</f>
        <v>3.5738344964562163</v>
      </c>
      <c r="G20" s="22">
        <f>IF(OR($A20="",$B20="",$C20=""),"",C20*'MPTO_working_3-way'!$I19)</f>
        <v>3.3348862597745508</v>
      </c>
      <c r="H20" s="17">
        <f>IF(OR($A20="",$B20="",$C20=""),"",'MPTO_working_3-way'!E19)</f>
        <v>2.3600893944124635</v>
      </c>
      <c r="I20" s="21">
        <f>IF(OR($A20="",$B20="",$C20=""),"",'MPTO_working_3-way'!F19)</f>
        <v>3.6006294776907155</v>
      </c>
      <c r="J20" s="22">
        <f>IF(OR($A20="",$B20="",$C20=""),"",'MPTO_working_3-way'!G19)</f>
        <v>3.3494327077456325</v>
      </c>
      <c r="K20" s="17">
        <f>IF(OR($A20="",$B20="",$C20=""),"",'OddsRatio_working_3-way'!H19)</f>
        <v>2.3682436309586397</v>
      </c>
      <c r="L20" s="21">
        <f>IF(OR($A20="",$B20="",$C20=""),"",'OddsRatio_working_3-way'!I19)</f>
        <v>3.5879957050690554</v>
      </c>
      <c r="M20" s="22">
        <f>IF(OR($A20="",$B20="",$C20=""),"",'OddsRatio_working_3-way'!J19)</f>
        <v>3.3440452902469722</v>
      </c>
      <c r="N20" s="23">
        <f t="shared" si="1"/>
        <v>42.032819583645782</v>
      </c>
      <c r="O20" s="24">
        <f t="shared" si="2"/>
        <v>27.981150246089783</v>
      </c>
      <c r="P20" s="24">
        <f t="shared" si="3"/>
        <v>29.986030170264439</v>
      </c>
      <c r="Q20" t="s">
        <v>89</v>
      </c>
      <c r="R20" t="s">
        <v>82</v>
      </c>
      <c r="S20" s="28">
        <v>44325</v>
      </c>
      <c r="AD20" s="39"/>
      <c r="AE20" s="39"/>
      <c r="AH20" s="39"/>
      <c r="AI20" s="39"/>
      <c r="AJ20" t="s">
        <v>125</v>
      </c>
    </row>
    <row r="21" spans="1:36" s="38" customFormat="1" ht="15" x14ac:dyDescent="0.25">
      <c r="A21">
        <v>3.27</v>
      </c>
      <c r="B21">
        <v>3.18</v>
      </c>
      <c r="C21">
        <v>2.39</v>
      </c>
      <c r="D21" s="20">
        <f t="shared" si="0"/>
        <v>3.8685848199552453E-2</v>
      </c>
      <c r="E21" s="17">
        <f>IF(OR($A21="",$B21="",$C21=""),"",A21*'MPTO_working_3-way'!$I20)</f>
        <v>3.3965027236125365</v>
      </c>
      <c r="F21" s="21">
        <f>IF(OR($A21="",$B21="",$C21=""),"",B21*'MPTO_working_3-way'!$I20)</f>
        <v>3.3030209972745768</v>
      </c>
      <c r="G21" s="22">
        <f>IF(OR($A21="",$B21="",$C21=""),"",C21*'MPTO_working_3-way'!$I20)</f>
        <v>2.4824591771969304</v>
      </c>
      <c r="H21" s="17">
        <f>IF(OR($A21="",$B21="",$C21=""),"",'MPTO_working_3-way'!E20)</f>
        <v>3.4139583428918541</v>
      </c>
      <c r="I21" s="21">
        <f>IF(OR($A21="",$B21="",$C21=""),"",'MPTO_working_3-way'!F20)</f>
        <v>3.3159783199538668</v>
      </c>
      <c r="J21" s="22">
        <f>IF(OR($A21="",$B21="",$C21=""),"",'MPTO_working_3-way'!G20)</f>
        <v>2.4660014895638254</v>
      </c>
      <c r="K21" s="17">
        <f>IF(OR($A21="",$B21="",$C21=""),"",'OddsRatio_working_3-way'!H20)</f>
        <v>3.4059293491011773</v>
      </c>
      <c r="L21" s="21">
        <f>IF(OR($A21="",$B21="",$C21=""),"",'OddsRatio_working_3-way'!I20)</f>
        <v>3.3105400797535527</v>
      </c>
      <c r="M21" s="22">
        <f>IF(OR($A21="",$B21="",$C21=""),"",'OddsRatio_working_3-way'!J20)</f>
        <v>2.4732342710355217</v>
      </c>
      <c r="N21" s="23">
        <f t="shared" si="1"/>
        <v>29.442049112694225</v>
      </c>
      <c r="O21" s="24">
        <f t="shared" si="2"/>
        <v>30.275314653619535</v>
      </c>
      <c r="P21" s="24">
        <f t="shared" si="3"/>
        <v>40.28263623368624</v>
      </c>
      <c r="Q21" t="s">
        <v>90</v>
      </c>
      <c r="R21" t="s">
        <v>114</v>
      </c>
      <c r="S21" s="28">
        <v>44325</v>
      </c>
      <c r="AD21" s="39"/>
      <c r="AE21" s="39"/>
      <c r="AH21" s="39"/>
      <c r="AI21" s="39"/>
      <c r="AJ21" t="s">
        <v>125</v>
      </c>
    </row>
    <row r="22" spans="1:36" s="38" customFormat="1" ht="15" x14ac:dyDescent="0.25">
      <c r="A22">
        <v>2.1</v>
      </c>
      <c r="B22">
        <v>3.15</v>
      </c>
      <c r="C22">
        <v>4.08</v>
      </c>
      <c r="D22" s="20">
        <f t="shared" si="0"/>
        <v>3.8748832866479788E-2</v>
      </c>
      <c r="E22" s="17">
        <f>IF(OR($A22="",$B22="",$C22=""),"",A22*'MPTO_working_3-way'!$I21)</f>
        <v>2.1813725490196076</v>
      </c>
      <c r="F22" s="21">
        <f>IF(OR($A22="",$B22="",$C22=""),"",B22*'MPTO_working_3-way'!$I21)</f>
        <v>3.2720588235294112</v>
      </c>
      <c r="G22" s="22">
        <f>IF(OR($A22="",$B22="",$C22=""),"",C22*'MPTO_working_3-way'!$I21)</f>
        <v>4.2380952380952372</v>
      </c>
      <c r="H22" s="17">
        <f>IF(OR($A22="",$B22="",$C22=""),"",'MPTO_working_3-way'!E21)</f>
        <v>2.1585488747060801</v>
      </c>
      <c r="I22" s="21">
        <f>IF(OR($A22="",$B22="",$C22=""),"",'MPTO_working_3-way'!F21)</f>
        <v>3.2835973428717415</v>
      </c>
      <c r="J22" s="22">
        <f>IF(OR($A22="",$B22="",$C22=""),"",'MPTO_working_3-way'!G21)</f>
        <v>4.306970509383377</v>
      </c>
      <c r="K22" s="17">
        <f>IF(OR($A22="",$B22="",$C22=""),"",'OddsRatio_working_3-way'!H21)</f>
        <v>2.1680595295731848</v>
      </c>
      <c r="L22" s="21">
        <f>IF(OR($A22="",$B22="",$C22=""),"",'OddsRatio_working_3-way'!I21)</f>
        <v>3.2830254441657707</v>
      </c>
      <c r="M22" s="22">
        <f>IF(OR($A22="",$B22="",$C22=""),"",'OddsRatio_working_3-way'!J21)</f>
        <v>4.270566682804918</v>
      </c>
      <c r="N22" s="23">
        <f t="shared" si="1"/>
        <v>45.842696629213485</v>
      </c>
      <c r="O22" s="24">
        <f t="shared" si="2"/>
        <v>30.561797752808996</v>
      </c>
      <c r="P22" s="24">
        <f t="shared" si="3"/>
        <v>23.595505617977533</v>
      </c>
      <c r="Q22" t="s">
        <v>81</v>
      </c>
      <c r="R22" t="s">
        <v>86</v>
      </c>
      <c r="S22" s="28">
        <v>44325</v>
      </c>
      <c r="AD22" s="39"/>
      <c r="AE22" s="39"/>
      <c r="AH22" s="39"/>
      <c r="AI22" s="39"/>
      <c r="AJ22" t="s">
        <v>125</v>
      </c>
    </row>
    <row r="23" spans="1:36" s="38" customFormat="1" ht="15" x14ac:dyDescent="0.25">
      <c r="A23">
        <v>2.91</v>
      </c>
      <c r="B23">
        <v>3.42</v>
      </c>
      <c r="C23">
        <v>2.48</v>
      </c>
      <c r="D23" s="20">
        <f t="shared" si="0"/>
        <v>3.9266078954175221E-2</v>
      </c>
      <c r="E23" s="17">
        <f>IF(OR($A23="",$B23="",$C23=""),"",A23*'MPTO_working_3-way'!$I22)</f>
        <v>3.0242642897566498</v>
      </c>
      <c r="F23" s="21">
        <f>IF(OR($A23="",$B23="",$C23=""),"",B23*'MPTO_working_3-way'!$I22)</f>
        <v>3.5542899900232792</v>
      </c>
      <c r="G23" s="22">
        <f>IF(OR($A23="",$B23="",$C23=""),"",C23*'MPTO_working_3-way'!$I22)</f>
        <v>2.5773798758063546</v>
      </c>
      <c r="H23" s="17">
        <f>IF(OR($A23="",$B23="",$C23=""),"",'MPTO_working_3-way'!E22)</f>
        <v>3.025225064447711</v>
      </c>
      <c r="I23" s="21">
        <f>IF(OR($A23="",$B23="",$C23=""),"",'MPTO_working_3-way'!F22)</f>
        <v>3.580264564202484</v>
      </c>
      <c r="J23" s="22">
        <f>IF(OR($A23="",$B23="",$C23=""),"",'MPTO_working_3-way'!G22)</f>
        <v>2.5632014117130981</v>
      </c>
      <c r="K23" s="17">
        <f>IF(OR($A23="",$B23="",$C23=""),"",'OddsRatio_working_3-way'!H22)</f>
        <v>3.0258204849537771</v>
      </c>
      <c r="L23" s="21">
        <f>IF(OR($A23="",$B23="",$C23=""),"",'OddsRatio_working_3-way'!I22)</f>
        <v>3.5667463736063558</v>
      </c>
      <c r="M23" s="22">
        <f>IF(OR($A23="",$B23="",$C23=""),"",'OddsRatio_working_3-way'!J22)</f>
        <v>2.5697457160898374</v>
      </c>
      <c r="N23" s="23">
        <f t="shared" si="1"/>
        <v>33.065893195480804</v>
      </c>
      <c r="O23" s="24">
        <f t="shared" si="2"/>
        <v>28.135014385628406</v>
      </c>
      <c r="P23" s="24">
        <f t="shared" si="3"/>
        <v>38.799092418890787</v>
      </c>
      <c r="Q23" t="s">
        <v>96</v>
      </c>
      <c r="R23" t="s">
        <v>97</v>
      </c>
      <c r="S23" s="28">
        <v>44325</v>
      </c>
      <c r="AD23" s="39"/>
      <c r="AE23" s="39"/>
      <c r="AH23" s="39"/>
      <c r="AI23" s="39"/>
      <c r="AJ23" t="s">
        <v>127</v>
      </c>
    </row>
    <row r="24" spans="1:36" s="38" customFormat="1" ht="15" x14ac:dyDescent="0.25">
      <c r="A24">
        <v>2.73</v>
      </c>
      <c r="B24">
        <v>3.11</v>
      </c>
      <c r="C24">
        <v>2.85</v>
      </c>
      <c r="D24" s="20">
        <f t="shared" si="0"/>
        <v>3.8720967642950965E-2</v>
      </c>
      <c r="E24" s="17">
        <f>IF(OR($A24="",$B24="",$C24=""),"",A24*'MPTO_working_3-way'!$I23)</f>
        <v>2.8357082416652561</v>
      </c>
      <c r="F24" s="21">
        <f>IF(OR($A24="",$B24="",$C24=""),"",B24*'MPTO_working_3-way'!$I23)</f>
        <v>3.2304222093695776</v>
      </c>
      <c r="G24" s="22">
        <f>IF(OR($A24="",$B24="",$C24=""),"",C24*'MPTO_working_3-way'!$I23)</f>
        <v>2.9603547577824103</v>
      </c>
      <c r="H24" s="17">
        <f>IF(OR($A24="",$B24="",$C24=""),"",'MPTO_working_3-way'!E23)</f>
        <v>2.8297078124259967</v>
      </c>
      <c r="I24" s="21">
        <f>IF(OR($A24="",$B24="",$C24=""),"",'MPTO_working_3-way'!F23)</f>
        <v>3.2400583274249364</v>
      </c>
      <c r="J24" s="22">
        <f>IF(OR($A24="",$B24="",$C24=""),"",'MPTO_working_3-way'!G23)</f>
        <v>2.9588407168758564</v>
      </c>
      <c r="K24" s="17">
        <f>IF(OR($A24="",$B24="",$C24=""),"",'OddsRatio_working_3-way'!H23)</f>
        <v>2.8326239342292228</v>
      </c>
      <c r="L24" s="21">
        <f>IF(OR($A24="",$B24="",$C24=""),"",'OddsRatio_working_3-way'!I23)</f>
        <v>3.235165607643733</v>
      </c>
      <c r="M24" s="22">
        <f>IF(OR($A24="",$B24="",$C24=""),"",'OddsRatio_working_3-way'!J23)</f>
        <v>2.9597423574127522</v>
      </c>
      <c r="N24" s="23">
        <f t="shared" si="1"/>
        <v>35.264558790179166</v>
      </c>
      <c r="O24" s="24">
        <f t="shared" si="2"/>
        <v>30.955705947649232</v>
      </c>
      <c r="P24" s="24">
        <f t="shared" si="3"/>
        <v>33.77973526217162</v>
      </c>
      <c r="Q24" t="s">
        <v>123</v>
      </c>
      <c r="R24" t="s">
        <v>99</v>
      </c>
      <c r="S24" s="28">
        <v>44325</v>
      </c>
      <c r="AD24" s="39"/>
      <c r="AE24" s="39"/>
      <c r="AH24" s="39"/>
      <c r="AI24" s="39"/>
      <c r="AJ24" t="s">
        <v>127</v>
      </c>
    </row>
    <row r="25" spans="1:36" s="38" customFormat="1" ht="15" x14ac:dyDescent="0.25">
      <c r="A25">
        <v>1.87</v>
      </c>
      <c r="B25">
        <v>3.4</v>
      </c>
      <c r="C25">
        <v>4.6900000000000004</v>
      </c>
      <c r="D25" s="20">
        <f t="shared" si="0"/>
        <v>4.2096621552284441E-2</v>
      </c>
      <c r="E25" s="17">
        <f>IF(OR($A25="",$B25="",$C25=""),"",A25*'MPTO_working_3-way'!$I24)</f>
        <v>1.9487206823027721</v>
      </c>
      <c r="F25" s="21">
        <f>IF(OR($A25="",$B25="",$C25=""),"",B25*'MPTO_working_3-way'!$I24)</f>
        <v>3.5431285132777668</v>
      </c>
      <c r="G25" s="22">
        <f>IF(OR($A25="",$B25="",$C25=""),"",C25*'MPTO_working_3-way'!$I24)</f>
        <v>4.8874331550802141</v>
      </c>
      <c r="H25" s="17">
        <f>IF(OR($A25="",$B25="",$C25=""),"",'MPTO_working_3-way'!E24)</f>
        <v>1.9203915099848183</v>
      </c>
      <c r="I25" s="21">
        <f>IF(OR($A25="",$B25="",$C25=""),"",'MPTO_working_3-way'!F24)</f>
        <v>3.5703391095490749</v>
      </c>
      <c r="J25" s="22">
        <f>IF(OR($A25="",$B25="",$C25=""),"",'MPTO_working_3-way'!G24)</f>
        <v>5.0203976492138613</v>
      </c>
      <c r="K25" s="17">
        <f>IF(OR($A25="",$B25="",$C25=""),"",'OddsRatio_working_3-way'!H24)</f>
        <v>1.9312828183335247</v>
      </c>
      <c r="L25" s="21">
        <f>IF(OR($A25="",$B25="",$C25=""),"",'OddsRatio_working_3-way'!I24)</f>
        <v>3.5690560505752393</v>
      </c>
      <c r="M25" s="22">
        <f>IF(OR($A25="",$B25="",$C25=""),"",'OddsRatio_working_3-way'!J24)</f>
        <v>4.9499236777594309</v>
      </c>
      <c r="N25" s="23">
        <f t="shared" si="1"/>
        <v>51.315717490015857</v>
      </c>
      <c r="O25" s="24">
        <f t="shared" si="2"/>
        <v>28.223644619508725</v>
      </c>
      <c r="P25" s="24">
        <f t="shared" si="3"/>
        <v>20.460637890475407</v>
      </c>
      <c r="Q25" t="s">
        <v>98</v>
      </c>
      <c r="R25" t="s">
        <v>116</v>
      </c>
      <c r="S25" s="28">
        <v>44325</v>
      </c>
      <c r="AD25" s="39"/>
      <c r="AE25" s="39"/>
      <c r="AH25" s="39"/>
      <c r="AI25" s="39"/>
      <c r="AJ25" t="s">
        <v>127</v>
      </c>
    </row>
    <row r="26" spans="1:36" s="38" customFormat="1" ht="15" x14ac:dyDescent="0.25">
      <c r="A26">
        <v>6.89</v>
      </c>
      <c r="B26">
        <v>4.54</v>
      </c>
      <c r="C26">
        <v>1.49</v>
      </c>
      <c r="D26" s="20">
        <f t="shared" si="0"/>
        <v>3.6543137764869726E-2</v>
      </c>
      <c r="E26" s="17">
        <f>IF(OR($A26="",$B26="",$C26=""),"",A26*'MPTO_working_3-way'!$I25)</f>
        <v>7.1417822191999525</v>
      </c>
      <c r="F26" s="21">
        <f>IF(OR($A26="",$B26="",$C26=""),"",B26*'MPTO_working_3-way'!$I25)</f>
        <v>4.7059058454525085</v>
      </c>
      <c r="G26" s="22">
        <f>IF(OR($A26="",$B26="",$C26=""),"",C26*'MPTO_working_3-way'!$I25)</f>
        <v>1.5444492752696559</v>
      </c>
      <c r="H26" s="17">
        <f>IF(OR($A26="",$B26="",$C26=""),"",'MPTO_working_3-way'!E25)</f>
        <v>7.5212379980973161</v>
      </c>
      <c r="I26" s="21">
        <f>IF(OR($A26="",$B26="",$C26=""),"",'MPTO_working_3-way'!F25)</f>
        <v>4.8057683539362337</v>
      </c>
      <c r="J26" s="22">
        <f>IF(OR($A26="",$B26="",$C26=""),"",'MPTO_working_3-way'!G25)</f>
        <v>1.5175430395649405</v>
      </c>
      <c r="K26" s="17">
        <f>IF(OR($A26="",$B26="",$C26=""),"",'OddsRatio_working_3-way'!H25)</f>
        <v>7.3252059718128129</v>
      </c>
      <c r="L26" s="21">
        <f>IF(OR($A26="",$B26="",$C26=""),"",'OddsRatio_working_3-way'!I25)</f>
        <v>4.8015669168450517</v>
      </c>
      <c r="M26" s="22">
        <f>IF(OR($A26="",$B26="",$C26=""),"",'OddsRatio_working_3-way'!J25)</f>
        <v>1.5262055901847671</v>
      </c>
      <c r="N26" s="23">
        <f t="shared" si="1"/>
        <v>14.002107167474275</v>
      </c>
      <c r="O26" s="24">
        <f t="shared" si="2"/>
        <v>21.249893917158101</v>
      </c>
      <c r="P26" s="24">
        <f t="shared" si="3"/>
        <v>64.747998915367631</v>
      </c>
      <c r="Q26" t="s">
        <v>140</v>
      </c>
      <c r="R26" t="s">
        <v>100</v>
      </c>
      <c r="S26" s="28">
        <v>44325</v>
      </c>
      <c r="AD26" s="39"/>
      <c r="AE26" s="39"/>
      <c r="AH26" s="39"/>
      <c r="AI26" s="39"/>
      <c r="AJ26" t="s">
        <v>126</v>
      </c>
    </row>
    <row r="27" spans="1:36" s="38" customFormat="1" ht="15" x14ac:dyDescent="0.25">
      <c r="A27">
        <v>2.36</v>
      </c>
      <c r="B27">
        <v>3.4</v>
      </c>
      <c r="C27">
        <v>3.17</v>
      </c>
      <c r="D27" s="20">
        <f t="shared" si="0"/>
        <v>3.3303873867357003E-2</v>
      </c>
      <c r="E27" s="17">
        <f>IF(OR($A27="",$B27="",$C27=""),"",A27*'MPTO_working_3-way'!$I26)</f>
        <v>2.4385971423269623</v>
      </c>
      <c r="F27" s="21">
        <f>IF(OR($A27="",$B27="",$C27=""),"",B27*'MPTO_working_3-way'!$I26)</f>
        <v>3.5132331711490137</v>
      </c>
      <c r="G27" s="22">
        <f>IF(OR($A27="",$B27="",$C27=""),"",C27*'MPTO_working_3-way'!$I26)</f>
        <v>3.2755732801595214</v>
      </c>
      <c r="H27" s="17">
        <f>IF(OR($A27="",$B27="",$C27=""),"",'MPTO_working_3-way'!E26)</f>
        <v>2.4234932136813812</v>
      </c>
      <c r="I27" s="21">
        <f>IF(OR($A27="",$B27="",$C27=""),"",'MPTO_working_3-way'!F26)</f>
        <v>3.5333646964690542</v>
      </c>
      <c r="J27" s="22">
        <f>IF(OR($A27="",$B27="",$C27=""),"",'MPTO_working_3-way'!G26)</f>
        <v>3.2856247265863159</v>
      </c>
      <c r="K27" s="17">
        <f>IF(OR($A27="",$B27="",$C27=""),"",'OddsRatio_working_3-way'!H26)</f>
        <v>2.4301085916347405</v>
      </c>
      <c r="L27" s="21">
        <f>IF(OR($A27="",$B27="",$C27=""),"",'OddsRatio_working_3-way'!I26)</f>
        <v>3.5237210440613072</v>
      </c>
      <c r="M27" s="22">
        <f>IF(OR($A27="",$B27="",$C27=""),"",'OddsRatio_working_3-way'!J26)</f>
        <v>3.2818644440054321</v>
      </c>
      <c r="N27" s="23">
        <f t="shared" si="1"/>
        <v>41.00718329579351</v>
      </c>
      <c r="O27" s="24">
        <f t="shared" si="2"/>
        <v>28.46380958178608</v>
      </c>
      <c r="P27" s="24">
        <f t="shared" si="3"/>
        <v>30.529007122420403</v>
      </c>
      <c r="Q27" t="s">
        <v>142</v>
      </c>
      <c r="R27" t="s">
        <v>141</v>
      </c>
      <c r="S27" s="28">
        <v>44325</v>
      </c>
      <c r="AD27" s="39"/>
      <c r="AE27" s="39"/>
      <c r="AH27" s="39"/>
      <c r="AI27" s="39"/>
      <c r="AJ27" t="s">
        <v>128</v>
      </c>
    </row>
    <row r="28" spans="1:36" s="38" customFormat="1" ht="15" x14ac:dyDescent="0.25">
      <c r="A28">
        <v>2.11</v>
      </c>
      <c r="B28">
        <v>3.6</v>
      </c>
      <c r="C28">
        <v>3.53</v>
      </c>
      <c r="D28" s="20">
        <f t="shared" si="0"/>
        <v>3.4997546047047301E-2</v>
      </c>
      <c r="E28" s="17">
        <f>IF(OR($A28="",$B28="",$C28=""),"",A28*'MPTO_working_3-way'!$I27)</f>
        <v>2.1838448221592697</v>
      </c>
      <c r="F28" s="21">
        <f>IF(OR($A28="",$B28="",$C28=""),"",B28*'MPTO_working_3-way'!$I27)</f>
        <v>3.7259911657693703</v>
      </c>
      <c r="G28" s="22">
        <f>IF(OR($A28="",$B28="",$C28=""),"",C28*'MPTO_working_3-way'!$I27)</f>
        <v>3.6535413375460766</v>
      </c>
      <c r="H28" s="17">
        <f>IF(OR($A28="",$B28="",$C28=""),"",'MPTO_working_3-way'!E27)</f>
        <v>2.1632482268664357</v>
      </c>
      <c r="I28" s="21">
        <f>IF(OR($A28="",$B28="",$C28=""),"",'MPTO_working_3-way'!F27)</f>
        <v>3.7578172590729539</v>
      </c>
      <c r="J28" s="22">
        <f>IF(OR($A28="",$B28="",$C28=""),"",'MPTO_working_3-way'!G27)</f>
        <v>3.6816103558970008</v>
      </c>
      <c r="K28" s="17">
        <f>IF(OR($A28="",$B28="",$C28=""),"",'OddsRatio_working_3-way'!H27)</f>
        <v>2.1716237375589338</v>
      </c>
      <c r="L28" s="21">
        <f>IF(OR($A28="",$B28="",$C28=""),"",'OddsRatio_working_3-way'!I27)</f>
        <v>3.7443438897776824</v>
      </c>
      <c r="M28" s="22">
        <f>IF(OR($A28="",$B28="",$C28=""),"",'OddsRatio_working_3-way'!J27)</f>
        <v>3.6704577081298218</v>
      </c>
      <c r="N28" s="23">
        <f t="shared" si="1"/>
        <v>45.790799321137349</v>
      </c>
      <c r="O28" s="24">
        <f t="shared" si="2"/>
        <v>26.838496268777725</v>
      </c>
      <c r="P28" s="24">
        <f t="shared" si="3"/>
        <v>27.370704410084933</v>
      </c>
      <c r="Q28" t="s">
        <v>109</v>
      </c>
      <c r="R28" t="s">
        <v>130</v>
      </c>
      <c r="S28" s="28">
        <v>44325</v>
      </c>
      <c r="AD28" s="39"/>
      <c r="AE28" s="39"/>
      <c r="AH28" s="39"/>
      <c r="AI28" s="39"/>
      <c r="AJ28" t="s">
        <v>129</v>
      </c>
    </row>
    <row r="29" spans="1:36" s="38" customFormat="1" ht="15" x14ac:dyDescent="0.25">
      <c r="A29">
        <v>1.66</v>
      </c>
      <c r="B29">
        <v>3.96</v>
      </c>
      <c r="C29">
        <v>5.46</v>
      </c>
      <c r="D29" s="20">
        <f t="shared" si="0"/>
        <v>3.8085074229652571E-2</v>
      </c>
      <c r="E29" s="17">
        <f>IF(OR($A29="",$B29="",$C29=""),"",A29*'MPTO_working_3-way'!$I28)</f>
        <v>1.7232212232212232</v>
      </c>
      <c r="F29" s="21">
        <f>IF(OR($A29="",$B29="",$C29=""),"",B29*'MPTO_working_3-way'!$I28)</f>
        <v>4.1108168939494245</v>
      </c>
      <c r="G29" s="22">
        <f>IF(OR($A29="",$B29="",$C29=""),"",C29*'MPTO_working_3-way'!$I28)</f>
        <v>5.667944505293903</v>
      </c>
      <c r="H29" s="17">
        <f>IF(OR($A29="",$B29="",$C29=""),"",'MPTO_working_3-way'!E28)</f>
        <v>1.695735490659716</v>
      </c>
      <c r="I29" s="21">
        <f>IF(OR($A29="",$B29="",$C29=""),"",'MPTO_working_3-way'!F28)</f>
        <v>4.1696161874508588</v>
      </c>
      <c r="J29" s="22">
        <f>IF(OR($A29="",$B29="",$C29=""),"",'MPTO_working_3-way'!G28)</f>
        <v>5.8666455702823432</v>
      </c>
      <c r="K29" s="17">
        <f>IF(OR($A29="",$B29="",$C29=""),"",'OddsRatio_working_3-way'!H28)</f>
        <v>1.7053445838359296</v>
      </c>
      <c r="L29" s="21">
        <f>IF(OR($A29="",$B29="",$C29=""),"",'OddsRatio_working_3-way'!I28)</f>
        <v>4.1633635881126558</v>
      </c>
      <c r="M29" s="22">
        <f>IF(OR($A29="",$B29="",$C29=""),"",'OddsRatio_working_3-way'!J28)</f>
        <v>5.766419460467044</v>
      </c>
      <c r="N29" s="23">
        <f t="shared" si="1"/>
        <v>58.030854455860094</v>
      </c>
      <c r="O29" s="24">
        <f t="shared" si="2"/>
        <v>24.326065251698925</v>
      </c>
      <c r="P29" s="24">
        <f t="shared" si="3"/>
        <v>17.643080292440981</v>
      </c>
      <c r="Q29" t="s">
        <v>145</v>
      </c>
      <c r="R29" t="s">
        <v>85</v>
      </c>
      <c r="S29" s="28">
        <v>44325</v>
      </c>
      <c r="AD29" s="39"/>
      <c r="AE29" s="39"/>
      <c r="AH29" s="39"/>
      <c r="AI29" s="39"/>
      <c r="AJ29" t="s">
        <v>129</v>
      </c>
    </row>
    <row r="30" spans="1:36" s="38" customFormat="1" ht="15" x14ac:dyDescent="0.25">
      <c r="A30">
        <v>2.41</v>
      </c>
      <c r="B30">
        <v>3.32</v>
      </c>
      <c r="C30">
        <v>3.16</v>
      </c>
      <c r="D30" s="20">
        <f t="shared" si="0"/>
        <v>3.2598274815739625E-2</v>
      </c>
      <c r="E30" s="17">
        <f>IF(OR($A30="",$B30="",$C30=""),"",A30*'MPTO_working_3-way'!$I29)</f>
        <v>2.4885618423059328</v>
      </c>
      <c r="F30" s="21">
        <f>IF(OR($A30="",$B30="",$C30=""),"",B30*'MPTO_working_3-way'!$I29)</f>
        <v>3.4282262723882555</v>
      </c>
      <c r="G30" s="22">
        <f>IF(OR($A30="",$B30="",$C30=""),"",C30*'MPTO_working_3-way'!$I29)</f>
        <v>3.2630105484177374</v>
      </c>
      <c r="H30" s="17">
        <f>IF(OR($A30="",$B30="",$C30=""),"",'MPTO_working_3-way'!E29)</f>
        <v>2.4748085051736104</v>
      </c>
      <c r="I30" s="21">
        <f>IF(OR($A30="",$B30="",$C30=""),"",'MPTO_working_3-way'!F29)</f>
        <v>3.4442528835842752</v>
      </c>
      <c r="J30" s="22">
        <f>IF(OR($A30="",$B30="",$C30=""),"",'MPTO_working_3-way'!G29)</f>
        <v>3.2723626227987346</v>
      </c>
      <c r="K30" s="17">
        <f>IF(OR($A30="",$B30="",$C30=""),"",'OddsRatio_working_3-way'!H29)</f>
        <v>2.4809001490373634</v>
      </c>
      <c r="L30" s="21">
        <f>IF(OR($A30="",$B30="",$C30=""),"",'OddsRatio_working_3-way'!I29)</f>
        <v>3.4366584012529655</v>
      </c>
      <c r="M30" s="22">
        <f>IF(OR($A30="",$B30="",$C30=""),"",'OddsRatio_working_3-way'!J29)</f>
        <v>3.2686129942700033</v>
      </c>
      <c r="N30" s="23">
        <f t="shared" si="1"/>
        <v>40.183851692967671</v>
      </c>
      <c r="O30" s="24">
        <f t="shared" si="2"/>
        <v>29.169603186762679</v>
      </c>
      <c r="P30" s="24">
        <f t="shared" si="3"/>
        <v>30.646545120269646</v>
      </c>
      <c r="Q30" t="s">
        <v>143</v>
      </c>
      <c r="R30" t="s">
        <v>119</v>
      </c>
      <c r="S30" s="28">
        <v>44325</v>
      </c>
      <c r="AD30" s="39"/>
      <c r="AE30" s="39"/>
      <c r="AH30" s="39"/>
      <c r="AI30" s="39"/>
      <c r="AJ30" t="s">
        <v>129</v>
      </c>
    </row>
    <row r="31" spans="1:36" s="38" customFormat="1" ht="15" x14ac:dyDescent="0.25">
      <c r="A31">
        <v>2.0699999999999998</v>
      </c>
      <c r="B31">
        <v>3.66</v>
      </c>
      <c r="C31">
        <v>3.61</v>
      </c>
      <c r="D31" s="20">
        <f t="shared" si="0"/>
        <v>3.3324141404768026E-2</v>
      </c>
      <c r="E31" s="17">
        <f>IF(OR($A31="",$B31="",$C31=""),"",A31*'MPTO_working_3-way'!$I30)</f>
        <v>2.1389809727078695</v>
      </c>
      <c r="F31" s="21">
        <f>IF(OR($A31="",$B31="",$C31=""),"",B31*'MPTO_working_3-way'!$I30)</f>
        <v>3.7819663575414513</v>
      </c>
      <c r="G31" s="22">
        <f>IF(OR($A31="",$B31="",$C31=""),"",C31*'MPTO_working_3-way'!$I30)</f>
        <v>3.7303001504712126</v>
      </c>
      <c r="H31" s="17">
        <f>IF(OR($A31="",$B31="",$C31=""),"",'MPTO_working_3-way'!E30)</f>
        <v>2.1187170544359137</v>
      </c>
      <c r="I31" s="21">
        <f>IF(OR($A31="",$B31="",$C31=""),"",'MPTO_working_3-way'!F30)</f>
        <v>3.8151048125415166</v>
      </c>
      <c r="J31" s="22">
        <f>IF(OR($A31="",$B31="",$C31=""),"",'MPTO_working_3-way'!G30)</f>
        <v>3.7608086140547394</v>
      </c>
      <c r="K31" s="17">
        <f>IF(OR($A31="",$B31="",$C31=""),"",'OddsRatio_working_3-way'!H30)</f>
        <v>2.1268606446887004</v>
      </c>
      <c r="L31" s="21">
        <f>IF(OR($A31="",$B31="",$C31=""),"",'OddsRatio_working_3-way'!I30)</f>
        <v>3.8013544998803215</v>
      </c>
      <c r="M31" s="22">
        <f>IF(OR($A31="",$B31="",$C31=""),"",'OddsRatio_working_3-way'!J30)</f>
        <v>3.7486974604088856</v>
      </c>
      <c r="N31" s="23">
        <f t="shared" si="1"/>
        <v>46.751234010933608</v>
      </c>
      <c r="O31" s="24">
        <f t="shared" si="2"/>
        <v>26.441271694708345</v>
      </c>
      <c r="P31" s="24">
        <f t="shared" si="3"/>
        <v>26.807494294358047</v>
      </c>
      <c r="Q31" t="s">
        <v>104</v>
      </c>
      <c r="R31" t="s">
        <v>102</v>
      </c>
      <c r="S31" s="28">
        <v>44325</v>
      </c>
      <c r="AD31" s="39"/>
      <c r="AE31" s="39"/>
      <c r="AH31" s="39"/>
      <c r="AI31" s="39"/>
      <c r="AJ31" t="s">
        <v>129</v>
      </c>
    </row>
    <row r="32" spans="1:36" s="38" customFormat="1" ht="15" x14ac:dyDescent="0.25">
      <c r="A32">
        <v>2.54</v>
      </c>
      <c r="B32">
        <v>3.57</v>
      </c>
      <c r="C32">
        <v>2.79</v>
      </c>
      <c r="D32" s="20">
        <f t="shared" si="0"/>
        <v>3.2235771287602244E-2</v>
      </c>
      <c r="E32" s="17">
        <f>IF(OR($A32="",$B32="",$C32=""),"",A32*'MPTO_working_3-way'!$I31)</f>
        <v>2.6218788590705095</v>
      </c>
      <c r="F32" s="21">
        <f>IF(OR($A32="",$B32="",$C32=""),"",B32*'MPTO_working_3-way'!$I31)</f>
        <v>3.6850817034967398</v>
      </c>
      <c r="G32" s="22">
        <f>IF(OR($A32="",$B32="",$C32=""),"",C32*'MPTO_working_3-way'!$I31)</f>
        <v>2.8799378018924102</v>
      </c>
      <c r="H32" s="17">
        <f>IF(OR($A32="",$B32="",$C32=""),"",'MPTO_working_3-way'!E31)</f>
        <v>2.6112692489431231</v>
      </c>
      <c r="I32" s="21">
        <f>IF(OR($A32="",$B32="",$C32=""),"",'MPTO_working_3-way'!F31)</f>
        <v>3.7124101618341609</v>
      </c>
      <c r="J32" s="22">
        <f>IF(OR($A32="",$B32="",$C32=""),"",'MPTO_working_3-way'!G31)</f>
        <v>2.8762271835437065</v>
      </c>
      <c r="K32" s="17">
        <f>IF(OR($A32="",$B32="",$C32=""),"",'OddsRatio_working_3-way'!H31)</f>
        <v>2.6164595136634987</v>
      </c>
      <c r="L32" s="21">
        <f>IF(OR($A32="",$B32="",$C32=""),"",'OddsRatio_working_3-way'!I31)</f>
        <v>3.6975980195553184</v>
      </c>
      <c r="M32" s="22">
        <f>IF(OR($A32="",$B32="",$C32=""),"",'OddsRatio_working_3-way'!J31)</f>
        <v>2.8788717723751054</v>
      </c>
      <c r="N32" s="23">
        <f t="shared" si="1"/>
        <v>38.140587485209487</v>
      </c>
      <c r="O32" s="24">
        <f t="shared" si="2"/>
        <v>27.136440395639244</v>
      </c>
      <c r="P32" s="24">
        <f t="shared" si="3"/>
        <v>34.722972119151287</v>
      </c>
      <c r="Q32" t="s">
        <v>106</v>
      </c>
      <c r="R32" t="s">
        <v>105</v>
      </c>
      <c r="S32" s="28">
        <v>44325</v>
      </c>
      <c r="AD32" s="39"/>
      <c r="AE32" s="39"/>
      <c r="AH32" s="39"/>
      <c r="AI32" s="39"/>
      <c r="AJ32" t="s">
        <v>129</v>
      </c>
    </row>
    <row r="33" spans="1:36" s="38" customFormat="1" ht="15" x14ac:dyDescent="0.25">
      <c r="A33">
        <v>2.1</v>
      </c>
      <c r="B33">
        <v>3.37</v>
      </c>
      <c r="C33">
        <v>3.75</v>
      </c>
      <c r="D33" s="20">
        <f t="shared" si="0"/>
        <v>3.9593047901653078E-2</v>
      </c>
      <c r="E33" s="17">
        <f>IF(OR($A33="",$B33="",$C33=""),"",A33*'MPTO_working_3-way'!$I32)</f>
        <v>2.1831454005934714</v>
      </c>
      <c r="F33" s="21">
        <f>IF(OR($A33="",$B33="",$C33=""),"",B33*'MPTO_working_3-way'!$I32)</f>
        <v>3.5034285714285711</v>
      </c>
      <c r="G33" s="22">
        <f>IF(OR($A33="",$B33="",$C33=""),"",C33*'MPTO_working_3-way'!$I32)</f>
        <v>3.8984739296311992</v>
      </c>
      <c r="H33" s="17">
        <f>IF(OR($A33="",$B33="",$C33=""),"",'MPTO_working_3-way'!E32)</f>
        <v>2.1598608313495697</v>
      </c>
      <c r="I33" s="21">
        <f>IF(OR($A33="",$B33="",$C33=""),"",'MPTO_working_3-way'!F32)</f>
        <v>3.5268613575201826</v>
      </c>
      <c r="J33" s="22">
        <f>IF(OR($A33="",$B33="",$C33=""),"",'MPTO_working_3-way'!G32)</f>
        <v>3.9452558813691598</v>
      </c>
      <c r="K33" s="17">
        <f>IF(OR($A33="",$B33="",$C33=""),"",'OddsRatio_working_3-way'!H32)</f>
        <v>2.1693282754903085</v>
      </c>
      <c r="L33" s="21">
        <f>IF(OR($A33="",$B33="",$C33=""),"",'OddsRatio_working_3-way'!I32)</f>
        <v>3.5193709208291182</v>
      </c>
      <c r="M33" s="22">
        <f>IF(OR($A33="",$B33="",$C33=""),"",'OddsRatio_working_3-way'!J32)</f>
        <v>3.9233206887257701</v>
      </c>
      <c r="N33" s="23">
        <f t="shared" si="1"/>
        <v>45.805469472081775</v>
      </c>
      <c r="O33" s="24">
        <f t="shared" si="2"/>
        <v>28.543467623552445</v>
      </c>
      <c r="P33" s="24">
        <f t="shared" si="3"/>
        <v>25.651062904365794</v>
      </c>
      <c r="Q33" t="s">
        <v>94</v>
      </c>
      <c r="R33" t="s">
        <v>113</v>
      </c>
      <c r="S33" s="28">
        <v>44356</v>
      </c>
      <c r="AD33" s="39"/>
      <c r="AE33" s="39"/>
      <c r="AH33" s="39"/>
      <c r="AI33" s="39"/>
      <c r="AJ33" t="s">
        <v>125</v>
      </c>
    </row>
    <row r="34" spans="1:36" s="38" customFormat="1" ht="15" x14ac:dyDescent="0.25">
      <c r="A34">
        <v>2.31</v>
      </c>
      <c r="B34">
        <v>3.2</v>
      </c>
      <c r="C34">
        <v>3.42</v>
      </c>
      <c r="D34" s="20">
        <f t="shared" si="0"/>
        <v>3.779809371914622E-2</v>
      </c>
      <c r="E34" s="17">
        <f>IF(OR($A34="",$B34="",$C34=""),"",A34*'MPTO_working_3-way'!$I33)</f>
        <v>2.397313596491228</v>
      </c>
      <c r="F34" s="21">
        <f>IF(OR($A34="",$B34="",$C34=""),"",B34*'MPTO_working_3-way'!$I33)</f>
        <v>3.320953899901268</v>
      </c>
      <c r="G34" s="22">
        <f>IF(OR($A34="",$B34="",$C34=""),"",C34*'MPTO_working_3-way'!$I33)</f>
        <v>3.54926948051948</v>
      </c>
      <c r="H34" s="17">
        <f>IF(OR($A34="",$B34="",$C34=""),"",'MPTO_working_3-way'!E33)</f>
        <v>2.3792468669650688</v>
      </c>
      <c r="I34" s="21">
        <f>IF(OR($A34="",$B34="",$C34=""),"",'MPTO_working_3-way'!F33)</f>
        <v>3.3344377499446032</v>
      </c>
      <c r="J34" s="22">
        <f>IF(OR($A34="",$B34="",$C34=""),"",'MPTO_working_3-way'!G33)</f>
        <v>3.5740031780679375</v>
      </c>
      <c r="K34" s="17">
        <f>IF(OR($A34="",$B34="",$C34=""),"",'OddsRatio_working_3-way'!H33)</f>
        <v>2.3870424834812236</v>
      </c>
      <c r="L34" s="21">
        <f>IF(OR($A34="",$B34="",$C34=""),"",'OddsRatio_working_3-way'!I33)</f>
        <v>3.3293843234035818</v>
      </c>
      <c r="M34" s="22">
        <f>IF(OR($A34="",$B34="",$C34=""),"",'OddsRatio_working_3-way'!J33)</f>
        <v>3.5623227557439399</v>
      </c>
      <c r="N34" s="23">
        <f t="shared" si="1"/>
        <v>41.713357879570978</v>
      </c>
      <c r="O34" s="24">
        <f t="shared" si="2"/>
        <v>30.111830219315301</v>
      </c>
      <c r="P34" s="24">
        <f t="shared" si="3"/>
        <v>28.174811901113735</v>
      </c>
      <c r="Q34" t="s">
        <v>112</v>
      </c>
      <c r="R34" t="s">
        <v>121</v>
      </c>
      <c r="S34" s="28">
        <v>44356</v>
      </c>
      <c r="AD34" s="39"/>
      <c r="AE34" s="39"/>
      <c r="AH34" s="39"/>
      <c r="AI34" s="39"/>
      <c r="AJ34" t="s">
        <v>125</v>
      </c>
    </row>
    <row r="35" spans="1:36" s="38" customFormat="1" ht="15" x14ac:dyDescent="0.25">
      <c r="A35">
        <v>1.88</v>
      </c>
      <c r="B35">
        <v>3.65</v>
      </c>
      <c r="C35">
        <v>4.24</v>
      </c>
      <c r="D35" s="20">
        <f t="shared" si="0"/>
        <v>4.1736552960520923E-2</v>
      </c>
      <c r="E35" s="17">
        <f>IF(OR($A35="",$B35="",$C35=""),"",A35*'MPTO_working_3-way'!$I34)</f>
        <v>1.9584647195657792</v>
      </c>
      <c r="F35" s="21">
        <f>IF(OR($A35="",$B35="",$C35=""),"",B35*'MPTO_working_3-way'!$I34)</f>
        <v>3.8023384183059012</v>
      </c>
      <c r="G35" s="22">
        <f>IF(OR($A35="",$B35="",$C35=""),"",C35*'MPTO_working_3-way'!$I34)</f>
        <v>4.4169629845526091</v>
      </c>
      <c r="H35" s="17">
        <f>IF(OR($A35="",$B35="",$C35=""),"",'MPTO_working_3-way'!E34)</f>
        <v>1.9304918334450989</v>
      </c>
      <c r="I35" s="21">
        <f>IF(OR($A35="",$B35="",$C35=""),"",'MPTO_working_3-way'!F34)</f>
        <v>3.8452602901942261</v>
      </c>
      <c r="J35" s="22">
        <f>IF(OR($A35="",$B35="",$C35=""),"",'MPTO_working_3-way'!G34)</f>
        <v>4.5057857656124822</v>
      </c>
      <c r="K35" s="17">
        <f>IF(OR($A35="",$B35="",$C35=""),"",'OddsRatio_working_3-way'!H34)</f>
        <v>1.9410429266962683</v>
      </c>
      <c r="L35" s="21">
        <f>IF(OR($A35="",$B35="",$C35=""),"",'OddsRatio_working_3-way'!I34)</f>
        <v>3.8338224497103544</v>
      </c>
      <c r="M35" s="22">
        <f>IF(OR($A35="",$B35="",$C35=""),"",'OddsRatio_working_3-way'!J34)</f>
        <v>4.4647489573817163</v>
      </c>
      <c r="N35" s="23">
        <f t="shared" si="1"/>
        <v>51.060404101724885</v>
      </c>
      <c r="O35" s="24">
        <f t="shared" si="2"/>
        <v>26.299605400340493</v>
      </c>
      <c r="P35" s="24">
        <f t="shared" si="3"/>
        <v>22.639990497934619</v>
      </c>
      <c r="Q35" t="s">
        <v>93</v>
      </c>
      <c r="R35" t="s">
        <v>95</v>
      </c>
      <c r="S35" s="28">
        <v>44386</v>
      </c>
      <c r="AD35" s="39"/>
      <c r="AE35" s="39"/>
      <c r="AH35" s="39"/>
      <c r="AI35" s="39"/>
      <c r="AJ35" t="s">
        <v>125</v>
      </c>
    </row>
    <row r="36" spans="1:36" s="38" customFormat="1" ht="15" x14ac:dyDescent="0.25">
      <c r="A36">
        <v>3.95</v>
      </c>
      <c r="B36">
        <v>3.15</v>
      </c>
      <c r="C36">
        <v>2.0099999999999998</v>
      </c>
      <c r="D36" s="20">
        <f t="shared" si="0"/>
        <v>6.8137312233288228E-2</v>
      </c>
      <c r="E36" s="17">
        <f>IF(OR($A36="",$B36="",$C36=""),"",A36*'MPTO_working_3-way'!$I35)</f>
        <v>4.2191423833214889</v>
      </c>
      <c r="F36" s="21">
        <f>IF(OR($A36="",$B36="",$C36=""),"",B36*'MPTO_working_3-way'!$I35)</f>
        <v>3.3646325335348579</v>
      </c>
      <c r="G36" s="22">
        <f>IF(OR($A36="",$B36="",$C36=""),"",C36*'MPTO_working_3-way'!$I35)</f>
        <v>2.146955997588909</v>
      </c>
      <c r="H36" s="17">
        <f>IF(OR($A36="",$B36="",$C36=""),"",'MPTO_working_3-way'!E35)</f>
        <v>4.3392961711467484</v>
      </c>
      <c r="I36" s="21">
        <f>IF(OR($A36="",$B36="",$C36=""),"",'MPTO_working_3-way'!F35)</f>
        <v>3.3927300845488868</v>
      </c>
      <c r="J36" s="22">
        <f>IF(OR($A36="",$B36="",$C36=""),"",'MPTO_working_3-way'!G35)</f>
        <v>2.1061499561033226</v>
      </c>
      <c r="K36" s="17">
        <f>IF(OR($A36="",$B36="",$C36=""),"",'OddsRatio_working_3-way'!H35)</f>
        <v>4.2780476670149659</v>
      </c>
      <c r="L36" s="21">
        <f>IF(OR($A36="",$B36="",$C36=""),"",'OddsRatio_working_3-way'!I35)</f>
        <v>3.3890855878244666</v>
      </c>
      <c r="M36" s="22">
        <f>IF(OR($A36="",$B36="",$C36=""),"",'OddsRatio_working_3-way'!J35)</f>
        <v>2.1223146249780047</v>
      </c>
      <c r="N36" s="23">
        <f t="shared" si="1"/>
        <v>23.701499241956309</v>
      </c>
      <c r="O36" s="24">
        <f t="shared" si="2"/>
        <v>29.720927620865851</v>
      </c>
      <c r="P36" s="24">
        <f t="shared" si="3"/>
        <v>46.577573137177829</v>
      </c>
      <c r="Q36" t="s">
        <v>118</v>
      </c>
      <c r="R36" t="s">
        <v>83</v>
      </c>
      <c r="S36" s="28">
        <v>44417</v>
      </c>
      <c r="AD36" s="39"/>
      <c r="AE36" s="39"/>
      <c r="AH36" s="39"/>
      <c r="AI36" s="39"/>
      <c r="AJ36" t="s">
        <v>127</v>
      </c>
    </row>
    <row r="37" spans="1:36" s="67" customFormat="1" ht="15" x14ac:dyDescent="0.25">
      <c r="A37" s="60">
        <v>1.66</v>
      </c>
      <c r="B37" s="60">
        <v>3.4</v>
      </c>
      <c r="C37" s="60">
        <v>5.65</v>
      </c>
      <c r="D37" s="61">
        <f t="shared" si="0"/>
        <v>7.3518436055518332E-2</v>
      </c>
      <c r="E37" s="62">
        <f>IF(OR($A37="",$B37="",$C37=""),"",A37*'MPTO_working_3-way'!$I36)</f>
        <v>1.7820406038521603</v>
      </c>
      <c r="F37" s="63">
        <f>IF(OR($A37="",$B37="",$C37=""),"",B37*'MPTO_working_3-way'!$I36)</f>
        <v>3.6499626825887623</v>
      </c>
      <c r="G37" s="64">
        <f>IF(OR($A37="",$B37="",$C37=""),"",C37*'MPTO_working_3-way'!$I36)</f>
        <v>6.0653791637136791</v>
      </c>
      <c r="H37" s="62">
        <f>IF(OR($A37="",$B37="",$C37=""),"",'MPTO_working_3-way'!E36)</f>
        <v>1.7303927243260451</v>
      </c>
      <c r="I37" s="63">
        <f>IF(OR($A37="",$B37="",$C37=""),"",'MPTO_working_3-way'!F36)</f>
        <v>3.7090405775299895</v>
      </c>
      <c r="J37" s="64">
        <f>IF(OR($A37="",$B37="",$C37=""),"",'MPTO_working_3-way'!G36)</f>
        <v>6.558021881598072</v>
      </c>
      <c r="K37" s="62">
        <f>IF(OR($A37="",$B37="",$C37=""),"",'OddsRatio_working_3-way'!H36)</f>
        <v>1.7485061739263654</v>
      </c>
      <c r="L37" s="63">
        <f>IF(OR($A37="",$B37="",$C37=""),"",'OddsRatio_working_3-way'!I36)</f>
        <v>3.7218406324595099</v>
      </c>
      <c r="M37" s="64">
        <f>IF(OR($A37="",$B37="",$C37=""),"",'OddsRatio_working_3-way'!J36)</f>
        <v>6.2735662253903017</v>
      </c>
      <c r="N37" s="65">
        <f t="shared" si="1"/>
        <v>56.115444162065842</v>
      </c>
      <c r="O37" s="66">
        <f t="shared" si="2"/>
        <v>27.397540385008618</v>
      </c>
      <c r="P37" s="66">
        <f t="shared" si="3"/>
        <v>16.487015452925537</v>
      </c>
      <c r="Q37" s="60" t="s">
        <v>124</v>
      </c>
      <c r="R37" s="60" t="s">
        <v>117</v>
      </c>
      <c r="S37" s="69">
        <v>44417</v>
      </c>
      <c r="AD37" s="68"/>
      <c r="AE37" s="68"/>
      <c r="AH37" s="68"/>
      <c r="AI37" s="68"/>
      <c r="AJ37" s="60" t="s">
        <v>127</v>
      </c>
    </row>
    <row r="38" spans="1:36" s="38" customFormat="1" ht="15" x14ac:dyDescent="0.25">
      <c r="A38">
        <v>3.27</v>
      </c>
      <c r="B38">
        <v>3.2</v>
      </c>
      <c r="C38">
        <v>2.41</v>
      </c>
      <c r="D38" s="20">
        <f t="shared" si="0"/>
        <v>3.3248156889616354E-2</v>
      </c>
      <c r="E38" s="17">
        <f>IF(OR($A38="",$B38="",$C38=""),"",A38*'MPTO_working_3-way'!$I37)</f>
        <v>3.3787214730290454</v>
      </c>
      <c r="F38" s="21">
        <f>IF(OR($A38="",$B38="",$C38=""),"",B38*'MPTO_working_3-way'!$I37)</f>
        <v>3.3063941020467724</v>
      </c>
      <c r="G38" s="22">
        <f>IF(OR($A38="",$B38="",$C38=""),"",C38*'MPTO_working_3-way'!$I37)</f>
        <v>2.4901280581039758</v>
      </c>
      <c r="H38" s="17">
        <f>IF(OR($A38="",$B38="",$C38=""),"",'MPTO_working_3-way'!E37)</f>
        <v>3.3929626317522019</v>
      </c>
      <c r="I38" s="21">
        <f>IF(OR($A38="",$B38="",$C38=""),"",'MPTO_working_3-way'!F37)</f>
        <v>3.3176598122054202</v>
      </c>
      <c r="J38" s="22">
        <f>IF(OR($A38="",$B38="",$C38=""),"",'MPTO_working_3-way'!G37)</f>
        <v>2.4761359894794519</v>
      </c>
      <c r="K38" s="17">
        <f>IF(OR($A38="",$B38="",$C38=""),"",'OddsRatio_working_3-way'!H37)</f>
        <v>3.3864337021574888</v>
      </c>
      <c r="L38" s="21">
        <f>IF(OR($A38="",$B38="",$C38=""),"",'OddsRatio_working_3-way'!I37)</f>
        <v>3.3128432355711341</v>
      </c>
      <c r="M38" s="22">
        <f>IF(OR($A38="",$B38="",$C38=""),"",'OddsRatio_working_3-way'!J37)</f>
        <v>2.4823222555251356</v>
      </c>
      <c r="N38" s="23">
        <f t="shared" ref="N38:N39" si="4">(1/E38)* 100</f>
        <v>29.596994247161</v>
      </c>
      <c r="O38" s="24">
        <f t="shared" ref="O38:O39" si="5">(1/F38)* 100</f>
        <v>30.244428496317649</v>
      </c>
      <c r="P38" s="24">
        <f t="shared" ref="P38:P39" si="6">(1/G38)* 100</f>
        <v>40.158577256521347</v>
      </c>
      <c r="Q38" t="s">
        <v>74</v>
      </c>
      <c r="R38" t="s">
        <v>146</v>
      </c>
      <c r="S38" s="76" t="s">
        <v>149</v>
      </c>
      <c r="AD38" s="39"/>
      <c r="AE38" s="39"/>
      <c r="AH38" s="39"/>
      <c r="AI38" s="39"/>
      <c r="AJ38" t="s">
        <v>126</v>
      </c>
    </row>
    <row r="39" spans="1:36" s="38" customFormat="1" ht="15" x14ac:dyDescent="0.25">
      <c r="A39">
        <v>2.2599999999999998</v>
      </c>
      <c r="B39">
        <v>3.57</v>
      </c>
      <c r="C39">
        <v>3.21</v>
      </c>
      <c r="D39" s="20">
        <f t="shared" si="0"/>
        <v>3.4116400674900627E-2</v>
      </c>
      <c r="E39" s="17">
        <f>IF(OR($A39="",$B39="",$C39=""),"",A39*'MPTO_working_3-way'!$I40)</f>
        <v>2.3371030655252754</v>
      </c>
      <c r="F39" s="21">
        <f>IF(OR($A39="",$B39="",$C39=""),"",B39*'MPTO_working_3-way'!$I40)</f>
        <v>3.6917955504093949</v>
      </c>
      <c r="G39" s="22">
        <f>IF(OR($A39="",$B39="",$C39=""),"",C39*'MPTO_working_3-way'!$I40)</f>
        <v>3.3195136461664312</v>
      </c>
      <c r="H39" s="17">
        <f>IF(OR($A39="",$B39="",$C39=""),"",'MPTO_working_3-way'!E40)</f>
        <v>2.3196165147090406</v>
      </c>
      <c r="I39" s="21">
        <f>IF(OR($A39="",$B39="",$C39=""),"",'MPTO_working_3-way'!F40)</f>
        <v>3.7210699196588992</v>
      </c>
      <c r="J39" s="22">
        <f>IF(OR($A39="",$B39="",$C39=""),"",'MPTO_working_3-way'!G40)</f>
        <v>3.3316192575093835</v>
      </c>
      <c r="K39" s="17">
        <f>IF(OR($A39="",$B39="",$C39=""),"",'OddsRatio_working_3-way'!H40)</f>
        <v>2.3270958197411322</v>
      </c>
      <c r="L39" s="21">
        <f>IF(OR($A39="",$B39="",$C39=""),"",'OddsRatio_working_3-way'!I40)</f>
        <v>3.7068541720116754</v>
      </c>
      <c r="M39" s="22">
        <f>IF(OR($A39="",$B39="",$C39=""),"",'OddsRatio_working_3-way'!J40)</f>
        <v>3.3276839377999234</v>
      </c>
      <c r="N39" s="23">
        <f t="shared" si="4"/>
        <v>42.78801456174741</v>
      </c>
      <c r="O39" s="24">
        <f t="shared" si="5"/>
        <v>27.087090450854106</v>
      </c>
      <c r="P39" s="24">
        <f t="shared" si="6"/>
        <v>30.124894987398488</v>
      </c>
      <c r="Q39" t="s">
        <v>147</v>
      </c>
      <c r="R39" t="s">
        <v>148</v>
      </c>
      <c r="S39" s="76" t="s">
        <v>150</v>
      </c>
      <c r="AD39" s="39"/>
      <c r="AE39" s="39"/>
      <c r="AH39" s="39"/>
      <c r="AI39" s="39"/>
      <c r="AJ39" t="s">
        <v>128</v>
      </c>
    </row>
    <row r="40" spans="1:36" s="38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9"/>
      <c r="AE40" s="39"/>
      <c r="AH40" s="39"/>
      <c r="AI40" s="39"/>
      <c r="AJ40"/>
    </row>
    <row r="41" spans="1:36" s="38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9"/>
      <c r="AE41" s="39"/>
      <c r="AH41" s="39"/>
      <c r="AI41" s="39"/>
      <c r="AJ41"/>
    </row>
    <row r="42" spans="1:36" s="38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9"/>
      <c r="AE42" s="39"/>
      <c r="AH42" s="39"/>
      <c r="AI42" s="39"/>
      <c r="AJ42"/>
    </row>
    <row r="43" spans="1:36" s="38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9"/>
      <c r="AE43" s="39"/>
      <c r="AH43" s="39"/>
      <c r="AI43" s="39"/>
      <c r="AJ43"/>
    </row>
    <row r="44" spans="1:36" s="38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9"/>
      <c r="AE44" s="39"/>
      <c r="AH44" s="39"/>
      <c r="AI44" s="39"/>
      <c r="AJ44"/>
    </row>
    <row r="45" spans="1:36" s="38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9"/>
      <c r="AE45" s="39"/>
      <c r="AH45" s="39"/>
      <c r="AI45" s="39"/>
      <c r="AJ45"/>
    </row>
    <row r="46" spans="1:36" s="38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9"/>
      <c r="AE46" s="39"/>
      <c r="AH46" s="39"/>
      <c r="AI46" s="39"/>
      <c r="AJ46"/>
    </row>
    <row r="47" spans="1:36" s="38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9"/>
      <c r="AE47" s="39"/>
      <c r="AH47" s="39"/>
      <c r="AI47" s="39"/>
      <c r="AJ47"/>
    </row>
    <row r="48" spans="1:36" s="38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9"/>
      <c r="AE48" s="39"/>
      <c r="AH48" s="39"/>
      <c r="AI48" s="39"/>
      <c r="AJ48"/>
    </row>
    <row r="49" spans="1:36" s="38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9"/>
      <c r="AE49" s="39"/>
      <c r="AH49" s="39"/>
      <c r="AI49" s="39"/>
      <c r="AJ49"/>
    </row>
    <row r="50" spans="1:36" s="38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9"/>
      <c r="AE50" s="39"/>
      <c r="AH50" s="39"/>
      <c r="AI50" s="39"/>
      <c r="AJ50"/>
    </row>
    <row r="51" spans="1:36" s="38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9"/>
      <c r="AE51" s="39"/>
      <c r="AH51" s="39"/>
      <c r="AI51" s="39"/>
      <c r="AJ51"/>
    </row>
    <row r="52" spans="1:36" s="38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9"/>
      <c r="AE52" s="39"/>
      <c r="AH52" s="39"/>
      <c r="AI52" s="39"/>
      <c r="AJ52"/>
    </row>
    <row r="53" spans="1:36" s="38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9"/>
      <c r="AE53" s="39"/>
      <c r="AH53" s="39"/>
      <c r="AI53" s="39"/>
      <c r="AJ53"/>
    </row>
    <row r="54" spans="1:36" s="38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9"/>
      <c r="AE54" s="39"/>
      <c r="AH54" s="39"/>
      <c r="AI54" s="39"/>
      <c r="AJ54"/>
    </row>
    <row r="55" spans="1:36" s="38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9"/>
      <c r="AE55" s="39"/>
      <c r="AH55" s="39"/>
      <c r="AI55" s="39"/>
      <c r="AJ55"/>
    </row>
    <row r="56" spans="1:36" s="38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9"/>
      <c r="AE56" s="39"/>
      <c r="AH56" s="39"/>
      <c r="AI56" s="39"/>
      <c r="AJ56"/>
    </row>
    <row r="57" spans="1:36" s="38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9"/>
      <c r="AE57" s="39"/>
      <c r="AH57" s="39"/>
      <c r="AI57" s="39"/>
      <c r="AJ57"/>
    </row>
    <row r="58" spans="1:36" s="38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9"/>
      <c r="AE58" s="39"/>
      <c r="AH58" s="39"/>
      <c r="AI58" s="39"/>
      <c r="AJ58"/>
    </row>
    <row r="59" spans="1:36" s="38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9"/>
      <c r="AE59" s="39"/>
      <c r="AH59" s="39"/>
      <c r="AI59" s="39"/>
      <c r="AJ59"/>
    </row>
    <row r="60" spans="1:36" s="38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9"/>
      <c r="AE60" s="39"/>
      <c r="AH60" s="39"/>
      <c r="AI60" s="39"/>
      <c r="AJ60"/>
    </row>
    <row r="61" spans="1:36" s="38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9"/>
      <c r="AE61" s="39"/>
      <c r="AH61" s="39"/>
      <c r="AI61" s="39"/>
      <c r="AJ61"/>
    </row>
    <row r="62" spans="1:36" s="38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9"/>
      <c r="AE62" s="39"/>
      <c r="AH62" s="39"/>
      <c r="AI62" s="39"/>
      <c r="AJ62"/>
    </row>
    <row r="63" spans="1:36" s="38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9"/>
      <c r="AE63" s="39"/>
      <c r="AH63" s="39"/>
      <c r="AI63" s="39"/>
      <c r="AJ63"/>
    </row>
    <row r="64" spans="1:36" s="38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9"/>
      <c r="AE64" s="39"/>
      <c r="AH64" s="39"/>
      <c r="AI64" s="39"/>
      <c r="AJ64"/>
    </row>
    <row r="65" spans="1:36" s="38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9"/>
      <c r="AE65" s="39"/>
      <c r="AH65" s="39"/>
      <c r="AI65" s="39"/>
      <c r="AJ65"/>
    </row>
    <row r="66" spans="1:36" s="38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9"/>
      <c r="AE66" s="39"/>
      <c r="AH66" s="39"/>
      <c r="AI66" s="39"/>
      <c r="AJ66"/>
    </row>
    <row r="67" spans="1:36" s="38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9"/>
      <c r="AE67" s="39"/>
      <c r="AH67" s="39"/>
      <c r="AI67" s="39"/>
      <c r="AJ67"/>
    </row>
    <row r="68" spans="1:36" s="38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9"/>
      <c r="AE68" s="39"/>
      <c r="AH68" s="39"/>
      <c r="AI68" s="39"/>
      <c r="AJ68"/>
    </row>
    <row r="69" spans="1:36" s="38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9"/>
      <c r="AE69" s="39"/>
      <c r="AH69" s="39"/>
      <c r="AI69" s="39"/>
      <c r="AJ69"/>
    </row>
    <row r="70" spans="1:36" s="38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9"/>
      <c r="AE70" s="39"/>
      <c r="AH70" s="39"/>
      <c r="AI70" s="39"/>
      <c r="AJ70"/>
    </row>
    <row r="71" spans="1:36" s="38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9"/>
      <c r="AE71" s="39"/>
      <c r="AH71" s="39"/>
      <c r="AI71" s="39"/>
      <c r="AJ71"/>
    </row>
    <row r="72" spans="1:36" s="38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9"/>
      <c r="AE72" s="39"/>
      <c r="AH72" s="39"/>
      <c r="AI72" s="39"/>
      <c r="AJ72"/>
    </row>
    <row r="73" spans="1:36" s="38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9"/>
      <c r="AE73" s="39"/>
      <c r="AH73" s="39"/>
      <c r="AI73" s="39"/>
      <c r="AJ73"/>
    </row>
    <row r="74" spans="1:36" s="38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9"/>
      <c r="AE74" s="39"/>
      <c r="AH74" s="39"/>
      <c r="AI74" s="39"/>
      <c r="AJ74"/>
    </row>
    <row r="75" spans="1:36" s="38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9"/>
      <c r="AE75" s="39"/>
      <c r="AH75" s="39"/>
      <c r="AI75" s="39"/>
      <c r="AJ75"/>
    </row>
    <row r="76" spans="1:36" s="38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9"/>
      <c r="AE76" s="39"/>
      <c r="AH76" s="39"/>
      <c r="AI76" s="39"/>
      <c r="AJ76"/>
    </row>
    <row r="77" spans="1:36" s="38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9"/>
      <c r="AE77" s="39"/>
      <c r="AH77" s="39"/>
      <c r="AI77" s="39"/>
      <c r="AJ77"/>
    </row>
    <row r="78" spans="1:36" s="38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9"/>
      <c r="AE78" s="39"/>
      <c r="AH78" s="39"/>
      <c r="AI78" s="39"/>
      <c r="AJ78"/>
    </row>
    <row r="79" spans="1:36" s="38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9"/>
      <c r="AE79" s="39"/>
      <c r="AH79" s="39"/>
      <c r="AI79" s="39"/>
      <c r="AJ79"/>
    </row>
    <row r="80" spans="1:36" s="38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9"/>
      <c r="AE80" s="39"/>
      <c r="AH80" s="39"/>
      <c r="AI80" s="39"/>
      <c r="AJ80"/>
    </row>
    <row r="81" spans="1:36" s="38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9"/>
      <c r="AE81" s="39"/>
      <c r="AH81" s="39"/>
      <c r="AI81" s="39"/>
      <c r="AJ81"/>
    </row>
    <row r="82" spans="1:36" s="38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9"/>
      <c r="AE82" s="39"/>
      <c r="AH82" s="39"/>
      <c r="AI82" s="39"/>
      <c r="AJ82"/>
    </row>
    <row r="83" spans="1:36" s="38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9"/>
      <c r="AE83" s="39"/>
      <c r="AH83" s="39"/>
      <c r="AI83" s="39"/>
      <c r="AJ83"/>
    </row>
    <row r="84" spans="1:36" s="38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9"/>
      <c r="AE84" s="39"/>
      <c r="AH84" s="39"/>
      <c r="AI84" s="39"/>
      <c r="AJ84"/>
    </row>
    <row r="85" spans="1:36" s="38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9"/>
      <c r="AE85" s="39"/>
      <c r="AH85" s="39"/>
      <c r="AI85" s="39"/>
      <c r="AJ85"/>
    </row>
    <row r="86" spans="1:36" s="38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9"/>
      <c r="AE86" s="39"/>
      <c r="AH86" s="39"/>
      <c r="AI86" s="39"/>
      <c r="AJ86"/>
    </row>
    <row r="87" spans="1:36" s="38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9"/>
      <c r="AE87" s="39"/>
      <c r="AH87" s="39"/>
      <c r="AI87" s="39"/>
      <c r="AJ87"/>
    </row>
    <row r="88" spans="1:36" s="38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9"/>
      <c r="AE88" s="39"/>
      <c r="AH88" s="39"/>
      <c r="AI88" s="39"/>
      <c r="AJ88"/>
    </row>
    <row r="89" spans="1:36" s="38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9"/>
      <c r="AE89" s="39"/>
      <c r="AH89" s="39"/>
      <c r="AI89" s="39"/>
      <c r="AJ89"/>
    </row>
    <row r="90" spans="1:36" s="38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9"/>
      <c r="AE90" s="39"/>
      <c r="AH90" s="39"/>
      <c r="AI90" s="39"/>
      <c r="AJ90"/>
    </row>
    <row r="91" spans="1:36" s="38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9"/>
      <c r="AE91" s="39"/>
      <c r="AH91" s="39"/>
      <c r="AI91" s="39"/>
      <c r="AJ91"/>
    </row>
    <row r="92" spans="1:36" s="38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9"/>
      <c r="AE92" s="39"/>
      <c r="AH92" s="39"/>
      <c r="AI92" s="39"/>
      <c r="AJ92"/>
    </row>
    <row r="93" spans="1:36" s="38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9"/>
      <c r="AE93" s="39"/>
      <c r="AH93" s="39"/>
      <c r="AI93" s="39"/>
      <c r="AJ93"/>
    </row>
    <row r="94" spans="1:36" s="38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9"/>
      <c r="AE94" s="39"/>
      <c r="AH94" s="39"/>
      <c r="AI94" s="39"/>
      <c r="AJ94"/>
    </row>
    <row r="95" spans="1:36" s="38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9"/>
      <c r="AE95" s="39"/>
      <c r="AH95" s="39"/>
      <c r="AI95" s="39"/>
      <c r="AJ95"/>
    </row>
    <row r="96" spans="1:36" s="38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9"/>
      <c r="AE96" s="39"/>
      <c r="AH96" s="39"/>
      <c r="AI96" s="39"/>
      <c r="AJ96"/>
    </row>
    <row r="97" spans="1:36" s="38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9"/>
      <c r="AE97" s="39"/>
      <c r="AH97" s="39"/>
      <c r="AI97" s="39"/>
      <c r="AJ97"/>
    </row>
    <row r="98" spans="1:36" s="38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9"/>
      <c r="AE98" s="39"/>
      <c r="AH98" s="39"/>
      <c r="AI98" s="39"/>
      <c r="AJ98"/>
    </row>
    <row r="99" spans="1:36" s="38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9"/>
      <c r="AE99" s="39"/>
      <c r="AH99" s="39"/>
      <c r="AI99" s="39"/>
      <c r="AJ99"/>
    </row>
    <row r="100" spans="1:36" s="38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9"/>
      <c r="AE100" s="39"/>
      <c r="AH100" s="39"/>
      <c r="AI100" s="39"/>
      <c r="AJ100"/>
    </row>
    <row r="101" spans="1:36" s="38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9"/>
      <c r="AE101" s="39"/>
      <c r="AH101" s="39"/>
      <c r="AI101" s="39"/>
      <c r="AJ101"/>
    </row>
    <row r="102" spans="1:36" s="38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9"/>
      <c r="AE102" s="39"/>
      <c r="AH102" s="39"/>
      <c r="AI102" s="39"/>
      <c r="AJ102"/>
    </row>
    <row r="103" spans="1:36" s="38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9"/>
      <c r="AE103" s="39"/>
      <c r="AH103" s="39"/>
      <c r="AI103" s="39"/>
      <c r="AJ103"/>
    </row>
    <row r="104" spans="1:36" s="38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9"/>
      <c r="AE104" s="39"/>
      <c r="AH104" s="39"/>
      <c r="AI104" s="39"/>
      <c r="AJ104"/>
    </row>
    <row r="105" spans="1:36" s="38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9"/>
      <c r="AE105" s="39"/>
      <c r="AH105" s="39"/>
      <c r="AI105" s="39"/>
      <c r="AJ105"/>
    </row>
    <row r="106" spans="1:36" s="38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9"/>
      <c r="AE106" s="39"/>
      <c r="AH106" s="39"/>
      <c r="AI106" s="39"/>
      <c r="AJ106"/>
    </row>
    <row r="107" spans="1:36" s="38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9"/>
      <c r="AE107" s="39"/>
      <c r="AH107" s="39"/>
      <c r="AI107" s="39"/>
      <c r="AJ107"/>
    </row>
    <row r="108" spans="1:36" s="38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9"/>
      <c r="AE108" s="39"/>
      <c r="AH108" s="39"/>
      <c r="AI108" s="39"/>
      <c r="AJ108"/>
    </row>
    <row r="109" spans="1:36" s="38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9"/>
      <c r="AE109" s="39"/>
      <c r="AH109" s="39"/>
      <c r="AI109" s="39"/>
      <c r="AJ109"/>
    </row>
    <row r="110" spans="1:36" s="38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9"/>
      <c r="AE110" s="39"/>
      <c r="AH110" s="39"/>
      <c r="AI110" s="39"/>
      <c r="AJ110"/>
    </row>
    <row r="111" spans="1:36" s="38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9"/>
      <c r="AE111" s="39"/>
      <c r="AH111" s="39"/>
      <c r="AI111" s="39"/>
      <c r="AJ111"/>
    </row>
    <row r="112" spans="1:36" s="38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9"/>
      <c r="AE112" s="39"/>
      <c r="AH112" s="39"/>
      <c r="AI112" s="39"/>
      <c r="AJ112"/>
    </row>
    <row r="113" spans="1:36" s="38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9"/>
      <c r="AE113" s="39"/>
      <c r="AH113" s="39"/>
      <c r="AI113" s="39"/>
      <c r="AJ113"/>
    </row>
    <row r="114" spans="1:36" s="38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9"/>
      <c r="AE114" s="39"/>
      <c r="AH114" s="39"/>
      <c r="AI114" s="39"/>
      <c r="AJ114"/>
    </row>
    <row r="115" spans="1:36" s="38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9"/>
      <c r="AE115" s="39"/>
      <c r="AH115" s="39"/>
      <c r="AI115" s="39"/>
      <c r="AJ115"/>
    </row>
    <row r="116" spans="1:36" s="38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9"/>
      <c r="AE116" s="39"/>
      <c r="AH116" s="39"/>
      <c r="AI116" s="39"/>
      <c r="AJ116"/>
    </row>
    <row r="117" spans="1:36" s="38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9"/>
      <c r="AE117" s="39"/>
      <c r="AH117" s="39"/>
      <c r="AI117" s="39"/>
      <c r="AJ117"/>
    </row>
    <row r="118" spans="1:36" s="67" customFormat="1" ht="15" x14ac:dyDescent="0.25">
      <c r="A118" s="60"/>
      <c r="B118" s="60"/>
      <c r="C118" s="60"/>
      <c r="D118" s="61"/>
      <c r="E118" s="62"/>
      <c r="F118" s="63"/>
      <c r="G118" s="64"/>
      <c r="H118" s="62"/>
      <c r="I118" s="63"/>
      <c r="J118" s="64"/>
      <c r="K118" s="62"/>
      <c r="L118" s="63"/>
      <c r="M118" s="64"/>
      <c r="N118" s="65"/>
      <c r="O118" s="66"/>
      <c r="P118" s="66"/>
      <c r="Q118" s="60"/>
      <c r="R118" s="60"/>
      <c r="S118" s="60"/>
      <c r="AD118" s="68"/>
      <c r="AE118" s="68"/>
      <c r="AH118" s="68"/>
      <c r="AI118" s="68"/>
      <c r="AJ118" s="60"/>
    </row>
    <row r="119" spans="1:36" s="38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28"/>
      <c r="AD119" s="39"/>
      <c r="AE119" s="39"/>
      <c r="AH119" s="39"/>
      <c r="AI119" s="39"/>
      <c r="AJ119"/>
    </row>
    <row r="120" spans="1:36" s="38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28"/>
      <c r="AD120" s="39"/>
      <c r="AE120" s="39"/>
      <c r="AH120" s="39"/>
      <c r="AI120" s="39"/>
      <c r="AJ120"/>
    </row>
    <row r="121" spans="1:36" s="38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28"/>
      <c r="AD121" s="39"/>
      <c r="AE121" s="39"/>
      <c r="AH121" s="39"/>
      <c r="AI121" s="39"/>
      <c r="AJ121"/>
    </row>
    <row r="122" spans="1:36" s="38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28"/>
      <c r="AD122" s="39"/>
      <c r="AE122" s="39"/>
      <c r="AH122" s="39"/>
      <c r="AI122" s="39"/>
      <c r="AJ122"/>
    </row>
    <row r="123" spans="1:36" s="38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28"/>
      <c r="AD123" s="39"/>
      <c r="AE123" s="39"/>
      <c r="AH123" s="39"/>
      <c r="AI123" s="39"/>
      <c r="AJ123"/>
    </row>
    <row r="124" spans="1:36" s="38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28"/>
      <c r="AD124" s="39"/>
      <c r="AE124" s="39"/>
      <c r="AH124" s="39"/>
      <c r="AI124" s="39"/>
      <c r="AJ124"/>
    </row>
    <row r="125" spans="1:36" s="38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28"/>
      <c r="AD125" s="39"/>
      <c r="AE125" s="39"/>
      <c r="AH125" s="39"/>
      <c r="AI125" s="39"/>
      <c r="AJ125"/>
    </row>
    <row r="126" spans="1:36" s="38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28"/>
      <c r="AD126" s="39"/>
      <c r="AE126" s="39"/>
      <c r="AH126" s="39"/>
      <c r="AI126" s="39"/>
      <c r="AJ126"/>
    </row>
    <row r="127" spans="1:36" s="38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28"/>
      <c r="AD127" s="39"/>
      <c r="AE127" s="39"/>
      <c r="AH127" s="39"/>
      <c r="AI127" s="39"/>
      <c r="AJ127"/>
    </row>
    <row r="128" spans="1:36" s="38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28"/>
      <c r="AD128" s="39"/>
      <c r="AE128" s="39"/>
      <c r="AH128" s="39"/>
      <c r="AI128" s="39"/>
      <c r="AJ128"/>
    </row>
    <row r="129" spans="1:36" s="38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28"/>
      <c r="AD129" s="39"/>
      <c r="AE129" s="39"/>
      <c r="AH129" s="39"/>
      <c r="AI129" s="39"/>
      <c r="AJ129"/>
    </row>
    <row r="130" spans="1:36" s="38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28"/>
      <c r="AD130" s="39"/>
      <c r="AE130" s="39"/>
      <c r="AH130" s="39"/>
      <c r="AI130" s="39"/>
      <c r="AJ130"/>
    </row>
    <row r="131" spans="1:36" s="38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28"/>
      <c r="AD131" s="39"/>
      <c r="AE131" s="39"/>
      <c r="AH131" s="39"/>
      <c r="AI131" s="39"/>
      <c r="AJ131"/>
    </row>
    <row r="132" spans="1:36" s="38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28"/>
      <c r="AD132" s="39"/>
      <c r="AE132" s="39"/>
      <c r="AH132" s="39"/>
      <c r="AI132" s="39"/>
      <c r="AJ132"/>
    </row>
    <row r="133" spans="1:36" s="38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28"/>
      <c r="AD133" s="39"/>
      <c r="AE133" s="39"/>
      <c r="AH133" s="39"/>
      <c r="AI133" s="39"/>
      <c r="AJ133"/>
    </row>
    <row r="134" spans="1:36" s="38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28"/>
      <c r="AD134" s="39"/>
      <c r="AE134" s="39"/>
      <c r="AH134" s="39"/>
      <c r="AI134" s="39"/>
      <c r="AJ134"/>
    </row>
    <row r="135" spans="1:36" s="38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28"/>
      <c r="AD135" s="39"/>
      <c r="AE135" s="39"/>
      <c r="AH135" s="39"/>
      <c r="AI135" s="39"/>
      <c r="AJ135"/>
    </row>
    <row r="136" spans="1:36" s="38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28"/>
      <c r="AD136" s="39"/>
      <c r="AE136" s="39"/>
      <c r="AH136" s="39"/>
      <c r="AI136" s="39"/>
      <c r="AJ136"/>
    </row>
    <row r="137" spans="1:36" s="38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28"/>
      <c r="AD137" s="39"/>
      <c r="AE137" s="39"/>
      <c r="AH137" s="39"/>
      <c r="AI137" s="39"/>
      <c r="AJ137"/>
    </row>
    <row r="138" spans="1:36" s="38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28"/>
      <c r="AD138" s="39"/>
      <c r="AE138" s="39"/>
      <c r="AH138" s="39"/>
      <c r="AI138" s="39"/>
      <c r="AJ138"/>
    </row>
    <row r="139" spans="1:36" s="38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28"/>
      <c r="AD139" s="39"/>
      <c r="AE139" s="39"/>
      <c r="AH139" s="39"/>
      <c r="AI139" s="39"/>
      <c r="AJ139"/>
    </row>
    <row r="140" spans="1:36" s="67" customFormat="1" ht="15" x14ac:dyDescent="0.25">
      <c r="A140" s="60"/>
      <c r="B140" s="60"/>
      <c r="C140" s="60"/>
      <c r="D140" s="61"/>
      <c r="E140" s="62"/>
      <c r="F140" s="63"/>
      <c r="G140" s="64"/>
      <c r="H140" s="62"/>
      <c r="I140" s="63"/>
      <c r="J140" s="64"/>
      <c r="K140" s="62"/>
      <c r="L140" s="63"/>
      <c r="M140" s="64"/>
      <c r="N140" s="65"/>
      <c r="O140" s="66"/>
      <c r="P140" s="66"/>
      <c r="Q140" s="60"/>
      <c r="R140" s="60"/>
      <c r="S140" s="69"/>
      <c r="AD140" s="68"/>
      <c r="AE140" s="68"/>
      <c r="AH140" s="68"/>
      <c r="AI140" s="68"/>
      <c r="AJ140" s="60"/>
    </row>
    <row r="141" spans="1:36" s="38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28"/>
      <c r="AD141" s="39"/>
      <c r="AE141" s="39"/>
      <c r="AH141" s="39"/>
      <c r="AI141" s="39"/>
      <c r="AJ141"/>
    </row>
    <row r="142" spans="1:36" s="38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28"/>
      <c r="AD142" s="39"/>
      <c r="AE142" s="39"/>
      <c r="AH142" s="39"/>
      <c r="AI142" s="39"/>
      <c r="AJ142"/>
    </row>
    <row r="143" spans="1:36" s="38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28"/>
      <c r="AD143" s="39"/>
      <c r="AE143" s="39"/>
      <c r="AH143" s="39"/>
      <c r="AI143" s="39"/>
      <c r="AJ143"/>
    </row>
    <row r="144" spans="1:36" s="38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28"/>
      <c r="AD144" s="39"/>
      <c r="AE144" s="39"/>
      <c r="AH144" s="39"/>
      <c r="AI144" s="39"/>
      <c r="AJ144"/>
    </row>
    <row r="145" spans="1:36" s="38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28"/>
      <c r="AD145" s="39"/>
      <c r="AE145" s="39"/>
      <c r="AH145" s="39"/>
      <c r="AI145" s="39"/>
      <c r="AJ145"/>
    </row>
    <row r="146" spans="1:36" s="38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28"/>
      <c r="AD146" s="39"/>
      <c r="AE146" s="39"/>
      <c r="AH146" s="39"/>
      <c r="AI146" s="39"/>
      <c r="AJ146"/>
    </row>
    <row r="147" spans="1:36" s="38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28"/>
      <c r="AD147" s="39"/>
      <c r="AE147" s="39"/>
      <c r="AH147" s="39"/>
      <c r="AI147" s="39"/>
      <c r="AJ147"/>
    </row>
    <row r="148" spans="1:36" s="38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28"/>
      <c r="AD148" s="39"/>
      <c r="AE148" s="39"/>
      <c r="AH148" s="39"/>
      <c r="AI148" s="39"/>
      <c r="AJ148"/>
    </row>
    <row r="149" spans="1:36" s="38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28"/>
      <c r="AD149" s="39"/>
      <c r="AE149" s="39"/>
      <c r="AH149" s="39"/>
      <c r="AI149" s="39"/>
      <c r="AJ149"/>
    </row>
    <row r="150" spans="1:36" s="38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28"/>
      <c r="AD150" s="39"/>
      <c r="AE150" s="39"/>
      <c r="AH150" s="39"/>
      <c r="AI150" s="39"/>
      <c r="AJ150"/>
    </row>
    <row r="151" spans="1:36" s="38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28"/>
      <c r="AD151" s="39"/>
      <c r="AE151" s="39"/>
      <c r="AH151" s="39"/>
      <c r="AI151" s="39"/>
      <c r="AJ151"/>
    </row>
    <row r="152" spans="1:36" s="38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28"/>
      <c r="AD152" s="39"/>
      <c r="AE152" s="39"/>
      <c r="AH152" s="39"/>
      <c r="AI152" s="39"/>
      <c r="AJ152"/>
    </row>
    <row r="153" spans="1:36" s="38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28"/>
      <c r="AD153" s="39"/>
      <c r="AE153" s="39"/>
      <c r="AH153" s="39"/>
      <c r="AI153" s="39"/>
      <c r="AJ153"/>
    </row>
    <row r="154" spans="1:36" s="38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28"/>
      <c r="AD154" s="39"/>
      <c r="AE154" s="39"/>
      <c r="AH154" s="39"/>
      <c r="AI154" s="39"/>
      <c r="AJ154"/>
    </row>
    <row r="155" spans="1:36" s="38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28"/>
      <c r="AD155" s="39"/>
      <c r="AE155" s="39"/>
      <c r="AH155" s="39"/>
      <c r="AI155" s="39"/>
      <c r="AJ155"/>
    </row>
    <row r="156" spans="1:36" s="38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28"/>
      <c r="AD156" s="39"/>
      <c r="AE156" s="39"/>
      <c r="AH156" s="39"/>
      <c r="AI156" s="39"/>
      <c r="AJ156"/>
    </row>
    <row r="157" spans="1:36" s="38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28"/>
      <c r="AD157" s="39"/>
      <c r="AE157" s="39"/>
      <c r="AH157" s="39"/>
      <c r="AI157" s="39"/>
      <c r="AJ157"/>
    </row>
    <row r="158" spans="1:36" s="38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28"/>
      <c r="AD158" s="39"/>
      <c r="AE158" s="39"/>
      <c r="AH158" s="39"/>
      <c r="AI158" s="39"/>
      <c r="AJ158"/>
    </row>
    <row r="159" spans="1:36" s="38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28"/>
      <c r="AD159" s="39"/>
      <c r="AE159" s="39"/>
      <c r="AH159" s="39"/>
      <c r="AI159" s="39"/>
      <c r="AJ159"/>
    </row>
    <row r="160" spans="1:36" s="38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28"/>
      <c r="AD160" s="39"/>
      <c r="AE160" s="39"/>
      <c r="AH160" s="39"/>
      <c r="AI160" s="39"/>
      <c r="AJ160"/>
    </row>
    <row r="161" spans="1:36" s="38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28"/>
      <c r="AD161" s="39"/>
      <c r="AE161" s="39"/>
      <c r="AH161" s="39"/>
      <c r="AI161" s="39"/>
      <c r="AJ161"/>
    </row>
    <row r="162" spans="1:36" s="38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28"/>
      <c r="AD162" s="39"/>
      <c r="AE162" s="39"/>
      <c r="AH162" s="39"/>
      <c r="AI162" s="39"/>
      <c r="AJ162"/>
    </row>
    <row r="163" spans="1:36" s="38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28"/>
      <c r="AD163" s="39"/>
      <c r="AE163" s="39"/>
      <c r="AH163" s="39"/>
      <c r="AI163" s="39"/>
      <c r="AJ163"/>
    </row>
    <row r="164" spans="1:36" s="38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28"/>
      <c r="AD164" s="39"/>
      <c r="AE164" s="39"/>
      <c r="AH164" s="39"/>
      <c r="AI164" s="39"/>
      <c r="AJ164"/>
    </row>
    <row r="165" spans="1:36" s="38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28"/>
      <c r="AD165" s="39"/>
      <c r="AE165" s="39"/>
      <c r="AH165" s="39"/>
      <c r="AI165" s="39"/>
      <c r="AJ165"/>
    </row>
    <row r="166" spans="1:36" s="38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28"/>
      <c r="AD166" s="39"/>
      <c r="AE166" s="39"/>
      <c r="AH166" s="39"/>
      <c r="AI166" s="39"/>
      <c r="AJ166"/>
    </row>
    <row r="167" spans="1:36" s="38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28"/>
      <c r="AD167" s="39"/>
      <c r="AE167" s="39"/>
      <c r="AH167" s="39"/>
      <c r="AI167" s="39"/>
      <c r="AJ167"/>
    </row>
    <row r="168" spans="1:36" s="38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28"/>
      <c r="AD168" s="39"/>
      <c r="AE168" s="39"/>
      <c r="AH168" s="39"/>
      <c r="AI168" s="39"/>
      <c r="AJ168"/>
    </row>
    <row r="169" spans="1:36" s="38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28"/>
      <c r="AD169" s="39"/>
      <c r="AE169" s="39"/>
      <c r="AH169" s="39"/>
      <c r="AI169" s="39"/>
      <c r="AJ169"/>
    </row>
    <row r="170" spans="1:36" s="38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28"/>
      <c r="AD170" s="39"/>
      <c r="AE170" s="39"/>
      <c r="AH170" s="39"/>
      <c r="AI170" s="39"/>
      <c r="AJ170"/>
    </row>
    <row r="171" spans="1:36" s="38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28"/>
      <c r="AD171" s="39"/>
      <c r="AE171" s="39"/>
      <c r="AH171" s="39"/>
      <c r="AI171" s="39"/>
      <c r="AJ171"/>
    </row>
    <row r="172" spans="1:36" s="38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28"/>
      <c r="AD172" s="39"/>
      <c r="AE172" s="39"/>
      <c r="AH172" s="39"/>
      <c r="AI172" s="39"/>
      <c r="AJ172"/>
    </row>
    <row r="173" spans="1:36" s="38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28"/>
      <c r="AD173" s="39"/>
      <c r="AE173" s="39"/>
      <c r="AH173" s="39"/>
      <c r="AI173" s="39"/>
      <c r="AJ173"/>
    </row>
    <row r="174" spans="1:36" s="38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28"/>
      <c r="AD174" s="39"/>
      <c r="AE174" s="39"/>
      <c r="AH174" s="39"/>
      <c r="AI174" s="39"/>
      <c r="AJ174"/>
    </row>
    <row r="175" spans="1:36" s="38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28"/>
      <c r="AD175" s="39"/>
      <c r="AE175" s="39"/>
      <c r="AH175" s="39"/>
      <c r="AI175" s="39"/>
      <c r="AJ175"/>
    </row>
    <row r="176" spans="1:36" s="38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28"/>
      <c r="AD176" s="39"/>
      <c r="AE176" s="39"/>
      <c r="AH176" s="39"/>
      <c r="AI176" s="39"/>
      <c r="AJ176"/>
    </row>
    <row r="177" spans="1:36" s="38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28"/>
      <c r="AD177" s="39"/>
      <c r="AE177" s="39"/>
      <c r="AH177" s="39"/>
      <c r="AI177" s="39"/>
      <c r="AJ177"/>
    </row>
    <row r="178" spans="1:36" s="38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28"/>
      <c r="AD178" s="39"/>
      <c r="AE178" s="39"/>
      <c r="AH178" s="39"/>
      <c r="AI178" s="39"/>
      <c r="AJ178"/>
    </row>
    <row r="179" spans="1:36" s="38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28"/>
      <c r="AD179" s="39"/>
      <c r="AE179" s="39"/>
      <c r="AH179" s="39"/>
      <c r="AI179" s="39"/>
      <c r="AJ179"/>
    </row>
    <row r="180" spans="1:36" s="38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28"/>
      <c r="AD180" s="39"/>
      <c r="AE180" s="39"/>
      <c r="AH180" s="39"/>
      <c r="AI180" s="39"/>
      <c r="AJ180"/>
    </row>
    <row r="181" spans="1:36" s="38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28"/>
      <c r="AD181" s="39"/>
      <c r="AE181" s="39"/>
      <c r="AH181" s="39"/>
      <c r="AI181" s="39"/>
      <c r="AJ181"/>
    </row>
    <row r="182" spans="1:36" s="38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28"/>
      <c r="AD182" s="39"/>
      <c r="AE182" s="39"/>
      <c r="AH182" s="39"/>
      <c r="AI182" s="39"/>
      <c r="AJ182"/>
    </row>
    <row r="183" spans="1:36" s="38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28"/>
      <c r="AD183" s="39"/>
      <c r="AE183" s="39"/>
      <c r="AH183" s="39"/>
      <c r="AI183" s="39"/>
      <c r="AJ183"/>
    </row>
    <row r="184" spans="1:36" s="38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28"/>
      <c r="AD184" s="39"/>
      <c r="AE184" s="39"/>
      <c r="AF184" s="31"/>
      <c r="AG184" s="31"/>
      <c r="AH184" s="39"/>
      <c r="AI184" s="39"/>
      <c r="AJ184"/>
    </row>
    <row r="185" spans="1:36" s="38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28"/>
      <c r="AD185" s="39"/>
      <c r="AE185" s="39"/>
      <c r="AF185" s="31"/>
      <c r="AG185" s="31"/>
      <c r="AH185" s="50"/>
      <c r="AI185" s="39"/>
      <c r="AJ185"/>
    </row>
    <row r="186" spans="1:36" s="38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28"/>
      <c r="AD186" s="39"/>
      <c r="AE186" s="39"/>
      <c r="AF186" s="31"/>
      <c r="AG186" s="31"/>
      <c r="AH186" s="50"/>
      <c r="AI186" s="39"/>
      <c r="AJ186"/>
    </row>
    <row r="187" spans="1:36" s="38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28"/>
      <c r="AD187" s="39"/>
      <c r="AE187" s="39"/>
      <c r="AF187" s="31"/>
      <c r="AG187" s="31"/>
      <c r="AH187" s="50"/>
      <c r="AI187" s="39"/>
      <c r="AJ187"/>
    </row>
    <row r="188" spans="1:36" s="38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28"/>
      <c r="AD188" s="39"/>
      <c r="AE188" s="39"/>
      <c r="AF188" s="31"/>
      <c r="AG188" s="31"/>
      <c r="AH188" s="50"/>
      <c r="AI188" s="39"/>
      <c r="AJ188"/>
    </row>
    <row r="189" spans="1:36" s="38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28"/>
      <c r="AD189" s="39"/>
      <c r="AE189" s="39"/>
      <c r="AF189" s="31"/>
      <c r="AG189" s="31"/>
      <c r="AH189" s="50"/>
      <c r="AI189" s="39"/>
      <c r="AJ189"/>
    </row>
    <row r="190" spans="1:36" s="38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28"/>
      <c r="AD190" s="39"/>
      <c r="AE190" s="39"/>
      <c r="AF190" s="31"/>
      <c r="AG190" s="31"/>
      <c r="AH190" s="50"/>
      <c r="AI190" s="39"/>
      <c r="AJ190"/>
    </row>
    <row r="191" spans="1:36" s="38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28"/>
      <c r="AD191" s="39"/>
      <c r="AE191" s="39"/>
      <c r="AF191" s="31"/>
      <c r="AG191" s="31"/>
      <c r="AH191" s="50"/>
      <c r="AI191" s="39"/>
      <c r="AJ191"/>
    </row>
    <row r="192" spans="1:36" s="38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28"/>
      <c r="AD192" s="39"/>
      <c r="AE192" s="39"/>
      <c r="AF192" s="31"/>
      <c r="AG192" s="31"/>
      <c r="AH192" s="50"/>
      <c r="AI192" s="39"/>
      <c r="AJ192"/>
    </row>
    <row r="193" spans="1:36" s="38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28"/>
      <c r="AD193" s="39"/>
      <c r="AE193" s="39"/>
      <c r="AF193" s="31"/>
      <c r="AG193" s="31"/>
      <c r="AH193" s="50"/>
      <c r="AI193" s="39"/>
      <c r="AJ193"/>
    </row>
    <row r="194" spans="1:36" s="38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28"/>
      <c r="AD194" s="39"/>
      <c r="AE194" s="39"/>
      <c r="AF194" s="31"/>
      <c r="AG194" s="31"/>
      <c r="AH194" s="50"/>
      <c r="AI194" s="39"/>
      <c r="AJ194"/>
    </row>
    <row r="195" spans="1:36" s="38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28"/>
      <c r="AD195" s="39"/>
      <c r="AE195" s="39"/>
      <c r="AF195" s="31"/>
      <c r="AG195" s="31"/>
      <c r="AH195" s="50"/>
      <c r="AI195" s="39"/>
      <c r="AJ195"/>
    </row>
    <row r="196" spans="1:36" s="38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28"/>
      <c r="AD196" s="39"/>
      <c r="AF196" s="31"/>
      <c r="AG196" s="31"/>
      <c r="AH196" s="50"/>
      <c r="AI196" s="39"/>
      <c r="AJ196"/>
    </row>
    <row r="197" spans="1:36" s="38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28"/>
      <c r="AD197" s="39"/>
      <c r="AE197" s="39"/>
      <c r="AF197" s="31"/>
      <c r="AG197" s="31"/>
      <c r="AH197" s="50"/>
      <c r="AI197" s="39"/>
      <c r="AJ197"/>
    </row>
    <row r="198" spans="1:36" s="38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28"/>
      <c r="AD198" s="39"/>
      <c r="AE198" s="39"/>
      <c r="AF198" s="31"/>
      <c r="AG198" s="31"/>
      <c r="AH198" s="50"/>
      <c r="AI198" s="39"/>
      <c r="AJ198"/>
    </row>
    <row r="199" spans="1:36" s="38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28"/>
      <c r="AD199" s="39"/>
      <c r="AE199" s="39"/>
      <c r="AF199" s="31"/>
      <c r="AG199" s="31"/>
      <c r="AH199" s="50"/>
      <c r="AI199" s="39"/>
      <c r="AJ199"/>
    </row>
    <row r="200" spans="1:36" s="38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28"/>
      <c r="AD200" s="39"/>
      <c r="AE200" s="39"/>
      <c r="AF200" s="31"/>
      <c r="AG200" s="31"/>
      <c r="AH200" s="50"/>
      <c r="AI200" s="39"/>
      <c r="AJ200"/>
    </row>
    <row r="201" spans="1:36" s="38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28"/>
      <c r="AD201" s="39"/>
      <c r="AE201" s="39"/>
      <c r="AF201" s="31"/>
      <c r="AG201" s="31"/>
      <c r="AH201" s="50"/>
      <c r="AI201" s="39"/>
      <c r="AJ201"/>
    </row>
    <row r="202" spans="1:36" s="38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28"/>
      <c r="AD202" s="39"/>
      <c r="AE202" s="39"/>
      <c r="AF202" s="31"/>
      <c r="AG202" s="31"/>
      <c r="AH202" s="50"/>
      <c r="AI202" s="39"/>
      <c r="AJ202"/>
    </row>
    <row r="203" spans="1:36" s="38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28"/>
      <c r="AD203" s="39"/>
      <c r="AE203" s="39"/>
      <c r="AF203" s="31"/>
      <c r="AG203" s="31"/>
      <c r="AH203" s="50"/>
      <c r="AI203" s="39"/>
      <c r="AJ203"/>
    </row>
    <row r="204" spans="1:36" s="38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28"/>
      <c r="AD204" s="39"/>
      <c r="AE204" s="39"/>
      <c r="AF204" s="31"/>
      <c r="AG204" s="31"/>
      <c r="AH204" s="50"/>
      <c r="AI204" s="39"/>
      <c r="AJ204"/>
    </row>
    <row r="205" spans="1:36" s="38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28"/>
      <c r="AD205" s="39"/>
      <c r="AE205" s="39"/>
      <c r="AF205" s="31"/>
      <c r="AG205" s="31"/>
      <c r="AH205" s="50"/>
      <c r="AI205" s="39"/>
      <c r="AJ205"/>
    </row>
    <row r="206" spans="1:36" s="38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28"/>
      <c r="AD206" s="39"/>
      <c r="AE206" s="39"/>
      <c r="AF206" s="31"/>
      <c r="AG206" s="31"/>
      <c r="AH206" s="50"/>
      <c r="AI206" s="39"/>
      <c r="AJ206"/>
    </row>
    <row r="207" spans="1:36" s="38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28"/>
      <c r="AD207" s="39"/>
      <c r="AE207" s="39"/>
      <c r="AF207" s="31"/>
      <c r="AG207" s="31"/>
      <c r="AH207" s="50"/>
      <c r="AI207" s="39"/>
      <c r="AJ207"/>
    </row>
    <row r="208" spans="1:36" s="38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28"/>
      <c r="AD208" s="39"/>
      <c r="AE208" s="39"/>
      <c r="AF208" s="31"/>
      <c r="AG208" s="31"/>
      <c r="AH208" s="50"/>
      <c r="AI208" s="39"/>
      <c r="AJ208"/>
    </row>
    <row r="209" spans="1:36" s="38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28"/>
      <c r="AD209" s="39"/>
      <c r="AE209" s="39"/>
      <c r="AF209" s="31"/>
      <c r="AG209" s="31"/>
      <c r="AH209" s="50"/>
      <c r="AI209" s="39"/>
      <c r="AJ209"/>
    </row>
    <row r="210" spans="1:36" s="38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28"/>
      <c r="AD210" s="39"/>
      <c r="AE210" s="39"/>
      <c r="AF210" s="31"/>
      <c r="AG210" s="31"/>
      <c r="AH210" s="50"/>
      <c r="AI210" s="39"/>
      <c r="AJ210"/>
    </row>
    <row r="211" spans="1:36" s="38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28"/>
      <c r="AD211" s="39"/>
      <c r="AE211" s="39"/>
      <c r="AF211" s="31"/>
      <c r="AG211" s="31"/>
      <c r="AH211" s="50"/>
      <c r="AI211" s="39"/>
      <c r="AJ211"/>
    </row>
    <row r="212" spans="1:36" s="38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28"/>
      <c r="AD212" s="39"/>
      <c r="AE212" s="39"/>
      <c r="AF212" s="31"/>
      <c r="AG212" s="31"/>
      <c r="AH212" s="50"/>
      <c r="AI212" s="39"/>
      <c r="AJ212"/>
    </row>
    <row r="213" spans="1:36" s="38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28"/>
      <c r="AD213" s="39"/>
      <c r="AE213" s="39"/>
      <c r="AF213" s="31"/>
      <c r="AG213" s="31"/>
      <c r="AH213" s="50"/>
      <c r="AI213" s="39"/>
      <c r="AJ213"/>
    </row>
    <row r="214" spans="1:36" s="38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28"/>
      <c r="AD214" s="39"/>
      <c r="AE214" s="39"/>
      <c r="AF214" s="31"/>
      <c r="AG214" s="31"/>
      <c r="AH214" s="50"/>
      <c r="AI214" s="39"/>
      <c r="AJ214"/>
    </row>
    <row r="215" spans="1:36" s="38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28"/>
      <c r="AD215" s="39"/>
      <c r="AE215" s="39"/>
      <c r="AF215" s="31"/>
      <c r="AG215" s="31"/>
      <c r="AH215" s="50"/>
      <c r="AI215" s="39"/>
      <c r="AJ215"/>
    </row>
    <row r="216" spans="1:36" s="38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28"/>
      <c r="AD216" s="39"/>
      <c r="AE216" s="39"/>
      <c r="AF216" s="31"/>
      <c r="AG216" s="31"/>
      <c r="AH216" s="50"/>
      <c r="AI216" s="39"/>
      <c r="AJ216"/>
    </row>
    <row r="217" spans="1:36" s="38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28"/>
      <c r="AD217" s="39"/>
      <c r="AE217" s="39"/>
      <c r="AF217" s="31"/>
      <c r="AG217" s="31"/>
      <c r="AH217" s="50"/>
      <c r="AI217" s="39"/>
      <c r="AJ217"/>
    </row>
    <row r="218" spans="1:36" s="38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28"/>
      <c r="AD218" s="39"/>
      <c r="AE218" s="39"/>
      <c r="AF218" s="31"/>
      <c r="AG218" s="31"/>
      <c r="AH218" s="50"/>
      <c r="AI218" s="39"/>
      <c r="AJ218"/>
    </row>
    <row r="219" spans="1:36" s="38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28"/>
      <c r="AD219" s="39"/>
      <c r="AE219" s="39"/>
      <c r="AF219" s="31"/>
      <c r="AG219" s="31"/>
      <c r="AH219" s="50"/>
      <c r="AI219" s="39"/>
      <c r="AJ219"/>
    </row>
    <row r="220" spans="1:36" s="38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28"/>
      <c r="AD220" s="39"/>
      <c r="AE220" s="39"/>
      <c r="AF220" s="31"/>
      <c r="AG220" s="31"/>
      <c r="AH220" s="50"/>
      <c r="AI220" s="39"/>
      <c r="AJ220"/>
    </row>
    <row r="221" spans="1:36" s="38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28"/>
      <c r="AD221" s="39"/>
      <c r="AE221" s="39"/>
      <c r="AF221" s="31"/>
      <c r="AG221" s="31"/>
      <c r="AH221" s="50"/>
      <c r="AI221" s="39"/>
      <c r="AJ221"/>
    </row>
    <row r="222" spans="1:36" s="38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28"/>
      <c r="AD222" s="39"/>
      <c r="AE222" s="39"/>
      <c r="AF222" s="31"/>
      <c r="AG222" s="31"/>
      <c r="AH222" s="50"/>
      <c r="AI222" s="39"/>
      <c r="AJ222"/>
    </row>
    <row r="223" spans="1:36" s="38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28"/>
      <c r="AD223" s="39"/>
      <c r="AE223" s="39"/>
      <c r="AF223" s="31"/>
      <c r="AG223" s="31"/>
      <c r="AH223" s="50"/>
      <c r="AI223" s="39"/>
      <c r="AJ223"/>
    </row>
    <row r="224" spans="1:36" s="38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28"/>
      <c r="AD224" s="39"/>
      <c r="AE224" s="39"/>
      <c r="AF224" s="31"/>
      <c r="AG224" s="31"/>
      <c r="AH224" s="50"/>
      <c r="AI224" s="39"/>
      <c r="AJ224"/>
    </row>
    <row r="225" spans="1:36" s="38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28"/>
      <c r="AD225" s="39"/>
      <c r="AE225" s="39"/>
      <c r="AF225" s="31"/>
      <c r="AG225" s="31"/>
      <c r="AH225" s="50"/>
      <c r="AI225" s="39"/>
      <c r="AJ225"/>
    </row>
    <row r="226" spans="1:36" s="38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28"/>
      <c r="AD226" s="39"/>
      <c r="AE226" s="39"/>
      <c r="AF226" s="31"/>
      <c r="AG226" s="31"/>
      <c r="AH226" s="50"/>
      <c r="AI226" s="39"/>
      <c r="AJ226"/>
    </row>
    <row r="227" spans="1:36" s="38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28"/>
      <c r="AD227" s="39"/>
      <c r="AE227" s="39"/>
      <c r="AF227" s="31"/>
      <c r="AG227" s="31"/>
      <c r="AH227" s="50"/>
      <c r="AI227" s="39"/>
      <c r="AJ227"/>
    </row>
    <row r="228" spans="1:36" s="38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28"/>
      <c r="AD228" s="39"/>
      <c r="AE228" s="39"/>
      <c r="AF228" s="31"/>
      <c r="AG228" s="31"/>
      <c r="AH228" s="50"/>
      <c r="AI228" s="39"/>
      <c r="AJ228"/>
    </row>
    <row r="229" spans="1:36" s="38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28"/>
      <c r="AD229" s="39"/>
      <c r="AE229" s="39"/>
      <c r="AF229" s="31"/>
      <c r="AG229" s="31"/>
      <c r="AH229" s="50"/>
      <c r="AI229" s="39"/>
      <c r="AJ229"/>
    </row>
    <row r="230" spans="1:36" s="38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28"/>
      <c r="AD230" s="39"/>
      <c r="AE230" s="39"/>
      <c r="AF230" s="31"/>
      <c r="AG230" s="31"/>
      <c r="AH230" s="50"/>
      <c r="AI230" s="39"/>
      <c r="AJ230"/>
    </row>
    <row r="231" spans="1:36" s="38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28"/>
      <c r="AD231" s="39"/>
      <c r="AE231" s="39"/>
      <c r="AF231" s="31"/>
      <c r="AG231" s="31"/>
      <c r="AH231" s="50"/>
      <c r="AI231" s="39"/>
      <c r="AJ231"/>
    </row>
    <row r="232" spans="1:36" s="38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28"/>
      <c r="AD232" s="39"/>
      <c r="AE232" s="39"/>
      <c r="AF232" s="31"/>
      <c r="AG232" s="31"/>
      <c r="AH232" s="50"/>
      <c r="AI232" s="39"/>
      <c r="AJ232"/>
    </row>
    <row r="233" spans="1:36" s="38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28"/>
      <c r="AD233" s="39"/>
      <c r="AE233" s="39"/>
      <c r="AF233" s="31"/>
      <c r="AG233" s="31"/>
      <c r="AH233" s="50"/>
      <c r="AI233" s="39"/>
      <c r="AJ233"/>
    </row>
    <row r="234" spans="1:36" s="38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28"/>
      <c r="AD234" s="39"/>
      <c r="AE234" s="39"/>
      <c r="AF234" s="31"/>
      <c r="AG234" s="31"/>
      <c r="AH234" s="50"/>
      <c r="AI234" s="39"/>
      <c r="AJ234"/>
    </row>
    <row r="235" spans="1:36" s="38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28"/>
      <c r="AD235" s="39"/>
      <c r="AE235" s="39"/>
      <c r="AF235" s="31"/>
      <c r="AG235" s="31"/>
      <c r="AH235" s="50"/>
      <c r="AI235" s="39"/>
      <c r="AJ235"/>
    </row>
    <row r="236" spans="1:36" s="38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28"/>
      <c r="AD236" s="39"/>
      <c r="AE236" s="39"/>
      <c r="AF236" s="31"/>
      <c r="AG236" s="31"/>
      <c r="AH236" s="50"/>
      <c r="AI236" s="39"/>
      <c r="AJ236"/>
    </row>
    <row r="237" spans="1:36" s="38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28"/>
      <c r="AD237" s="39"/>
      <c r="AE237" s="39"/>
      <c r="AF237" s="31"/>
      <c r="AG237" s="31"/>
      <c r="AH237" s="50"/>
      <c r="AI237" s="39"/>
      <c r="AJ237"/>
    </row>
    <row r="238" spans="1:36" s="38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28"/>
      <c r="AD238" s="39"/>
      <c r="AE238" s="39"/>
      <c r="AF238" s="31"/>
      <c r="AG238" s="31"/>
      <c r="AH238" s="50"/>
      <c r="AI238" s="39"/>
      <c r="AJ238"/>
    </row>
    <row r="239" spans="1:36" s="38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28"/>
      <c r="AD239" s="39"/>
      <c r="AE239" s="39"/>
      <c r="AF239" s="31"/>
      <c r="AG239" s="31"/>
      <c r="AH239" s="50"/>
      <c r="AI239" s="39"/>
      <c r="AJ239"/>
    </row>
    <row r="240" spans="1:36" s="38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28"/>
      <c r="AD240" s="39"/>
      <c r="AE240" s="39"/>
      <c r="AF240" s="31"/>
      <c r="AG240" s="31"/>
      <c r="AH240" s="50"/>
      <c r="AI240" s="39"/>
      <c r="AJ240"/>
    </row>
    <row r="241" spans="1:36" s="38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28"/>
      <c r="AD241" s="39"/>
      <c r="AE241" s="39"/>
      <c r="AF241" s="31"/>
      <c r="AG241" s="31"/>
      <c r="AH241" s="50"/>
      <c r="AI241" s="39"/>
      <c r="AJ241"/>
    </row>
    <row r="242" spans="1:36" s="38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28"/>
      <c r="AD242" s="39"/>
      <c r="AE242" s="39"/>
      <c r="AF242" s="31"/>
      <c r="AG242" s="31"/>
      <c r="AH242" s="50"/>
      <c r="AI242" s="39"/>
      <c r="AJ242"/>
    </row>
    <row r="243" spans="1:36" s="38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28"/>
      <c r="AD243" s="39"/>
      <c r="AE243" s="39"/>
      <c r="AF243" s="31"/>
      <c r="AG243" s="31"/>
      <c r="AH243" s="50"/>
      <c r="AI243" s="39"/>
      <c r="AJ243"/>
    </row>
    <row r="244" spans="1:36" s="38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28"/>
      <c r="AD244" s="39"/>
      <c r="AE244" s="39"/>
      <c r="AF244" s="31"/>
      <c r="AG244" s="31"/>
      <c r="AH244" s="50"/>
      <c r="AI244" s="39"/>
      <c r="AJ244"/>
    </row>
    <row r="245" spans="1:36" s="38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28"/>
      <c r="AD245" s="39"/>
      <c r="AE245" s="39"/>
      <c r="AF245" s="31"/>
      <c r="AG245" s="31"/>
      <c r="AH245" s="50"/>
      <c r="AI245" s="39"/>
      <c r="AJ245"/>
    </row>
    <row r="246" spans="1:36" s="38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28"/>
      <c r="AD246" s="39"/>
      <c r="AE246" s="39"/>
      <c r="AF246" s="31"/>
      <c r="AG246" s="31"/>
      <c r="AH246" s="50"/>
      <c r="AI246" s="39"/>
      <c r="AJ246"/>
    </row>
    <row r="247" spans="1:36" s="38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28"/>
      <c r="AD247" s="39"/>
      <c r="AE247" s="39"/>
      <c r="AF247" s="31"/>
      <c r="AG247" s="31"/>
      <c r="AH247" s="50"/>
      <c r="AI247" s="39"/>
      <c r="AJ247"/>
    </row>
    <row r="248" spans="1:36" s="38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28"/>
      <c r="AD248" s="39"/>
      <c r="AE248" s="39"/>
      <c r="AF248" s="31"/>
      <c r="AG248" s="31"/>
      <c r="AH248" s="50"/>
      <c r="AI248" s="39"/>
      <c r="AJ248"/>
    </row>
    <row r="249" spans="1:36" s="38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28"/>
      <c r="AD249" s="39"/>
      <c r="AE249" s="39"/>
      <c r="AF249" s="31"/>
      <c r="AG249" s="31"/>
      <c r="AH249" s="50"/>
      <c r="AI249" s="39"/>
      <c r="AJ249"/>
    </row>
    <row r="250" spans="1:36" s="38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28"/>
      <c r="AD250" s="39"/>
      <c r="AE250" s="39"/>
      <c r="AF250" s="31"/>
      <c r="AG250" s="31"/>
      <c r="AH250" s="50"/>
      <c r="AI250" s="39"/>
      <c r="AJ250"/>
    </row>
    <row r="251" spans="1:36" s="38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28"/>
      <c r="AD251" s="39"/>
      <c r="AE251" s="39"/>
      <c r="AF251" s="31"/>
      <c r="AG251" s="31"/>
      <c r="AH251" s="50"/>
      <c r="AI251" s="39"/>
      <c r="AJ251"/>
    </row>
    <row r="252" spans="1:36" s="38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28"/>
      <c r="AD252" s="39"/>
      <c r="AE252" s="39"/>
      <c r="AF252" s="31"/>
      <c r="AG252" s="31"/>
      <c r="AH252" s="50"/>
      <c r="AI252" s="39"/>
      <c r="AJ252"/>
    </row>
    <row r="253" spans="1:36" s="38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28"/>
      <c r="AD253" s="39"/>
      <c r="AE253" s="39"/>
      <c r="AF253" s="31"/>
      <c r="AG253" s="31"/>
      <c r="AH253" s="50"/>
      <c r="AI253" s="39"/>
      <c r="AJ253"/>
    </row>
    <row r="254" spans="1:36" s="38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28"/>
      <c r="AD254" s="39"/>
      <c r="AE254" s="39"/>
      <c r="AF254" s="31"/>
      <c r="AG254" s="31"/>
      <c r="AH254" s="50"/>
      <c r="AI254" s="39"/>
      <c r="AJ254"/>
    </row>
    <row r="255" spans="1:36" s="38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28"/>
      <c r="AD255" s="39"/>
      <c r="AE255" s="39"/>
      <c r="AF255" s="31"/>
      <c r="AG255" s="31"/>
      <c r="AH255" s="50"/>
      <c r="AI255" s="39"/>
      <c r="AJ255"/>
    </row>
    <row r="256" spans="1:36" s="38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28"/>
      <c r="AD256" s="39"/>
      <c r="AE256" s="39"/>
      <c r="AF256" s="31"/>
      <c r="AG256" s="31"/>
      <c r="AH256" s="50"/>
      <c r="AI256" s="39"/>
      <c r="AJ256"/>
    </row>
    <row r="257" spans="1:36" s="38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28"/>
      <c r="AD257" s="39"/>
      <c r="AE257" s="39"/>
      <c r="AF257" s="31"/>
      <c r="AG257" s="31"/>
      <c r="AH257" s="50"/>
      <c r="AI257" s="39"/>
      <c r="AJ257"/>
    </row>
    <row r="258" spans="1:36" s="67" customFormat="1" ht="15" x14ac:dyDescent="0.25">
      <c r="A258" s="60"/>
      <c r="B258" s="60"/>
      <c r="C258" s="60"/>
      <c r="D258" s="61"/>
      <c r="E258" s="62"/>
      <c r="F258" s="63"/>
      <c r="G258" s="64"/>
      <c r="H258" s="62"/>
      <c r="I258" s="63"/>
      <c r="J258" s="64"/>
      <c r="K258" s="62"/>
      <c r="L258" s="63"/>
      <c r="M258" s="64"/>
      <c r="N258" s="65"/>
      <c r="O258" s="66"/>
      <c r="P258" s="66"/>
      <c r="Q258" s="60"/>
      <c r="R258" s="60"/>
      <c r="S258" s="69"/>
      <c r="AD258" s="68"/>
      <c r="AE258" s="68"/>
      <c r="AF258" s="60"/>
      <c r="AG258" s="60"/>
      <c r="AH258" s="70"/>
      <c r="AI258" s="68"/>
      <c r="AJ258" s="60"/>
    </row>
    <row r="259" spans="1:36" s="38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28"/>
      <c r="AD259" s="39"/>
      <c r="AE259" s="39"/>
      <c r="AF259" s="31"/>
      <c r="AG259" s="31"/>
      <c r="AH259" s="50"/>
      <c r="AI259" s="39"/>
      <c r="AJ259"/>
    </row>
    <row r="260" spans="1:36" s="38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28"/>
      <c r="AD260" s="39"/>
      <c r="AE260" s="39"/>
      <c r="AF260" s="31"/>
      <c r="AG260" s="31"/>
      <c r="AH260" s="50"/>
      <c r="AI260" s="39"/>
      <c r="AJ260"/>
    </row>
    <row r="261" spans="1:36" s="38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28"/>
      <c r="AD261" s="39"/>
      <c r="AE261" s="39"/>
      <c r="AF261" s="31"/>
      <c r="AG261" s="31"/>
      <c r="AH261" s="50"/>
      <c r="AI261" s="39"/>
      <c r="AJ261"/>
    </row>
    <row r="262" spans="1:36" s="38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28"/>
      <c r="AD262" s="39"/>
      <c r="AE262" s="39"/>
      <c r="AF262" s="31"/>
      <c r="AG262" s="31"/>
      <c r="AH262" s="50"/>
      <c r="AI262" s="39"/>
      <c r="AJ262"/>
    </row>
    <row r="263" spans="1:36" s="38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28"/>
      <c r="AD263" s="39"/>
      <c r="AE263" s="39"/>
      <c r="AF263" s="31"/>
      <c r="AG263" s="31"/>
      <c r="AH263" s="50"/>
      <c r="AI263" s="39"/>
      <c r="AJ263"/>
    </row>
    <row r="264" spans="1:36" s="38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28"/>
      <c r="AD264" s="39"/>
      <c r="AE264" s="39"/>
      <c r="AF264" s="31"/>
      <c r="AG264" s="31"/>
      <c r="AH264" s="50"/>
      <c r="AI264" s="39"/>
      <c r="AJ264"/>
    </row>
    <row r="265" spans="1:36" s="38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28"/>
      <c r="AD265" s="39"/>
      <c r="AE265" s="39"/>
      <c r="AF265" s="31"/>
      <c r="AG265" s="31"/>
      <c r="AH265" s="50"/>
      <c r="AI265" s="39"/>
      <c r="AJ265"/>
    </row>
    <row r="266" spans="1:36" s="38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28"/>
      <c r="AD266" s="39"/>
      <c r="AE266" s="39"/>
      <c r="AF266" s="31"/>
      <c r="AG266" s="31"/>
      <c r="AH266" s="50"/>
      <c r="AI266" s="39"/>
      <c r="AJ266"/>
    </row>
    <row r="267" spans="1:36" s="38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28"/>
      <c r="AD267" s="39"/>
      <c r="AE267" s="39"/>
      <c r="AF267" s="31"/>
      <c r="AG267" s="31"/>
      <c r="AH267" s="50"/>
      <c r="AI267" s="39"/>
      <c r="AJ267"/>
    </row>
    <row r="268" spans="1:36" s="38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28"/>
      <c r="AD268" s="39"/>
      <c r="AE268" s="39"/>
      <c r="AF268" s="31"/>
      <c r="AG268" s="31"/>
      <c r="AH268" s="50"/>
      <c r="AI268" s="39"/>
      <c r="AJ268"/>
    </row>
    <row r="269" spans="1:36" s="38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28"/>
      <c r="AD269" s="39"/>
      <c r="AE269" s="39"/>
      <c r="AF269" s="31"/>
      <c r="AG269" s="31"/>
      <c r="AH269" s="50"/>
      <c r="AI269" s="39"/>
      <c r="AJ269"/>
    </row>
    <row r="270" spans="1:36" s="38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28"/>
      <c r="AD270" s="39"/>
      <c r="AE270" s="39"/>
      <c r="AF270" s="31"/>
      <c r="AG270" s="31"/>
      <c r="AH270" s="50"/>
      <c r="AI270" s="39"/>
      <c r="AJ270"/>
    </row>
    <row r="271" spans="1:36" s="38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28"/>
      <c r="AD271" s="39"/>
      <c r="AE271" s="39"/>
      <c r="AF271" s="31"/>
      <c r="AG271" s="31"/>
      <c r="AH271" s="50"/>
      <c r="AI271" s="39"/>
      <c r="AJ271"/>
    </row>
    <row r="272" spans="1:36" s="38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28"/>
      <c r="AD272" s="39"/>
      <c r="AE272" s="39"/>
      <c r="AF272" s="31"/>
      <c r="AG272" s="31"/>
      <c r="AH272" s="50"/>
      <c r="AI272" s="39"/>
      <c r="AJ272"/>
    </row>
    <row r="273" spans="1:36" s="38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28"/>
      <c r="AD273" s="39"/>
      <c r="AE273" s="39"/>
      <c r="AF273" s="31"/>
      <c r="AG273" s="31"/>
      <c r="AH273" s="50"/>
      <c r="AI273" s="39"/>
      <c r="AJ273"/>
    </row>
    <row r="274" spans="1:36" s="38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28"/>
      <c r="AD274" s="39"/>
      <c r="AE274" s="39"/>
      <c r="AF274" s="31"/>
      <c r="AG274" s="31"/>
      <c r="AH274" s="50"/>
      <c r="AI274" s="39"/>
      <c r="AJ274"/>
    </row>
    <row r="275" spans="1:36" s="38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28"/>
      <c r="AD275" s="39"/>
      <c r="AE275" s="39"/>
      <c r="AF275" s="31"/>
      <c r="AG275" s="31"/>
      <c r="AH275" s="50"/>
      <c r="AI275" s="39"/>
      <c r="AJ275"/>
    </row>
    <row r="276" spans="1:36" s="38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28"/>
      <c r="AD276" s="39"/>
      <c r="AE276" s="39"/>
      <c r="AF276" s="31"/>
      <c r="AG276" s="31"/>
      <c r="AH276" s="50"/>
      <c r="AI276" s="39"/>
      <c r="AJ276"/>
    </row>
    <row r="277" spans="1:36" s="38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28"/>
      <c r="AD277" s="39"/>
      <c r="AE277" s="39"/>
      <c r="AF277" s="31"/>
      <c r="AG277" s="31"/>
      <c r="AH277" s="50"/>
      <c r="AI277" s="39"/>
      <c r="AJ277"/>
    </row>
    <row r="278" spans="1:36" s="38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28"/>
      <c r="AD278" s="39"/>
      <c r="AE278" s="39"/>
      <c r="AF278" s="31"/>
      <c r="AG278" s="31"/>
      <c r="AH278" s="50"/>
      <c r="AI278" s="39"/>
      <c r="AJ278"/>
    </row>
    <row r="279" spans="1:36" s="38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28"/>
      <c r="AD279" s="39"/>
      <c r="AE279" s="39"/>
      <c r="AF279" s="31"/>
      <c r="AG279" s="31"/>
      <c r="AH279" s="50"/>
      <c r="AI279" s="39"/>
      <c r="AJ279"/>
    </row>
    <row r="280" spans="1:36" s="38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28"/>
      <c r="AD280" s="39"/>
      <c r="AE280" s="39"/>
      <c r="AF280" s="31"/>
      <c r="AG280" s="31"/>
      <c r="AH280" s="50"/>
      <c r="AI280" s="39"/>
      <c r="AJ280"/>
    </row>
    <row r="281" spans="1:36" s="38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28"/>
      <c r="AD281" s="39"/>
      <c r="AE281" s="39"/>
      <c r="AF281" s="31"/>
      <c r="AG281" s="31"/>
      <c r="AH281" s="50"/>
      <c r="AI281" s="39"/>
      <c r="AJ281"/>
    </row>
    <row r="282" spans="1:36" s="38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28"/>
      <c r="AD282" s="39"/>
      <c r="AE282" s="39"/>
      <c r="AF282" s="31"/>
      <c r="AG282" s="31"/>
      <c r="AH282" s="50"/>
      <c r="AI282" s="39"/>
      <c r="AJ282"/>
    </row>
    <row r="283" spans="1:36" s="38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28"/>
      <c r="AD283" s="39"/>
      <c r="AE283" s="39"/>
      <c r="AF283" s="31"/>
      <c r="AG283" s="31"/>
      <c r="AH283" s="50"/>
      <c r="AI283" s="39"/>
      <c r="AJ283"/>
    </row>
    <row r="284" spans="1:36" s="38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28"/>
      <c r="AD284" s="39"/>
      <c r="AE284" s="39"/>
      <c r="AF284" s="31"/>
      <c r="AG284" s="31"/>
      <c r="AH284" s="50"/>
      <c r="AI284" s="39"/>
      <c r="AJ284"/>
    </row>
    <row r="285" spans="1:36" s="38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28"/>
      <c r="AD285" s="39"/>
      <c r="AE285" s="39"/>
      <c r="AF285" s="31"/>
      <c r="AG285" s="31"/>
      <c r="AH285" s="50"/>
      <c r="AI285" s="39"/>
      <c r="AJ285"/>
    </row>
    <row r="286" spans="1:36" s="38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28"/>
      <c r="AD286" s="39"/>
      <c r="AE286" s="39"/>
      <c r="AF286" s="31"/>
      <c r="AG286" s="31"/>
      <c r="AH286" s="50"/>
      <c r="AI286" s="39"/>
      <c r="AJ286"/>
    </row>
    <row r="287" spans="1:36" s="38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28"/>
      <c r="AD287" s="39"/>
      <c r="AE287" s="39"/>
      <c r="AF287" s="31"/>
      <c r="AG287" s="31"/>
      <c r="AH287" s="50"/>
      <c r="AI287" s="39"/>
      <c r="AJ287"/>
    </row>
    <row r="288" spans="1:36" s="38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28"/>
      <c r="AD288" s="39"/>
      <c r="AE288" s="39"/>
      <c r="AF288" s="31"/>
      <c r="AG288" s="31"/>
      <c r="AH288" s="50"/>
      <c r="AI288" s="39"/>
      <c r="AJ288"/>
    </row>
    <row r="289" spans="1:36" s="67" customFormat="1" ht="15" x14ac:dyDescent="0.25">
      <c r="A289" s="60"/>
      <c r="B289" s="60"/>
      <c r="C289" s="60"/>
      <c r="D289" s="61"/>
      <c r="E289" s="62"/>
      <c r="F289" s="63"/>
      <c r="G289" s="64"/>
      <c r="H289" s="62"/>
      <c r="I289" s="63"/>
      <c r="J289" s="64"/>
      <c r="K289" s="62"/>
      <c r="L289" s="63"/>
      <c r="M289" s="64"/>
      <c r="N289" s="65"/>
      <c r="O289" s="66"/>
      <c r="P289" s="66"/>
      <c r="Q289" s="60"/>
      <c r="R289" s="60"/>
      <c r="S289" s="69"/>
      <c r="AD289" s="68"/>
      <c r="AE289" s="68"/>
      <c r="AF289" s="60"/>
      <c r="AG289" s="60"/>
      <c r="AH289" s="70"/>
      <c r="AI289" s="68"/>
      <c r="AJ289" s="60"/>
    </row>
    <row r="290" spans="1:36" s="38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28"/>
      <c r="AD290" s="39"/>
      <c r="AE290" s="39"/>
      <c r="AF290" s="31"/>
      <c r="AG290" s="31"/>
      <c r="AH290" s="50"/>
      <c r="AI290" s="39"/>
      <c r="AJ290"/>
    </row>
    <row r="291" spans="1:36" s="38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28"/>
      <c r="AD291" s="39"/>
      <c r="AF291" s="31"/>
      <c r="AG291" s="31"/>
      <c r="AH291" s="50"/>
      <c r="AI291" s="39"/>
      <c r="AJ291"/>
    </row>
    <row r="292" spans="1:36" s="38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28"/>
      <c r="AD292" s="39"/>
      <c r="AE292" s="39"/>
      <c r="AF292" s="31"/>
      <c r="AG292" s="31"/>
      <c r="AH292" s="50"/>
      <c r="AI292" s="39"/>
      <c r="AJ292"/>
    </row>
    <row r="293" spans="1:36" s="38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28"/>
      <c r="AD293" s="39"/>
      <c r="AE293" s="39"/>
      <c r="AF293" s="31"/>
      <c r="AG293" s="31"/>
      <c r="AH293" s="50"/>
      <c r="AI293" s="39"/>
      <c r="AJ293"/>
    </row>
    <row r="294" spans="1:36" s="38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28"/>
      <c r="AD294" s="39"/>
      <c r="AE294" s="39"/>
      <c r="AF294" s="31"/>
      <c r="AG294" s="31"/>
      <c r="AH294" s="50"/>
      <c r="AI294" s="39"/>
      <c r="AJ294"/>
    </row>
    <row r="295" spans="1:36" s="38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28"/>
      <c r="AD295" s="39"/>
      <c r="AE295" s="39"/>
      <c r="AF295" s="31"/>
      <c r="AG295" s="31"/>
      <c r="AH295" s="50"/>
      <c r="AI295" s="39"/>
      <c r="AJ295"/>
    </row>
    <row r="296" spans="1:36" s="38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28"/>
      <c r="AD296" s="39"/>
      <c r="AE296" s="39"/>
      <c r="AF296" s="31"/>
      <c r="AG296" s="31"/>
      <c r="AH296" s="50"/>
      <c r="AI296" s="39"/>
      <c r="AJ296"/>
    </row>
    <row r="297" spans="1:36" s="38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28"/>
      <c r="AD297" s="39"/>
      <c r="AE297" s="39"/>
      <c r="AF297" s="31"/>
      <c r="AG297" s="31"/>
      <c r="AH297" s="50"/>
      <c r="AI297" s="39"/>
      <c r="AJ297"/>
    </row>
    <row r="298" spans="1:36" s="38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28"/>
      <c r="AD298" s="39"/>
      <c r="AE298" s="39"/>
      <c r="AF298" s="31"/>
      <c r="AG298" s="31"/>
      <c r="AH298" s="50"/>
      <c r="AI298" s="39"/>
      <c r="AJ298"/>
    </row>
    <row r="299" spans="1:36" s="38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28"/>
      <c r="AD299" s="39"/>
      <c r="AF299" s="31"/>
      <c r="AG299" s="31"/>
      <c r="AH299" s="50"/>
      <c r="AI299" s="39"/>
      <c r="AJ299"/>
    </row>
    <row r="300" spans="1:36" s="38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28"/>
      <c r="AD300" s="39"/>
      <c r="AE300" s="39"/>
      <c r="AF300" s="31"/>
      <c r="AG300" s="31"/>
      <c r="AH300" s="50"/>
      <c r="AI300" s="39"/>
      <c r="AJ300"/>
    </row>
    <row r="301" spans="1:36" s="38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28"/>
      <c r="AD301" s="39"/>
      <c r="AE301" s="39"/>
      <c r="AF301" s="31"/>
      <c r="AG301" s="31"/>
      <c r="AH301" s="50"/>
      <c r="AI301" s="39"/>
      <c r="AJ301"/>
    </row>
    <row r="302" spans="1:36" s="38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28"/>
      <c r="AD302" s="39"/>
      <c r="AF302" s="31"/>
      <c r="AG302" s="31"/>
      <c r="AH302" s="50"/>
      <c r="AI302" s="39"/>
      <c r="AJ302"/>
    </row>
    <row r="303" spans="1:36" s="38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28"/>
      <c r="AD303" s="39"/>
      <c r="AE303" s="39"/>
      <c r="AF303" s="31"/>
      <c r="AG303" s="31"/>
      <c r="AH303" s="50"/>
      <c r="AI303" s="39"/>
      <c r="AJ303"/>
    </row>
    <row r="304" spans="1:36" s="38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28"/>
      <c r="AD304" s="39"/>
      <c r="AE304" s="39"/>
      <c r="AF304" s="31"/>
      <c r="AG304" s="31"/>
      <c r="AH304" s="50"/>
      <c r="AI304" s="39"/>
      <c r="AJ304"/>
    </row>
    <row r="305" spans="1:36" s="38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28"/>
      <c r="AD305" s="39"/>
      <c r="AE305" s="39"/>
      <c r="AF305" s="31"/>
      <c r="AG305" s="31"/>
      <c r="AH305" s="50"/>
      <c r="AI305" s="39"/>
      <c r="AJ305"/>
    </row>
    <row r="306" spans="1:36" s="38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28"/>
      <c r="AD306" s="39"/>
      <c r="AE306" s="39"/>
      <c r="AF306" s="31"/>
      <c r="AG306" s="31"/>
      <c r="AH306" s="50"/>
      <c r="AI306" s="39"/>
      <c r="AJ306"/>
    </row>
    <row r="307" spans="1:36" s="38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28"/>
      <c r="AD307" s="39"/>
      <c r="AE307" s="39"/>
      <c r="AF307" s="31"/>
      <c r="AG307" s="31"/>
      <c r="AH307" s="50"/>
      <c r="AI307" s="39"/>
      <c r="AJ307"/>
    </row>
    <row r="308" spans="1:36" s="38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28"/>
      <c r="AD308" s="39"/>
      <c r="AF308" s="31"/>
      <c r="AG308" s="31"/>
      <c r="AH308" s="50"/>
      <c r="AI308" s="39"/>
      <c r="AJ308"/>
    </row>
    <row r="309" spans="1:36" s="38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28"/>
      <c r="AD309" s="39"/>
      <c r="AF309" s="31"/>
      <c r="AG309" s="31"/>
      <c r="AH309" s="50"/>
      <c r="AI309" s="39"/>
      <c r="AJ309"/>
    </row>
    <row r="310" spans="1:36" s="38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28"/>
      <c r="AD310" s="39"/>
      <c r="AF310" s="31"/>
      <c r="AG310" s="31"/>
      <c r="AH310" s="50"/>
      <c r="AI310" s="39"/>
      <c r="AJ310"/>
    </row>
    <row r="311" spans="1:36" s="38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28"/>
      <c r="AD311" s="39"/>
      <c r="AE311" s="39"/>
      <c r="AF311" s="31"/>
      <c r="AG311" s="31"/>
      <c r="AH311" s="50"/>
      <c r="AI311" s="39"/>
      <c r="AJ311"/>
    </row>
    <row r="312" spans="1:36" s="38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28"/>
      <c r="AD312" s="39"/>
      <c r="AE312" s="39"/>
      <c r="AF312" s="31"/>
      <c r="AG312" s="31"/>
      <c r="AH312" s="50"/>
      <c r="AI312" s="39"/>
      <c r="AJ312"/>
    </row>
    <row r="313" spans="1:36" s="38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28"/>
      <c r="AD313" s="39"/>
      <c r="AE313" s="39"/>
      <c r="AF313" s="31"/>
      <c r="AG313" s="31"/>
      <c r="AH313" s="50"/>
      <c r="AI313" s="39"/>
      <c r="AJ313"/>
    </row>
    <row r="314" spans="1:36" s="38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28"/>
      <c r="AD314" s="39"/>
      <c r="AE314" s="39"/>
      <c r="AF314" s="31"/>
      <c r="AG314" s="31"/>
      <c r="AH314" s="50"/>
      <c r="AI314" s="39"/>
      <c r="AJ314"/>
    </row>
    <row r="315" spans="1:36" s="38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28"/>
      <c r="AD315" s="39"/>
      <c r="AE315" s="39"/>
      <c r="AF315" s="31"/>
      <c r="AG315" s="31"/>
      <c r="AH315" s="50"/>
      <c r="AI315" s="39"/>
      <c r="AJ315"/>
    </row>
    <row r="316" spans="1:36" s="38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28"/>
      <c r="AD316" s="39"/>
      <c r="AE316" s="39"/>
      <c r="AF316" s="31"/>
      <c r="AG316" s="31"/>
      <c r="AH316" s="50"/>
      <c r="AI316" s="39"/>
      <c r="AJ316"/>
    </row>
    <row r="317" spans="1:36" s="38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28"/>
      <c r="AD317" s="39"/>
      <c r="AF317" s="31"/>
      <c r="AG317" s="31"/>
      <c r="AH317" s="50"/>
      <c r="AI317" s="39"/>
      <c r="AJ317"/>
    </row>
    <row r="318" spans="1:36" s="38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28"/>
      <c r="AD318" s="39"/>
      <c r="AE318" s="39"/>
      <c r="AF318" s="31"/>
      <c r="AG318" s="31"/>
      <c r="AH318" s="50"/>
      <c r="AI318" s="39"/>
      <c r="AJ318"/>
    </row>
    <row r="319" spans="1:36" s="38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28"/>
      <c r="AD319" s="39"/>
      <c r="AE319" s="39"/>
      <c r="AF319" s="31"/>
      <c r="AG319" s="31"/>
      <c r="AH319" s="50"/>
      <c r="AI319" s="39"/>
      <c r="AJ319"/>
    </row>
    <row r="320" spans="1:36" s="38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28"/>
      <c r="AD320" s="39"/>
      <c r="AE320" s="39"/>
      <c r="AF320" s="31"/>
      <c r="AG320" s="31"/>
      <c r="AH320" s="50"/>
      <c r="AI320" s="39"/>
      <c r="AJ320"/>
    </row>
    <row r="321" spans="1:36" s="38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28"/>
      <c r="AD321" s="39"/>
      <c r="AE321" s="39"/>
      <c r="AF321" s="31"/>
      <c r="AG321" s="31"/>
      <c r="AH321" s="50"/>
      <c r="AI321" s="39"/>
      <c r="AJ321"/>
    </row>
    <row r="322" spans="1:36" s="38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28"/>
      <c r="AD322" s="39"/>
      <c r="AE322" s="39"/>
      <c r="AF322" s="31"/>
      <c r="AG322" s="31"/>
      <c r="AH322" s="50"/>
      <c r="AI322" s="39"/>
      <c r="AJ322"/>
    </row>
    <row r="323" spans="1:36" s="38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28"/>
      <c r="AD323" s="39"/>
      <c r="AE323" s="39"/>
      <c r="AF323" s="31"/>
      <c r="AG323" s="31"/>
      <c r="AH323" s="50"/>
      <c r="AI323" s="39"/>
      <c r="AJ323"/>
    </row>
    <row r="324" spans="1:36" s="38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28"/>
      <c r="AD324" s="39"/>
      <c r="AE324" s="39"/>
      <c r="AF324" s="31"/>
      <c r="AG324" s="31"/>
      <c r="AH324" s="50"/>
      <c r="AI324" s="39"/>
      <c r="AJ324"/>
    </row>
    <row r="325" spans="1:36" s="38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28"/>
      <c r="AD325" s="39"/>
      <c r="AE325" s="39"/>
      <c r="AF325" s="31"/>
      <c r="AG325" s="31"/>
      <c r="AH325" s="50"/>
      <c r="AI325" s="39"/>
      <c r="AJ325"/>
    </row>
    <row r="326" spans="1:36" s="38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28"/>
      <c r="AD326" s="39"/>
      <c r="AE326" s="39"/>
      <c r="AF326" s="31"/>
      <c r="AG326" s="31"/>
      <c r="AH326" s="50"/>
      <c r="AI326" s="39"/>
      <c r="AJ326"/>
    </row>
    <row r="327" spans="1:36" s="38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28"/>
      <c r="AD327" s="39"/>
      <c r="AE327" s="39"/>
      <c r="AF327" s="31"/>
      <c r="AG327" s="31"/>
      <c r="AH327" s="50"/>
      <c r="AI327" s="39"/>
      <c r="AJ327"/>
    </row>
    <row r="328" spans="1:36" s="38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28"/>
      <c r="AD328" s="39"/>
      <c r="AE328" s="39"/>
      <c r="AF328" s="31"/>
      <c r="AG328" s="31"/>
      <c r="AH328" s="50"/>
      <c r="AI328" s="39"/>
      <c r="AJ328"/>
    </row>
    <row r="329" spans="1:36" s="38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28"/>
      <c r="AD329" s="39"/>
      <c r="AE329" s="39"/>
      <c r="AF329" s="31"/>
      <c r="AG329" s="31"/>
      <c r="AH329" s="50"/>
      <c r="AI329" s="39"/>
      <c r="AJ329"/>
    </row>
    <row r="330" spans="1:36" s="38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28"/>
      <c r="AD330" s="39"/>
      <c r="AE330" s="39"/>
      <c r="AF330" s="31"/>
      <c r="AG330" s="31"/>
      <c r="AH330" s="50"/>
      <c r="AI330" s="39"/>
      <c r="AJ330"/>
    </row>
    <row r="331" spans="1:36" s="38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28"/>
      <c r="AD331" s="39"/>
      <c r="AE331" s="39"/>
      <c r="AF331" s="31"/>
      <c r="AG331" s="31"/>
      <c r="AH331" s="50"/>
      <c r="AI331" s="39"/>
      <c r="AJ331"/>
    </row>
    <row r="332" spans="1:36" s="38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28"/>
      <c r="AD332" s="39"/>
      <c r="AE332" s="39"/>
      <c r="AF332" s="31"/>
      <c r="AG332" s="31"/>
      <c r="AH332" s="50"/>
      <c r="AI332" s="39"/>
      <c r="AJ332"/>
    </row>
    <row r="333" spans="1:36" s="38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28"/>
      <c r="AD333" s="39"/>
      <c r="AE333" s="39"/>
      <c r="AF333" s="31"/>
      <c r="AG333" s="31"/>
      <c r="AH333" s="50"/>
      <c r="AI333" s="39"/>
      <c r="AJ333"/>
    </row>
    <row r="334" spans="1:36" s="38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28"/>
      <c r="AD334" s="39"/>
      <c r="AE334" s="39"/>
      <c r="AF334" s="31"/>
      <c r="AG334" s="31"/>
      <c r="AH334" s="50"/>
      <c r="AI334" s="39"/>
      <c r="AJ334"/>
    </row>
    <row r="335" spans="1:36" s="38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28"/>
      <c r="AD335" s="39"/>
      <c r="AE335" s="39"/>
      <c r="AF335" s="31"/>
      <c r="AG335" s="31"/>
      <c r="AH335" s="50"/>
      <c r="AI335" s="39"/>
      <c r="AJ335"/>
    </row>
    <row r="336" spans="1:36" s="38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28"/>
      <c r="AD336" s="39"/>
      <c r="AE336" s="39"/>
      <c r="AF336" s="31"/>
      <c r="AG336" s="31"/>
      <c r="AH336" s="50"/>
      <c r="AI336" s="39"/>
      <c r="AJ336"/>
    </row>
    <row r="337" spans="1:36" s="38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28"/>
      <c r="AD337" s="39"/>
      <c r="AE337" s="39"/>
      <c r="AF337" s="31"/>
      <c r="AG337" s="31"/>
      <c r="AH337" s="50"/>
      <c r="AI337" s="39"/>
      <c r="AJ337"/>
    </row>
    <row r="338" spans="1:36" s="38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28"/>
      <c r="AD338" s="39"/>
      <c r="AE338" s="39"/>
      <c r="AF338" s="31"/>
      <c r="AG338" s="31"/>
      <c r="AH338" s="50"/>
      <c r="AI338" s="39"/>
      <c r="AJ338"/>
    </row>
    <row r="339" spans="1:36" s="38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28"/>
      <c r="AD339" s="39"/>
      <c r="AE339" s="39"/>
      <c r="AF339" s="31"/>
      <c r="AG339" s="31"/>
      <c r="AH339" s="50"/>
      <c r="AI339" s="39"/>
      <c r="AJ339"/>
    </row>
    <row r="340" spans="1:36" s="38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28"/>
      <c r="AD340" s="39"/>
      <c r="AE340" s="39"/>
      <c r="AF340" s="31"/>
      <c r="AG340" s="31"/>
      <c r="AH340" s="50"/>
      <c r="AI340" s="39"/>
      <c r="AJ340"/>
    </row>
    <row r="341" spans="1:36" s="38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28"/>
      <c r="AD341" s="39"/>
      <c r="AE341" s="39"/>
      <c r="AF341" s="31"/>
      <c r="AG341" s="31"/>
      <c r="AH341" s="50"/>
      <c r="AI341" s="39"/>
      <c r="AJ341"/>
    </row>
    <row r="342" spans="1:36" s="38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28"/>
      <c r="AD342" s="39"/>
      <c r="AE342" s="39"/>
      <c r="AF342" s="31"/>
      <c r="AG342" s="31"/>
      <c r="AH342" s="50"/>
      <c r="AI342" s="39"/>
      <c r="AJ342"/>
    </row>
    <row r="343" spans="1:36" s="38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28"/>
      <c r="AD343" s="39"/>
      <c r="AE343" s="39"/>
      <c r="AF343" s="31"/>
      <c r="AG343" s="31"/>
      <c r="AH343" s="50"/>
      <c r="AI343" s="39"/>
      <c r="AJ343"/>
    </row>
    <row r="344" spans="1:36" s="38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28"/>
      <c r="AD344" s="39"/>
      <c r="AE344" s="39"/>
      <c r="AF344" s="31"/>
      <c r="AG344" s="31"/>
      <c r="AH344" s="50"/>
      <c r="AI344" s="39"/>
      <c r="AJ344"/>
    </row>
    <row r="345" spans="1:36" s="38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28"/>
      <c r="AD345" s="39"/>
      <c r="AE345" s="39"/>
      <c r="AF345" s="31"/>
      <c r="AG345" s="31"/>
      <c r="AH345" s="50"/>
      <c r="AI345" s="39"/>
      <c r="AJ345"/>
    </row>
    <row r="346" spans="1:36" s="38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28"/>
      <c r="AD346" s="39"/>
      <c r="AE346" s="39"/>
      <c r="AF346" s="31"/>
      <c r="AG346" s="31"/>
      <c r="AH346" s="50"/>
      <c r="AI346" s="39"/>
      <c r="AJ346"/>
    </row>
    <row r="347" spans="1:36" s="38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28"/>
      <c r="AD347" s="39"/>
      <c r="AE347" s="39"/>
      <c r="AF347" s="31"/>
      <c r="AG347" s="31"/>
      <c r="AH347" s="50"/>
      <c r="AI347" s="39"/>
      <c r="AJ347"/>
    </row>
    <row r="348" spans="1:36" s="38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28"/>
      <c r="AD348" s="39"/>
      <c r="AE348" s="39"/>
      <c r="AF348" s="31"/>
      <c r="AG348" s="31"/>
      <c r="AH348" s="50"/>
      <c r="AI348" s="39"/>
      <c r="AJ348"/>
    </row>
    <row r="349" spans="1:36" s="38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28"/>
      <c r="AD349" s="39"/>
      <c r="AF349" s="31"/>
      <c r="AG349" s="31"/>
      <c r="AH349" s="50"/>
      <c r="AI349" s="39"/>
      <c r="AJ349"/>
    </row>
    <row r="350" spans="1:36" s="38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28"/>
      <c r="AD350" s="39"/>
      <c r="AE350" s="39"/>
      <c r="AF350" s="31"/>
      <c r="AG350" s="31"/>
      <c r="AH350" s="50"/>
      <c r="AI350" s="39"/>
      <c r="AJ350"/>
    </row>
    <row r="351" spans="1:36" s="38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28"/>
      <c r="AD351" s="39"/>
      <c r="AE351" s="39"/>
      <c r="AF351" s="31"/>
      <c r="AG351" s="31"/>
      <c r="AH351" s="50"/>
      <c r="AI351" s="39"/>
      <c r="AJ351"/>
    </row>
    <row r="352" spans="1:36" s="38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28"/>
      <c r="AD352" s="39"/>
      <c r="AF352"/>
      <c r="AG352"/>
      <c r="AH352" s="50"/>
      <c r="AI352" s="39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2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50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2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F354"/>
      <c r="AG354"/>
      <c r="AH354" s="50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2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2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s="38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28"/>
      <c r="AD357" s="39"/>
      <c r="AF357"/>
      <c r="AG357"/>
      <c r="AH357" s="50"/>
      <c r="AI357" s="39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2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F359"/>
      <c r="AG359"/>
      <c r="AH359" s="50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s="38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28"/>
      <c r="AD363" s="39"/>
      <c r="AF363"/>
      <c r="AG363"/>
      <c r="AH363" s="50"/>
      <c r="AI363" s="39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2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F365"/>
      <c r="AG365"/>
      <c r="AH365" s="50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s="38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28"/>
      <c r="AD367" s="39"/>
      <c r="AE367" s="39"/>
      <c r="AF367"/>
      <c r="AG367"/>
      <c r="AH367" s="50"/>
      <c r="AI367" s="39"/>
      <c r="AJ367"/>
    </row>
    <row r="368" spans="1:36" s="38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28"/>
      <c r="AD368" s="39"/>
      <c r="AE368" s="39"/>
      <c r="AF368"/>
      <c r="AG368"/>
      <c r="AH368" s="50"/>
      <c r="AI368" s="39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2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F369"/>
      <c r="AG369"/>
      <c r="AH369" s="50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2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F370"/>
      <c r="AG370"/>
      <c r="AH370" s="50"/>
      <c r="AJ370"/>
    </row>
    <row r="371" spans="1:36" s="38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28"/>
      <c r="AD371" s="39"/>
      <c r="AF371"/>
      <c r="AG371"/>
      <c r="AH371" s="50"/>
      <c r="AI371" s="39"/>
      <c r="AJ371"/>
    </row>
    <row r="372" spans="1:36" s="38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28"/>
      <c r="AD372" s="39"/>
      <c r="AF372"/>
      <c r="AG372"/>
      <c r="AH372" s="50"/>
      <c r="AI372" s="39"/>
      <c r="AJ372"/>
    </row>
    <row r="373" spans="1:36" s="38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28"/>
      <c r="AD374" s="39"/>
      <c r="AF374"/>
      <c r="AG374"/>
      <c r="AH374" s="50"/>
      <c r="AI374" s="39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2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F375"/>
      <c r="AG375"/>
      <c r="AH375" s="50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2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F376"/>
      <c r="AG376"/>
      <c r="AH376" s="50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s="38" customFormat="1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AD405" s="39"/>
      <c r="AE405" s="39"/>
      <c r="AF405"/>
      <c r="AG405"/>
      <c r="AH405" s="50"/>
      <c r="AI405" s="39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F407"/>
      <c r="AG407"/>
      <c r="AH407" s="50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s="38" customFormat="1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AD410" s="39"/>
      <c r="AE410" s="39"/>
      <c r="AF410"/>
      <c r="AG410"/>
      <c r="AH410" s="50"/>
      <c r="AI410" s="39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F414"/>
      <c r="AG414"/>
      <c r="AH414" s="50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s="38" customFormat="1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 s="31"/>
      <c r="R417" s="31"/>
      <c r="S417" s="40"/>
      <c r="AD417" s="39"/>
      <c r="AE417" s="39"/>
      <c r="AF417"/>
      <c r="AG417"/>
      <c r="AH417" s="50"/>
      <c r="AI417" s="39"/>
      <c r="AJ417" s="31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/>
      <c r="R419"/>
      <c r="S419" s="2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F419"/>
      <c r="AG419"/>
      <c r="AH419" s="50"/>
      <c r="AJ419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s="38" customFormat="1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AD425" s="39"/>
      <c r="AE425" s="39"/>
      <c r="AF425"/>
      <c r="AG425"/>
      <c r="AH425" s="50"/>
      <c r="AI425" s="39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F427"/>
      <c r="AG427"/>
      <c r="AH427" s="50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s="38" customFormat="1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 s="31"/>
      <c r="R449" s="31"/>
      <c r="S449" s="40"/>
      <c r="AD449" s="39"/>
      <c r="AE449" s="39"/>
      <c r="AF449"/>
      <c r="AG449"/>
      <c r="AH449" s="50"/>
      <c r="AI449" s="39"/>
      <c r="AJ449" s="31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/>
      <c r="R451"/>
      <c r="S451" s="28"/>
      <c r="AD451" s="39"/>
      <c r="AE451" s="39"/>
      <c r="AF451"/>
      <c r="AG451"/>
      <c r="AH451" s="50"/>
      <c r="AI451" s="39"/>
      <c r="AJ45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F453"/>
      <c r="AG453"/>
      <c r="AH453" s="50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s="38" customFormat="1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AD467" s="39"/>
      <c r="AE467" s="39"/>
      <c r="AF467"/>
      <c r="AG467"/>
      <c r="AH467" s="50"/>
      <c r="AI467" s="39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F469"/>
      <c r="AG469"/>
      <c r="AH469" s="50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s="38" customFormat="1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AD471" s="39"/>
      <c r="AE471" s="39"/>
      <c r="AF471"/>
      <c r="AG471"/>
      <c r="AH471" s="50"/>
      <c r="AI471" s="39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F473"/>
      <c r="AG473"/>
      <c r="AH473" s="50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s="38" customFormat="1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AD499" s="39"/>
      <c r="AE499" s="39"/>
      <c r="AF499"/>
      <c r="AG499"/>
      <c r="AH499" s="50"/>
      <c r="AI499" s="39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F501"/>
      <c r="AG501"/>
      <c r="AH501" s="50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s="38" customFormat="1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AD523" s="39"/>
      <c r="AE523" s="39"/>
      <c r="AF523"/>
      <c r="AG523"/>
      <c r="AH523" s="50"/>
      <c r="AI523" s="39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F525"/>
      <c r="AG525"/>
      <c r="AH525" s="50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s="38" customFormat="1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AD552" s="39"/>
      <c r="AE552" s="39"/>
      <c r="AF552"/>
      <c r="AG552"/>
      <c r="AH552" s="50"/>
      <c r="AI552" s="39"/>
      <c r="AJ552"/>
    </row>
    <row r="553" spans="1:36" s="38" customFormat="1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AD553" s="39"/>
      <c r="AE553" s="39"/>
      <c r="AF553"/>
      <c r="AG553"/>
      <c r="AH553" s="50"/>
      <c r="AI553" s="39"/>
      <c r="AJ553"/>
    </row>
    <row r="554" spans="1:36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F554"/>
      <c r="AG554"/>
      <c r="AH554" s="50"/>
      <c r="AJ554"/>
    </row>
    <row r="555" spans="1:36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F555"/>
      <c r="AG555"/>
      <c r="AH555" s="50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s="38" customFormat="1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AD567" s="39"/>
      <c r="AE567" s="39"/>
      <c r="AF567"/>
      <c r="AG567"/>
      <c r="AH567" s="50"/>
      <c r="AI567" s="39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F569"/>
      <c r="AG569"/>
      <c r="AH569" s="50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s="38" customFormat="1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AD574" s="39"/>
      <c r="AE574" s="39"/>
      <c r="AF574"/>
      <c r="AG574"/>
      <c r="AH574" s="50"/>
      <c r="AI574" s="39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F576"/>
      <c r="AG576"/>
      <c r="AH576" s="50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s="54" customFormat="1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55"/>
      <c r="AE596" s="55"/>
      <c r="AF596"/>
      <c r="AG596"/>
      <c r="AH596" s="50"/>
      <c r="AI596" s="55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F598"/>
      <c r="AG598"/>
      <c r="AH598" s="50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s="38" customFormat="1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AD625" s="39"/>
      <c r="AE625" s="39"/>
      <c r="AF625"/>
      <c r="AG625"/>
      <c r="AH625" s="50"/>
      <c r="AI625" s="39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F627"/>
      <c r="AG627"/>
      <c r="AH627" s="50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s="38" customFormat="1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AD629" s="39"/>
      <c r="AE629" s="39"/>
      <c r="AF629"/>
      <c r="AG629"/>
      <c r="AH629" s="50"/>
      <c r="AI629" s="39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F631"/>
      <c r="AG631"/>
      <c r="AH631" s="50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s="38" customFormat="1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AD633" s="39"/>
      <c r="AE633" s="39"/>
      <c r="AF633"/>
      <c r="AG633"/>
      <c r="AH633" s="50"/>
      <c r="AI633" s="39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F635"/>
      <c r="AG635"/>
      <c r="AH635" s="50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s="38" customFormat="1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AD637" s="39"/>
      <c r="AE637" s="39"/>
      <c r="AF637"/>
      <c r="AG637"/>
      <c r="AH637" s="50"/>
      <c r="AI637" s="39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F639"/>
      <c r="AG639"/>
      <c r="AH639" s="50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s="38" customFormat="1" ht="15" x14ac:dyDescent="0.25">
      <c r="A645" s="31"/>
      <c r="B645" s="31"/>
      <c r="C645" s="31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 s="31"/>
      <c r="R645" s="31"/>
      <c r="S645" s="40"/>
      <c r="AD645" s="39"/>
      <c r="AE645" s="39"/>
      <c r="AF645" s="31"/>
      <c r="AG645" s="31"/>
      <c r="AH645" s="50"/>
      <c r="AI645" s="39"/>
      <c r="AJ645" s="31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ht="15" x14ac:dyDescent="0.25">
      <c r="A647"/>
      <c r="B647"/>
      <c r="C647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/>
      <c r="R647"/>
      <c r="S647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F647"/>
      <c r="AG647"/>
      <c r="AH647" s="50"/>
      <c r="AJ647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s="38" customFormat="1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AD665" s="39"/>
      <c r="AE665" s="39"/>
      <c r="AF665"/>
      <c r="AG665"/>
      <c r="AH665" s="50"/>
      <c r="AI665" s="39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F667"/>
      <c r="AG667"/>
      <c r="AH667" s="50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s="38" customFormat="1" ht="15" x14ac:dyDescent="0.25">
      <c r="A687" s="31"/>
      <c r="B687" s="31"/>
      <c r="C687" s="31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 s="31"/>
      <c r="R687" s="31"/>
      <c r="S687" s="31"/>
      <c r="AD687" s="39"/>
      <c r="AE687" s="39"/>
      <c r="AF687" s="31"/>
      <c r="AG687" s="31"/>
      <c r="AH687" s="50"/>
      <c r="AI687" s="39"/>
      <c r="AJ687" s="31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ht="15" x14ac:dyDescent="0.25">
      <c r="A689"/>
      <c r="B689"/>
      <c r="C689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/>
      <c r="R689"/>
      <c r="S689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F689"/>
      <c r="AG689"/>
      <c r="AH689" s="50"/>
      <c r="AJ689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s="38" customFormat="1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AD738" s="39"/>
      <c r="AE738" s="39"/>
      <c r="AF738"/>
      <c r="AG738"/>
      <c r="AH738" s="50"/>
      <c r="AI738" s="39"/>
      <c r="AJ738" s="31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F740"/>
      <c r="AG740"/>
      <c r="AH740" s="50"/>
      <c r="AJ740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s="38" customFormat="1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AD748" s="39"/>
      <c r="AE748" s="39"/>
      <c r="AF748"/>
      <c r="AG748"/>
      <c r="AH748" s="50"/>
      <c r="AI748" s="39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F750"/>
      <c r="AG750"/>
      <c r="AH750" s="50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s="38" customFormat="1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AD798" s="39"/>
      <c r="AE798" s="39"/>
      <c r="AF798"/>
      <c r="AG798"/>
      <c r="AH798" s="50"/>
      <c r="AI798" s="39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F800"/>
      <c r="AG800"/>
      <c r="AH800" s="50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s="38" customFormat="1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AD824" s="39"/>
      <c r="AE824" s="39"/>
      <c r="AF824"/>
      <c r="AG824"/>
      <c r="AH824" s="50"/>
      <c r="AI824" s="39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F826"/>
      <c r="AG826"/>
      <c r="AH826" s="50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17"/>
      <c r="I834" s="21"/>
      <c r="J834" s="22"/>
      <c r="K834" s="17"/>
      <c r="L834" s="21"/>
      <c r="M834" s="22"/>
      <c r="N834" s="36"/>
      <c r="O834" s="37"/>
      <c r="P834" s="37"/>
      <c r="Q834"/>
      <c r="R834"/>
      <c r="S834"/>
      <c r="AF834"/>
      <c r="AG834"/>
    </row>
    <row r="835" spans="1:36" ht="15" x14ac:dyDescent="0.25">
      <c r="A835"/>
      <c r="B835"/>
      <c r="C835"/>
      <c r="D835" s="32"/>
      <c r="E835" s="33"/>
      <c r="F835" s="34"/>
      <c r="G835" s="35"/>
      <c r="H835" s="17"/>
      <c r="I835" s="21"/>
      <c r="J835" s="22"/>
      <c r="K835" s="17"/>
      <c r="L835" s="21"/>
      <c r="M835" s="22"/>
      <c r="N835" s="36"/>
      <c r="O835" s="37"/>
      <c r="P835" s="37"/>
      <c r="Q835"/>
      <c r="R835"/>
      <c r="S835"/>
      <c r="AF835"/>
      <c r="AG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2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2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s="38" customFormat="1" ht="15" x14ac:dyDescent="0.25">
      <c r="A929" s="31"/>
      <c r="B929" s="31"/>
      <c r="C929" s="31"/>
      <c r="D929" s="32"/>
      <c r="E929" s="33"/>
      <c r="F929" s="34"/>
      <c r="G929" s="35"/>
      <c r="H929" s="33"/>
      <c r="I929" s="34"/>
      <c r="J929" s="35"/>
      <c r="K929" s="33"/>
      <c r="L929" s="34"/>
      <c r="M929" s="35"/>
      <c r="N929" s="36"/>
      <c r="O929" s="37"/>
      <c r="P929" s="37"/>
      <c r="Q929" s="31"/>
      <c r="R929" s="31"/>
      <c r="S929" s="40"/>
      <c r="AD929" s="39"/>
      <c r="AE929" s="39"/>
      <c r="AH929" s="39"/>
      <c r="AI929" s="39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2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2021-09-08T18:01:24Z</dcterms:modified>
</cp:coreProperties>
</file>