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01" i="8" l="1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S210" i="8" s="1"/>
  <c r="R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S212" i="8" s="1"/>
  <c r="R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S213" i="8" s="1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S216" i="8" s="1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S217" i="8" s="1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S218" i="8" s="1"/>
  <c r="R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S219" i="8" s="1"/>
  <c r="R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S220" i="8" s="1"/>
  <c r="R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S221" i="8" s="1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S223" i="8" s="1"/>
  <c r="R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S224" i="8" s="1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S225" i="8" s="1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AA213" i="2" s="1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AB216" i="2" s="1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AC219" i="2" s="1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AA221" i="2" s="1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AB224" i="2" s="1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T153" i="8" s="1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U195" i="2"/>
  <c r="V195" i="2"/>
  <c r="W195" i="2"/>
  <c r="X195" i="2"/>
  <c r="Y195" i="2"/>
  <c r="AB195" i="2" s="1"/>
  <c r="Z195" i="2"/>
  <c r="AA195" i="2"/>
  <c r="AC195" i="2"/>
  <c r="U196" i="2"/>
  <c r="V196" i="2"/>
  <c r="W196" i="2"/>
  <c r="X196" i="2"/>
  <c r="AA196" i="2" s="1"/>
  <c r="Y196" i="2"/>
  <c r="Z196" i="2"/>
  <c r="AC196" i="2" s="1"/>
  <c r="AB196" i="2"/>
  <c r="U197" i="2"/>
  <c r="V197" i="2"/>
  <c r="W197" i="2"/>
  <c r="X197" i="2"/>
  <c r="Y197" i="2"/>
  <c r="AB197" i="2" s="1"/>
  <c r="Z197" i="2"/>
  <c r="AA197" i="2"/>
  <c r="AC197" i="2"/>
  <c r="U198" i="2"/>
  <c r="V198" i="2"/>
  <c r="W198" i="2"/>
  <c r="X198" i="2"/>
  <c r="AA198" i="2" s="1"/>
  <c r="Y198" i="2"/>
  <c r="Z198" i="2"/>
  <c r="AC198" i="2" s="1"/>
  <c r="AB198" i="2"/>
  <c r="U199" i="2"/>
  <c r="V199" i="2"/>
  <c r="W199" i="2"/>
  <c r="X199" i="2"/>
  <c r="Y199" i="2"/>
  <c r="AB199" i="2" s="1"/>
  <c r="Z199" i="2"/>
  <c r="AA199" i="2"/>
  <c r="AC199" i="2"/>
  <c r="U200" i="2"/>
  <c r="V200" i="2"/>
  <c r="W200" i="2"/>
  <c r="X200" i="2"/>
  <c r="AA200" i="2" s="1"/>
  <c r="Y200" i="2"/>
  <c r="Z200" i="2"/>
  <c r="AB200" i="2"/>
  <c r="U4" i="2"/>
  <c r="V4" i="2"/>
  <c r="W4" i="2"/>
  <c r="X4" i="2"/>
  <c r="AA4" i="2" s="1"/>
  <c r="Y4" i="2"/>
  <c r="Z4" i="2"/>
  <c r="AC4" i="2" s="1"/>
  <c r="AB4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AC200" i="2" l="1"/>
  <c r="T185" i="8"/>
  <c r="T176" i="8"/>
  <c r="T154" i="8"/>
  <c r="T137" i="8"/>
  <c r="T112" i="8"/>
  <c r="T93" i="8"/>
  <c r="T82" i="8"/>
  <c r="T59" i="8"/>
  <c r="T23" i="8"/>
  <c r="T181" i="8"/>
  <c r="T169" i="8"/>
  <c r="T144" i="8"/>
  <c r="T114" i="8"/>
  <c r="T109" i="8"/>
  <c r="T88" i="8"/>
  <c r="T68" i="8"/>
  <c r="T60" i="8"/>
  <c r="T36" i="8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F130" i="5"/>
  <c r="F122" i="5"/>
  <c r="F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57" i="10"/>
  <c r="D284" i="10"/>
  <c r="D308" i="10"/>
  <c r="D368" i="10"/>
  <c r="D302" i="10"/>
  <c r="D267" i="10"/>
  <c r="D355" i="10"/>
  <c r="D343" i="10"/>
  <c r="D342" i="10"/>
  <c r="D275" i="10"/>
  <c r="D295" i="10"/>
  <c r="D282" i="10"/>
  <c r="D276" i="10"/>
  <c r="D364" i="10"/>
  <c r="D254" i="10"/>
  <c r="D249" i="10"/>
  <c r="D263" i="10"/>
  <c r="D347" i="10"/>
  <c r="D268" i="10"/>
  <c r="D319" i="10"/>
  <c r="D293" i="10"/>
  <c r="D330" i="10"/>
  <c r="D300" i="10"/>
  <c r="D348" i="10"/>
  <c r="D298" i="10"/>
  <c r="D297" i="10"/>
  <c r="D261" i="10"/>
  <c r="D327" i="10"/>
  <c r="D331" i="10"/>
  <c r="D358" i="10"/>
  <c r="D356" i="10"/>
  <c r="D329" i="10"/>
  <c r="D245" i="10"/>
  <c r="D328" i="10"/>
  <c r="D289" i="10"/>
  <c r="D312" i="10"/>
  <c r="D247" i="10"/>
  <c r="D307" i="10"/>
  <c r="D262" i="10"/>
  <c r="D286" i="10"/>
  <c r="D256" i="10"/>
  <c r="D317" i="10"/>
  <c r="D269" i="10"/>
  <c r="D283" i="10"/>
  <c r="D306" i="10"/>
  <c r="D288" i="10"/>
  <c r="D323" i="10"/>
  <c r="D303" i="10"/>
  <c r="D318" i="10"/>
  <c r="D292" i="10"/>
  <c r="D246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259" i="10"/>
  <c r="D346" i="10"/>
  <c r="D279" i="10"/>
  <c r="D344" i="10"/>
  <c r="D374" i="10"/>
  <c r="D278" i="10"/>
  <c r="D363" i="10"/>
  <c r="D248" i="10"/>
  <c r="D277" i="10"/>
  <c r="D250" i="10"/>
  <c r="D309" i="10"/>
  <c r="D321" i="10"/>
  <c r="D255" i="10"/>
  <c r="D320" i="10"/>
  <c r="D313" i="10"/>
  <c r="D322" i="10"/>
  <c r="D270" i="10"/>
  <c r="D340" i="10"/>
  <c r="D341" i="10"/>
  <c r="D281" i="10"/>
  <c r="D265" i="10"/>
  <c r="D360" i="10"/>
  <c r="D350" i="10"/>
  <c r="D271" i="10"/>
  <c r="D334" i="10"/>
  <c r="D251" i="10"/>
  <c r="D316" i="10"/>
  <c r="D366" i="10"/>
  <c r="D370" i="10"/>
  <c r="D351" i="10"/>
  <c r="D373" i="10"/>
  <c r="D315" i="10"/>
  <c r="D264" i="10"/>
  <c r="D365" i="10"/>
  <c r="D290" i="10"/>
  <c r="D258" i="10"/>
  <c r="D273" i="10"/>
  <c r="D367" i="10"/>
  <c r="D272" i="10"/>
  <c r="D359" i="10"/>
  <c r="D305" i="10"/>
  <c r="D291" i="10"/>
  <c r="D372" i="10"/>
  <c r="D338" i="10"/>
  <c r="D353" i="10"/>
  <c r="D304" i="10"/>
  <c r="D332" i="10"/>
  <c r="D244" i="10"/>
  <c r="D253" i="10"/>
  <c r="D324" i="10"/>
  <c r="D333" i="10"/>
  <c r="D339" i="10"/>
  <c r="D301" i="10"/>
  <c r="D280" i="10"/>
  <c r="D362" i="10"/>
  <c r="D299" i="10"/>
  <c r="D314" i="10"/>
  <c r="D260" i="10"/>
  <c r="D371" i="10"/>
  <c r="D349" i="10"/>
  <c r="D294" i="10"/>
  <c r="D274" i="10"/>
  <c r="D266" i="10"/>
  <c r="D361" i="10"/>
  <c r="D243" i="10"/>
  <c r="D252" i="10"/>
  <c r="D354" i="10"/>
  <c r="D369" i="10"/>
  <c r="D337" i="10"/>
  <c r="D326" i="10"/>
  <c r="D352" i="10"/>
  <c r="D357" i="10"/>
  <c r="D296" i="10"/>
  <c r="D2" i="10"/>
  <c r="D91" i="10"/>
  <c r="D105" i="10"/>
  <c r="D13" i="10"/>
  <c r="D20" i="10"/>
  <c r="D126" i="10"/>
  <c r="D138" i="10"/>
  <c r="D75" i="10"/>
  <c r="D97" i="10"/>
  <c r="D5" i="10"/>
  <c r="D173" i="10"/>
  <c r="D167" i="10"/>
  <c r="D113" i="10"/>
  <c r="D24" i="10"/>
  <c r="D109" i="10"/>
  <c r="D51" i="10"/>
  <c r="D62" i="10"/>
  <c r="D152" i="10"/>
  <c r="D35" i="10"/>
  <c r="D163" i="10"/>
  <c r="D184" i="10"/>
  <c r="D125" i="10"/>
  <c r="D49" i="10"/>
  <c r="D55" i="10"/>
  <c r="D8" i="10"/>
  <c r="D47" i="10"/>
  <c r="D143" i="10"/>
  <c r="D40" i="10"/>
  <c r="D118" i="10"/>
  <c r="D76" i="10"/>
  <c r="D16" i="10"/>
  <c r="D89" i="10"/>
  <c r="D157" i="10"/>
  <c r="D177" i="10"/>
  <c r="D53" i="10"/>
  <c r="D140" i="10"/>
  <c r="D94" i="10"/>
  <c r="D135" i="10"/>
  <c r="D112" i="10"/>
  <c r="D107" i="10"/>
  <c r="D102" i="10"/>
  <c r="D29" i="10"/>
  <c r="D146" i="10"/>
  <c r="D48" i="10"/>
  <c r="D169" i="10"/>
  <c r="D170" i="10"/>
  <c r="D180" i="10"/>
  <c r="D191" i="10"/>
  <c r="D77" i="10"/>
  <c r="D69" i="10"/>
  <c r="D36" i="10"/>
  <c r="D17" i="10"/>
  <c r="D11" i="10"/>
  <c r="D65" i="10"/>
  <c r="D87" i="10"/>
  <c r="D72" i="10"/>
  <c r="D90" i="10"/>
  <c r="D161" i="10"/>
  <c r="D155" i="10"/>
  <c r="D154" i="10"/>
  <c r="D23" i="10"/>
  <c r="D3" i="10"/>
  <c r="D104" i="10"/>
  <c r="D38" i="10"/>
  <c r="D61" i="10"/>
  <c r="D92" i="10"/>
  <c r="D124" i="10"/>
  <c r="D183" i="10"/>
  <c r="D168" i="10"/>
  <c r="D188" i="10"/>
  <c r="D144" i="10"/>
  <c r="D18" i="10"/>
  <c r="D100" i="10"/>
  <c r="D151" i="10"/>
  <c r="D54" i="10"/>
  <c r="D28" i="10"/>
  <c r="D67" i="10"/>
  <c r="D79" i="10"/>
  <c r="D83" i="10"/>
  <c r="D50" i="10"/>
  <c r="D56" i="10"/>
  <c r="D181" i="10"/>
  <c r="D162" i="10"/>
  <c r="D189" i="10"/>
  <c r="D73" i="10"/>
  <c r="D43" i="10"/>
  <c r="D37" i="10"/>
  <c r="D110" i="10"/>
  <c r="D27" i="10"/>
  <c r="D15" i="10"/>
  <c r="D153" i="10"/>
  <c r="D141" i="10"/>
  <c r="D26" i="10"/>
  <c r="D120" i="10"/>
  <c r="D71" i="10"/>
  <c r="D178" i="10"/>
  <c r="D176" i="10"/>
  <c r="D193" i="10"/>
  <c r="D195" i="10"/>
  <c r="D194" i="10"/>
  <c r="D233" i="10"/>
  <c r="D229" i="10"/>
  <c r="D231" i="10"/>
  <c r="D238" i="10"/>
  <c r="D237" i="10"/>
  <c r="D234" i="10"/>
  <c r="D242" i="10"/>
  <c r="D240" i="10"/>
  <c r="D236" i="10"/>
  <c r="D228" i="10"/>
  <c r="D239" i="10"/>
  <c r="D132" i="10"/>
  <c r="D106" i="10"/>
  <c r="D6" i="10"/>
  <c r="D103" i="10"/>
  <c r="D68" i="10"/>
  <c r="D95" i="10"/>
  <c r="D84" i="10"/>
  <c r="D64" i="10"/>
  <c r="D74" i="10"/>
  <c r="D119" i="10"/>
  <c r="D171" i="10"/>
  <c r="D172" i="10"/>
  <c r="D57" i="10"/>
  <c r="D123" i="10"/>
  <c r="D99" i="10"/>
  <c r="D133" i="10"/>
  <c r="D58" i="10"/>
  <c r="D117" i="10"/>
  <c r="D25" i="10"/>
  <c r="D179" i="10"/>
  <c r="D160" i="10"/>
  <c r="D131" i="10"/>
  <c r="D88" i="10"/>
  <c r="D19" i="10"/>
  <c r="D70" i="10"/>
  <c r="D60" i="10"/>
  <c r="D44" i="10"/>
  <c r="D46" i="10"/>
  <c r="D59" i="10"/>
  <c r="D34" i="10"/>
  <c r="D39" i="10"/>
  <c r="D136" i="10"/>
  <c r="D175" i="10"/>
  <c r="D187" i="10"/>
  <c r="D134" i="10"/>
  <c r="D139" i="10"/>
  <c r="D127" i="10"/>
  <c r="D31" i="10"/>
  <c r="D86" i="10"/>
  <c r="D148" i="10"/>
  <c r="D142" i="10"/>
  <c r="D147" i="10"/>
  <c r="D122" i="10"/>
  <c r="D63" i="10"/>
  <c r="D121" i="10"/>
  <c r="D186" i="10"/>
  <c r="D158" i="10"/>
  <c r="D137" i="10"/>
  <c r="D80" i="10"/>
  <c r="D85" i="10"/>
  <c r="D114" i="10"/>
  <c r="D101" i="10"/>
  <c r="D10" i="10"/>
  <c r="D32" i="10"/>
  <c r="D78" i="10"/>
  <c r="D111" i="10"/>
  <c r="D96" i="10"/>
  <c r="D185" i="10"/>
  <c r="D164" i="10"/>
  <c r="D128" i="10"/>
  <c r="D129" i="10"/>
  <c r="D45" i="10"/>
  <c r="D81" i="10"/>
  <c r="D98" i="10"/>
  <c r="D149" i="10"/>
  <c r="D52" i="10"/>
  <c r="D165" i="10"/>
  <c r="D156" i="10"/>
  <c r="D190" i="10"/>
  <c r="D41" i="10"/>
  <c r="D14" i="10"/>
  <c r="D22" i="10"/>
  <c r="D9" i="10"/>
  <c r="D145" i="10"/>
  <c r="D108" i="10"/>
  <c r="D42" i="10"/>
  <c r="D30" i="10"/>
  <c r="D93" i="10"/>
  <c r="D115" i="10"/>
  <c r="D166" i="10"/>
  <c r="D174" i="10"/>
  <c r="D4" i="10"/>
  <c r="D116" i="10"/>
  <c r="D130" i="10"/>
  <c r="D82" i="10"/>
  <c r="D12" i="10"/>
  <c r="D66" i="10"/>
  <c r="D33" i="10"/>
  <c r="D21" i="10"/>
  <c r="D150" i="10"/>
  <c r="D7" i="10"/>
  <c r="D182" i="10"/>
  <c r="D159" i="10"/>
  <c r="D192" i="10"/>
  <c r="D197" i="10"/>
  <c r="D198" i="10"/>
  <c r="D199" i="10"/>
  <c r="D196" i="10"/>
  <c r="D241" i="10"/>
  <c r="D226" i="10"/>
  <c r="D227" i="10"/>
  <c r="D230" i="10"/>
  <c r="D232" i="10"/>
  <c r="D235" i="10"/>
  <c r="D2" i="3"/>
  <c r="D3" i="3"/>
  <c r="D8" i="3"/>
  <c r="D142" i="3"/>
  <c r="D111" i="3"/>
  <c r="D7" i="3"/>
  <c r="D19" i="3"/>
  <c r="D42" i="3"/>
  <c r="D109" i="3"/>
  <c r="D72" i="3"/>
  <c r="D106" i="3"/>
  <c r="D100" i="3"/>
  <c r="D187" i="3"/>
  <c r="D154" i="3"/>
  <c r="D138" i="3"/>
  <c r="D115" i="3"/>
  <c r="D132" i="3"/>
  <c r="D140" i="3"/>
  <c r="D18" i="3"/>
  <c r="D37" i="3"/>
  <c r="D78" i="3"/>
  <c r="D70" i="3"/>
  <c r="D136" i="3"/>
  <c r="D83" i="3"/>
  <c r="D183" i="3"/>
  <c r="D170" i="3"/>
  <c r="D188" i="3"/>
  <c r="D13" i="3"/>
  <c r="D130" i="3"/>
  <c r="D60" i="3"/>
  <c r="D65" i="3"/>
  <c r="D121" i="3"/>
  <c r="D139" i="3"/>
  <c r="D15" i="3"/>
  <c r="D105" i="3"/>
  <c r="D54" i="3"/>
  <c r="D185" i="3"/>
  <c r="D169" i="3"/>
  <c r="D124" i="3"/>
  <c r="D117" i="3"/>
  <c r="D36" i="3"/>
  <c r="D46" i="3"/>
  <c r="D77" i="3"/>
  <c r="D33" i="3"/>
  <c r="D82" i="3"/>
  <c r="D79" i="3"/>
  <c r="D143" i="3"/>
  <c r="D162" i="3"/>
  <c r="D177" i="3"/>
  <c r="D97" i="3"/>
  <c r="D45" i="3"/>
  <c r="D137" i="3"/>
  <c r="D62" i="3"/>
  <c r="D113" i="3"/>
  <c r="D160" i="3"/>
  <c r="D189" i="3"/>
  <c r="D141" i="3"/>
  <c r="D57" i="3"/>
  <c r="D146" i="3"/>
  <c r="D118" i="3"/>
  <c r="D63" i="3"/>
  <c r="D171" i="3"/>
  <c r="D68" i="3"/>
  <c r="D31" i="3"/>
  <c r="D55" i="3"/>
  <c r="D76" i="3"/>
  <c r="D165" i="3"/>
  <c r="D191" i="3"/>
  <c r="D41" i="3"/>
  <c r="D73" i="3"/>
  <c r="D125" i="3"/>
  <c r="D122" i="3"/>
  <c r="D104" i="3"/>
  <c r="D186" i="3"/>
  <c r="D128" i="3"/>
  <c r="D112" i="3"/>
  <c r="D25" i="3"/>
  <c r="D10" i="3"/>
  <c r="D161" i="3"/>
  <c r="D181" i="3"/>
  <c r="D110" i="3"/>
  <c r="D58" i="3"/>
  <c r="D4" i="3"/>
  <c r="D30" i="3"/>
  <c r="D167" i="3"/>
  <c r="D93" i="3"/>
  <c r="D47" i="3"/>
  <c r="D75" i="3"/>
  <c r="D29" i="3"/>
  <c r="D164" i="3"/>
  <c r="D192" i="3"/>
  <c r="D50" i="3"/>
  <c r="D101" i="3"/>
  <c r="D86" i="3"/>
  <c r="D9" i="3"/>
  <c r="D159" i="3"/>
  <c r="D195" i="3"/>
  <c r="D198" i="3"/>
  <c r="D197" i="3"/>
  <c r="D193" i="3"/>
  <c r="D199" i="3"/>
  <c r="D236" i="3"/>
  <c r="D237" i="3"/>
  <c r="D242" i="3"/>
  <c r="D240" i="3"/>
  <c r="D227" i="3"/>
  <c r="D241" i="3"/>
  <c r="D238" i="3"/>
  <c r="D239" i="3"/>
  <c r="D126" i="3"/>
  <c r="D119" i="3"/>
  <c r="D90" i="3"/>
  <c r="D6" i="3"/>
  <c r="D11" i="3"/>
  <c r="D153" i="3"/>
  <c r="D127" i="3"/>
  <c r="D12" i="3"/>
  <c r="D49" i="3"/>
  <c r="D157" i="3"/>
  <c r="D176" i="3"/>
  <c r="D190" i="3"/>
  <c r="D95" i="3"/>
  <c r="D21" i="3"/>
  <c r="D48" i="3"/>
  <c r="D61" i="3"/>
  <c r="D84" i="3"/>
  <c r="D5" i="3"/>
  <c r="D26" i="3"/>
  <c r="D74" i="3"/>
  <c r="D135" i="3"/>
  <c r="D158" i="3"/>
  <c r="D172" i="3"/>
  <c r="D179" i="3"/>
  <c r="D28" i="3"/>
  <c r="D22" i="3"/>
  <c r="D94" i="3"/>
  <c r="D51" i="3"/>
  <c r="D133" i="3"/>
  <c r="D39" i="3"/>
  <c r="D27" i="3"/>
  <c r="D24" i="3"/>
  <c r="D98" i="3"/>
  <c r="D166" i="3"/>
  <c r="D174" i="3"/>
  <c r="D34" i="3"/>
  <c r="D64" i="3"/>
  <c r="D114" i="3"/>
  <c r="D102" i="3"/>
  <c r="D80" i="3"/>
  <c r="D96" i="3"/>
  <c r="D56" i="3"/>
  <c r="D92" i="3"/>
  <c r="D32" i="3"/>
  <c r="D89" i="3"/>
  <c r="D182" i="3"/>
  <c r="D155" i="3"/>
  <c r="D152" i="3"/>
  <c r="D38" i="3"/>
  <c r="D53" i="3"/>
  <c r="D85" i="3"/>
  <c r="D52" i="3"/>
  <c r="D173" i="3"/>
  <c r="D103" i="3"/>
  <c r="D81" i="3"/>
  <c r="D116" i="3"/>
  <c r="D134" i="3"/>
  <c r="D129" i="3"/>
  <c r="D175" i="3"/>
  <c r="D14" i="3"/>
  <c r="D91" i="3"/>
  <c r="D151" i="3"/>
  <c r="D20" i="3"/>
  <c r="D120" i="3"/>
  <c r="D168" i="3"/>
  <c r="D107" i="3"/>
  <c r="D43" i="3"/>
  <c r="D71" i="3"/>
  <c r="D59" i="3"/>
  <c r="D67" i="3"/>
  <c r="D180" i="3"/>
  <c r="D87" i="3"/>
  <c r="D150" i="3"/>
  <c r="D108" i="3"/>
  <c r="D16" i="3"/>
  <c r="D99" i="3"/>
  <c r="D156" i="3"/>
  <c r="D66" i="3"/>
  <c r="D44" i="3"/>
  <c r="D149" i="3"/>
  <c r="D148" i="3"/>
  <c r="D69" i="3"/>
  <c r="D163" i="3"/>
  <c r="D147" i="3"/>
  <c r="D35" i="3"/>
  <c r="D40" i="3"/>
  <c r="D23" i="3"/>
  <c r="D123" i="3"/>
  <c r="D184" i="3"/>
  <c r="D88" i="3"/>
  <c r="D144" i="3"/>
  <c r="D145" i="3"/>
  <c r="D17" i="3"/>
  <c r="D131" i="3"/>
  <c r="D178" i="3"/>
  <c r="D194" i="3"/>
  <c r="D196" i="3"/>
  <c r="D226" i="3"/>
  <c r="D231" i="3"/>
  <c r="D233" i="3"/>
  <c r="D229" i="3"/>
  <c r="D228" i="3"/>
  <c r="D234" i="3"/>
  <c r="D232" i="3"/>
  <c r="D235" i="3"/>
  <c r="D230" i="3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251" i="3"/>
  <c r="D320" i="3"/>
  <c r="D326" i="3"/>
  <c r="D298" i="3"/>
  <c r="D318" i="3"/>
  <c r="D321" i="3"/>
  <c r="D293" i="3"/>
  <c r="D250" i="3"/>
  <c r="D369" i="3"/>
  <c r="D363" i="3"/>
  <c r="D264" i="3"/>
  <c r="D291" i="3"/>
  <c r="D247" i="3"/>
  <c r="D271" i="3"/>
  <c r="D342" i="3"/>
  <c r="D341" i="3"/>
  <c r="D257" i="3"/>
  <c r="D314" i="3"/>
  <c r="D319" i="3"/>
  <c r="D325" i="3"/>
  <c r="D332" i="3"/>
  <c r="D286" i="3"/>
  <c r="D292" i="3"/>
  <c r="D366" i="3"/>
  <c r="D348" i="3"/>
  <c r="D367" i="3"/>
  <c r="D315" i="3"/>
  <c r="D299" i="3"/>
  <c r="D274" i="3"/>
  <c r="D287" i="3"/>
  <c r="D268" i="3"/>
  <c r="D442" i="3"/>
  <c r="D437" i="3"/>
  <c r="D378" i="3"/>
  <c r="D403" i="3"/>
  <c r="D408" i="3"/>
  <c r="D412" i="3"/>
  <c r="D410" i="3"/>
  <c r="D393" i="3"/>
  <c r="D416" i="3"/>
  <c r="D327" i="3"/>
  <c r="D244" i="3"/>
  <c r="D343" i="3"/>
  <c r="D275" i="3"/>
  <c r="D258" i="3"/>
  <c r="D328" i="3"/>
  <c r="D277" i="3"/>
  <c r="D297" i="3"/>
  <c r="D301" i="3"/>
  <c r="D266" i="3"/>
  <c r="D361" i="3"/>
  <c r="D354" i="3"/>
  <c r="D279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243" i="3"/>
  <c r="D360" i="3"/>
  <c r="D372" i="3"/>
  <c r="D262" i="3"/>
  <c r="D304" i="3"/>
  <c r="D356" i="3"/>
  <c r="D329" i="3"/>
  <c r="D306" i="3"/>
  <c r="D261" i="3"/>
  <c r="D309" i="3"/>
  <c r="D375" i="3"/>
  <c r="D285" i="3"/>
  <c r="D273" i="3"/>
  <c r="D358" i="3"/>
  <c r="D323" i="3"/>
  <c r="D254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260" i="3"/>
  <c r="D373" i="3"/>
  <c r="D294" i="3"/>
  <c r="D313" i="3"/>
  <c r="D265" i="3"/>
  <c r="D335" i="3"/>
  <c r="D310" i="3"/>
  <c r="D359" i="3"/>
  <c r="D283" i="3"/>
  <c r="D312" i="3"/>
  <c r="D362" i="3"/>
  <c r="D300" i="3"/>
  <c r="D282" i="3"/>
  <c r="D333" i="3"/>
  <c r="D246" i="3"/>
  <c r="D355" i="3"/>
  <c r="D353" i="3"/>
  <c r="D263" i="3"/>
  <c r="D288" i="3"/>
  <c r="D278" i="3"/>
  <c r="D269" i="3"/>
  <c r="D295" i="3"/>
  <c r="D248" i="3"/>
  <c r="D302" i="3"/>
  <c r="D252" i="3"/>
  <c r="D259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53" i="3"/>
  <c r="D290" i="3"/>
  <c r="D344" i="3"/>
  <c r="D339" i="3"/>
  <c r="D334" i="3"/>
  <c r="D296" i="3"/>
  <c r="D289" i="3"/>
  <c r="D340" i="3"/>
  <c r="D284" i="3"/>
  <c r="D256" i="3"/>
  <c r="D345" i="3"/>
  <c r="D311" i="3"/>
  <c r="D347" i="3"/>
  <c r="D364" i="3"/>
  <c r="D357" i="3"/>
  <c r="D272" i="3"/>
  <c r="D316" i="3"/>
  <c r="D419" i="3"/>
  <c r="D389" i="3"/>
  <c r="D392" i="3"/>
  <c r="D396" i="3"/>
  <c r="D390" i="3"/>
  <c r="D377" i="3"/>
  <c r="D427" i="3"/>
  <c r="D346" i="3"/>
  <c r="D305" i="3"/>
  <c r="D270" i="3"/>
  <c r="D336" i="3"/>
  <c r="D303" i="3"/>
  <c r="D276" i="3"/>
  <c r="D281" i="3"/>
  <c r="D249" i="3"/>
  <c r="D267" i="3"/>
  <c r="D349" i="3"/>
  <c r="D338" i="3"/>
  <c r="D255" i="3"/>
  <c r="D308" i="3"/>
  <c r="D330" i="3"/>
  <c r="D317" i="3"/>
  <c r="D280" i="3"/>
  <c r="D245" i="3"/>
  <c r="D211" i="10"/>
  <c r="D213" i="10"/>
  <c r="D224" i="10"/>
  <c r="D217" i="10"/>
  <c r="D203" i="10"/>
  <c r="D216" i="10"/>
  <c r="D208" i="10"/>
  <c r="D220" i="10"/>
  <c r="D204" i="10"/>
  <c r="D221" i="10"/>
  <c r="D209" i="10"/>
  <c r="D223" i="10"/>
  <c r="D200" i="10"/>
  <c r="D207" i="10"/>
  <c r="D214" i="10"/>
  <c r="D206" i="10"/>
  <c r="D215" i="10"/>
  <c r="D205" i="10"/>
  <c r="D218" i="10"/>
  <c r="D202" i="10"/>
  <c r="D222" i="10"/>
  <c r="D201" i="10"/>
  <c r="D212" i="10"/>
  <c r="D210" i="10"/>
  <c r="D225" i="10"/>
  <c r="D219" i="10"/>
  <c r="D200" i="3"/>
  <c r="D216" i="3"/>
  <c r="D214" i="3"/>
  <c r="D204" i="3"/>
  <c r="D207" i="3"/>
  <c r="D222" i="3"/>
  <c r="D205" i="3"/>
  <c r="D223" i="3"/>
  <c r="D220" i="3"/>
  <c r="D202" i="3"/>
  <c r="D219" i="3"/>
  <c r="D210" i="3"/>
  <c r="D208" i="3"/>
  <c r="D213" i="3"/>
  <c r="D218" i="3"/>
  <c r="D215" i="3"/>
  <c r="D217" i="3"/>
  <c r="D203" i="3"/>
  <c r="D201" i="3"/>
  <c r="D221" i="3"/>
  <c r="D224" i="3"/>
  <c r="D206" i="3"/>
  <c r="D211" i="3"/>
  <c r="D209" i="3"/>
  <c r="D212" i="3"/>
  <c r="D225" i="3"/>
  <c r="J656" i="11" l="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E4" i="2"/>
  <c r="N4" i="2" s="1"/>
  <c r="G4" i="2"/>
  <c r="P4" i="2" s="1"/>
  <c r="F4" i="2"/>
  <c r="O4" i="2" s="1"/>
  <c r="I3" i="3" s="1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K26" i="11" s="1"/>
  <c r="M26" i="11" s="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74" i="4" l="1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X107" i="4" s="1"/>
  <c r="W123" i="4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Z124" i="4"/>
  <c r="AL124" i="4" s="1"/>
  <c r="AR124" i="4" s="1"/>
  <c r="AE124" i="4"/>
  <c r="AQ124" i="4" s="1"/>
  <c r="AW124" i="4" s="1"/>
  <c r="AB124" i="4"/>
  <c r="AN124" i="4" s="1"/>
  <c r="AT124" i="4" s="1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24" i="4" l="1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112" i="4" l="1"/>
  <c r="AD112" i="4"/>
  <c r="AP112" i="4" s="1"/>
  <c r="AV112" i="4" s="1"/>
  <c r="AF112" i="4"/>
  <c r="AB144" i="4"/>
  <c r="AA144" i="4"/>
  <c r="Z112" i="4"/>
  <c r="AL112" i="4" s="1"/>
  <c r="AR112" i="4" s="1"/>
  <c r="AK144" i="4"/>
  <c r="AE144" i="4"/>
  <c r="AQ144" i="4" s="1"/>
  <c r="AW144" i="4" s="1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44" i="4" l="1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99" i="4" l="1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<sst xmlns="http://schemas.openxmlformats.org/spreadsheetml/2006/main" count="1526" uniqueCount="489">
  <si>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</si>
  <si>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</si>
  <si>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</si>
  <si>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</si>
  <si>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</si>
  <si>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</si>
  <si>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</si>
  <si>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</si>
  <si>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</si>
  <si>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</si>
  <si>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</si>
  <si>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</si>
  <si>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</si>
  <si>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</si>
  <si>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</si>
  <si>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</si>
  <si>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</si>
  <si>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</si>
  <si>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</si>
  <si>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</si>
  <si>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</si>
  <si>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</si>
  <si>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</si>
  <si>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</si>
  <si>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</si>
  <si>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</si>
  <si>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</si>
  <si>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</si>
  <si>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</si>
  <si>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</si>
  <si>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</si>
  <si>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</si>
  <si>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</si>
  <si>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</si>
  <si>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</si>
  <si>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</si>
  <si>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</si>
  <si>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</si>
  <si>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</si>
  <si>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</si>
  <si>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</si>
  <si>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</si>
  <si>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</si>
  <si>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</si>
  <si>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</si>
  <si>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</si>
  <si>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</si>
  <si>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</si>
  <si>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</si>
  <si>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</si>
  <si>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</si>
  <si>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</si>
  <si>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</si>
  <si>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</si>
  <si>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</si>
  <si>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</si>
  <si>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</si>
  <si>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</si>
  <si>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</si>
  <si>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</si>
  <si>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</si>
  <si>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</si>
  <si>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</si>
  <si>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</si>
  <si>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</si>
  <si>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</si>
  <si>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</si>
  <si>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</si>
  <si>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</si>
  <si>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</si>
  <si>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</si>
  <si>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</si>
  <si>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</si>
  <si>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</si>
  <si>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</si>
  <si>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</si>
  <si>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</si>
  <si>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</si>
  <si>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</si>
  <si>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</si>
  <si>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</si>
  <si>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</si>
  <si>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</si>
  <si>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</si>
  <si>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</si>
  <si>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</si>
  <si>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</si>
  <si>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</si>
  <si>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</si>
  <si>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</si>
  <si>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</si>
  <si>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</si>
  <si>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</si>
  <si>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</si>
  <si>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</si>
  <si>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</si>
  <si>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</si>
  <si>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</si>
  <si>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</si>
  <si>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</si>
  <si>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</si>
  <si>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</si>
  <si>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</si>
  <si>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</si>
  <si>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</si>
  <si>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</si>
  <si>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</si>
  <si>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</si>
  <si>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</si>
  <si>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</si>
  <si>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</si>
  <si>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</si>
  <si>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</si>
  <si>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</si>
  <si>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</si>
  <si>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</si>
  <si>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</si>
  <si>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</si>
  <si>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</si>
  <si>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</si>
  <si>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</si>
  <si>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</si>
  <si>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</si>
  <si>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</si>
  <si>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</si>
  <si>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</si>
  <si>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</si>
  <si>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</si>
  <si>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</si>
  <si>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</si>
  <si>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</si>
  <si>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</si>
  <si>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</si>
  <si>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</si>
  <si>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</si>
  <si>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</si>
  <si>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</si>
  <si>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</si>
  <si>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</si>
  <si>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</si>
  <si>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</si>
  <si>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</si>
  <si>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</si>
  <si>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</si>
  <si>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</si>
  <si>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</si>
  <si>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</si>
  <si>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</si>
  <si>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</si>
  <si>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</si>
  <si>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</si>
  <si>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</si>
  <si>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</si>
  <si>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</si>
  <si>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</si>
  <si>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</si>
  <si>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</si>
  <si>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</si>
  <si>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</si>
  <si>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</si>
  <si>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</si>
  <si>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</si>
  <si>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</si>
  <si>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</si>
  <si>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</si>
  <si>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</si>
  <si>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</si>
  <si>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</si>
  <si>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</si>
  <si>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</si>
  <si>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</si>
  <si>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</si>
  <si>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</si>
  <si>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</si>
  <si>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</si>
  <si>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</si>
  <si>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</si>
  <si>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</si>
  <si>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</si>
  <si>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</si>
  <si>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</si>
  <si>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</si>
  <si>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</si>
  <si>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</si>
  <si>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</si>
  <si>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</si>
  <si>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</si>
  <si>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</si>
  <si>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</si>
  <si>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</si>
  <si>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</si>
  <si>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</si>
  <si>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</si>
  <si>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</si>
  <si>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</si>
  <si>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</si>
  <si>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</si>
  <si>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</si>
  <si>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</si>
  <si>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</si>
  <si>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</si>
  <si>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</si>
  <si>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</si>
  <si>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</si>
  <si>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</si>
  <si>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</si>
  <si>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</si>
  <si>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</si>
  <si>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</si>
  <si>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</si>
  <si>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</si>
  <si>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</si>
  <si>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</si>
  <si>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</si>
  <si>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</si>
  <si>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</si>
  <si>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</si>
  <si>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</si>
  <si>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</si>
  <si>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</si>
  <si>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</si>
  <si>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</si>
  <si>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</si>
  <si>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</si>
  <si>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</si>
  <si>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</si>
  <si>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</si>
  <si>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</si>
  <si>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</si>
  <si>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</si>
  <si>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</si>
  <si>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</si>
  <si>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</si>
  <si>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</si>
  <si>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</si>
  <si>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</si>
  <si>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</si>
  <si>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</si>
  <si>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</si>
  <si>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</si>
  <si>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</si>
  <si>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</si>
  <si>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</si>
  <si>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</si>
  <si>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</si>
  <si>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</si>
  <si>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</si>
  <si>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</si>
  <si>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</si>
  <si>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</si>
  <si>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</si>
  <si>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</si>
  <si>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</si>
  <si>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</si>
  <si>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</si>
  <si>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</si>
  <si>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</si>
  <si>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</si>
  <si>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</si>
  <si>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</si>
  <si>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</si>
  <si>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</si>
  <si>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</si>
  <si>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</si>
  <si>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</si>
  <si>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</si>
  <si>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</si>
  <si>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</si>
  <si>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</si>
  <si>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</si>
  <si>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</si>
  <si>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</si>
  <si>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</si>
  <si>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</si>
  <si>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</si>
  <si>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</si>
  <si>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</si>
  <si>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</si>
  <si>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</si>
  <si>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</si>
  <si>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</si>
  <si>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</si>
  <si>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</si>
  <si>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</si>
  <si>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</si>
  <si>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</si>
  <si>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</si>
  <si>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</si>
  <si>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</si>
  <si>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</si>
  <si>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</si>
  <si>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</si>
  <si>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</si>
  <si>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</si>
  <si>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</si>
  <si>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</si>
  <si>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</si>
  <si>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</si>
  <si>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</si>
  <si>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</si>
  <si>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</si>
  <si>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</si>
  <si>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</si>
  <si>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</si>
  <si>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</si>
  <si>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</si>
  <si>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</si>
  <si>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</si>
  <si>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</si>
  <si>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</si>
  <si>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</si>
  <si>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</si>
  <si>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</si>
  <si>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</si>
  <si>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</si>
  <si>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</si>
  <si>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</si>
  <si>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</si>
  <si>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</si>
  <si>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</si>
  <si>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</si>
  <si>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</si>
  <si>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</si>
  <si>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</si>
  <si>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</si>
  <si>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</si>
  <si>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</si>
  <si>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</si>
  <si>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</si>
  <si>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</si>
  <si>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</si>
  <si>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</si>
  <si>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</si>
  <si>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</si>
  <si>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</si>
  <si>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</si>
  <si>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</si>
  <si>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</si>
  <si>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</si>
  <si>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</si>
  <si>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</si>
  <si>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</si>
  <si>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</si>
  <si>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</si>
  <si>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</si>
  <si>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</si>
  <si>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</si>
  <si>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</si>
  <si>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</si>
  <si>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</si>
  <si>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</si>
  <si>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</si>
  <si>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</si>
  <si>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</si>
  <si>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</si>
  <si>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</si>
  <si>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</si>
  <si>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</si>
  <si>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</si>
  <si>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</si>
  <si>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</si>
  <si>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</si>
  <si>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</si>
  <si>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</si>
  <si>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</si>
  <si>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</si>
  <si>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</si>
  <si>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</si>
  <si>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</si>
  <si>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</si>
  <si>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</si>
  <si>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</si>
  <si>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</si>
  <si>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</si>
  <si>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</si>
  <si>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</si>
  <si>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</si>
  <si>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</si>
  <si>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</si>
  <si>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</si>
  <si>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</si>
  <si>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</si>
  <si>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</si>
  <si>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</si>
  <si>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</si>
  <si>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</si>
  <si>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</si>
  <si>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</si>
  <si>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Kings Lynn</t>
  </si>
  <si>
    <t>Southend</t>
  </si>
  <si>
    <t>Solihull</t>
  </si>
  <si>
    <t>Wrexham</t>
  </si>
  <si>
    <t>Stockport</t>
  </si>
  <si>
    <t>Dag and Red</t>
  </si>
  <si>
    <t>Torquay</t>
  </si>
  <si>
    <t>Wealdstone</t>
  </si>
  <si>
    <t>Woking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</si>
  <si>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</si>
  <si>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</si>
  <si>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</si>
  <si>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</si>
  <si>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</si>
  <si>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</si>
  <si>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</si>
  <si>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</si>
  <si>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</si>
  <si>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</si>
  <si>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</si>
  <si>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</si>
  <si>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</si>
  <si>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</si>
  <si>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</si>
  <si>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</si>
  <si>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</si>
  <si>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</si>
  <si>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</si>
  <si>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</si>
  <si>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</si>
  <si>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</si>
  <si>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</si>
  <si>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</si>
  <si>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</si>
  <si>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</si>
  <si>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</si>
  <si>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</si>
  <si>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</si>
  <si>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</si>
  <si>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</si>
  <si>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</si>
  <si>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</si>
  <si>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</si>
  <si>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</si>
  <si>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</si>
  <si>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</si>
  <si>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</si>
  <si>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</si>
  <si>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</si>
  <si>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</si>
  <si>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</si>
  <si>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</si>
  <si>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</si>
  <si>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</si>
  <si>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</si>
  <si>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</si>
  <si>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</si>
  <si>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</si>
  <si>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</si>
  <si>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</si>
  <si>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</si>
  <si>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</si>
  <si>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</si>
  <si>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</si>
  <si>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</si>
  <si>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</si>
  <si>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</si>
  <si>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</si>
  <si>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</si>
  <si>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</si>
  <si>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</si>
  <si>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</si>
  <si>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</si>
  <si>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</si>
  <si>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</si>
  <si>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</si>
  <si>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Altrincham</t>
  </si>
  <si>
    <t>Weymouth</t>
  </si>
  <si>
    <t>Grimsby</t>
  </si>
  <si>
    <t>Panetolikos</t>
  </si>
  <si>
    <t>Asteras Tripolis</t>
  </si>
  <si>
    <t>Panathinaikos</t>
  </si>
  <si>
    <t>Apollon</t>
  </si>
  <si>
    <t>Ayr</t>
  </si>
  <si>
    <t>Raith Rvs</t>
  </si>
  <si>
    <t>Alloa</t>
  </si>
  <si>
    <t>Airdrie Utd</t>
  </si>
  <si>
    <t>Volos NFC</t>
  </si>
  <si>
    <t>Lamia</t>
  </si>
  <si>
    <t>PAOK</t>
  </si>
  <si>
    <t>Giannina</t>
  </si>
  <si>
    <t>AEK</t>
  </si>
  <si>
    <t>Ionikos</t>
  </si>
  <si>
    <t>Olympiakos</t>
  </si>
  <si>
    <t>Atromitos</t>
  </si>
  <si>
    <t>Aris</t>
  </si>
  <si>
    <t>OFI Crete</t>
  </si>
  <si>
    <t>G1</t>
  </si>
  <si>
    <t>Maidenhead</t>
  </si>
  <si>
    <t>14/09/2021</t>
  </si>
  <si>
    <t>15/09/2021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</si>
</sst>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166" fontId="1" fillId="2" borderId="0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49" fontId="1" fillId="2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1.0609541449825806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1.0511989710920113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1.0626784802592908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1.0513726059103246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1.0419581736699886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1.0449864577049268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1.0609394207303442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1.0696244407207609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1.0717876217555127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1.0423806634244144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1.0461286947489423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1.0531811908017072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1.0344490471441554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1.0571513411863043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1.059214380982872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1.0575635508862022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1.0605174007793741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1.0605979647980854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1.0401734918501984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1.0458823332129663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1.0460641267135338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1.0438817895444492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1.062918263433638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1.0448679076073528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1.0425703649827001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1.0450375961866025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1.0461347781928274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1.0460060256260135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1.055162882031925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1.0574312850692822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1.0494628052164887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1.0405885922597782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1.042106143326367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1.0533218816775407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1.0502085589023142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1.0459631209894389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1.0724288563238225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1.0633504678478547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1.0730165337508553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1.0671330848711666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1.0671721430378951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1.0744841031203913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1.0666566032202576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1.0732443093298558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1.0655332071550867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1.0725753995856002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1.0692161192947851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1.0671721430378951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1.0666566032202576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1.0637206832523536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1.0708051461807455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1.0688052819193437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1.0741047977005509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1.0717975665577553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1.0717876217555127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1.0734999847345288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1.0717876217555127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1.0708051461807455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1.111528699447859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1.1080309944204958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1.0806907986103451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1.0877663493834375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1.0898437867316229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1.0797191791004319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1.0775336364222727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1.1055224024604988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1.1110538436616226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1.0810722923917078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1.0778583502295505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1.0658193208676467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1.0399586640868308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1.0700036736716445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1.0656089460421265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1.0656089460421265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1.0703838499014962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1.0656255369497798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1.0691226859170895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1.0626784802592908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1.075028798160458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1.0636569760020114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1.0757988792885387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1.0754003103820793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1.0392709482743203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1.0347781293381613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1.0464250087200482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1.0509442098096211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1.0502085589023142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1.0556120689697279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1.0572141669010744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1.050305669221034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1.0602539754688272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1.0557821208912506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1.0569383568656741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1.0720065323467776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1.0509930436304777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1.0511368361869355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1.0533067630678474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1.0483511839381512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1.0459631209894389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1.0736667583605741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1.0567687035951574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1.0538644213740753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1.0605101786372635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1.1028215193386854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1.0811284811792439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1.0785637459527866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1.0806907986103451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1.0909489503574017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1.0846738705094816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1.0974397384035932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1.0846738705094816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1.0846738705094816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1.0896677687607264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1.1017074160276292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1.0871482590858268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1.1543558935361962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1.0858590198513767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1.0858375829061273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1.0362637658896696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1.0453465975749467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1.0586849130942018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1.0715238910055171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1.0316779568466119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1.0672116470367523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1.0420112422030368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1.0557821208912506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1.0597065109096055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1.0439719885779606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1.0696244407207609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1.0717876217555127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1.0744841031203913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1.0674919964665432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1.0626784802592908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1.0563848669654847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1.0410043397874882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1.0533067630678474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1.0584574108458336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1.044303665417317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1.0513326278789881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1.0457565564423787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1.0446618226996724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1.0583691873379317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1.043438569981763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1.0399586640868308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1.0356850891989859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1.0448679076073528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1.0401197761406094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1.0450119742632082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1.0435904275699541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1.0819464260128329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1.084476802289978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1.0846738705094816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1.0857175561235832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1.0470882991581001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1.0351900225906741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1.038077229388916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1.0333163546654354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1.0428644784088332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1.0529292923090063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1.0516104099147749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1.0587691192107669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1.0460060256260135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1.044303665417317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1.0525123267481189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1.0509444270006065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1.050305669221034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1.0556315371027907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1.050305669221034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1.0439719885779606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1.0586373210952964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1.0423741568649127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1.0398247073454716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1.0407298027485501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1.0445865875967359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1.0624658649673062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1.0738046565096138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1.0657284823689301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1.071587589916037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1.0615765272904456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1.0557821208912506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1.0460060256260135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1.0509442098096211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1.0461929391857427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1.0662939096981978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1.0362637658896696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1.0628171656645378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1.1117687539297072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1.0463684894705136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1.0628364693383345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1.0586373210952964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1.0441018447693231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1.043438569981763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1.0581225564953149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1.0500631329117833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1.0501502456550436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1.047073470420135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1.0533218816775407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1.0483906463555754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1.0511368361869355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1.0460060256260135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1.0470376731981623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1.0607092988079927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1.0565141204944781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1.0597065109096055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1.0674111222252509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1.074921319897685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1.0709171136039117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1.0719901214070431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1.0719901214070431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1.0648207184922545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1.0739974333492817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1.0703838499014962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1.0626247827424988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1.0572141669010744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1.0715771327693893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1.0512150176064545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1.0543819242504819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1.0524934496338532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1.0551236153407171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1.0480610077274732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1.0511989710920113</v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1.0479906217076147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51.963117198264342</v>
      </c>
      <c r="I2" s="6">
        <f>IF('Log_working_3-way'!$D2="","",'True_Odds_Calculator_3-way'!O3/'True_Odds_Calculator_3-way'!B3-1)</f>
        <v>2.3849991265776191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3.5998019034881645E-2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1.0295876714489396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25.619042887388581</v>
      </c>
      <c r="I3" s="6">
        <f>IF('Log_working_3-way'!$D3="","",'True_Odds_Calculator_3-way'!O4/'True_Odds_Calculator_3-way'!B4-1)</f>
        <v>8.0816270943787245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2.9771408580806957E-2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1.0326040033708681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22.016546863221702</v>
      </c>
      <c r="I4" s="6">
        <f>IF('Log_working_3-way'!$D4="","",'True_Odds_Calculator_3-way'!O5/'True_Odds_Calculator_3-way'!B5-1)</f>
        <v>7.6190276848018872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3.3837093210595137E-2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1.0329355251867545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19.714866952204144</v>
      </c>
      <c r="I5" s="6">
        <f>IF('Log_working_3-way'!$D5="","",'True_Odds_Calculator_3-way'!O6/'True_Odds_Calculator_3-way'!B6-1)</f>
        <v>7.2629940197157818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3.4690232720223868E-2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1.0204819849687781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6.8977730569189069</v>
      </c>
      <c r="I6" s="6">
        <f>IF('Log_working_3-way'!$D6="","",'True_Odds_Calculator_3-way'!O7/'True_Odds_Calculator_3-way'!B7-1)</f>
        <v>7.9859106780944025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2.1903820816864261E-2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1.0264318319864609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18.042789418884347</v>
      </c>
      <c r="I7" s="6">
        <f>IF('Log_working_3-way'!$D7="","",'True_Odds_Calculator_3-way'!O8/'True_Odds_Calculator_3-way'!B8-1)</f>
        <v>7.4137501069112179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2.8140712669391554E-2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1.0266270546814433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16.606794547066556</v>
      </c>
      <c r="I8" s="6">
        <f>IF('Log_working_3-way'!$D8="","",'True_Odds_Calculator_3-way'!O9/'True_Odds_Calculator_3-way'!B9-1)</f>
        <v>9.5212866696432528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2.8451886054395636E-2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1.057222795620913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13.167897780730195</v>
      </c>
      <c r="I9" s="6">
        <f>IF('Log_working_3-way'!$D9="","",'True_Odds_Calculator_3-way'!O10/'True_Odds_Calculator_3-way'!B10-1)</f>
        <v>5.8516789901012389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6.0364484652160266E-2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1.0566345900016505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14.848054113842274</v>
      </c>
      <c r="I10" s="6">
        <f>IF('Log_working_3-way'!$D10="","",'True_Odds_Calculator_3-way'!O11/'True_Odds_Calculator_3-way'!B11-1)</f>
        <v>6.1604834955240886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5.9849994443674781E-2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1.0224157613543037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20.133873502930424</v>
      </c>
      <c r="I11" s="6">
        <f>IF('Log_working_3-way'!$D11="","",'True_Odds_Calculator_3-way'!O12/'True_Odds_Calculator_3-way'!B12-1)</f>
        <v>5.6946719023118808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2.3632288826319625E-2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1.0285228322641193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1.8971413479865773</v>
      </c>
      <c r="I12" s="6">
        <f>IF('Log_working_3-way'!$D12="","",'True_Odds_Calculator_3-way'!O13/'True_Odds_Calculator_3-way'!B13-1)</f>
        <v>3.921592472984142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2.6063711837106762E-2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1.0226927793084264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22.019851083280457</v>
      </c>
      <c r="I13" s="6">
        <f>IF('Log_working_3-way'!$D13="","",'True_Odds_Calculator_3-way'!O14/'True_Odds_Calculator_3-way'!B14-1)</f>
        <v>5.3897436605601046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2.3677244613423021E-2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1.0220112831048962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8.8489974123322828</v>
      </c>
      <c r="I14" s="6">
        <f>IF('Log_working_3-way'!$D14="","",'True_Odds_Calculator_3-way'!O15/'True_Odds_Calculator_3-way'!B15-1)</f>
        <v>5.1694576414653071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2.3262053412807182E-2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1.0243654780797875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31.26445909179035</v>
      </c>
      <c r="I15" s="6">
        <f>IF('Log_working_3-way'!$D15="","",'True_Odds_Calculator_3-way'!O16/'True_Odds_Calculator_3-way'!B16-1)</f>
        <v>4.8395081537236431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2.3710398689385848E-2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1.0208383222272743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9.3140907342641484</v>
      </c>
      <c r="I16" s="6">
        <f>IF('Log_working_3-way'!$D16="","",'True_Odds_Calculator_3-way'!O17/'True_Odds_Calculator_3-way'!B17-1)</f>
        <v>4.9651632581328107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2.2039355372688529E-2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1.0311371589880722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14.484047526739491</v>
      </c>
      <c r="I17" s="6">
        <f>IF('Log_working_3-way'!$D17="","",'True_Odds_Calculator_3-way'!O18/'True_Odds_Calculator_3-way'!B18-1)</f>
        <v>6.1074167376944803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3.3321550606810524E-2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1.0342718820776164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6.7952251543062854</v>
      </c>
      <c r="I18" s="6">
        <f>IF('Log_working_3-way'!$D18="","",'True_Odds_Calculator_3-way'!O19/'True_Odds_Calculator_3-way'!B19-1)</f>
        <v>5.0974443670561733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3.5347190497944325E-2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1.0305507555216593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15.397799344979195</v>
      </c>
      <c r="I19" s="6">
        <f>IF('Log_working_3-way'!$D19="","",'True_Odds_Calculator_3-way'!O20/'True_Odds_Calculator_3-way'!B20-1)</f>
        <v>7.0880889231320481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3.2765888406580901E-2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1.0428234313966838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41.851710613517589</v>
      </c>
      <c r="I20" s="6">
        <f>IF('Log_working_3-way'!$D20="","",'True_Odds_Calculator_3-way'!O21/'True_Odds_Calculator_3-way'!B21-1)</f>
        <v>3.167355296718747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3.7168500583134811E-2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1.0240531439721254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3.9955945161458359</v>
      </c>
      <c r="I21" s="6">
        <f>IF('Log_working_3-way'!$D21="","",'True_Odds_Calculator_3-way'!O22/'True_Odds_Calculator_3-way'!B22-1)</f>
        <v>7.1053685941442506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2.4632863564401752E-2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1.0297937486401696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40.625554337687539</v>
      </c>
      <c r="I22" s="6">
        <f>IF('Log_working_3-way'!$D22="","",'True_Odds_Calculator_3-way'!O23/'True_Odds_Calculator_3-way'!B23-1)</f>
        <v>3.6656321145465265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2.6259305831966451E-2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1.0206424983593585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10.392889604215391</v>
      </c>
      <c r="I23" s="6">
        <f>IF('Log_working_3-way'!$D23="","",'True_Odds_Calculator_3-way'!O24/'True_Odds_Calculator_3-way'!B24-1)</f>
        <v>8.6114246089591013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2.2423610975625952E-2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1.0284625312054121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1.828032270971228</v>
      </c>
      <c r="I24" s="6">
        <f>IF('Log_working_3-way'!$D24="","",'True_Odds_Calculator_3-way'!O25/'True_Odds_Calculator_3-way'!B25-1)</f>
        <v>4.3695929576158017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2.6217547737601876E-2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1.060486074879802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67.326676848215882</v>
      </c>
      <c r="I25" s="6">
        <f>IF('Log_working_3-way'!$D25="","",'True_Odds_Calculator_3-way'!O26/'True_Odds_Calculator_3-way'!B26-1)</f>
        <v>0.69293635194910763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3.3512606558390168E-2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1.020696694491974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10.393664915037201</v>
      </c>
      <c r="I26" s="6">
        <f>IF('Log_working_3-way'!$D26="","",'True_Odds_Calculator_3-way'!O27/'True_Odds_Calculator_3-way'!B27-1)</f>
        <v>7.0768161191292513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2.2354037568300233E-2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1.0209383841935065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7.1224962040968904</v>
      </c>
      <c r="I27" s="6">
        <f>IF('Log_working_3-way'!$D27="","",'True_Odds_Calculator_3-way'!O28/'True_Odds_Calculator_3-way'!B28-1)</f>
        <v>8.4327152254841895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2.2472257810848051E-2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1.0385636412633545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55.73879303980604</v>
      </c>
      <c r="I28" s="6">
        <f>IF('Log_working_3-way'!$D28="","",'True_Odds_Calculator_3-way'!O29/'True_Odds_Calculator_3-way'!B29-1)</f>
        <v>2.2071515817013503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2.7016250586250568E-2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1.0267953269073367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18.552668102346839</v>
      </c>
      <c r="I29" s="6">
        <f>IF('Log_working_3-way'!$D29="","",'True_Odds_Calculator_3-way'!O30/'True_Odds_Calculator_3-way'!B30-1)</f>
        <v>7.5616200905317967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2.8452517298223068E-2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1.0357028963594899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1.6720842421673803</v>
      </c>
      <c r="I30" s="6">
        <f>IF('Log_working_3-way'!$D30="","",'True_Odds_Calculator_3-way'!O31/'True_Odds_Calculator_3-way'!B31-1)</f>
        <v>4.6499219217392902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3.2658850530438155E-2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1.0323473292203234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24.990741586662391</v>
      </c>
      <c r="I31" s="6">
        <f>IF('Log_working_3-way'!$D31="","",'True_Odds_Calculator_3-way'!O32/'True_Odds_Calculator_3-way'!B32-1)</f>
        <v>6.8581272340450763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3.292005739745596E-2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1.0305564584082383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16.094474328236867</v>
      </c>
      <c r="I32" s="6">
        <f>IF('Log_working_3-way'!$D32="","",'True_Odds_Calculator_3-way'!O33/'True_Odds_Calculator_3-way'!B33-1)</f>
        <v>8.1673316340700524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3.2738423699686381E-2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1.0253849905032077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16.478952771093844</v>
      </c>
      <c r="I33" s="6">
        <f>IF('Log_working_3-way'!$D33="","",'True_Odds_Calculator_3-way'!O34/'True_Odds_Calculator_3-way'!B34-1)</f>
        <v>8.1601843646622285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2.721318486150115E-2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1.0252068946061164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9.5354345428299627</v>
      </c>
      <c r="I34" s="6">
        <f>IF('Log_working_3-way'!$D34="","",'True_Odds_Calculator_3-way'!O35/'True_Odds_Calculator_3-way'!B35-1)</f>
        <v>6.9028799986215521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2.707079381720523E-2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1.0331497358826551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34.626535626535627</v>
      </c>
      <c r="I35" s="6">
        <f>IF('Log_working_3-way'!$D35="","",'True_Odds_Calculator_3-way'!O36/'True_Odds_Calculator_3-way'!B36-1)</f>
        <v>5.185162435162435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3.0999651689306962E-2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1.0298321920341205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29.323137624235677</v>
      </c>
      <c r="I36" s="6">
        <f>IF('Log_working_3-way'!$D36="","",'True_Odds_Calculator_3-way'!O37/'True_Odds_Calculator_3-way'!B37-1)</f>
        <v>6.6233132674099879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2.9247453171212578E-2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1.0272874480462961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19.833683479274157</v>
      </c>
      <c r="I37" s="6">
        <f>IF('Log_working_3-way'!$D37="","",'True_Odds_Calculator_3-way'!O38/'True_Odds_Calculator_3-way'!B38-1)</f>
        <v>6.9348272359919623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2.8789293495175894E-2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1.0409009847506197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38.132610292160564</v>
      </c>
      <c r="I38" s="6">
        <f>IF('Log_working_3-way'!$D38="","",'True_Odds_Calculator_3-way'!O39/'True_Odds_Calculator_3-way'!B39-1)</f>
        <v>4.7662239650137561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3.6720955770938257E-2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1.0446578848064967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22.662205108561999</v>
      </c>
      <c r="I39" s="6">
        <f>IF('Log_working_3-way'!$D39="","",'True_Odds_Calculator_3-way'!O40/'True_Odds_Calculator_3-way'!B40-1)</f>
        <v>6.6718114148337069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4.6050546181035656E-2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1.040684494360852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12.144392022503991</v>
      </c>
      <c r="I40" s="6">
        <f>IF('Log_working_3-way'!$D40="","",'True_Odds_Calculator_3-way'!O41/'True_Odds_Calculator_3-way'!B41-1)</f>
        <v>7.1447881277404903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4.3594949187720555E-2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1.0444048945721747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22.668656046324511</v>
      </c>
      <c r="I41" s="6">
        <f>IF('Log_working_3-way'!$D41="","",'True_Odds_Calculator_3-way'!O42/'True_Odds_Calculator_3-way'!B42-1)</f>
        <v>7.0339203774631915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4.5765443091251079E-2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1.0411806187373533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18.097638292773258</v>
      </c>
      <c r="I42" s="6">
        <f>IF('Log_working_3-way'!$D42="","",'True_Odds_Calculator_3-way'!O43/'True_Odds_Calculator_3-way'!B43-1)</f>
        <v>7.7992938381835746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4.3576521517697975E-2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1.0417904106769464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16.043797320810519</v>
      </c>
      <c r="I43" s="6">
        <f>IF('Log_working_3-way'!$D43="","",'True_Odds_Calculator_3-way'!O44/'True_Odds_Calculator_3-way'!B44-1)</f>
        <v>7.7378999070162386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4.4568552408240203E-2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1.0403556605220794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11.138149465342103</v>
      </c>
      <c r="I44" s="6">
        <f>IF('Log_working_3-way'!$D44="","",'True_Odds_Calculator_3-way'!O45/'True_Odds_Calculator_3-way'!B45-1)</f>
        <v>7.9633347355055939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4.3361672987490385E-2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1.0368617897687462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17.512068526607639</v>
      </c>
      <c r="I45" s="6">
        <f>IF('Log_working_3-way'!$D45="","",'True_Odds_Calculator_3-way'!O46/'True_Odds_Calculator_3-way'!B46-1)</f>
        <v>6.7667498247608746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3.9143096521510934E-2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1.0412032101570865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9.2307827492489913</v>
      </c>
      <c r="I46" s="6">
        <f>IF('Log_working_3-way'!$D46="","",'True_Odds_Calculator_3-way'!O47/'True_Odds_Calculator_3-way'!B47-1)</f>
        <v>7.1426070218079065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4.3874490018905199E-2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1.0475744515317946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36.434234012978486</v>
      </c>
      <c r="I47" s="6">
        <f>IF('Log_working_3-way'!$D47="","",'True_Odds_Calculator_3-way'!O48/'True_Odds_Calculator_3-way'!B48-1)</f>
        <v>4.9006359914305815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4.3496709094060337E-2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1.0424098315703862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17.571626017965468</v>
      </c>
      <c r="I48" s="6">
        <f>IF('Log_working_3-way'!$D48="","",'True_Odds_Calculator_3-way'!O49/'True_Odds_Calculator_3-way'!B49-1)</f>
        <v>8.0601402800448998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4.4956847098051478E-2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1.0509400151886996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33.215757440216457</v>
      </c>
      <c r="I49" s="6">
        <f>IF('Log_working_3-way'!$D49="","",'True_Odds_Calculator_3-way'!O50/'True_Odds_Calculator_3-way'!B50-1)</f>
        <v>5.785729843556954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4.7950813701064909E-2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1.0436880262834034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35.169695612158527</v>
      </c>
      <c r="I50" s="6">
        <f>IF('Log_working_3-way'!$D50="","",'True_Odds_Calculator_3-way'!O51/'True_Odds_Calculator_3-way'!B51-1)</f>
        <v>4.8588181235753085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4.0590692942431117E-2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1.0361890366492013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11.45534491286973</v>
      </c>
      <c r="I51" s="6">
        <f>IF('Log_working_3-way'!$D51="","",'True_Odds_Calculator_3-way'!O52/'True_Odds_Calculator_3-way'!B52-1)</f>
        <v>7.1819554458280486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3.8854318945006794E-2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1.0450332738796919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22.653360609396234</v>
      </c>
      <c r="I52" s="6">
        <f>IF('Log_working_3-way'!$D52="","",'True_Odds_Calculator_3-way'!O53/'True_Odds_Calculator_3-way'!B53-1)</f>
        <v>6.4980535114454971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4.6441686929947767E-2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1.0427365334001233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19.900685535826653</v>
      </c>
      <c r="I53" s="6">
        <f>IF('Log_working_3-way'!$D53="","",'True_Odds_Calculator_3-way'!O54/'True_Odds_Calculator_3-way'!B54-1)</f>
        <v>8.1179678669287956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4.4748899235885542E-2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1.0501643568992336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28.082696050961047</v>
      </c>
      <c r="I54" s="6">
        <f>IF('Log_working_3-way'!$D54="","",'True_Odds_Calculator_3-way'!O55/'True_Odds_Calculator_3-way'!B55-1)</f>
        <v>6.3516836830673977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4.9562211237116793E-2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1.0421460722028419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20.514000317008389</v>
      </c>
      <c r="I55" s="6">
        <f>IF('Log_working_3-way'!$D55="","",'True_Odds_Calculator_3-way'!O56/'True_Odds_Calculator_3-way'!B56-1)</f>
        <v>7.4841341421620822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4.4032260940844781E-2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1.0424098315703862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17.571626017965468</v>
      </c>
      <c r="I56" s="6">
        <f>IF('Log_working_3-way'!$D56="","",'True_Odds_Calculator_3-way'!O57/'True_Odds_Calculator_3-way'!B57-1)</f>
        <v>7.4263955575882719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4.4956847098051478E-2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1.0415272871979397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9.7806295155607508</v>
      </c>
      <c r="I57" s="6">
        <f>IF('Log_working_3-way'!$D57="","",'True_Odds_Calculator_3-way'!O58/'True_Odds_Calculator_3-way'!B58-1)</f>
        <v>8.2334692286163413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4.4535850511829844E-2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1.0408137428169852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10.792888819434253</v>
      </c>
      <c r="I58" s="6">
        <f>IF('Log_working_3-way'!$D58="","",'True_Odds_Calculator_3-way'!O59/'True_Odds_Calculator_3-way'!B59-1)</f>
        <v>9.2297983079002446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4.3974944903737434E-2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1.0418802716625855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15.343687716441242</v>
      </c>
      <c r="I59" s="6">
        <f>IF('Log_working_3-way'!$D59="","",'True_Odds_Calculator_3-way'!O60/'True_Odds_Calculator_3-way'!B60-1)</f>
        <v>7.9512828832745548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4.4766437072186083E-2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1.0413221346040769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9.3633888797228177</v>
      </c>
      <c r="I60" s="6">
        <f>IF('Log_working_3-way'!$D60="","",'True_Odds_Calculator_3-way'!O61/'True_Odds_Calculator_3-way'!B61-1)</f>
        <v>7.5341318485940185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4.4121497774286533E-2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1.0701234073616976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8.0478452042940489</v>
      </c>
      <c r="I61" s="6">
        <f>IF('Log_working_3-way'!$D61="","",'True_Odds_Calculator_3-way'!O62/'True_Odds_Calculator_3-way'!B62-1)</f>
        <v>6.5673007337250775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7.2617240841539754E-2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1.0691008646535487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8.2285058027007665</v>
      </c>
      <c r="I62" s="6">
        <f>IF('Log_working_3-way'!$D62="","",'True_Odds_Calculator_3-way'!O63/'True_Odds_Calculator_3-way'!B63-1)</f>
        <v>6.3635227622168307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7.1554761400002054E-2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1.0479300192170204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16.085045120274781</v>
      </c>
      <c r="I63" s="6">
        <f>IF('Log_working_3-way'!$D63="","",'True_Odds_Calculator_3-way'!O64/'True_Odds_Calculator_3-way'!B64-1)</f>
        <v>6.9028035530468994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5.0896302447125397E-2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1.0697491824102234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1.8098411877760667</v>
      </c>
      <c r="I64" s="6">
        <f>IF('Log_working_3-way'!$D64="","",'True_Odds_Calculator_3-way'!O65/'True_Odds_Calculator_3-way'!B65-1)</f>
        <v>4.215080800726569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6.1600460564191106E-2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1.0523857699506307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12.589707474669224</v>
      </c>
      <c r="I65" s="6">
        <f>IF('Log_working_3-way'!$D65="","",'True_Odds_Calculator_3-way'!O66/'True_Odds_Calculator_3-way'!B66-1)</f>
        <v>7.0977758297813551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5.58009242219768E-2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1.0627975326161194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36.416049490981521</v>
      </c>
      <c r="I66" s="6">
        <f>IF('Log_working_3-way'!$D66="","",'True_Odds_Calculator_3-way'!O67/'True_Odds_Calculator_3-way'!B67-1)</f>
        <v>4.9416407383213921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5.7177277454167008E-2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1.0461753672659539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12.990238628956616</v>
      </c>
      <c r="I67" s="6">
        <f>IF('Log_working_3-way'!$D67="","",'True_Odds_Calculator_3-way'!O68/'True_Odds_Calculator_3-way'!B68-1)</f>
        <v>6.8695092287880959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4.9285963079066519E-2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1.0681960296070809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10.251475381433476</v>
      </c>
      <c r="I68" s="6">
        <f>IF('Log_working_3-way'!$D68="","",'True_Odds_Calculator_3-way'!O69/'True_Odds_Calculator_3-way'!B69-1)</f>
        <v>6.6183050941846373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7.1532999164578115E-2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1.0970142121396338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1.4441780138028899</v>
      </c>
      <c r="I69" s="6">
        <f>IF('Log_working_3-way'!$D69="","",'True_Odds_Calculator_3-way'!O70/'True_Odds_Calculator_3-way'!B70-1)</f>
        <v>4.070225961150439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8.1725170336301112E-2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1.0803147601116336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54.099586012367162</v>
      </c>
      <c r="I70" s="6">
        <f>IF('Log_working_3-way'!$D70="","",'True_Odds_Calculator_3-way'!O71/'True_Odds_Calculator_3-way'!B71-1)</f>
        <v>2.2790070900763708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5.7569878609463832E-2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1.0507592059173159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5.9467057418864631</v>
      </c>
      <c r="I71" s="6">
        <f>IF('Log_working_3-way'!$D71="","",'True_Odds_Calculator_3-way'!O72/'True_Odds_Calculator_3-way'!B72-1)</f>
        <v>5.4494087460954947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5.1520270270270174E-2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1.0517599523261467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59.926918889918241</v>
      </c>
      <c r="I72" s="6">
        <f>IF('Log_working_3-way'!$D72="","",'True_Odds_Calculator_3-way'!O73/'True_Odds_Calculator_3-way'!B73-1)</f>
        <v>1.3838089264984315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3.383134046314451E-2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1.0212104905746908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21.61172666065843</v>
      </c>
      <c r="I73" s="6">
        <f>IF('Log_working_3-way'!$D73="","",'True_Odds_Calculator_3-way'!O74/'True_Odds_Calculator_3-way'!B74-1)</f>
        <v>5.9196592225464473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2.2208771241653213E-2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1.0415649980998964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27.059101984213864</v>
      </c>
      <c r="I74" s="6">
        <f>IF('Log_working_3-way'!$D74="","",'True_Odds_Calculator_3-way'!O75/'True_Odds_Calculator_3-way'!B75-1)</f>
        <v>7.4058923480420802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4.1316561493106363E-2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1.0356251316054021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12.20932847497361</v>
      </c>
      <c r="I75" s="6">
        <f>IF('Log_working_3-way'!$D75="","",'True_Odds_Calculator_3-way'!O76/'True_Odds_Calculator_3-way'!B76-1)</f>
        <v>10.216904632850428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3.8464684318930464E-2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1.0357183163415948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12.506842386503713</v>
      </c>
      <c r="I76" s="6">
        <f>IF('Log_working_3-way'!$D76="","",'True_Odds_Calculator_3-way'!O77/'True_Odds_Calculator_3-way'!B77-1)</f>
        <v>10.293034421226581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3.854099699077862E-2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1.0526816255297806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34.013784133965359</v>
      </c>
      <c r="I77" s="6">
        <f>IF('Log_working_3-way'!$D77="","",'True_Odds_Calculator_3-way'!O78/'True_Odds_Calculator_3-way'!B78-1)</f>
        <v>5.9631137549102018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4.9042448006178629E-2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1.03706062905881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17.509576694028649</v>
      </c>
      <c r="I78" s="6">
        <f>IF('Log_working_3-way'!$D78="","",'True_Odds_Calculator_3-way'!O79/'True_Odds_Calculator_3-way'!B79-1)</f>
        <v>9.4116368903911134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3.9282990083905567E-2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1.036172405121736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12.008617638632186</v>
      </c>
      <c r="I79" s="6">
        <f>IF('Log_working_3-way'!$D79="","",'True_Odds_Calculator_3-way'!O80/'True_Odds_Calculator_3-way'!B80-1)</f>
        <v>8.8868915123332073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3.9037072318806043E-2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1.0350343342062873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15.322724732065762</v>
      </c>
      <c r="I80" s="6">
        <f>IF('Log_working_3-way'!$D80="","",'True_Odds_Calculator_3-way'!O81/'True_Odds_Calculator_3-way'!B81-1)</f>
        <v>9.7810938658823847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3.7515983784345952E-2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1.0418478626689212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8.5247957289125811</v>
      </c>
      <c r="I81" s="6">
        <f>IF('Log_working_3-way'!$D81="","",'True_Odds_Calculator_3-way'!O82/'True_Odds_Calculator_3-way'!B82-1)</f>
        <v>8.7697965479151208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4.4782296714355629E-2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1.0389852720830717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20.788561096376814</v>
      </c>
      <c r="I82" s="6">
        <f>IF('Log_working_3-way'!$D82="","",'True_Odds_Calculator_3-way'!O83/'True_Odds_Calculator_3-way'!B83-1)</f>
        <v>7.3611832854762618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4.0717505903680618E-2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1.0454374464025868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10.259871334316408</v>
      </c>
      <c r="I83" s="6">
        <f>IF('Log_working_3-way'!$D83="","",'True_Odds_Calculator_3-way'!O84/'True_Odds_Calculator_3-way'!B84-1)</f>
        <v>8.795130305527282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4.8770816812053752E-2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1.0727894306109254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47.242904386379344</v>
      </c>
      <c r="I84" s="6">
        <f>IF('Log_working_3-way'!$D84="","",'True_Odds_Calculator_3-way'!O85/'True_Odds_Calculator_3-way'!B85-1)</f>
        <v>3.669436671471777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5.7573311810599881E-2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1.0245247530436985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27.828154161969632</v>
      </c>
      <c r="I85" s="6">
        <f>IF('Log_working_3-way'!$D85="","",'True_Odds_Calculator_3-way'!O86/'True_Odds_Calculator_3-way'!B86-1)</f>
        <v>4.9503489547791135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2.4583878587204788E-2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1.0205555973676599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14.528633398198529</v>
      </c>
      <c r="I86" s="6">
        <f>IF('Log_working_3-way'!$D86="","",'True_Odds_Calculator_3-way'!O87/'True_Odds_Calculator_3-way'!B87-1)</f>
        <v>6.6761640555822765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2.2161031003768095E-2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1.0279396356559098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37.088078449961486</v>
      </c>
      <c r="I87" s="6">
        <f>IF('Log_working_3-way'!$D87="","",'True_Odds_Calculator_3-way'!O88/'True_Odds_Calculator_3-way'!B88-1)</f>
        <v>4.3982273124928115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2.5583373845405877E-2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1.0279587235440819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4.8654069113242944</v>
      </c>
      <c r="I88" s="6">
        <f>IF('Log_working_3-way'!$D88="","",'True_Odds_Calculator_3-way'!O89/'True_Odds_Calculator_3-way'!B89-1)</f>
        <v>8.3128352562945889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2.9231418209159532E-2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1.0249138549100767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16.340044658206939</v>
      </c>
      <c r="I89" s="6">
        <f>IF('Log_working_3-way'!$D89="","",'True_Odds_Calculator_3-way'!O90/'True_Odds_Calculator_3-way'!B90-1)</f>
        <v>8.4522856766415853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2.6722539985630345E-2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1.0318772550389823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20.944467586901052</v>
      </c>
      <c r="I90" s="6">
        <f>IF('Log_working_3-way'!$D90="","",'True_Odds_Calculator_3-way'!O91/'True_Odds_Calculator_3-way'!B91-1)</f>
        <v>7.6750243875931066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3.3323632558153182E-2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1.0299606204403879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10.596516118727299</v>
      </c>
      <c r="I91" s="6">
        <f>IF('Log_working_3-way'!$D91="","",'True_Odds_Calculator_3-way'!O92/'True_Odds_Calculator_3-way'!B92-1)</f>
        <v>9.906632840325015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3.2468424026788512E-2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1.0252711249123727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14.207690616243559</v>
      </c>
      <c r="I92" s="6">
        <f>IF('Log_working_3-way'!$D92="","",'True_Odds_Calculator_3-way'!O93/'True_Odds_Calculator_3-way'!B93-1)</f>
        <v>8.4470071976701888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2.7296217259646705E-2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1.0307435398613991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16.989172673985468</v>
      </c>
      <c r="I93" s="6">
        <f>IF('Log_working_3-way'!$D93="","",'True_Odds_Calculator_3-way'!O94/'True_Odds_Calculator_3-way'!B94-1)</f>
        <v>8.8203702990445194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3.2791939318408403E-2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1.0322183767359288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6.144747767725848</v>
      </c>
      <c r="I94" s="6">
        <f>IF('Log_working_3-way'!$D94="","",'True_Odds_Calculator_3-way'!O95/'True_Odds_Calculator_3-way'!B95-1)</f>
        <v>6.2626783388741263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3.3516611223289194E-2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1.0352914579987529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30.934706463671045</v>
      </c>
      <c r="I95" s="6">
        <f>IF('Log_working_3-way'!$D95="","",'True_Odds_Calculator_3-way'!O96/'True_Odds_Calculator_3-way'!B96-1)</f>
        <v>5.228292231789692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3.4281067149573685E-2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1.0623584511142694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-0.38625630052811422</v>
      </c>
      <c r="I96" s="6">
        <f>IF('Log_working_3-way'!$D96="","",'True_Odds_Calculator_3-way'!O97/'True_Odds_Calculator_3-way'!B97-1)</f>
        <v>0.8433703350381474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3.7793177289635382E-2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1.0278120321201309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7.976621109620222</v>
      </c>
      <c r="I97" s="6">
        <f>IF('Log_working_3-way'!$D97="","",'True_Odds_Calculator_3-way'!O98/'True_Odds_Calculator_3-way'!B98-1)</f>
        <v>5.3555212585370491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2.91894115595972E-2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1.0281858618012478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3.9991387955980882</v>
      </c>
      <c r="I98" s="6">
        <f>IF('Log_working_3-way'!$D98="","",'True_Odds_Calculator_3-way'!O99/'True_Odds_Calculator_3-way'!B99-1)</f>
        <v>6.3783478064393879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2.8555252752108462E-2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1.0341553049131356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1.4146848904816922</v>
      </c>
      <c r="I99" s="6">
        <f>IF('Log_working_3-way'!$D99="","",'True_Odds_Calculator_3-way'!O100/'True_Odds_Calculator_3-way'!B100-1)</f>
        <v>3.8359628101007406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3.029364168954074E-2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1.0242630101865369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13.195072208103387</v>
      </c>
      <c r="I100" s="6">
        <f>IF('Log_working_3-way'!$D100="","",'True_Odds_Calculator_3-way'!O101/'True_Odds_Calculator_3-way'!B101-1)</f>
        <v>8.1686414303610295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2.6265693408483504E-2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1.0434731886710644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0.67067212173096058</v>
      </c>
      <c r="I101" s="6">
        <f>IF('Log_working_3-way'!$D101="","",'True_Odds_Calculator_3-way'!O102/'True_Odds_Calculator_3-way'!B102-1)</f>
        <v>3.6611772371056768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3.6290673997955825E-2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1.0686039303367956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72.17044219422597</v>
      </c>
      <c r="I102" s="6">
        <f>IF('Log_working_3-way'!$D102="","",'True_Odds_Calculator_3-way'!O103/'True_Odds_Calculator_3-way'!B103-1)</f>
        <v>0.2327185081435299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3.3400434139313484E-2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1.0313464374580443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16.670863245136761</v>
      </c>
      <c r="I103" s="6">
        <f>IF('Log_working_3-way'!$D103="","",'True_Odds_Calculator_3-way'!O104/'True_Odds_Calculator_3-way'!B104-1)</f>
        <v>7.6735432235891246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3.3500091212886662E-2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1.0247777403613036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9.6082579175040532</v>
      </c>
      <c r="I104" s="6">
        <f>IF('Log_working_3-way'!$D104="","",'True_Odds_Calculator_3-way'!O105/'True_Odds_Calculator_3-way'!B105-1)</f>
        <v>7.9433751253271776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2.6764093732207783E-2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1.0310077876930133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15.802481054946409</v>
      </c>
      <c r="I105" s="6">
        <f>IF('Log_working_3-way'!$D105="","",'True_Odds_Calculator_3-way'!O106/'True_Odds_Calculator_3-way'!B106-1)</f>
        <v>8.5706549262777649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3.3246879097075688E-2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1.0684059768165928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16.636252296387017</v>
      </c>
      <c r="I106" s="6">
        <f>IF('Log_working_3-way'!$D106="","",'True_Odds_Calculator_3-way'!O107/'True_Odds_Calculator_3-way'!B107-1)</f>
        <v>6.8383343539497838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7.185990338164272E-2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1.0675647675676732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8.7791581454564298</v>
      </c>
      <c r="I107" s="6">
        <f>IF('Log_working_3-way'!$D107="","",'True_Odds_Calculator_3-way'!O108/'True_Odds_Calculator_3-way'!B108-1)</f>
        <v>7.6790210336697413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7.0980520355938159E-2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1.0469673987411672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15.955474968205767</v>
      </c>
      <c r="I108" s="6">
        <f>IF('Log_working_3-way'!$D108="","",'True_Odds_Calculator_3-way'!O109/'True_Odds_Calculator_3-way'!B109-1)</f>
        <v>8.1285459794414763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5.0009789069474175E-2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1.0667453441788699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41.026366952686509</v>
      </c>
      <c r="I109" s="6">
        <f>IF('Log_working_3-way'!$D109="","",'True_Odds_Calculator_3-way'!O110/'True_Odds_Calculator_3-way'!B110-1)</f>
        <v>4.3861236632022278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5.7537152675610104E-2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1.064783937252576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27.054644695960683</v>
      </c>
      <c r="I110" s="6">
        <f>IF('Log_working_3-way'!$D110="","",'True_Odds_Calculator_3-way'!O111/'True_Odds_Calculator_3-way'!B111-1)</f>
        <v>5.6810453064748598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6.4371035505395691E-2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1.0762443987847781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6.8838190468384717</v>
      </c>
      <c r="I111" s="6">
        <f>IF('Log_working_3-way'!$D111="","",'True_Odds_Calculator_3-way'!O112/'True_Odds_Calculator_3-way'!B112-1)</f>
        <v>6.8838190468384717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7.8139883959241319E-2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1.0749912122798664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17.314457074628514</v>
      </c>
      <c r="I112" s="6">
        <f>IF('Log_working_3-way'!$D112="","",'True_Odds_Calculator_3-way'!O113/'True_Odds_Calculator_3-way'!B113-1)</f>
        <v>8.6479645099174665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7.8551569356513529E-2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1.0751597676222107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16.072629453305861</v>
      </c>
      <c r="I113" s="6">
        <f>IF('Log_working_3-way'!$D113="","",'True_Odds_Calculator_3-way'!O114/'True_Odds_Calculator_3-way'!B114-1)</f>
        <v>7.2098212548763652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7.8916273031608863E-2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1.0739073493729392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15.80283268993578</v>
      </c>
      <c r="I114" s="6">
        <f>IF('Log_working_3-way'!$D114="","",'True_Odds_Calculator_3-way'!O115/'True_Odds_Calculator_3-way'!B115-1)</f>
        <v>7.0745593520914678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7.7660022773937243E-2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1.0790616678207596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28.975562005739508</v>
      </c>
      <c r="I115" s="6">
        <f>IF('Log_working_3-way'!$D115="","",'True_Odds_Calculator_3-way'!O116/'True_Odds_Calculator_3-way'!B116-1)</f>
        <v>5.6028302840162638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7.6979235453811912E-2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1.0738059276973033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16.857348761321642</v>
      </c>
      <c r="I116" s="6">
        <f>IF('Log_working_3-way'!$D116="","",'True_Odds_Calculator_3-way'!O117/'True_Odds_Calculator_3-way'!B117-1)</f>
        <v>6.6214186912138979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7.7242118573806584E-2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1.1043835584697399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21.15562232816432</v>
      </c>
      <c r="I117" s="6">
        <f>IF('Log_working_3-way'!$D117="","",'True_Odds_Calculator_3-way'!O118/'True_Odds_Calculator_3-way'!B118-1)</f>
        <v>7.0077063268708972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0.10614817639399421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1.1445404357275988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51.717367145212201</v>
      </c>
      <c r="I118" s="6">
        <f>IF('Log_working_3-way'!$D118="","",'True_Odds_Calculator_3-way'!O119/'True_Odds_Calculator_3-way'!B119-1)</f>
        <v>2.8302203999178075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0.10535987751473086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1.103246287861442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20.109442294202733</v>
      </c>
      <c r="I119" s="6">
        <f>IF('Log_working_3-way'!$D119="","",'True_Odds_Calculator_3-way'!O120/'True_Odds_Calculator_3-way'!B120-1)</f>
        <v>6.9644840833703965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0.10556059150692532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1.0735893719832645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11.924400860930419</v>
      </c>
      <c r="I120" s="6">
        <f>IF('Log_working_3-way'!$D120="","",'True_Odds_Calculator_3-way'!O121/'True_Odds_Calculator_3-way'!B121-1)</f>
        <v>6.577813611718093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7.7258655913498675E-2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1.0211834075773722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20.560437109080947</v>
      </c>
      <c r="I121" s="6">
        <f>IF('Log_working_3-way'!$D121="","",'True_Odds_Calculator_3-way'!O122/'True_Odds_Calculator_3-way'!B122-1)</f>
        <v>6.8499584396142623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2.2311466031028626E-2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1.022575287608948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31.323848481586467</v>
      </c>
      <c r="I122" s="6">
        <f>IF('Log_working_3-way'!$D122="","",'True_Odds_Calculator_3-way'!O123/'True_Odds_Calculator_3-way'!B123-1)</f>
        <v>5.9222275112360805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2.1829510776526728E-2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1.0301549738571525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13.108223892215342</v>
      </c>
      <c r="I123" s="6">
        <f>IF('Log_working_3-way'!$D123="","",'True_Odds_Calculator_3-way'!O124/'True_Odds_Calculator_3-way'!B124-1)</f>
        <v>9.8325960655611233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3.258324605062568E-2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1.0365785897551885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8.8830898316024207</v>
      </c>
      <c r="I124" s="6">
        <f>IF('Log_working_3-way'!$D124="","",'True_Odds_Calculator_3-way'!O125/'True_Odds_Calculator_3-way'!B125-1)</f>
        <v>10.130310247668865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3.9436753722467799E-2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1.0768524176403371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18.127930892636773</v>
      </c>
      <c r="I125" s="6">
        <f>IF('Log_working_3-way'!$D125="","",'True_Odds_Calculator_3-way'!O126/'True_Odds_Calculator_3-way'!B126-1)</f>
        <v>8.633630126988761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8.0156402737047827E-2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1.0366155938953761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15.163859007457269</v>
      </c>
      <c r="I126" s="6">
        <f>IF('Log_working_3-way'!$D126="","",'True_Odds_Calculator_3-way'!O127/'True_Odds_Calculator_3-way'!B127-1)</f>
        <v>10.522030505716836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3.9142945799615081E-2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1.0312725198774444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18.118385380058243</v>
      </c>
      <c r="I127" s="6">
        <f>IF('Log_working_3-way'!$D127="","",'True_Odds_Calculator_3-way'!O128/'True_Odds_Calculator_3-way'!B128-1)</f>
        <v>6.5941612712963504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3.3198464571013497E-2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1.0310280766116182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15.525441444957011</v>
      </c>
      <c r="I128" s="6">
        <f>IF('Log_working_3-way'!$D128="","",'True_Odds_Calculator_3-way'!O129/'True_Odds_Calculator_3-way'!B129-1)</f>
        <v>7.3229070336724149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3.3275658081592052E-2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1.0550177869553348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51.696951278635893</v>
      </c>
      <c r="I129" s="6">
        <f>IF('Log_working_3-way'!$D129="","",'True_Odds_Calculator_3-way'!O130/'True_Odds_Calculator_3-way'!B130-1)</f>
        <v>2.5931218159113896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4.1230719575974462E-2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1.0305305170871442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11.989374691502352</v>
      </c>
      <c r="I130" s="6">
        <f>IF('Log_working_3-way'!$D130="","",'True_Odds_Calculator_3-way'!O131/'True_Odds_Calculator_3-way'!B131-1)</f>
        <v>7.8896703983744629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3.296703296703285E-2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1.0748307912185209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35.08456694780039</v>
      </c>
      <c r="I131" s="6">
        <f>IF('Log_working_3-way'!$D131="","",'True_Odds_Calculator_3-way'!O132/'True_Odds_Calculator_3-way'!B132-1)</f>
        <v>4.3532889577501317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6.912072940650793E-2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1.0548087342599191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36.668271863870082</v>
      </c>
      <c r="I132" s="6">
        <f>IF('Log_working_3-way'!$D132="","",'True_Odds_Calculator_3-way'!O133/'True_Odds_Calculator_3-way'!B133-1)</f>
        <v>4.272202524514876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5.0098541205076952E-2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1.0602607798108525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6.5577490711731672</v>
      </c>
      <c r="I133" s="6">
        <f>IF('Log_working_3-way'!$D133="","",'True_Odds_Calculator_3-way'!O134/'True_Odds_Calculator_3-way'!B134-1)</f>
        <v>6.3072334479854826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6.1837651013596062E-2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1.0364276970179844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17.202165260960147</v>
      </c>
      <c r="I134" s="6">
        <f>IF('Log_working_3-way'!$D134="","",'True_Odds_Calculator_3-way'!O135/'True_Odds_Calculator_3-way'!B135-1)</f>
        <v>5.3961004244924515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3.8535328704213612E-2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1.0365061973451306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12.60234732099228</v>
      </c>
      <c r="I135" s="6">
        <f>IF('Log_working_3-way'!$D135="","",'True_Odds_Calculator_3-way'!O136/'True_Odds_Calculator_3-way'!B136-1)</f>
        <v>6.2242273375427271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3.9017510729544957E-2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1.0219512785530718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21.814313794590312</v>
      </c>
      <c r="I136" s="6">
        <f>IF('Log_working_3-way'!$D136="","",'True_Odds_Calculator_3-way'!O137/'True_Odds_Calculator_3-way'!B137-1)</f>
        <v>5.5951798400026993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2.2944091997800342E-2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1.0209407228965977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11.472294675787836</v>
      </c>
      <c r="I137" s="6">
        <f>IF('Log_working_3-way'!$D137="","",'True_Odds_Calculator_3-way'!O138/'True_Odds_Calculator_3-way'!B138-1)</f>
        <v>7.3600757718765291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2.2674846319779451E-2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1.0292807563078965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44.162114950364291</v>
      </c>
      <c r="I138" s="6">
        <f>IF('Log_working_3-way'!$D138="","",'True_Odds_Calculator_3-way'!O139/'True_Odds_Calculator_3-way'!B139-1)</f>
        <v>3.2891593685307026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2.4686604201428874E-2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1.0286152967911393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4.3040046743982279</v>
      </c>
      <c r="I139" s="6">
        <f>IF('Log_working_3-way'!$D139="","",'True_Odds_Calculator_3-way'!O140/'True_Odds_Calculator_3-way'!B140-1)</f>
        <v>6.6235105200901154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2.9220822156784454E-2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1.0326860345093489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9.4562440428559871</v>
      </c>
      <c r="I140" s="6">
        <f>IF('Log_working_3-way'!$D140="","",'True_Odds_Calculator_3-way'!O141/'True_Odds_Calculator_3-way'!B141-1)</f>
        <v>6.4978022320169675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3.4849327804906238E-2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1.0319916008024337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19.928652214437594</v>
      </c>
      <c r="I141" s="6">
        <f>IF('Log_working_3-way'!$D141="","",'True_Odds_Calculator_3-way'!O142/'True_Odds_Calculator_3-way'!B142-1)</f>
        <v>6.4234156322647769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3.3669778823448127E-2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1.0260378783070241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13.172378110049637</v>
      </c>
      <c r="I142" s="6">
        <f>IF('Log_working_3-way'!$D142="","",'True_Odds_Calculator_3-way'!O143/'True_Odds_Calculator_3-way'!B143-1)</f>
        <v>5.8086610326295975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2.7909043176218784E-2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1.0259355485677595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11.678108583084214</v>
      </c>
      <c r="I143" s="6">
        <f>IF('Log_working_3-way'!$D143="","",'True_Odds_Calculator_3-way'!O144/'True_Odds_Calculator_3-way'!B144-1)</f>
        <v>7.0789525157709861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2.7983147153134436E-2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1.0233414288873648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3.7424379204796843</v>
      </c>
      <c r="I144" s="6">
        <f>IF('Log_working_3-way'!$D144="","",'True_Odds_Calculator_3-way'!O145/'True_Odds_Calculator_3-way'!B145-1)</f>
        <v>4.6756703987086121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2.3025925411292114E-2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1.0304376903843753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9.6152185789179647</v>
      </c>
      <c r="I145" s="6">
        <f>IF('Log_working_3-way'!$D145="","",'True_Odds_Calculator_3-way'!O146/'True_Odds_Calculator_3-way'!B146-1)</f>
        <v>9.0097227620851132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3.2897373056827384E-2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1.0205049256193108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12.826969511962689</v>
      </c>
      <c r="I146" s="6">
        <f>IF('Log_working_3-way'!$D146="","",'True_Odds_Calculator_3-way'!O147/'True_Odds_Calculator_3-way'!B147-1)</f>
        <v>6.5910417733291355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2.2138440481015653E-2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1.0212753488058823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7.8714292510916906</v>
      </c>
      <c r="I147" s="6">
        <f>IF('Log_working_3-way'!$D147="","",'True_Odds_Calculator_3-way'!O148/'True_Odds_Calculator_3-way'!B148-1)</f>
        <v>6.5033526275299511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2.2657573970860323E-2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1.0203221743412256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12.623397054390848</v>
      </c>
      <c r="I148" s="6">
        <f>IF('Log_working_3-way'!$D148="","",'True_Odds_Calculator_3-way'!O149/'True_Odds_Calculator_3-way'!B149-1)</f>
        <v>7.0334879847831164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2.1986120227317496E-2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1.0194710182110283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16.737004836186379</v>
      </c>
      <c r="I149" s="6">
        <f>IF('Log_working_3-way'!$D149="","",'True_Odds_Calculator_3-way'!O150/'True_Odds_Calculator_3-way'!B150-1)</f>
        <v>7.4237845570505296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2.0901850483803885E-2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1.0257263436655815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32.380762653675866</v>
      </c>
      <c r="I150" s="6">
        <f>IF('Log_working_3-way'!$D150="","",'True_Odds_Calculator_3-way'!O151/'True_Odds_Calculator_3-way'!B151-1)</f>
        <v>6.2469680579418965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2.4498965937683082E-2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1.0214334306208437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7.0727403282270291</v>
      </c>
      <c r="I151" s="6">
        <f>IF('Log_working_3-way'!$D151="","",'True_Odds_Calculator_3-way'!O152/'True_Odds_Calculator_3-way'!B152-1)</f>
        <v>7.5070713334343271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2.287020693777686E-2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1.031408883626221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40.567256747660295</v>
      </c>
      <c r="I152" s="6">
        <f>IF('Log_working_3-way'!$D152="","",'True_Odds_Calculator_3-way'!O153/'True_Odds_Calculator_3-way'!B153-1)</f>
        <v>3.638774590520681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2.7698622470931245E-2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1.0512854987964315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23.486561599333246</v>
      </c>
      <c r="I153" s="6">
        <f>IF('Log_working_3-way'!$D153="","",'True_Odds_Calculator_3-way'!O154/'True_Odds_Calculator_3-way'!B154-1)</f>
        <v>7.8330882762169463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5.2300415455675653E-2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1.1123793964372406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68.010794929225227</v>
      </c>
      <c r="I154" s="6">
        <f>IF('Log_working_3-way'!$D154="","",'True_Odds_Calculator_3-way'!O155/'True_Odds_Calculator_3-way'!B155-1)</f>
        <v>1.2019434107246996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5.8549683097488758E-2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1.1200296585005098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69.121283291791599</v>
      </c>
      <c r="I155" s="6">
        <f>IF('Log_working_3-way'!$D155="","",'True_Odds_Calculator_3-way'!O156/'True_Odds_Calculator_3-way'!B156-1)</f>
        <v>1.2540174434241682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5.9825015203281984E-2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1.1172190196735046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71.925687402242957</v>
      </c>
      <c r="I156" s="6">
        <f>IF('Log_working_3-way'!$D156="","",'True_Odds_Calculator_3-way'!O157/'True_Odds_Calculator_3-way'!B157-1)</f>
        <v>0.6626327502820919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5.5139218950485125E-2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1.0283560737457051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2.5872407597558413</v>
      </c>
      <c r="I157" s="6">
        <f>IF('Log_working_3-way'!$D157="","",'True_Odds_Calculator_3-way'!O158/'True_Odds_Calculator_3-way'!B158-1)</f>
        <v>4.5996884165696814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2.6984828369823965E-2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1.0223653515437392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20.333131942300149</v>
      </c>
      <c r="I158" s="6">
        <f>IF('Log_working_3-way'!$D158="","",'True_Odds_Calculator_3-way'!O159/'True_Odds_Calculator_3-way'!B159-1)</f>
        <v>7.1137797874708504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2.3570672411822313E-2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1.0214599650514899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8.370188621772126</v>
      </c>
      <c r="I159" s="6">
        <f>IF('Log_working_3-way'!$D159="","",'True_Odds_Calculator_3-way'!O160/'True_Odds_Calculator_3-way'!B160-1)</f>
        <v>6.5851553659644493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2.2931663948892567E-2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1.0278874049033391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36.614264166662444</v>
      </c>
      <c r="I160" s="6">
        <f>IF('Log_working_3-way'!$D160="","",'True_Odds_Calculator_3-way'!O161/'True_Odds_Calculator_3-way'!B161-1)</f>
        <v>4.5802256213459938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2.5641718381472778E-2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1.0214580692537683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18.838350146880085</v>
      </c>
      <c r="I161" s="6">
        <f>IF('Log_working_3-way'!$D161="","",'True_Odds_Calculator_3-way'!O162/'True_Odds_Calculator_3-way'!B162-1)</f>
        <v>6.3791906822759801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2.2794772794772822E-2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1.025421157797755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36.691236866778439</v>
      </c>
      <c r="I162" s="6">
        <f>IF('Log_working_3-way'!$D162="","",'True_Odds_Calculator_3-way'!O163/'True_Odds_Calculator_3-way'!B163-1)</f>
        <v>2.9079782032950576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2.3547162219931028E-2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1.0265658866434595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6.1825735515614024</v>
      </c>
      <c r="I163" s="6">
        <f>IF('Log_working_3-way'!$D163="","",'True_Odds_Calculator_3-way'!O164/'True_Odds_Calculator_3-way'!B164-1)</f>
        <v>7.6158308589024539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2.8073774384105299E-2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1.02704035687221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18.725550125314388</v>
      </c>
      <c r="I164" s="6">
        <f>IF('Log_working_3-way'!$D164="","",'True_Odds_Calculator_3-way'!O165/'True_Odds_Calculator_3-way'!B165-1)</f>
        <v>8.4346329361709866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2.8643596867895749E-2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1.0318983033432139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5.1393845049254638</v>
      </c>
      <c r="I165" s="6">
        <f>IF('Log_working_3-way'!$D165="","",'True_Odds_Calculator_3-way'!O166/'True_Odds_Calculator_3-way'!B166-1)</f>
        <v>8.6901763783528025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3.3461144038042123E-2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1.0248125289823127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11.333958251885271</v>
      </c>
      <c r="I166" s="6">
        <f>IF('Log_working_3-way'!$D166="","",'True_Odds_Calculator_3-way'!O167/'True_Odds_Calculator_3-way'!B167-1)</f>
        <v>7.2299695572531846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2.6797697421730327E-2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1.0274411508954135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21.253975704257392</v>
      </c>
      <c r="I167" s="6">
        <f>IF('Log_working_3-way'!$D167="","",'True_Odds_Calculator_3-way'!O168/'True_Odds_Calculator_3-way'!B168-1)</f>
        <v>6.217188580638858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2.872624133200663E-2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1.0356134607326621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24.905344673584313</v>
      </c>
      <c r="I168" s="6">
        <f>IF('Log_working_3-way'!$D168="","",'True_Odds_Calculator_3-way'!O169/'True_Odds_Calculator_3-way'!B169-1)</f>
        <v>5.612676350335394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3.6325076148205016E-2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1.0264186017975114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7.7217518332683532</v>
      </c>
      <c r="I169" s="6">
        <f>IF('Log_working_3-way'!$D169="","",'True_Odds_Calculator_3-way'!O170/'True_Odds_Calculator_3-way'!B170-1)</f>
        <v>5.6328337333548131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2.7787522975083911E-2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1.0254655019955787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10.258891965813909</v>
      </c>
      <c r="I170" s="6">
        <f>IF('Log_working_3-way'!$D170="","",'True_Odds_Calculator_3-way'!O171/'True_Odds_Calculator_3-way'!B171-1)</f>
        <v>8.2704388237034276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2.756590851828955E-2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1.0253076871582396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12.551241123079391</v>
      </c>
      <c r="I171" s="6">
        <f>IF('Log_working_3-way'!$D171="","",'True_Odds_Calculator_3-way'!O172/'True_Odds_Calculator_3-way'!B172-1)</f>
        <v>8.7470792183149175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2.7427862398578196E-2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1.0257837601665882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22.17326271255093</v>
      </c>
      <c r="I172" s="6">
        <f>IF('Log_working_3-way'!$D172="","",'True_Odds_Calculator_3-way'!O173/'True_Odds_Calculator_3-way'!B173-1)</f>
        <v>6.8152971735183874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2.6845472732275333E-2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1.0368887478068143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40.93816279786504</v>
      </c>
      <c r="I173" s="6">
        <f>IF('Log_working_3-way'!$D173="","",'True_Odds_Calculator_3-way'!O174/'True_Odds_Calculator_3-way'!B174-1)</f>
        <v>4.3897033713169371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3.2056379891245435E-2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1.0307198156325519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13.770908360934492</v>
      </c>
      <c r="I174" s="6">
        <f>IF('Log_working_3-way'!$D174="","",'True_Odds_Calculator_3-way'!O175/'True_Odds_Calculator_3-way'!B175-1)</f>
        <v>6.9476051127839895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3.302983741039478E-2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1.0238659067798122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4.0883262021367477</v>
      </c>
      <c r="I175" s="6">
        <f>IF('Log_working_3-way'!$D175="","",'True_Odds_Calculator_3-way'!O176/'True_Odds_Calculator_3-way'!B176-1)</f>
        <v>6.8338230137688454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2.4417134083787762E-2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1.020544067772847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14.652424155218636</v>
      </c>
      <c r="I176" s="6">
        <f>IF('Log_working_3-way'!$D176="","",'True_Odds_Calculator_3-way'!O177/'True_Odds_Calculator_3-way'!B177-1)</f>
        <v>8.7351601638106153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2.2205879506880022E-2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1.0245223206831104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2.0379827030236051</v>
      </c>
      <c r="I177" s="6">
        <f>IF('Log_working_3-way'!$D177="","",'True_Odds_Calculator_3-way'!O178/'True_Odds_Calculator_3-way'!B178-1)</f>
        <v>6.9728818058151489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2.3878881556784304E-2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1.0336183770463048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50.17098311784428</v>
      </c>
      <c r="I178" s="6">
        <f>IF('Log_working_3-way'!$D178="","",'True_Odds_Calculator_3-way'!O179/'True_Odds_Calculator_3-way'!B179-1)</f>
        <v>2.2450456953494657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2.6167052031856874E-2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1.0344086377543087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23.894019868973132</v>
      </c>
      <c r="I179" s="6">
        <f>IF('Log_working_3-way'!$D179="","",'True_Odds_Calculator_3-way'!O180/'True_Odds_Calculator_3-way'!B180-1)</f>
        <v>8.260244199551213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3.5076660165060503E-2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1.0373839238045193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19.438326946501196</v>
      </c>
      <c r="I180" s="6">
        <f>IF('Log_working_3-way'!$D180="","",'True_Odds_Calculator_3-way'!O181/'True_Odds_Calculator_3-way'!B181-1)</f>
        <v>10.059125281054806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3.9046993695780685E-2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1.0375361171366484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8.0503027684888622</v>
      </c>
      <c r="I181" s="6">
        <f>IF('Log_working_3-way'!$D181="","",'True_Odds_Calculator_3-way'!O182/'True_Odds_Calculator_3-way'!B182-1)</f>
        <v>6.6752368175166943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3.968479241433398E-2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1.0350481586242561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15.057254319870435</v>
      </c>
      <c r="I182" s="6">
        <f>IF('Log_working_3-way'!$D182="","",'True_Odds_Calculator_3-way'!O183/'True_Odds_Calculator_3-way'!B183-1)</f>
        <v>10.381971050769629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3.7520162704256954E-2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1.031214766184557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12.986046046243322</v>
      </c>
      <c r="I183" s="6">
        <f>IF('Log_working_3-way'!$D183="","",'True_Odds_Calculator_3-way'!O184/'True_Odds_Calculator_3-way'!B184-1)</f>
        <v>10.502982389686141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3.3697698397667786E-2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1.0400662935659954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35.741465148144727</v>
      </c>
      <c r="I184" s="6">
        <f>IF('Log_working_3-way'!$D184="","",'True_Odds_Calculator_3-way'!O185/'True_Odds_Calculator_3-way'!B185-1)</f>
        <v>4.6258198052924833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3.7082963766680743E-2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1.0301716150252678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10.677189835652422</v>
      </c>
      <c r="I185" s="6">
        <f>IF('Log_working_3-way'!$D185="","",'True_Odds_Calculator_3-way'!O186/'True_Odds_Calculator_3-way'!B186-1)</f>
        <v>7.2325632493973959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3.2468199128170117E-2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1.0256164900301961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12.347668702083258</v>
      </c>
      <c r="I186" s="6">
        <f>IF('Log_working_3-way'!$D186="","",'True_Odds_Calculator_3-way'!O187/'True_Odds_Calculator_3-way'!B187-1)</f>
        <v>7.6189506127929203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2.7701648205245233E-2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1.0243907516833566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15.778155586541139</v>
      </c>
      <c r="I187" s="6">
        <f>IF('Log_working_3-way'!$D187="","",'True_Odds_Calculator_3-way'!O188/'True_Odds_Calculator_3-way'!B188-1)</f>
        <v>6.6461333915675755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2.6175631968596402E-2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1.0575509277479327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14.32329085225768</v>
      </c>
      <c r="I188" s="6">
        <f>IF('Log_working_3-way'!$D188="","",'True_Odds_Calculator_3-way'!O189/'True_Odds_Calculator_3-way'!B189-1)</f>
        <v>7.0106391093613727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6.1071362256352346E-2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1.023456783071925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31.295541662769708</v>
      </c>
      <c r="I189" s="6">
        <f>IF('Log_working_3-way'!$D189="","",'True_Odds_Calculator_3-way'!O190/'True_Odds_Calculator_3-way'!B190-1)</f>
        <v>5.665665587617446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2.2725137272753493E-2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1.0398735218697446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3.9840237962029752</v>
      </c>
      <c r="I190" s="6">
        <f>IF('Log_working_3-way'!$D190="","",'True_Odds_Calculator_3-way'!O191/'True_Odds_Calculator_3-way'!B191-1)</f>
        <v>9.3254614353994452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4.1096178464722133E-2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1.1075367446004492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48.186494630592506</v>
      </c>
      <c r="I191" s="6">
        <f>IF('Log_working_3-way'!$D191="","",'True_Odds_Calculator_3-way'!O192/'True_Odds_Calculator_3-way'!B192-1)</f>
        <v>3.5589200875140294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8.3210828472999543E-2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1.0204708847151152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19.408052537774466</v>
      </c>
      <c r="I192" s="6">
        <f>IF('Log_working_3-way'!$D192="","",'True_Odds_Calculator_3-way'!O193/'True_Odds_Calculator_3-way'!B193-1)</f>
        <v>5.6725562773227791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2.1668978091490265E-2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1.0324966460892082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21.356831063205689</v>
      </c>
      <c r="I193" s="6">
        <f>IF('Log_working_3-way'!$D193="","",'True_Odds_Calculator_3-way'!O194/'True_Odds_Calculator_3-way'!B194-1)</f>
        <v>7.7752752496600657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3.386321881208243E-2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1.0307976101440257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9.4732991546942404</v>
      </c>
      <c r="I194" s="6">
        <f>IF('Log_working_3-way'!$D194="","",'True_Odds_Calculator_3-way'!O195/'True_Odds_Calculator_3-way'!B195-1)</f>
        <v>8.0518046056750094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3.3164140476561466E-2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1.0244907093146536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26.911669936222637</v>
      </c>
      <c r="I195" s="6">
        <f>IF('Log_working_3-way'!$D195="","",'True_Odds_Calculator_3-way'!O196/'True_Odds_Calculator_3-way'!B196-1)</f>
        <v>7.0595453989940005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2.4544829925421174E-2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1.0202532558453177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8.9890412235962813</v>
      </c>
      <c r="I196" s="6">
        <f>IF('Log_working_3-way'!$D196="","",'True_Odds_Calculator_3-way'!O197/'True_Odds_Calculator_3-way'!B197-1)</f>
        <v>7.5660199190723727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2.1850871097704783E-2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1.0324914759207142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5.1966271153553247</v>
      </c>
      <c r="I197" s="6">
        <f>IF('Log_working_3-way'!$D197="","",'True_Odds_Calculator_3-way'!O198/'True_Odds_Calculator_3-way'!B198-1)</f>
        <v>9.9606587272649563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3.4309338106806475E-2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1.0334918494504532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22.221625350666052</v>
      </c>
      <c r="I198" s="6">
        <f>IF('Log_working_3-way'!$D198="","",'True_Odds_Calculator_3-way'!O199/'True_Odds_Calculator_3-way'!B199-1)</f>
        <v>6.5402699712346557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3.4777676759840448E-2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1.0307235998132616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16.682439837720565</v>
      </c>
      <c r="I199" s="6">
        <f>IF('Log_working_3-way'!$D199="","",'True_Odds_Calculator_3-way'!O200/'True_Odds_Calculator_3-way'!B200-1)</f>
        <v>7.0876380413163425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3.2823464593421336E-2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1.0303557300492074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29.30853634007898</v>
      </c>
      <c r="I200" s="6">
        <f>IF('Log_working_3-way'!$D200="","",'True_Odds_Calculator_3-way'!O201/'True_Odds_Calculator_3-way'!B201-1)</f>
        <v>6.7057394395752485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2.9743298116104766E-2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1.0250030207498024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12.864706872664652</v>
      </c>
      <c r="I201" s="6">
        <f>IF('Log_working_3-way'!$D201="","",'True_Odds_Calculator_3-way'!O202/'True_Odds_Calculator_3-way'!B202-1)</f>
        <v>8.0501286448995675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2.706412555342208E-2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1.0301546165941737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24.775924245200152</v>
      </c>
      <c r="I202" s="6">
        <f>IF('Log_working_3-way'!$D202="","",'True_Odds_Calculator_3-way'!O203/'True_Odds_Calculator_3-way'!B203-1)</f>
        <v>6.2419502291226419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3.0818711846947178E-2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1.0297845999260495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26.181518503193626</v>
      </c>
      <c r="I203" s="6">
        <f>IF('Log_working_3-way'!$D203="","",'True_Odds_Calculator_3-way'!O204/'True_Odds_Calculator_3-way'!B204-1)</f>
        <v>7.5494371038978905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2.9918066798100718E-2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1.0260942044066419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16.03037320464437</v>
      </c>
      <c r="I204" s="6">
        <f>IF('Log_working_3-way'!$D204="","",'True_Odds_Calculator_3-way'!O205/'True_Odds_Calculator_3-way'!B205-1)</f>
        <v>6.719039459015999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2.796903514509097E-2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1.0362389402025509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39.328343863768154</v>
      </c>
      <c r="I205" s="6">
        <f>IF('Log_working_3-way'!$D205="","",'True_Odds_Calculator_3-way'!O206/'True_Odds_Calculator_3-way'!B206-1)</f>
        <v>4.6257132316854674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3.2110547204121431E-2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1.0302397776591421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9.54921950304497</v>
      </c>
      <c r="I206" s="6">
        <f>IF('Log_working_3-way'!$D206="","",'True_Odds_Calculator_3-way'!O207/'True_Odds_Calculator_3-way'!B207-1)</f>
        <v>7.57880964210473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3.2510350514519448E-2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1.0302072433387519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12.789620293694952</v>
      </c>
      <c r="I207" s="6">
        <f>IF('Log_working_3-way'!$D207="","",'True_Odds_Calculator_3-way'!O208/'True_Odds_Calculator_3-way'!B208-1)</f>
        <v>8.7593961715770039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3.2656645864193035E-2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15.51691147136323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1.0464655957041857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23.850111800445365</v>
      </c>
      <c r="I209" s="6">
        <f>IF('Log_working_3-way'!$D209="","",'True_Odds_Calculator_3-way'!O210/'True_Odds_Calculator_3-way'!B210-1)</f>
        <v>6.5325234734085749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4.7513214447403973E-2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1.0696502048479213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52.784296045407196</v>
      </c>
      <c r="I210" s="6">
        <f>IF('Log_working_3-way'!$D210="","",'True_Odds_Calculator_3-way'!O211/'True_Odds_Calculator_3-way'!B211-1)</f>
        <v>2.4915459724138231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5.1093206954260006E-2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1.0689857872833179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50.371739711191047</v>
      </c>
      <c r="I211" s="6">
        <f>IF('Log_working_3-way'!$D211="","",'True_Odds_Calculator_3-way'!O212/'True_Odds_Calculator_3-way'!B212-1)</f>
        <v>2.9252912357814043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5.2441366568295233E-2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1.0502152444861799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30.864504979675242</v>
      </c>
      <c r="I212" s="6">
        <f>IF('Log_working_3-way'!$D212="","",'True_Odds_Calculator_3-way'!O213/'True_Odds_Calculator_3-way'!B213-1)</f>
        <v>5.2700379325226843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4.8577700803815294E-2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1.0442624782730983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6.6742709005844487</v>
      </c>
      <c r="I213" s="6">
        <f>IF('Log_working_3-way'!$D213="","",'True_Odds_Calculator_3-way'!O214/'True_Odds_Calculator_3-way'!B214-1)</f>
        <v>5.8366497658706811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4.5715303075049896E-2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1.042906962602568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8.3450532883541779</v>
      </c>
      <c r="I214" s="6">
        <f>IF('Log_working_3-way'!$D214="","",'True_Odds_Calculator_3-way'!O215/'True_Odds_Calculator_3-way'!B215-1)</f>
        <v>5.9523866923915705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4.5004741938704296E-2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1.0593388364006899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44.970266040688578</v>
      </c>
      <c r="I215" s="6">
        <f>IF('Log_working_3-way'!$D215="","",'True_Odds_Calculator_3-way'!O216/'True_Odds_Calculator_3-way'!B216-1)</f>
        <v>3.3152532214563974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4.9054373522458672E-2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1.0404616575184351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14.588386679843016</v>
      </c>
      <c r="I216" s="6">
        <f>IF('Log_working_3-way'!$D216="","",'True_Odds_Calculator_3-way'!O217/'True_Odds_Calculator_3-way'!B217-1)</f>
        <v>5.8177645109835714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4.3026801476488519E-2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1.0440763962443913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20.472815117019088</v>
      </c>
      <c r="I217" s="6">
        <f>IF('Log_working_3-way'!$D217="","",'True_Odds_Calculator_3-way'!O218/'True_Odds_Calculator_3-way'!B218-1)</f>
        <v>6.2951924683679286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4.6034731377431859E-2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1.0296688768185118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8.5817046129868739</v>
      </c>
      <c r="I218" s="6">
        <f>IF('Log_working_3-way'!$D218="","",'True_Odds_Calculator_3-way'!O219/'True_Odds_Calculator_3-way'!B219-1)</f>
        <v>9.8381371269189888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3.2055331792255615E-2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1.060125704332668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16.621135815338278</v>
      </c>
      <c r="I219" s="6">
        <f>IF('Log_working_3-way'!$D219="","",'True_Odds_Calculator_3-way'!O220/'True_Odds_Calculator_3-way'!B220-1)</f>
        <v>7.73997460814123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6.3511380703721976E-2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1.0264118113133489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4.7326622731170351</v>
      </c>
      <c r="I220" s="6">
        <f>IF('Log_working_3-way'!$D220="","",'True_Odds_Calculator_3-way'!O221/'True_Odds_Calculator_3-way'!B221-1)</f>
        <v>8.6834979439339435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2.7659427926270297E-2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1.0260289622379886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13.725868103904983</v>
      </c>
      <c r="I221" s="6">
        <f>IF('Log_working_3-way'!$D221="","",'True_Odds_Calculator_3-way'!O222/'True_Odds_Calculator_3-way'!B222-1)</f>
        <v>8.7403146770831981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2.8141399729580741E-2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1.0267075868109439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16.908641668084609</v>
      </c>
      <c r="I222" s="6">
        <f>IF('Log_working_3-way'!$D222="","",'True_Odds_Calculator_3-way'!O223/'True_Odds_Calculator_3-way'!B223-1)</f>
        <v>8.6143571013670854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2.8550243061539415E-2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1.0255143471376116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9.2575192584193466</v>
      </c>
      <c r="I223" s="6">
        <f>IF('Log_working_3-way'!$D223="","",'True_Odds_Calculator_3-way'!O224/'True_Odds_Calculator_3-way'!B224-1)</f>
        <v>10.031406170920119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2.7676027676027726E-2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1.0302808409908164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28.638758100989602</v>
      </c>
      <c r="I224" s="6">
        <f>IF('Log_working_3-way'!$D224="","",'True_Odds_Calculator_3-way'!O225/'True_Odds_Calculator_3-way'!B225-1)</f>
        <v>6.7047836075899268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2.9871044933035718E-2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1.0244434310704389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11.975628803654116</v>
      </c>
      <c r="I225" s="6">
        <f>IF('Log_working_3-way'!$D225="","",'True_Odds_Calculator_3-way'!O226/'True_Odds_Calculator_3-way'!B226-1)</f>
        <v>9.1369230807818589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2.6527199658382905E-2</v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1.35</v>
      </c>
      <c r="B2" s="4">
        <f>IF('True_Odds_Calculator_3-way'!B3="","",'True_Odds_Calculator_3-way'!B3)</f>
        <v>5.34</v>
      </c>
      <c r="C2" s="4">
        <f>IF('True_Odds_Calculator_3-way'!C3="","",'True_Odds_Calculator_3-way'!C3)</f>
        <v>9.26</v>
      </c>
      <c r="D2" s="9">
        <f>(K2/(AR2+K2-(AR2*K2)))</f>
        <v>0.72462447542141839</v>
      </c>
      <c r="E2" s="9">
        <f>(L2/(AR2+L2-(AR2*L2)))</f>
        <v>0.1750604703783932</v>
      </c>
      <c r="F2" s="9">
        <f>(M2/(AR2+M2-(AR2*M2)))</f>
        <v>0.10031505420018849</v>
      </c>
      <c r="G2" s="9">
        <f>AR2</f>
        <v>1.0857861413307788</v>
      </c>
      <c r="H2" s="9">
        <f>IF(A2="","",1/D2)</f>
        <v>1.3800251494657727</v>
      </c>
      <c r="I2" s="9">
        <f>IF(B2="","",1/E2)</f>
        <v>5.7123118533755797</v>
      </c>
      <c r="J2" s="9">
        <f>IF(C2="","",1/F2)</f>
        <v>9.9685935273922333</v>
      </c>
      <c r="K2" s="11">
        <f>1/A2</f>
        <v>0.7407407407407407</v>
      </c>
      <c r="L2" s="11">
        <f>1/B2</f>
        <v>0.18726591760299627</v>
      </c>
      <c r="M2" s="11">
        <f>1/C2</f>
        <v>0.10799136069114471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-0.18795410224859921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0.19399197127900181</v>
      </c>
      <c r="Q2" s="11">
        <f>2*'OddsRatio_working_3-way'!K2*'OddsRatio_working_3-way'!L2*'OddsRatio_working_3-way'!M2</f>
        <v>2.9960150004479044E-2</v>
      </c>
      <c r="R2" s="11">
        <f>O2/N2</f>
        <v>0</v>
      </c>
      <c r="S2" s="11">
        <f>P2/N2</f>
        <v>-1.0321241673268537</v>
      </c>
      <c r="T2" s="11">
        <f>Q2/N2</f>
        <v>-0.15940141580337511</v>
      </c>
      <c r="U2" s="11">
        <f>'OddsRatio_working_3-way'!S2-'OddsRatio_working_3-way'!R2^2/3</f>
        <v>-1.0321241673268537</v>
      </c>
      <c r="V2" s="11">
        <f>'OddsRatio_working_3-way'!S2*'OddsRatio_working_3-way'!R2/3-2*'OddsRatio_working_3-way'!R2^3/27-'OddsRatio_working_3-way'!T2</f>
        <v>0.15940141580337511</v>
      </c>
      <c r="W2" s="11">
        <f>'OddsRatio_working_3-way'!V2^2+4*'OddsRatio_working_3-way'!U2^3/27</f>
        <v>-0.13748030557083019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0.20179761949224692</v>
      </c>
      <c r="Y2" s="11">
        <f>IF('OddsRatio_working_3-way'!W2&gt;=0,IF('OddsRatio_working_3-way'!V2+SQRT('OddsRatio_working_3-way'!W2)&gt;0,0,PI()),ACOS('OddsRatio_working_3-way'!V2/(2*'OddsRatio_working_3-way'!X2)))</f>
        <v>1.1647789197432232</v>
      </c>
      <c r="Z2" s="11">
        <f>'OddsRatio_working_3-way'!X2^(1/3)*COS('OddsRatio_working_3-way'!Y2/3)</f>
        <v>0.5428930706653895</v>
      </c>
      <c r="AA2" s="11">
        <f>'OddsRatio_working_3-way'!X2^(1/3)*COS(('OddsRatio_working_3-way'!Y2+2*PI())/3)</f>
        <v>-0.46375196219148568</v>
      </c>
      <c r="AB2" s="11">
        <f>'OddsRatio_working_3-way'!X2^(1/3)*COS(('OddsRatio_working_3-way'!Y2+4*PI())/3)</f>
        <v>-7.9141108473903668E-2</v>
      </c>
      <c r="AC2" s="11">
        <f>'OddsRatio_working_3-way'!X2^(1/3)*SIN('OddsRatio_working_3-way'!Y2/3)</f>
        <v>0.22205517992709778</v>
      </c>
      <c r="AD2" s="11">
        <f>'OddsRatio_working_3-way'!X2^(1/3)*SIN(('OddsRatio_working_3-way'!Y2+2*PI())/3)</f>
        <v>0.35913160077121886</v>
      </c>
      <c r="AE2" s="11">
        <f>'OddsRatio_working_3-way'!X2^(1/3)*SIN(('OddsRatio_working_3-way'!Y2+4*PI())/3)</f>
        <v>-0.58118678069831653</v>
      </c>
      <c r="AF2" s="11">
        <f>-'OddsRatio_working_3-way'!U2/(3*'OddsRatio_working_3-way'!X2^(1/3))*COS(('OddsRatio_working_3-way'!Y2)/3)</f>
        <v>0.54289307066538939</v>
      </c>
      <c r="AG2" s="11">
        <f>-'OddsRatio_working_3-way'!U2/(3*'OddsRatio_working_3-way'!X2^(1/3))*COS(('OddsRatio_working_3-way'!Y2+2*PI())/3)</f>
        <v>-0.46375196219148557</v>
      </c>
      <c r="AH2" s="11">
        <f>-'OddsRatio_working_3-way'!U2/(3*'OddsRatio_working_3-way'!X2^(1/3))*COS(('OddsRatio_working_3-way'!Y2+4*PI())/3)</f>
        <v>-7.9141108473903654E-2</v>
      </c>
      <c r="AI2" s="11">
        <f>'OddsRatio_working_3-way'!U2/(3*'OddsRatio_working_3-way'!X2^(1/3))*SIN(('OddsRatio_working_3-way'!Y2)/3)</f>
        <v>-0.22205517992709772</v>
      </c>
      <c r="AJ2" s="11">
        <f>'OddsRatio_working_3-way'!U2/(3*'OddsRatio_working_3-way'!X2^(1/3))*SIN(('OddsRatio_working_3-way'!Y2+2*PI())/3)</f>
        <v>-0.35913160077121881</v>
      </c>
      <c r="AK2" s="11">
        <f>'OddsRatio_working_3-way'!U2/(3*'OddsRatio_working_3-way'!X2^(1/3))*SIN(('OddsRatio_working_3-way'!Y2+4*PI())/3)</f>
        <v>0.58118678069831642</v>
      </c>
      <c r="AL2" s="11">
        <f>'OddsRatio_working_3-way'!Z2+'OddsRatio_working_3-way'!AF2</f>
        <v>1.0857861413307788</v>
      </c>
      <c r="AM2" s="11">
        <f>'OddsRatio_working_3-way'!AA2+'OddsRatio_working_3-way'!AG2</f>
        <v>-0.92750392438297125</v>
      </c>
      <c r="AN2" s="11">
        <f>'OddsRatio_working_3-way'!AB2+'OddsRatio_working_3-way'!AH2</f>
        <v>-0.15828221694780731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1.0857861413307788</v>
      </c>
      <c r="AS2" s="11">
        <f>IF(('OddsRatio_working_3-way'!X2=0),IF(Q2&gt;0,-Q2^(1/3),(-Q2)^(1/3)),'OddsRatio_working_3-way'!AM2-'OddsRatio_working_3-way'!R2/3)</f>
        <v>-0.92750392438297125</v>
      </c>
      <c r="AT2" s="11">
        <f>IF(('OddsRatio_working_3-way'!X2=0),IF(Q2&gt;0,-Q2^(1/3),(-Q2)^(1/3)),'OddsRatio_working_3-way'!AN2-'OddsRatio_working_3-way'!R2/3)</f>
        <v>-0.15828221694780731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1.91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4.99</v>
      </c>
      <c r="D3" s="9">
        <f t="shared" ref="D3" si="0">(K3/(AR3+K3-(AR3*K3)))</f>
        <v>0.51153007534314532</v>
      </c>
      <c r="E3" s="9">
        <f t="shared" ref="E3" si="1">(L3/(AR3+L3-(AR3*L3)))</f>
        <v>0.29567853765580676</v>
      </c>
      <c r="F3" s="9">
        <f t="shared" ref="F3" si="2">(M3/(AR3+M3-(AR3*M3)))</f>
        <v>0.19279138700104795</v>
      </c>
      <c r="G3" s="9">
        <f t="shared" ref="G3" si="3">AR3</f>
        <v>1.0493618320007303</v>
      </c>
      <c r="H3" s="9">
        <f t="shared" ref="H3" si="4">IF(A3="","",1/D3)</f>
        <v>1.9549192671206645</v>
      </c>
      <c r="I3" s="9">
        <f t="shared" ref="I3" si="5">IF(B3="","",1/E3)</f>
        <v>3.3820513586416583</v>
      </c>
      <c r="J3" s="9">
        <f t="shared" ref="J3" si="6">IF(C3="","",1/F3)</f>
        <v>5.1869537096829141</v>
      </c>
      <c r="K3" s="11">
        <f t="shared" ref="K3" si="7">1/A3</f>
        <v>0.52356020942408377</v>
      </c>
      <c r="L3" s="11">
        <f t="shared" ref="L3" si="8">1/B3</f>
        <v>0.3058103975535168</v>
      </c>
      <c r="M3" s="11">
        <f t="shared" ref="M3" si="9">1/C3</f>
        <v>0.20040080160320639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-0.26445907810625813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0.23005807955793423</v>
      </c>
      <c r="Q3" s="11">
        <f>2*'OddsRatio_working_3-way'!K3*'OddsRatio_working_3-way'!L3*'OddsRatio_working_3-way'!M3</f>
        <v>6.4172407129130887E-2</v>
      </c>
      <c r="R3" s="11">
        <f t="shared" ref="R3" si="10">O3/N3</f>
        <v>0</v>
      </c>
      <c r="S3" s="11">
        <f t="shared" ref="S3" si="11">P3/N3</f>
        <v>-0.86991938868325869</v>
      </c>
      <c r="T3" s="11">
        <f t="shared" ref="T3" si="12">Q3/N3</f>
        <v>-0.24265533854484203</v>
      </c>
      <c r="U3" s="11">
        <f>'OddsRatio_working_3-way'!S3-'OddsRatio_working_3-way'!R3^2/3</f>
        <v>-0.86991938868325869</v>
      </c>
      <c r="V3" s="11">
        <f>'OddsRatio_working_3-way'!S3*'OddsRatio_working_3-way'!R3/3-2*'OddsRatio_working_3-way'!R3^3/27-'OddsRatio_working_3-way'!T3</f>
        <v>0.24265533854484203</v>
      </c>
      <c r="W3" s="11">
        <f>'OddsRatio_working_3-way'!V3^2+4*'OddsRatio_working_3-way'!U3^3/27</f>
        <v>-3.8647271541290024E-2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0.15614807464839417</v>
      </c>
      <c r="Y3" s="11">
        <f>IF('OddsRatio_working_3-way'!W3&gt;=0,IF('OddsRatio_working_3-way'!V3+SQRT('OddsRatio_working_3-way'!W3)&gt;0,0,PI()),ACOS('OddsRatio_working_3-way'!V3/(2*'OddsRatio_working_3-way'!X3)))</f>
        <v>0.68090405069123972</v>
      </c>
      <c r="Z3" s="11">
        <f>'OddsRatio_working_3-way'!X3^(1/3)*COS('OddsRatio_working_3-way'!Y3/3)</f>
        <v>0.52468091600036526</v>
      </c>
      <c r="AA3" s="11">
        <f>'OddsRatio_working_3-way'!X3^(1/3)*COS(('OddsRatio_working_3-way'!Y3+2*PI())/3)</f>
        <v>-0.36727996180870043</v>
      </c>
      <c r="AB3" s="11">
        <f>'OddsRatio_working_3-way'!X3^(1/3)*COS(('OddsRatio_working_3-way'!Y3+4*PI())/3)</f>
        <v>-0.15740095419166469</v>
      </c>
      <c r="AC3" s="11">
        <f>'OddsRatio_working_3-way'!X3^(1/3)*SIN('OddsRatio_working_3-way'!Y3/3)</f>
        <v>0.12117370154494711</v>
      </c>
      <c r="AD3" s="11">
        <f>'OddsRatio_working_3-way'!X3^(1/3)*SIN(('OddsRatio_working_3-way'!Y3+2*PI())/3)</f>
        <v>0.39380015136473201</v>
      </c>
      <c r="AE3" s="11">
        <f>'OddsRatio_working_3-way'!X3^(1/3)*SIN(('OddsRatio_working_3-way'!Y3+4*PI())/3)</f>
        <v>-0.51497385290967901</v>
      </c>
      <c r="AF3" s="11">
        <f>-'OddsRatio_working_3-way'!U3/(3*'OddsRatio_working_3-way'!X3^(1/3))*COS(('OddsRatio_working_3-way'!Y3)/3)</f>
        <v>0.52468091600036515</v>
      </c>
      <c r="AG3" s="11">
        <f>-'OddsRatio_working_3-way'!U3/(3*'OddsRatio_working_3-way'!X3^(1/3))*COS(('OddsRatio_working_3-way'!Y3+2*PI())/3)</f>
        <v>-0.36727996180870037</v>
      </c>
      <c r="AH3" s="11">
        <f>-'OddsRatio_working_3-way'!U3/(3*'OddsRatio_working_3-way'!X3^(1/3))*COS(('OddsRatio_working_3-way'!Y3+4*PI())/3)</f>
        <v>-0.15740095419166467</v>
      </c>
      <c r="AI3" s="11">
        <f>'OddsRatio_working_3-way'!U3/(3*'OddsRatio_working_3-way'!X3^(1/3))*SIN(('OddsRatio_working_3-way'!Y3)/3)</f>
        <v>-0.12117370154494708</v>
      </c>
      <c r="AJ3" s="11">
        <f>'OddsRatio_working_3-way'!U3/(3*'OddsRatio_working_3-way'!X3^(1/3))*SIN(('OddsRatio_working_3-way'!Y3+2*PI())/3)</f>
        <v>-0.3938001513647319</v>
      </c>
      <c r="AK3" s="11">
        <f>'OddsRatio_working_3-way'!U3/(3*'OddsRatio_working_3-way'!X3^(1/3))*SIN(('OddsRatio_working_3-way'!Y3+4*PI())/3)</f>
        <v>0.5149738529096789</v>
      </c>
      <c r="AL3" s="11">
        <f>'OddsRatio_working_3-way'!Z3+'OddsRatio_working_3-way'!AF3</f>
        <v>1.0493618320007303</v>
      </c>
      <c r="AM3" s="11">
        <f>'OddsRatio_working_3-way'!AA3+'OddsRatio_working_3-way'!AG3</f>
        <v>-0.73455992361740075</v>
      </c>
      <c r="AN3" s="11">
        <f>'OddsRatio_working_3-way'!AB3+'OddsRatio_working_3-way'!AH3</f>
        <v>-0.31480190838332933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1.0493618320007303</v>
      </c>
      <c r="AS3" s="11">
        <f>IF(('OddsRatio_working_3-way'!X3=0),IF(Q3&gt;0,-Q3^(1/3),(-Q3)^(1/3)),'OddsRatio_working_3-way'!AM3-'OddsRatio_working_3-way'!R3/3)</f>
        <v>-0.73455992361740075</v>
      </c>
      <c r="AT3" s="11">
        <f>IF(('OddsRatio_working_3-way'!X3=0),IF(Q3&gt;0,-Q3^(1/3),(-Q3)^(1/3)),'OddsRatio_working_3-way'!AN3-'OddsRatio_working_3-way'!R3/3)</f>
        <v>-0.31480190838332933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2.0499999999999998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4.04</v>
      </c>
      <c r="D4" s="9">
        <f t="shared" ref="D4:D67" si="13">(K4/(AR4+K4-(AR4*K4)))</f>
        <v>0.47461788159527235</v>
      </c>
      <c r="E4" s="9">
        <f t="shared" ref="E4:E67" si="14">(L4/(AR4+L4-(AR4*L4)))</f>
        <v>0.28756474848900593</v>
      </c>
      <c r="F4" s="9">
        <f t="shared" ref="F4:F67" si="15">(M4/(AR4+M4-(AR4*M4)))</f>
        <v>0.23781736991572189</v>
      </c>
      <c r="G4" s="9">
        <f t="shared" ref="G4:G67" si="16">AR4</f>
        <v>1.0542458295258657</v>
      </c>
      <c r="H4" s="9">
        <f t="shared" ref="H4:H67" si="17">IF(A4="","",1/D4)</f>
        <v>2.1069581210021586</v>
      </c>
      <c r="I4" s="9">
        <f t="shared" ref="I4:I67" si="18">IF(B4="","",1/E4)</f>
        <v>3.4774776993857843</v>
      </c>
      <c r="J4" s="9">
        <f t="shared" ref="J4:J67" si="19">IF(C4="","",1/F4)</f>
        <v>4.2049073217586317</v>
      </c>
      <c r="K4" s="11">
        <f t="shared" ref="K4:K67" si="20">1/A4</f>
        <v>0.48780487804878053</v>
      </c>
      <c r="L4" s="11">
        <f t="shared" ref="L4:L67" si="21">1/B4</f>
        <v>0.29850746268656714</v>
      </c>
      <c r="M4" s="11">
        <f t="shared" ref="M4:M67" si="22">1/C4</f>
        <v>0.24752475247524752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-0.2703651508215984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0.23211640421413815</v>
      </c>
      <c r="Q4" s="11">
        <f>2*'OddsRatio_working_3-way'!K4*'OddsRatio_working_3-way'!L4*'OddsRatio_working_3-way'!M4</f>
        <v>7.2085839818055344E-2</v>
      </c>
      <c r="R4" s="11">
        <f t="shared" ref="R4:R67" si="23">O4/N4</f>
        <v>0</v>
      </c>
      <c r="S4" s="11">
        <f t="shared" ref="S4:S67" si="24">P4/N4</f>
        <v>-0.85852930197834987</v>
      </c>
      <c r="T4" s="11">
        <f t="shared" ref="T4:T67" si="25">Q4/N4</f>
        <v>-0.26662400682557458</v>
      </c>
      <c r="U4" s="11">
        <f>'OddsRatio_working_3-way'!S4-'OddsRatio_working_3-way'!R4^2/3</f>
        <v>-0.85852930197834987</v>
      </c>
      <c r="V4" s="11">
        <f>'OddsRatio_working_3-way'!S4*'OddsRatio_working_3-way'!R4/3-2*'OddsRatio_working_3-way'!R4^3/27-'OddsRatio_working_3-way'!T4</f>
        <v>0.26662400682557458</v>
      </c>
      <c r="W4" s="11">
        <f>'OddsRatio_working_3-way'!V4^2+4*'OddsRatio_working_3-way'!U4^3/27</f>
        <v>-2.2659548979298685E-2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0.15309140243251965</v>
      </c>
      <c r="Y4" s="11">
        <f>IF('OddsRatio_working_3-way'!W4&gt;=0,IF('OddsRatio_working_3-way'!V4+SQRT('OddsRatio_working_3-way'!W4)&gt;0,0,PI()),ACOS('OddsRatio_working_3-way'!V4/(2*'OddsRatio_working_3-way'!X4)))</f>
        <v>0.51396899315200684</v>
      </c>
      <c r="Z4" s="11">
        <f>'OddsRatio_working_3-way'!X4^(1/3)*COS('OddsRatio_working_3-way'!Y4/3)</f>
        <v>0.52712291476293283</v>
      </c>
      <c r="AA4" s="11">
        <f>'OddsRatio_working_3-way'!X4^(1/3)*COS(('OddsRatio_working_3-way'!Y4+2*PI())/3)</f>
        <v>-0.34254500024616596</v>
      </c>
      <c r="AB4" s="11">
        <f>'OddsRatio_working_3-way'!X4^(1/3)*COS(('OddsRatio_working_3-way'!Y4+4*PI())/3)</f>
        <v>-0.18457791451676678</v>
      </c>
      <c r="AC4" s="11">
        <f>'OddsRatio_working_3-way'!X4^(1/3)*SIN('OddsRatio_working_3-way'!Y4/3)</f>
        <v>9.1202339468969273E-2</v>
      </c>
      <c r="AD4" s="11">
        <f>'OddsRatio_working_3-way'!X4^(1/3)*SIN(('OddsRatio_working_3-way'!Y4+2*PI())/3)</f>
        <v>0.41090066536711456</v>
      </c>
      <c r="AE4" s="11">
        <f>'OddsRatio_working_3-way'!X4^(1/3)*SIN(('OddsRatio_working_3-way'!Y4+4*PI())/3)</f>
        <v>-0.50210300483608383</v>
      </c>
      <c r="AF4" s="11">
        <f>-'OddsRatio_working_3-way'!U4/(3*'OddsRatio_working_3-way'!X4^(1/3))*COS(('OddsRatio_working_3-way'!Y4)/3)</f>
        <v>0.52712291476293283</v>
      </c>
      <c r="AG4" s="11">
        <f>-'OddsRatio_working_3-way'!U4/(3*'OddsRatio_working_3-way'!X4^(1/3))*COS(('OddsRatio_working_3-way'!Y4+2*PI())/3)</f>
        <v>-0.34254500024616596</v>
      </c>
      <c r="AH4" s="11">
        <f>-'OddsRatio_working_3-way'!U4/(3*'OddsRatio_working_3-way'!X4^(1/3))*COS(('OddsRatio_working_3-way'!Y4+4*PI())/3)</f>
        <v>-0.18457791451676678</v>
      </c>
      <c r="AI4" s="11">
        <f>'OddsRatio_working_3-way'!U4/(3*'OddsRatio_working_3-way'!X4^(1/3))*SIN(('OddsRatio_working_3-way'!Y4)/3)</f>
        <v>-9.1202339468969273E-2</v>
      </c>
      <c r="AJ4" s="11">
        <f>'OddsRatio_working_3-way'!U4/(3*'OddsRatio_working_3-way'!X4^(1/3))*SIN(('OddsRatio_working_3-way'!Y4+2*PI())/3)</f>
        <v>-0.41090066536711456</v>
      </c>
      <c r="AK4" s="11">
        <f>'OddsRatio_working_3-way'!U4/(3*'OddsRatio_working_3-way'!X4^(1/3))*SIN(('OddsRatio_working_3-way'!Y4+4*PI())/3)</f>
        <v>0.50210300483608383</v>
      </c>
      <c r="AL4" s="11">
        <f>'OddsRatio_working_3-way'!Z4+'OddsRatio_working_3-way'!AF4</f>
        <v>1.0542458295258657</v>
      </c>
      <c r="AM4" s="11">
        <f>'OddsRatio_working_3-way'!AA4+'OddsRatio_working_3-way'!AG4</f>
        <v>-0.68509000049233193</v>
      </c>
      <c r="AN4" s="11">
        <f>'OddsRatio_working_3-way'!AB4+'OddsRatio_working_3-way'!AH4</f>
        <v>-0.36915582903353356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1.0542458295258657</v>
      </c>
      <c r="AS4" s="11">
        <f>IF(('OddsRatio_working_3-way'!X4=0),IF(Q4&gt;0,-Q4^(1/3),(-Q4)^(1/3)),'OddsRatio_working_3-way'!AM4-'OddsRatio_working_3-way'!R4/3)</f>
        <v>-0.68509000049233193</v>
      </c>
      <c r="AT4" s="11">
        <f>IF(('OddsRatio_working_3-way'!X4=0),IF(Q4&gt;0,-Q4^(1/3),(-Q4)^(1/3)),'OddsRatio_working_3-way'!AN4-'OddsRatio_working_3-way'!R4/3)</f>
        <v>-0.36915582903353356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2.16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3.58</v>
      </c>
      <c r="D5" s="9">
        <f t="shared" si="13"/>
        <v>0.44975537357022183</v>
      </c>
      <c r="E5" s="9">
        <f t="shared" si="14"/>
        <v>0.28150537783889468</v>
      </c>
      <c r="F5" s="9">
        <f t="shared" si="15"/>
        <v>0.26873924859088361</v>
      </c>
      <c r="G5" s="9">
        <f t="shared" si="16"/>
        <v>1.0546818198575187</v>
      </c>
      <c r="H5" s="9">
        <f t="shared" si="17"/>
        <v>2.2234309110347219</v>
      </c>
      <c r="I5" s="9">
        <f t="shared" si="18"/>
        <v>3.5523300040551953</v>
      </c>
      <c r="J5" s="9">
        <f t="shared" si="19"/>
        <v>3.7210790952323993</v>
      </c>
      <c r="K5" s="11">
        <f t="shared" si="20"/>
        <v>0.46296296296296291</v>
      </c>
      <c r="L5" s="11">
        <f t="shared" si="21"/>
        <v>0.29239766081871343</v>
      </c>
      <c r="M5" s="11">
        <f t="shared" si="22"/>
        <v>0.27932960893854747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-0.2738609922281392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0.23292592471592111</v>
      </c>
      <c r="Q5" s="11">
        <f>2*'OddsRatio_working_3-way'!K5*'OddsRatio_working_3-way'!L5*'OddsRatio_working_3-way'!M5</f>
        <v>7.5625300232441905E-2</v>
      </c>
      <c r="R5" s="11">
        <f t="shared" si="23"/>
        <v>0</v>
      </c>
      <c r="S5" s="11">
        <f t="shared" si="24"/>
        <v>-0.85052611115161214</v>
      </c>
      <c r="T5" s="11">
        <f t="shared" si="25"/>
        <v>-0.27614484128299088</v>
      </c>
      <c r="U5" s="11">
        <f>'OddsRatio_working_3-way'!S5-'OddsRatio_working_3-way'!R5^2/3</f>
        <v>-0.85052611115161214</v>
      </c>
      <c r="V5" s="11">
        <f>'OddsRatio_working_3-way'!S5*'OddsRatio_working_3-way'!R5/3-2*'OddsRatio_working_3-way'!R5^3/27-'OddsRatio_working_3-way'!T5</f>
        <v>0.27614484128299088</v>
      </c>
      <c r="W5" s="11">
        <f>'OddsRatio_working_3-way'!V5^2+4*'OddsRatio_working_3-way'!U5^3/27</f>
        <v>-1.4894552838532499E-2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0.15095572712366756</v>
      </c>
      <c r="Y5" s="11">
        <f>IF('OddsRatio_working_3-way'!W5&gt;=0,IF('OddsRatio_working_3-way'!V5+SQRT('OddsRatio_working_3-way'!W5)&gt;0,0,PI()),ACOS('OddsRatio_working_3-way'!V5/(2*'OddsRatio_working_3-way'!X5)))</f>
        <v>0.41614253036703541</v>
      </c>
      <c r="Z5" s="11">
        <f>'OddsRatio_working_3-way'!X5^(1/3)*COS('OddsRatio_working_3-way'!Y5/3)</f>
        <v>0.52734090992875937</v>
      </c>
      <c r="AA5" s="11">
        <f>'OddsRatio_working_3-way'!X5^(1/3)*COS(('OddsRatio_working_3-way'!Y5+2*PI())/3)</f>
        <v>-0.3274293862958727</v>
      </c>
      <c r="AB5" s="11">
        <f>'OddsRatio_working_3-way'!X5^(1/3)*COS(('OddsRatio_working_3-way'!Y5+4*PI())/3)</f>
        <v>-0.19991152363288689</v>
      </c>
      <c r="AC5" s="11">
        <f>'OddsRatio_working_3-way'!X5^(1/3)*SIN('OddsRatio_working_3-way'!Y5/3)</f>
        <v>7.3622472334960609E-2</v>
      </c>
      <c r="AD5" s="11">
        <f>'OddsRatio_working_3-way'!X5^(1/3)*SIN(('OddsRatio_working_3-way'!Y5+2*PI())/3)</f>
        <v>0.41987938828562682</v>
      </c>
      <c r="AE5" s="11">
        <f>'OddsRatio_working_3-way'!X5^(1/3)*SIN(('OddsRatio_working_3-way'!Y5+4*PI())/3)</f>
        <v>-0.49350186062058743</v>
      </c>
      <c r="AF5" s="11">
        <f>-'OddsRatio_working_3-way'!U5/(3*'OddsRatio_working_3-way'!X5^(1/3))*COS(('OddsRatio_working_3-way'!Y5)/3)</f>
        <v>0.52734090992875948</v>
      </c>
      <c r="AG5" s="11">
        <f>-'OddsRatio_working_3-way'!U5/(3*'OddsRatio_working_3-way'!X5^(1/3))*COS(('OddsRatio_working_3-way'!Y5+2*PI())/3)</f>
        <v>-0.32742938629587276</v>
      </c>
      <c r="AH5" s="11">
        <f>-'OddsRatio_working_3-way'!U5/(3*'OddsRatio_working_3-way'!X5^(1/3))*COS(('OddsRatio_working_3-way'!Y5+4*PI())/3)</f>
        <v>-0.19991152363288692</v>
      </c>
      <c r="AI5" s="11">
        <f>'OddsRatio_working_3-way'!U5/(3*'OddsRatio_working_3-way'!X5^(1/3))*SIN(('OddsRatio_working_3-way'!Y5)/3)</f>
        <v>-7.3622472334960623E-2</v>
      </c>
      <c r="AJ5" s="11">
        <f>'OddsRatio_working_3-way'!U5/(3*'OddsRatio_working_3-way'!X5^(1/3))*SIN(('OddsRatio_working_3-way'!Y5+2*PI())/3)</f>
        <v>-0.41987938828562693</v>
      </c>
      <c r="AK5" s="11">
        <f>'OddsRatio_working_3-way'!U5/(3*'OddsRatio_working_3-way'!X5^(1/3))*SIN(('OddsRatio_working_3-way'!Y5+4*PI())/3)</f>
        <v>0.49350186062058754</v>
      </c>
      <c r="AL5" s="11">
        <f>'OddsRatio_working_3-way'!Z5+'OddsRatio_working_3-way'!AF5</f>
        <v>1.0546818198575187</v>
      </c>
      <c r="AM5" s="11">
        <f>'OddsRatio_working_3-way'!AA5+'OddsRatio_working_3-way'!AG5</f>
        <v>-0.65485877259174541</v>
      </c>
      <c r="AN5" s="11">
        <f>'OddsRatio_working_3-way'!AB5+'OddsRatio_working_3-way'!AH5</f>
        <v>-0.39982304726577378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1.0546818198575187</v>
      </c>
      <c r="AS5" s="11">
        <f>IF(('OddsRatio_working_3-way'!X5=0),IF(Q5&gt;0,-Q5^(1/3),(-Q5)^(1/3)),'OddsRatio_working_3-way'!AM5-'OddsRatio_working_3-way'!R5/3)</f>
        <v>-0.65485877259174541</v>
      </c>
      <c r="AT5" s="11">
        <f>IF(('OddsRatio_working_3-way'!X5=0),IF(Q5&gt;0,-Q5^(1/3),(-Q5)^(1/3)),'OddsRatio_working_3-way'!AN5-'OddsRatio_working_3-way'!R5/3)</f>
        <v>-0.39982304726577378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3.52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2.2999999999999998</v>
      </c>
      <c r="D6" s="9">
        <f t="shared" si="13"/>
        <v>0.27735841976977799</v>
      </c>
      <c r="E6" s="9">
        <f t="shared" si="14"/>
        <v>0.29603457724378246</v>
      </c>
      <c r="F6" s="9">
        <f t="shared" si="15"/>
        <v>0.42660700298643978</v>
      </c>
      <c r="G6" s="9">
        <f t="shared" si="16"/>
        <v>1.0339059909391524</v>
      </c>
      <c r="H6" s="9">
        <f t="shared" si="17"/>
        <v>3.6054430971666638</v>
      </c>
      <c r="I6" s="9">
        <f t="shared" si="18"/>
        <v>3.3779837791600498</v>
      </c>
      <c r="J6" s="9">
        <f t="shared" si="19"/>
        <v>2.3440777882208987</v>
      </c>
      <c r="K6" s="11">
        <f t="shared" si="20"/>
        <v>0.28409090909090912</v>
      </c>
      <c r="L6" s="11">
        <f t="shared" si="21"/>
        <v>0.30303030303030304</v>
      </c>
      <c r="M6" s="11">
        <f t="shared" si="22"/>
        <v>0.43478260869565222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-0.2820247933884299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0.22906934962270928</v>
      </c>
      <c r="Q6" s="11">
        <f>2*'OddsRatio_working_3-way'!K6*'OddsRatio_working_3-way'!L6*'OddsRatio_working_3-way'!M6</f>
        <v>7.4859264582584753E-2</v>
      </c>
      <c r="R6" s="11">
        <f t="shared" si="23"/>
        <v>0</v>
      </c>
      <c r="S6" s="11">
        <f t="shared" si="24"/>
        <v>-0.81223124701385518</v>
      </c>
      <c r="T6" s="11">
        <f t="shared" si="25"/>
        <v>-0.26543504804374363</v>
      </c>
      <c r="U6" s="11">
        <f>'OddsRatio_working_3-way'!S6-'OddsRatio_working_3-way'!R6^2/3</f>
        <v>-0.81223124701385518</v>
      </c>
      <c r="V6" s="11">
        <f>'OddsRatio_working_3-way'!S6*'OddsRatio_working_3-way'!R6/3-2*'OddsRatio_working_3-way'!R6^3/27-'OddsRatio_working_3-way'!T6</f>
        <v>0.26543504804374363</v>
      </c>
      <c r="W6" s="11">
        <f>'OddsRatio_working_3-way'!V6^2+4*'OddsRatio_working_3-way'!U6^3/27</f>
        <v>-8.928660791677423E-3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0.14087620941953072</v>
      </c>
      <c r="Y6" s="11">
        <f>IF('OddsRatio_working_3-way'!W6&gt;=0,IF('OddsRatio_working_3-way'!V6+SQRT('OddsRatio_working_3-way'!W6)&gt;0,0,PI()),ACOS('OddsRatio_working_3-way'!V6/(2*'OddsRatio_working_3-way'!X6)))</f>
        <v>0.34199901186685211</v>
      </c>
      <c r="Z6" s="11">
        <f>'OddsRatio_working_3-way'!X6^(1/3)*COS('OddsRatio_working_3-way'!Y6/3)</f>
        <v>0.51695299546957618</v>
      </c>
      <c r="AA6" s="11">
        <f>'OddsRatio_working_3-way'!X6^(1/3)*COS(('OddsRatio_working_3-way'!Y6+2*PI())/3)</f>
        <v>-0.30973576138281556</v>
      </c>
      <c r="AB6" s="11">
        <f>'OddsRatio_working_3-way'!X6^(1/3)*COS(('OddsRatio_working_3-way'!Y6+4*PI())/3)</f>
        <v>-0.20721723408676057</v>
      </c>
      <c r="AC6" s="11">
        <f>'OddsRatio_working_3-way'!X6^(1/3)*SIN('OddsRatio_working_3-way'!Y6/3)</f>
        <v>5.9189099331301356E-2</v>
      </c>
      <c r="AD6" s="11">
        <f>'OddsRatio_working_3-way'!X6^(1/3)*SIN(('OddsRatio_working_3-way'!Y6+2*PI())/3)</f>
        <v>0.41809987697346418</v>
      </c>
      <c r="AE6" s="11">
        <f>'OddsRatio_working_3-way'!X6^(1/3)*SIN(('OddsRatio_working_3-way'!Y6+4*PI())/3)</f>
        <v>-0.47728897630476552</v>
      </c>
      <c r="AF6" s="11">
        <f>-'OddsRatio_working_3-way'!U6/(3*'OddsRatio_working_3-way'!X6^(1/3))*COS(('OddsRatio_working_3-way'!Y6)/3)</f>
        <v>0.51695299546957629</v>
      </c>
      <c r="AG6" s="11">
        <f>-'OddsRatio_working_3-way'!U6/(3*'OddsRatio_working_3-way'!X6^(1/3))*COS(('OddsRatio_working_3-way'!Y6+2*PI())/3)</f>
        <v>-0.30973576138281561</v>
      </c>
      <c r="AH6" s="11">
        <f>-'OddsRatio_working_3-way'!U6/(3*'OddsRatio_working_3-way'!X6^(1/3))*COS(('OddsRatio_working_3-way'!Y6+4*PI())/3)</f>
        <v>-0.2072172340867606</v>
      </c>
      <c r="AI6" s="11">
        <f>'OddsRatio_working_3-way'!U6/(3*'OddsRatio_working_3-way'!X6^(1/3))*SIN(('OddsRatio_working_3-way'!Y6)/3)</f>
        <v>-5.918909933130137E-2</v>
      </c>
      <c r="AJ6" s="11">
        <f>'OddsRatio_working_3-way'!U6/(3*'OddsRatio_working_3-way'!X6^(1/3))*SIN(('OddsRatio_working_3-way'!Y6+2*PI())/3)</f>
        <v>-0.41809987697346429</v>
      </c>
      <c r="AK6" s="11">
        <f>'OddsRatio_working_3-way'!U6/(3*'OddsRatio_working_3-way'!X6^(1/3))*SIN(('OddsRatio_working_3-way'!Y6+4*PI())/3)</f>
        <v>0.47728897630476563</v>
      </c>
      <c r="AL6" s="11">
        <f>'OddsRatio_working_3-way'!Z6+'OddsRatio_working_3-way'!AF6</f>
        <v>1.0339059909391524</v>
      </c>
      <c r="AM6" s="11">
        <f>'OddsRatio_working_3-way'!AA6+'OddsRatio_working_3-way'!AG6</f>
        <v>-0.61947152276563111</v>
      </c>
      <c r="AN6" s="11">
        <f>'OddsRatio_working_3-way'!AB6+'OddsRatio_working_3-way'!AH6</f>
        <v>-0.41443446817352114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1.0339059909391524</v>
      </c>
      <c r="AS6" s="11">
        <f>IF(('OddsRatio_working_3-way'!X6=0),IF(Q6&gt;0,-Q6^(1/3),(-Q6)^(1/3)),'OddsRatio_working_3-way'!AM6-'OddsRatio_working_3-way'!R6/3)</f>
        <v>-0.61947152276563111</v>
      </c>
      <c r="AT6" s="11">
        <f>IF(('OddsRatio_working_3-way'!X6=0),IF(Q6&gt;0,-Q6^(1/3),(-Q6)^(1/3)),'OddsRatio_working_3-way'!AN6-'OddsRatio_working_3-way'!R6/3)</f>
        <v>-0.41443446817352114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3.43</v>
      </c>
      <c r="D7" s="9">
        <f t="shared" si="13"/>
        <v>0.43193110860427025</v>
      </c>
      <c r="E7" s="9">
        <f t="shared" si="14"/>
        <v>0.28529755423698383</v>
      </c>
      <c r="F7" s="9">
        <f t="shared" si="15"/>
        <v>0.28277133715874586</v>
      </c>
      <c r="G7" s="9">
        <f t="shared" si="16"/>
        <v>1.0437968405688718</v>
      </c>
      <c r="H7" s="9">
        <f t="shared" si="17"/>
        <v>2.3151840191167783</v>
      </c>
      <c r="I7" s="9">
        <f t="shared" si="18"/>
        <v>3.5051124173652926</v>
      </c>
      <c r="J7" s="9">
        <f t="shared" si="19"/>
        <v>3.5364263225823591</v>
      </c>
      <c r="K7" s="11">
        <f t="shared" si="20"/>
        <v>0.44247787610619471</v>
      </c>
      <c r="L7" s="11">
        <f t="shared" si="21"/>
        <v>0.29411764705882354</v>
      </c>
      <c r="M7" s="11">
        <f t="shared" si="22"/>
        <v>0.29154518950437314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-0.27880886868021537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0.23106587767850503</v>
      </c>
      <c r="Q7" s="11">
        <f>2*'OddsRatio_working_3-way'!K7*'OddsRatio_working_3-way'!L7*'OddsRatio_working_3-way'!M7</f>
        <v>7.588370367110181E-2</v>
      </c>
      <c r="R7" s="11">
        <f t="shared" si="23"/>
        <v>0</v>
      </c>
      <c r="S7" s="11">
        <f t="shared" si="24"/>
        <v>-0.82876085962505741</v>
      </c>
      <c r="T7" s="11">
        <f t="shared" si="25"/>
        <v>-0.27217105406405823</v>
      </c>
      <c r="U7" s="11">
        <f>'OddsRatio_working_3-way'!S7-'OddsRatio_working_3-way'!R7^2/3</f>
        <v>-0.82876085962505741</v>
      </c>
      <c r="V7" s="11">
        <f>'OddsRatio_working_3-way'!S7*'OddsRatio_working_3-way'!R7/3-2*'OddsRatio_working_3-way'!R7^3/27-'OddsRatio_working_3-way'!T7</f>
        <v>0.27217105406405823</v>
      </c>
      <c r="W7" s="11">
        <f>'OddsRatio_working_3-way'!V7^2+4*'OddsRatio_working_3-way'!U7^3/27</f>
        <v>-1.0253271404019201E-2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0.1451984453036255</v>
      </c>
      <c r="Y7" s="11">
        <f>IF('OddsRatio_working_3-way'!W7&gt;=0,IF('OddsRatio_working_3-way'!V7+SQRT('OddsRatio_working_3-way'!W7)&gt;0,0,PI()),ACOS('OddsRatio_working_3-way'!V7/(2*'OddsRatio_working_3-way'!X7)))</f>
        <v>0.35617282068951717</v>
      </c>
      <c r="Z7" s="11">
        <f>'OddsRatio_working_3-way'!X7^(1/3)*COS('OddsRatio_working_3-way'!Y7/3)</f>
        <v>0.52189842028443589</v>
      </c>
      <c r="AA7" s="11">
        <f>'OddsRatio_working_3-way'!X7^(1/3)*COS(('OddsRatio_working_3-way'!Y7+2*PI())/3)</f>
        <v>-0.31486343910565634</v>
      </c>
      <c r="AB7" s="11">
        <f>'OddsRatio_working_3-way'!X7^(1/3)*COS(('OddsRatio_working_3-way'!Y7+4*PI())/3)</f>
        <v>-0.20703498117877969</v>
      </c>
      <c r="AC7" s="11">
        <f>'OddsRatio_working_3-way'!X7^(1/3)*SIN('OddsRatio_working_3-way'!Y7/3)</f>
        <v>6.2254789210384659E-2</v>
      </c>
      <c r="AD7" s="11">
        <f>'OddsRatio_working_3-way'!X7^(1/3)*SIN(('OddsRatio_working_3-way'!Y7+2*PI())/3)</f>
        <v>0.42084989555609698</v>
      </c>
      <c r="AE7" s="11">
        <f>'OddsRatio_working_3-way'!X7^(1/3)*SIN(('OddsRatio_working_3-way'!Y7+4*PI())/3)</f>
        <v>-0.4831046847664815</v>
      </c>
      <c r="AF7" s="11">
        <f>-'OddsRatio_working_3-way'!U7/(3*'OddsRatio_working_3-way'!X7^(1/3))*COS(('OddsRatio_working_3-way'!Y7)/3)</f>
        <v>0.521898420284436</v>
      </c>
      <c r="AG7" s="11">
        <f>-'OddsRatio_working_3-way'!U7/(3*'OddsRatio_working_3-way'!X7^(1/3))*COS(('OddsRatio_working_3-way'!Y7+2*PI())/3)</f>
        <v>-0.3148634391056564</v>
      </c>
      <c r="AH7" s="11">
        <f>-'OddsRatio_working_3-way'!U7/(3*'OddsRatio_working_3-way'!X7^(1/3))*COS(('OddsRatio_working_3-way'!Y7+4*PI())/3)</f>
        <v>-0.20703498117877972</v>
      </c>
      <c r="AI7" s="11">
        <f>'OddsRatio_working_3-way'!U7/(3*'OddsRatio_working_3-way'!X7^(1/3))*SIN(('OddsRatio_working_3-way'!Y7)/3)</f>
        <v>-6.2254789210384673E-2</v>
      </c>
      <c r="AJ7" s="11">
        <f>'OddsRatio_working_3-way'!U7/(3*'OddsRatio_working_3-way'!X7^(1/3))*SIN(('OddsRatio_working_3-way'!Y7+2*PI())/3)</f>
        <v>-0.42084989555609709</v>
      </c>
      <c r="AK7" s="11">
        <f>'OddsRatio_working_3-way'!U7/(3*'OddsRatio_working_3-way'!X7^(1/3))*SIN(('OddsRatio_working_3-way'!Y7+4*PI())/3)</f>
        <v>0.48310468476648155</v>
      </c>
      <c r="AL7" s="11">
        <f>'OddsRatio_working_3-way'!Z7+'OddsRatio_working_3-way'!AF7</f>
        <v>1.0437968405688718</v>
      </c>
      <c r="AM7" s="11">
        <f>'OddsRatio_working_3-way'!AA7+'OddsRatio_working_3-way'!AG7</f>
        <v>-0.62972687821131279</v>
      </c>
      <c r="AN7" s="11">
        <f>'OddsRatio_working_3-way'!AB7+'OddsRatio_working_3-way'!AH7</f>
        <v>-0.41406996235755944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1.0437968405688718</v>
      </c>
      <c r="AS7" s="11">
        <f>IF(('OddsRatio_working_3-way'!X7=0),IF(Q7&gt;0,-Q7^(1/3),(-Q7)^(1/3)),'OddsRatio_working_3-way'!AM7-'OddsRatio_working_3-way'!R7/3)</f>
        <v>-0.62972687821131279</v>
      </c>
      <c r="AT7" s="11">
        <f>IF(('OddsRatio_working_3-way'!X7=0),IF(Q7&gt;0,-Q7^(1/3),(-Q7)^(1/3)),'OddsRatio_working_3-way'!AN7-'OddsRatio_working_3-way'!R7/3)</f>
        <v>-0.41406996235755944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2.35</v>
      </c>
      <c r="B8" s="4">
        <f>IF('True_Odds_Calculator_3-way'!B9="","",'True_Odds_Calculator_3-way'!B9)</f>
        <v>3.04</v>
      </c>
      <c r="C8" s="4">
        <f>IF('True_Odds_Calculator_3-way'!C9="","",'True_Odds_Calculator_3-way'!C9)</f>
        <v>3.65</v>
      </c>
      <c r="D8" s="9">
        <f t="shared" si="13"/>
        <v>0.41502410678082163</v>
      </c>
      <c r="E8" s="9">
        <f t="shared" si="14"/>
        <v>0.31949810884898266</v>
      </c>
      <c r="F8" s="9">
        <f t="shared" si="15"/>
        <v>0.26547778437019576</v>
      </c>
      <c r="G8" s="9">
        <f t="shared" si="16"/>
        <v>1.0440730294432967</v>
      </c>
      <c r="H8" s="9">
        <f t="shared" si="17"/>
        <v>2.4094985897484502</v>
      </c>
      <c r="I8" s="9">
        <f t="shared" si="18"/>
        <v>3.1299089800643247</v>
      </c>
      <c r="J8" s="9">
        <f t="shared" si="19"/>
        <v>3.7667935280247367</v>
      </c>
      <c r="K8" s="11">
        <f t="shared" si="20"/>
        <v>0.42553191489361702</v>
      </c>
      <c r="L8" s="11">
        <f t="shared" si="21"/>
        <v>0.32894736842105265</v>
      </c>
      <c r="M8" s="11">
        <f t="shared" si="22"/>
        <v>0.27397260273972601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-0.27988234211293328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0.23163417140928688</v>
      </c>
      <c r="Q8" s="11">
        <f>2*'OddsRatio_working_3-way'!K8*'OddsRatio_working_3-way'!L8*'OddsRatio_working_3-way'!M8</f>
        <v>7.6700056758042007E-2</v>
      </c>
      <c r="R8" s="11">
        <f t="shared" si="23"/>
        <v>0</v>
      </c>
      <c r="S8" s="11">
        <f t="shared" si="24"/>
        <v>-0.82761266631040931</v>
      </c>
      <c r="T8" s="11">
        <f t="shared" si="25"/>
        <v>-0.27404392924185739</v>
      </c>
      <c r="U8" s="11">
        <f>'OddsRatio_working_3-way'!S8-'OddsRatio_working_3-way'!R8^2/3</f>
        <v>-0.82761266631040931</v>
      </c>
      <c r="V8" s="11">
        <f>'OddsRatio_working_3-way'!S8*'OddsRatio_working_3-way'!R8/3-2*'OddsRatio_working_3-way'!R8^3/27-'OddsRatio_working_3-way'!T8</f>
        <v>0.27404392924185739</v>
      </c>
      <c r="W8" s="11">
        <f>'OddsRatio_working_3-way'!V8^2+4*'OddsRatio_working_3-way'!U8^3/27</f>
        <v>-8.8802619226002882E-3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0.14489680558669712</v>
      </c>
      <c r="Y8" s="11">
        <f>IF('OddsRatio_working_3-way'!W8&gt;=0,IF('OddsRatio_working_3-way'!V8+SQRT('OddsRatio_working_3-way'!W8)&gt;0,0,PI()),ACOS('OddsRatio_working_3-way'!V8/(2*'OddsRatio_working_3-way'!X8)))</f>
        <v>0.33120226802481345</v>
      </c>
      <c r="Z8" s="11">
        <f>'OddsRatio_working_3-way'!X8^(1/3)*COS('OddsRatio_working_3-way'!Y8/3)</f>
        <v>0.52203651472164836</v>
      </c>
      <c r="AA8" s="11">
        <f>'OddsRatio_working_3-way'!X8^(1/3)*COS(('OddsRatio_working_3-way'!Y8+2*PI())/3)</f>
        <v>-0.31113386920541836</v>
      </c>
      <c r="AB8" s="11">
        <f>'OddsRatio_working_3-way'!X8^(1/3)*COS(('OddsRatio_working_3-way'!Y8+4*PI())/3)</f>
        <v>-0.21090264551623006</v>
      </c>
      <c r="AC8" s="11">
        <f>'OddsRatio_working_3-way'!X8^(1/3)*SIN('OddsRatio_working_3-way'!Y8/3)</f>
        <v>5.7868523978158545E-2</v>
      </c>
      <c r="AD8" s="11">
        <f>'OddsRatio_working_3-way'!X8^(1/3)*SIN(('OddsRatio_working_3-way'!Y8+2*PI())/3)</f>
        <v>0.4231626214629573</v>
      </c>
      <c r="AE8" s="11">
        <f>'OddsRatio_working_3-way'!X8^(1/3)*SIN(('OddsRatio_working_3-way'!Y8+4*PI())/3)</f>
        <v>-0.4810311454411158</v>
      </c>
      <c r="AF8" s="11">
        <f>-'OddsRatio_working_3-way'!U8/(3*'OddsRatio_working_3-way'!X8^(1/3))*COS(('OddsRatio_working_3-way'!Y8)/3)</f>
        <v>0.52203651472164825</v>
      </c>
      <c r="AG8" s="11">
        <f>-'OddsRatio_working_3-way'!U8/(3*'OddsRatio_working_3-way'!X8^(1/3))*COS(('OddsRatio_working_3-way'!Y8+2*PI())/3)</f>
        <v>-0.3111338692054183</v>
      </c>
      <c r="AH8" s="11">
        <f>-'OddsRatio_working_3-way'!U8/(3*'OddsRatio_working_3-way'!X8^(1/3))*COS(('OddsRatio_working_3-way'!Y8+4*PI())/3)</f>
        <v>-0.21090264551623</v>
      </c>
      <c r="AI8" s="11">
        <f>'OddsRatio_working_3-way'!U8/(3*'OddsRatio_working_3-way'!X8^(1/3))*SIN(('OddsRatio_working_3-way'!Y8)/3)</f>
        <v>-5.7868523978158531E-2</v>
      </c>
      <c r="AJ8" s="11">
        <f>'OddsRatio_working_3-way'!U8/(3*'OddsRatio_working_3-way'!X8^(1/3))*SIN(('OddsRatio_working_3-way'!Y8+2*PI())/3)</f>
        <v>-0.42316262146295724</v>
      </c>
      <c r="AK8" s="11">
        <f>'OddsRatio_working_3-way'!U8/(3*'OddsRatio_working_3-way'!X8^(1/3))*SIN(('OddsRatio_working_3-way'!Y8+4*PI())/3)</f>
        <v>0.48103114544111569</v>
      </c>
      <c r="AL8" s="11">
        <f>'OddsRatio_working_3-way'!Z8+'OddsRatio_working_3-way'!AF8</f>
        <v>1.0440730294432967</v>
      </c>
      <c r="AM8" s="11">
        <f>'OddsRatio_working_3-way'!AA8+'OddsRatio_working_3-way'!AG8</f>
        <v>-0.6222677384108366</v>
      </c>
      <c r="AN8" s="11">
        <f>'OddsRatio_working_3-way'!AB8+'OddsRatio_working_3-way'!AH8</f>
        <v>-0.42180529103246006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1.0440730294432967</v>
      </c>
      <c r="AS8" s="11">
        <f>IF(('OddsRatio_working_3-way'!X8=0),IF(Q8&gt;0,-Q8^(1/3),(-Q8)^(1/3)),'OddsRatio_working_3-way'!AM8-'OddsRatio_working_3-way'!R8/3)</f>
        <v>-0.6222677384108366</v>
      </c>
      <c r="AT8" s="11">
        <f>IF(('OddsRatio_working_3-way'!X8=0),IF(Q8&gt;0,-Q8^(1/3),(-Q8)^(1/3)),'OddsRatio_working_3-way'!AN8-'OddsRatio_working_3-way'!R8/3)</f>
        <v>-0.42180529103246006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2.58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2.48</v>
      </c>
      <c r="D9" s="9">
        <f t="shared" si="13"/>
        <v>0.36631168880372411</v>
      </c>
      <c r="E9" s="9">
        <f t="shared" si="14"/>
        <v>0.25207115853208978</v>
      </c>
      <c r="F9" s="9">
        <f t="shared" si="15"/>
        <v>0.38161715266418617</v>
      </c>
      <c r="G9" s="9">
        <f t="shared" si="16"/>
        <v>1.0948833019766049</v>
      </c>
      <c r="H9" s="9">
        <f t="shared" si="17"/>
        <v>2.7299156171230359</v>
      </c>
      <c r="I9" s="9">
        <f t="shared" si="18"/>
        <v>3.9671337483565998</v>
      </c>
      <c r="J9" s="9">
        <f t="shared" si="19"/>
        <v>2.6204272869253749</v>
      </c>
      <c r="K9" s="11">
        <f t="shared" si="20"/>
        <v>0.38759689922480617</v>
      </c>
      <c r="L9" s="11">
        <f t="shared" si="21"/>
        <v>0.26954177897574122</v>
      </c>
      <c r="M9" s="11">
        <f t="shared" si="22"/>
        <v>0.40322580645161293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-0.26695791198473473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0.2430695274896891</v>
      </c>
      <c r="Q9" s="11">
        <f>2*'OddsRatio_working_3-way'!K9*'OddsRatio_working_3-way'!L9*'OddsRatio_working_3-way'!M9</f>
        <v>8.4252869147205936E-2</v>
      </c>
      <c r="R9" s="11">
        <f t="shared" si="23"/>
        <v>0</v>
      </c>
      <c r="S9" s="11">
        <f t="shared" si="24"/>
        <v>-0.91051628956248498</v>
      </c>
      <c r="T9" s="11">
        <f t="shared" si="25"/>
        <v>-0.3156035665727851</v>
      </c>
      <c r="U9" s="11">
        <f>'OddsRatio_working_3-way'!S9-'OddsRatio_working_3-way'!R9^2/3</f>
        <v>-0.91051628956248498</v>
      </c>
      <c r="V9" s="11">
        <f>'OddsRatio_working_3-way'!S9*'OddsRatio_working_3-way'!R9/3-2*'OddsRatio_working_3-way'!R9^3/27-'OddsRatio_working_3-way'!T9</f>
        <v>0.3156035665727851</v>
      </c>
      <c r="W9" s="11">
        <f>'OddsRatio_working_3-way'!V9^2+4*'OddsRatio_working_3-way'!U9^3/27</f>
        <v>-1.222466224692452E-2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0.16720516849097916</v>
      </c>
      <c r="Y9" s="11">
        <f>IF('OddsRatio_working_3-way'!W9&gt;=0,IF('OddsRatio_working_3-way'!V9+SQRT('OddsRatio_working_3-way'!W9)&gt;0,0,PI()),ACOS('OddsRatio_working_3-way'!V9/(2*'OddsRatio_working_3-way'!X9)))</f>
        <v>0.33696820308706776</v>
      </c>
      <c r="Z9" s="11">
        <f>'OddsRatio_working_3-way'!X9^(1/3)*COS('OddsRatio_working_3-way'!Y9/3)</f>
        <v>0.54744165098830255</v>
      </c>
      <c r="AA9" s="11">
        <f>'OddsRatio_working_3-way'!X9^(1/3)*COS(('OddsRatio_working_3-way'!Y9+2*PI())/3)</f>
        <v>-0.32719793707492439</v>
      </c>
      <c r="AB9" s="11">
        <f>'OddsRatio_working_3-way'!X9^(1/3)*COS(('OddsRatio_working_3-way'!Y9+4*PI())/3)</f>
        <v>-0.22024371391337808</v>
      </c>
      <c r="AC9" s="11">
        <f>'OddsRatio_working_3-way'!X9^(1/3)*SIN('OddsRatio_working_3-way'!Y9/3)</f>
        <v>6.1750049533286049E-2</v>
      </c>
      <c r="AD9" s="11">
        <f>'OddsRatio_working_3-way'!X9^(1/3)*SIN(('OddsRatio_working_3-way'!Y9+2*PI())/3)</f>
        <v>0.4432233520789215</v>
      </c>
      <c r="AE9" s="11">
        <f>'OddsRatio_working_3-way'!X9^(1/3)*SIN(('OddsRatio_working_3-way'!Y9+4*PI())/3)</f>
        <v>-0.5049734016122075</v>
      </c>
      <c r="AF9" s="11">
        <f>-'OddsRatio_working_3-way'!U9/(3*'OddsRatio_working_3-way'!X9^(1/3))*COS(('OddsRatio_working_3-way'!Y9)/3)</f>
        <v>0.54744165098830233</v>
      </c>
      <c r="AG9" s="11">
        <f>-'OddsRatio_working_3-way'!U9/(3*'OddsRatio_working_3-way'!X9^(1/3))*COS(('OddsRatio_working_3-way'!Y9+2*PI())/3)</f>
        <v>-0.32719793707492428</v>
      </c>
      <c r="AH9" s="11">
        <f>-'OddsRatio_working_3-way'!U9/(3*'OddsRatio_working_3-way'!X9^(1/3))*COS(('OddsRatio_working_3-way'!Y9+4*PI())/3)</f>
        <v>-0.22024371391337799</v>
      </c>
      <c r="AI9" s="11">
        <f>'OddsRatio_working_3-way'!U9/(3*'OddsRatio_working_3-way'!X9^(1/3))*SIN(('OddsRatio_working_3-way'!Y9)/3)</f>
        <v>-6.1750049533286021E-2</v>
      </c>
      <c r="AJ9" s="11">
        <f>'OddsRatio_working_3-way'!U9/(3*'OddsRatio_working_3-way'!X9^(1/3))*SIN(('OddsRatio_working_3-way'!Y9+2*PI())/3)</f>
        <v>-0.44322335207892133</v>
      </c>
      <c r="AK9" s="11">
        <f>'OddsRatio_working_3-way'!U9/(3*'OddsRatio_working_3-way'!X9^(1/3))*SIN(('OddsRatio_working_3-way'!Y9+4*PI())/3)</f>
        <v>0.50497340161220727</v>
      </c>
      <c r="AL9" s="11">
        <f>'OddsRatio_working_3-way'!Z9+'OddsRatio_working_3-way'!AF9</f>
        <v>1.0948833019766049</v>
      </c>
      <c r="AM9" s="11">
        <f>'OddsRatio_working_3-way'!AA9+'OddsRatio_working_3-way'!AG9</f>
        <v>-0.65439587414984868</v>
      </c>
      <c r="AN9" s="11">
        <f>'OddsRatio_working_3-way'!AB9+'OddsRatio_working_3-way'!AH9</f>
        <v>-0.44048742782675609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1.0948833019766049</v>
      </c>
      <c r="AS9" s="11">
        <f>IF(('OddsRatio_working_3-way'!X9=0),IF(Q9&gt;0,-Q9^(1/3),(-Q9)^(1/3)),'OddsRatio_working_3-way'!AM9-'OddsRatio_working_3-way'!R9/3)</f>
        <v>-0.65439587414984868</v>
      </c>
      <c r="AT9" s="11">
        <f>IF(('OddsRatio_working_3-way'!X9=0),IF(Q9&gt;0,-Q9^(1/3),(-Q9)^(1/3)),'OddsRatio_working_3-way'!AN9-'OddsRatio_working_3-way'!R9/3)</f>
        <v>-0.44048742782675609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3.63</v>
      </c>
      <c r="C10" s="4">
        <f>IF('True_Odds_Calculator_3-way'!C11="","",'True_Odds_Calculator_3-way'!C11)</f>
        <v>2.67</v>
      </c>
      <c r="D10" s="9">
        <f t="shared" si="13"/>
        <v>0.38831460631369524</v>
      </c>
      <c r="E10" s="9">
        <f t="shared" si="14"/>
        <v>0.25793236952909848</v>
      </c>
      <c r="F10" s="9">
        <f t="shared" si="15"/>
        <v>0.35375302415720633</v>
      </c>
      <c r="G10" s="9">
        <f t="shared" si="16"/>
        <v>1.0939107529993675</v>
      </c>
      <c r="H10" s="9">
        <f t="shared" si="17"/>
        <v>2.5752314843190889</v>
      </c>
      <c r="I10" s="9">
        <f t="shared" si="18"/>
        <v>3.8769852803883369</v>
      </c>
      <c r="J10" s="9">
        <f t="shared" si="19"/>
        <v>2.8268309575089434</v>
      </c>
      <c r="K10" s="11">
        <f t="shared" si="20"/>
        <v>0.4098360655737705</v>
      </c>
      <c r="L10" s="11">
        <f t="shared" si="21"/>
        <v>0.27548209366391185</v>
      </c>
      <c r="M10" s="11">
        <f t="shared" si="22"/>
        <v>0.37453183520599254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-0.26744039128707331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0.24271922662719561</v>
      </c>
      <c r="Q10" s="11">
        <f>2*'OddsRatio_working_3-way'!K10*'OddsRatio_working_3-way'!L10*'OddsRatio_working_3-way'!M10</f>
        <v>8.4571159103552493E-2</v>
      </c>
      <c r="R10" s="11">
        <f t="shared" si="23"/>
        <v>0</v>
      </c>
      <c r="S10" s="11">
        <f t="shared" si="24"/>
        <v>-0.90756383304367161</v>
      </c>
      <c r="T10" s="11">
        <f t="shared" si="25"/>
        <v>-0.31622433207096579</v>
      </c>
      <c r="U10" s="11">
        <f>'OddsRatio_working_3-way'!S10-'OddsRatio_working_3-way'!R10^2/3</f>
        <v>-0.90756383304367161</v>
      </c>
      <c r="V10" s="11">
        <f>'OddsRatio_working_3-way'!S10*'OddsRatio_working_3-way'!R10/3-2*'OddsRatio_working_3-way'!R10^3/27-'OddsRatio_working_3-way'!T10</f>
        <v>0.31622433207096579</v>
      </c>
      <c r="W10" s="11">
        <f>'OddsRatio_working_3-way'!V10^2+4*'OddsRatio_working_3-way'!U10^3/27</f>
        <v>-1.0748100439565172E-2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0.16639255439569225</v>
      </c>
      <c r="Y10" s="11">
        <f>IF('OddsRatio_working_3-way'!W10&gt;=0,IF('OddsRatio_working_3-way'!V10+SQRT('OddsRatio_working_3-way'!W10)&gt;0,0,PI()),ACOS('OddsRatio_working_3-way'!V10/(2*'OddsRatio_working_3-way'!X10)))</f>
        <v>0.31680431826355115</v>
      </c>
      <c r="Z10" s="11">
        <f>'OddsRatio_working_3-way'!X10^(1/3)*COS('OddsRatio_working_3-way'!Y10/3)</f>
        <v>0.54695537649968373</v>
      </c>
      <c r="AA10" s="11">
        <f>'OddsRatio_working_3-way'!X10^(1/3)*COS(('OddsRatio_working_3-way'!Y10+2*PI())/3)</f>
        <v>-0.32368546005346654</v>
      </c>
      <c r="AB10" s="11">
        <f>'OddsRatio_working_3-way'!X10^(1/3)*COS(('OddsRatio_working_3-way'!Y10+4*PI())/3)</f>
        <v>-0.22326991644621724</v>
      </c>
      <c r="AC10" s="11">
        <f>'OddsRatio_working_3-way'!X10^(1/3)*SIN('OddsRatio_working_3-way'!Y10/3)</f>
        <v>5.7974941132468046E-2</v>
      </c>
      <c r="AD10" s="11">
        <f>'OddsRatio_working_3-way'!X10^(1/3)*SIN(('OddsRatio_working_3-way'!Y10+2*PI())/3)</f>
        <v>0.44468978021897421</v>
      </c>
      <c r="AE10" s="11">
        <f>'OddsRatio_working_3-way'!X10^(1/3)*SIN(('OddsRatio_working_3-way'!Y10+4*PI())/3)</f>
        <v>-0.50266472135144225</v>
      </c>
      <c r="AF10" s="11">
        <f>-'OddsRatio_working_3-way'!U10/(3*'OddsRatio_working_3-way'!X10^(1/3))*COS(('OddsRatio_working_3-way'!Y10)/3)</f>
        <v>0.54695537649968373</v>
      </c>
      <c r="AG10" s="11">
        <f>-'OddsRatio_working_3-way'!U10/(3*'OddsRatio_working_3-way'!X10^(1/3))*COS(('OddsRatio_working_3-way'!Y10+2*PI())/3)</f>
        <v>-0.32368546005346654</v>
      </c>
      <c r="AH10" s="11">
        <f>-'OddsRatio_working_3-way'!U10/(3*'OddsRatio_working_3-way'!X10^(1/3))*COS(('OddsRatio_working_3-way'!Y10+4*PI())/3)</f>
        <v>-0.22326991644621724</v>
      </c>
      <c r="AI10" s="11">
        <f>'OddsRatio_working_3-way'!U10/(3*'OddsRatio_working_3-way'!X10^(1/3))*SIN(('OddsRatio_working_3-way'!Y10)/3)</f>
        <v>-5.7974941132468046E-2</v>
      </c>
      <c r="AJ10" s="11">
        <f>'OddsRatio_working_3-way'!U10/(3*'OddsRatio_working_3-way'!X10^(1/3))*SIN(('OddsRatio_working_3-way'!Y10+2*PI())/3)</f>
        <v>-0.44468978021897421</v>
      </c>
      <c r="AK10" s="11">
        <f>'OddsRatio_working_3-way'!U10/(3*'OddsRatio_working_3-way'!X10^(1/3))*SIN(('OddsRatio_working_3-way'!Y10+4*PI())/3)</f>
        <v>0.50266472135144225</v>
      </c>
      <c r="AL10" s="11">
        <f>'OddsRatio_working_3-way'!Z10+'OddsRatio_working_3-way'!AF10</f>
        <v>1.0939107529993675</v>
      </c>
      <c r="AM10" s="11">
        <f>'OddsRatio_working_3-way'!AA10+'OddsRatio_working_3-way'!AG10</f>
        <v>-0.64737092010693309</v>
      </c>
      <c r="AN10" s="11">
        <f>'OddsRatio_working_3-way'!AB10+'OddsRatio_working_3-way'!AH10</f>
        <v>-0.44653983289243449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1.0939107529993675</v>
      </c>
      <c r="AS10" s="11">
        <f>IF(('OddsRatio_working_3-way'!X10=0),IF(Q10&gt;0,-Q10^(1/3),(-Q10)^(1/3)),'OddsRatio_working_3-way'!AM10-'OddsRatio_working_3-way'!R10/3)</f>
        <v>-0.64737092010693309</v>
      </c>
      <c r="AT10" s="11">
        <f>IF(('OddsRatio_working_3-way'!X10=0),IF(Q10&gt;0,-Q10^(1/3),(-Q10)^(1/3)),'OddsRatio_working_3-way'!AN10-'OddsRatio_working_3-way'!R10/3)</f>
        <v>-0.44653983289243449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3.37</v>
      </c>
      <c r="D11" s="9">
        <f t="shared" si="13"/>
        <v>0.45604357099051557</v>
      </c>
      <c r="E11" s="9">
        <f t="shared" si="14"/>
        <v>0.2547844262074388</v>
      </c>
      <c r="F11" s="9">
        <f t="shared" si="15"/>
        <v>0.28917200280204575</v>
      </c>
      <c r="G11" s="9">
        <f t="shared" si="16"/>
        <v>1.0371938571914814</v>
      </c>
      <c r="H11" s="9">
        <f t="shared" si="17"/>
        <v>2.1927729357702033</v>
      </c>
      <c r="I11" s="9">
        <f t="shared" si="18"/>
        <v>3.9248866772799773</v>
      </c>
      <c r="J11" s="9">
        <f t="shared" si="19"/>
        <v>3.4581494415438114</v>
      </c>
      <c r="K11" s="11">
        <f t="shared" si="20"/>
        <v>0.46511627906976744</v>
      </c>
      <c r="L11" s="11">
        <f t="shared" si="21"/>
        <v>0.26178010471204188</v>
      </c>
      <c r="M11" s="11">
        <f t="shared" si="22"/>
        <v>0.29673590504451036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-0.27769212954348632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0.22906436600294605</v>
      </c>
      <c r="Q11" s="11">
        <f>2*'OddsRatio_working_3-way'!K11*'OddsRatio_working_3-way'!L11*'OddsRatio_working_3-way'!M11</f>
        <v>7.2260052366859936E-2</v>
      </c>
      <c r="R11" s="11">
        <f t="shared" si="23"/>
        <v>0</v>
      </c>
      <c r="S11" s="11">
        <f t="shared" si="24"/>
        <v>-0.82488605773421741</v>
      </c>
      <c r="T11" s="11">
        <f t="shared" si="25"/>
        <v>-0.2602164219981758</v>
      </c>
      <c r="U11" s="11">
        <f>'OddsRatio_working_3-way'!S11-'OddsRatio_working_3-way'!R11^2/3</f>
        <v>-0.82488605773421741</v>
      </c>
      <c r="V11" s="11">
        <f>'OddsRatio_working_3-way'!S11*'OddsRatio_working_3-way'!R11/3-2*'OddsRatio_working_3-way'!R11^3/27-'OddsRatio_working_3-way'!T11</f>
        <v>0.2602164219981758</v>
      </c>
      <c r="W11" s="11">
        <f>'OddsRatio_working_3-way'!V11^2+4*'OddsRatio_working_3-way'!U11^3/27</f>
        <v>-1.5440450947223544E-2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0.1441813417408406</v>
      </c>
      <c r="Y11" s="11">
        <f>IF('OddsRatio_working_3-way'!W11&gt;=0,IF('OddsRatio_working_3-way'!V11+SQRT('OddsRatio_working_3-way'!W11)&gt;0,0,PI()),ACOS('OddsRatio_working_3-way'!V11/(2*'OddsRatio_working_3-way'!X11)))</f>
        <v>0.44550575482153176</v>
      </c>
      <c r="Z11" s="11">
        <f>'OddsRatio_working_3-way'!X11^(1/3)*COS('OddsRatio_working_3-way'!Y11/3)</f>
        <v>0.51859692859574069</v>
      </c>
      <c r="AA11" s="11">
        <f>'OddsRatio_working_3-way'!X11^(1/3)*COS(('OddsRatio_working_3-way'!Y11+2*PI())/3)</f>
        <v>-0.32648799973198755</v>
      </c>
      <c r="AB11" s="11">
        <f>'OddsRatio_working_3-way'!X11^(1/3)*COS(('OddsRatio_working_3-way'!Y11+4*PI())/3)</f>
        <v>-0.1921089288637533</v>
      </c>
      <c r="AC11" s="11">
        <f>'OddsRatio_working_3-way'!X11^(1/3)*SIN('OddsRatio_working_3-way'!Y11/3)</f>
        <v>7.7583792739226942E-2</v>
      </c>
      <c r="AD11" s="11">
        <f>'OddsRatio_working_3-way'!X11^(1/3)*SIN(('OddsRatio_working_3-way'!Y11+2*PI())/3)</f>
        <v>0.41032621811888265</v>
      </c>
      <c r="AE11" s="11">
        <f>'OddsRatio_working_3-way'!X11^(1/3)*SIN(('OddsRatio_working_3-way'!Y11+4*PI())/3)</f>
        <v>-0.48791001085810948</v>
      </c>
      <c r="AF11" s="11">
        <f>-'OddsRatio_working_3-way'!U11/(3*'OddsRatio_working_3-way'!X11^(1/3))*COS(('OddsRatio_working_3-way'!Y11)/3)</f>
        <v>0.51859692859574069</v>
      </c>
      <c r="AG11" s="11">
        <f>-'OddsRatio_working_3-way'!U11/(3*'OddsRatio_working_3-way'!X11^(1/3))*COS(('OddsRatio_working_3-way'!Y11+2*PI())/3)</f>
        <v>-0.32648799973198755</v>
      </c>
      <c r="AH11" s="11">
        <f>-'OddsRatio_working_3-way'!U11/(3*'OddsRatio_working_3-way'!X11^(1/3))*COS(('OddsRatio_working_3-way'!Y11+4*PI())/3)</f>
        <v>-0.1921089288637533</v>
      </c>
      <c r="AI11" s="11">
        <f>'OddsRatio_working_3-way'!U11/(3*'OddsRatio_working_3-way'!X11^(1/3))*SIN(('OddsRatio_working_3-way'!Y11)/3)</f>
        <v>-7.7583792739226942E-2</v>
      </c>
      <c r="AJ11" s="11">
        <f>'OddsRatio_working_3-way'!U11/(3*'OddsRatio_working_3-way'!X11^(1/3))*SIN(('OddsRatio_working_3-way'!Y11+2*PI())/3)</f>
        <v>-0.41032621811888265</v>
      </c>
      <c r="AK11" s="11">
        <f>'OddsRatio_working_3-way'!U11/(3*'OddsRatio_working_3-way'!X11^(1/3))*SIN(('OddsRatio_working_3-way'!Y11+4*PI())/3)</f>
        <v>0.48791001085810948</v>
      </c>
      <c r="AL11" s="11">
        <f>'OddsRatio_working_3-way'!Z11+'OddsRatio_working_3-way'!AF11</f>
        <v>1.0371938571914814</v>
      </c>
      <c r="AM11" s="11">
        <f>'OddsRatio_working_3-way'!AA11+'OddsRatio_working_3-way'!AG11</f>
        <v>-0.65297599946397511</v>
      </c>
      <c r="AN11" s="11">
        <f>'OddsRatio_working_3-way'!AB11+'OddsRatio_working_3-way'!AH11</f>
        <v>-0.38421785772750661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1.0371938571914814</v>
      </c>
      <c r="AS11" s="11">
        <f>IF(('OddsRatio_working_3-way'!X11=0),IF(Q11&gt;0,-Q11^(1/3),(-Q11)^(1/3)),'OddsRatio_working_3-way'!AM11-'OddsRatio_working_3-way'!R11/3)</f>
        <v>-0.65297599946397511</v>
      </c>
      <c r="AT11" s="11">
        <f>IF(('OddsRatio_working_3-way'!X11=0),IF(Q11&gt;0,-Q11^(1/3),(-Q11)^(1/3)),'OddsRatio_working_3-way'!AN11-'OddsRatio_working_3-way'!R11/3)</f>
        <v>-0.38421785772750661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5.8</v>
      </c>
      <c r="B12" s="4">
        <f>IF('True_Odds_Calculator_3-way'!B13="","",'True_Odds_Calculator_3-way'!B13)</f>
        <v>4.45</v>
      </c>
      <c r="C12" s="4">
        <f>IF('True_Odds_Calculator_3-way'!C13="","",'True_Odds_Calculator_3-way'!C13)</f>
        <v>1.59</v>
      </c>
      <c r="D12" s="9">
        <f t="shared" si="13"/>
        <v>0.16572282765600233</v>
      </c>
      <c r="E12" s="9">
        <f t="shared" si="14"/>
        <v>0.21652937979071377</v>
      </c>
      <c r="F12" s="9">
        <f t="shared" si="15"/>
        <v>0.61774779255328383</v>
      </c>
      <c r="G12" s="9">
        <f t="shared" si="16"/>
        <v>1.0487857749996443</v>
      </c>
      <c r="H12" s="9">
        <f t="shared" si="17"/>
        <v>6.0341717199982918</v>
      </c>
      <c r="I12" s="9">
        <f t="shared" si="18"/>
        <v>4.6183109237487718</v>
      </c>
      <c r="J12" s="9">
        <f t="shared" si="19"/>
        <v>1.6187836072497903</v>
      </c>
      <c r="K12" s="11">
        <f t="shared" si="20"/>
        <v>0.17241379310344829</v>
      </c>
      <c r="L12" s="11">
        <f t="shared" si="21"/>
        <v>0.2247191011235955</v>
      </c>
      <c r="M12" s="11">
        <f t="shared" si="22"/>
        <v>0.62893081761006286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-0.23808235801539546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0.21541063261034316</v>
      </c>
      <c r="Q12" s="11">
        <f>2*'OddsRatio_working_3-way'!K12*'OddsRatio_working_3-way'!L12*'OddsRatio_working_3-way'!M12</f>
        <v>4.8735437242159077E-2</v>
      </c>
      <c r="R12" s="11">
        <f t="shared" si="23"/>
        <v>0</v>
      </c>
      <c r="S12" s="11">
        <f t="shared" si="24"/>
        <v>-0.90477360189961553</v>
      </c>
      <c r="T12" s="11">
        <f t="shared" si="25"/>
        <v>-0.20469990993203968</v>
      </c>
      <c r="U12" s="11">
        <f>'OddsRatio_working_3-way'!S12-'OddsRatio_working_3-way'!R12^2/3</f>
        <v>-0.90477360189961553</v>
      </c>
      <c r="V12" s="11">
        <f>'OddsRatio_working_3-way'!S12*'OddsRatio_working_3-way'!R12/3-2*'OddsRatio_working_3-way'!R12^3/27-'OddsRatio_working_3-way'!T12</f>
        <v>0.20469990993203968</v>
      </c>
      <c r="W12" s="11">
        <f>'OddsRatio_working_3-way'!V12^2+4*'OddsRatio_working_3-way'!U12^3/27</f>
        <v>-6.7825574582882214E-2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0.1656258039294205</v>
      </c>
      <c r="Y12" s="11">
        <f>IF('OddsRatio_working_3-way'!W12&gt;=0,IF('OddsRatio_working_3-way'!V12+SQRT('OddsRatio_working_3-way'!W12)&gt;0,0,PI()),ACOS('OddsRatio_working_3-way'!V12/(2*'OddsRatio_working_3-way'!X12)))</f>
        <v>0.90465228713887436</v>
      </c>
      <c r="Z12" s="11">
        <f>'OddsRatio_working_3-way'!X12^(1/3)*COS('OddsRatio_working_3-way'!Y12/3)</f>
        <v>0.52439288749982216</v>
      </c>
      <c r="AA12" s="11">
        <f>'OddsRatio_working_3-way'!X12^(1/3)*COS(('OddsRatio_working_3-way'!Y12+2*PI())/3)</f>
        <v>-0.40344967426023604</v>
      </c>
      <c r="AB12" s="11">
        <f>'OddsRatio_working_3-way'!X12^(1/3)*COS(('OddsRatio_working_3-way'!Y12+4*PI())/3)</f>
        <v>-0.12094321323958628</v>
      </c>
      <c r="AC12" s="11">
        <f>'OddsRatio_working_3-way'!X12^(1/3)*SIN('OddsRatio_working_3-way'!Y12/3)</f>
        <v>0.16310518131808077</v>
      </c>
      <c r="AD12" s="11">
        <f>'OddsRatio_working_3-way'!X12^(1/3)*SIN(('OddsRatio_working_3-way'!Y12+2*PI())/3)</f>
        <v>0.37258497147968084</v>
      </c>
      <c r="AE12" s="11">
        <f>'OddsRatio_working_3-way'!X12^(1/3)*SIN(('OddsRatio_working_3-way'!Y12+4*PI())/3)</f>
        <v>-0.53569015279776155</v>
      </c>
      <c r="AF12" s="11">
        <f>-'OddsRatio_working_3-way'!U12/(3*'OddsRatio_working_3-way'!X12^(1/3))*COS(('OddsRatio_working_3-way'!Y12)/3)</f>
        <v>0.52439288749982216</v>
      </c>
      <c r="AG12" s="11">
        <f>-'OddsRatio_working_3-way'!U12/(3*'OddsRatio_working_3-way'!X12^(1/3))*COS(('OddsRatio_working_3-way'!Y12+2*PI())/3)</f>
        <v>-0.40344967426023604</v>
      </c>
      <c r="AH12" s="11">
        <f>-'OddsRatio_working_3-way'!U12/(3*'OddsRatio_working_3-way'!X12^(1/3))*COS(('OddsRatio_working_3-way'!Y12+4*PI())/3)</f>
        <v>-0.12094321323958628</v>
      </c>
      <c r="AI12" s="11">
        <f>'OddsRatio_working_3-way'!U12/(3*'OddsRatio_working_3-way'!X12^(1/3))*SIN(('OddsRatio_working_3-way'!Y12)/3)</f>
        <v>-0.16310518131808077</v>
      </c>
      <c r="AJ12" s="11">
        <f>'OddsRatio_working_3-way'!U12/(3*'OddsRatio_working_3-way'!X12^(1/3))*SIN(('OddsRatio_working_3-way'!Y12+2*PI())/3)</f>
        <v>-0.37258497147968084</v>
      </c>
      <c r="AK12" s="11">
        <f>'OddsRatio_working_3-way'!U12/(3*'OddsRatio_working_3-way'!X12^(1/3))*SIN(('OddsRatio_working_3-way'!Y12+4*PI())/3)</f>
        <v>0.53569015279776155</v>
      </c>
      <c r="AL12" s="11">
        <f>'OddsRatio_working_3-way'!Z12+'OddsRatio_working_3-way'!AF12</f>
        <v>1.0487857749996443</v>
      </c>
      <c r="AM12" s="11">
        <f>'OddsRatio_working_3-way'!AA12+'OddsRatio_working_3-way'!AG12</f>
        <v>-0.80689934852047207</v>
      </c>
      <c r="AN12" s="11">
        <f>'OddsRatio_working_3-way'!AB12+'OddsRatio_working_3-way'!AH12</f>
        <v>-0.24188642647917255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1.0487857749996443</v>
      </c>
      <c r="AS12" s="11">
        <f>IF(('OddsRatio_working_3-way'!X12=0),IF(Q12&gt;0,-Q12^(1/3),(-Q12)^(1/3)),'OddsRatio_working_3-way'!AM12-'OddsRatio_working_3-way'!R12/3)</f>
        <v>-0.80689934852047207</v>
      </c>
      <c r="AT12" s="11">
        <f>IF(('OddsRatio_working_3-way'!X12=0),IF(Q12&gt;0,-Q12^(1/3),(-Q12)^(1/3)),'OddsRatio_working_3-way'!AN12-'OddsRatio_working_3-way'!R12/3)</f>
        <v>-0.24188642647917255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3.91</v>
      </c>
      <c r="C13" s="4">
        <f>IF('True_Odds_Calculator_3-way'!C14="","",'True_Odds_Calculator_3-way'!C14)</f>
        <v>3.54</v>
      </c>
      <c r="D13" s="9">
        <f t="shared" si="13"/>
        <v>0.47619153886552146</v>
      </c>
      <c r="E13" s="9">
        <f t="shared" si="14"/>
        <v>0.24876869104772087</v>
      </c>
      <c r="F13" s="9">
        <f t="shared" si="15"/>
        <v>0.27503977008675767</v>
      </c>
      <c r="G13" s="9">
        <f t="shared" si="16"/>
        <v>1.0377314279372725</v>
      </c>
      <c r="H13" s="9">
        <f t="shared" si="17"/>
        <v>2.0999953136135088</v>
      </c>
      <c r="I13" s="9">
        <f t="shared" si="18"/>
        <v>4.0197984552974626</v>
      </c>
      <c r="J13" s="9">
        <f t="shared" si="19"/>
        <v>3.6358378269606724</v>
      </c>
      <c r="K13" s="11">
        <f t="shared" si="20"/>
        <v>0.4854368932038835</v>
      </c>
      <c r="L13" s="11">
        <f t="shared" si="21"/>
        <v>0.25575447570332482</v>
      </c>
      <c r="M13" s="11">
        <f t="shared" si="22"/>
        <v>0.2824858757062147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-0.27478013405961943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0.22831463397902541</v>
      </c>
      <c r="Q13" s="11">
        <f>2*'OddsRatio_working_3-way'!K13*'OddsRatio_working_3-way'!L13*'OddsRatio_working_3-way'!M13</f>
        <v>7.0142744694017017E-2</v>
      </c>
      <c r="R13" s="11">
        <f t="shared" si="23"/>
        <v>0</v>
      </c>
      <c r="S13" s="11">
        <f t="shared" si="24"/>
        <v>-0.83089934707393243</v>
      </c>
      <c r="T13" s="11">
        <f t="shared" si="25"/>
        <v>-0.25526861661257522</v>
      </c>
      <c r="U13" s="11">
        <f>'OddsRatio_working_3-way'!S13-'OddsRatio_working_3-way'!R13^2/3</f>
        <v>-0.83089934707393243</v>
      </c>
      <c r="V13" s="11">
        <f>'OddsRatio_working_3-way'!S13*'OddsRatio_working_3-way'!R13/3-2*'OddsRatio_working_3-way'!R13^3/27-'OddsRatio_working_3-way'!T13</f>
        <v>0.25526861661257522</v>
      </c>
      <c r="W13" s="11">
        <f>'OddsRatio_working_3-way'!V13^2+4*'OddsRatio_working_3-way'!U13^3/27</f>
        <v>-1.9822777120814317E-2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0.14576080041296444</v>
      </c>
      <c r="Y13" s="11">
        <f>IF('OddsRatio_working_3-way'!W13&gt;=0,IF('OddsRatio_working_3-way'!V13+SQRT('OddsRatio_working_3-way'!W13)&gt;0,0,PI()),ACOS('OddsRatio_working_3-way'!V13/(2*'OddsRatio_working_3-way'!X13)))</f>
        <v>0.50403238815454943</v>
      </c>
      <c r="Z13" s="11">
        <f>'OddsRatio_working_3-way'!X13^(1/3)*COS('OddsRatio_working_3-way'!Y13/3)</f>
        <v>0.51886571396863623</v>
      </c>
      <c r="AA13" s="11">
        <f>'OddsRatio_working_3-way'!X13^(1/3)*COS(('OddsRatio_working_3-way'!Y13+2*PI())/3)</f>
        <v>-0.33564712677250241</v>
      </c>
      <c r="AB13" s="11">
        <f>'OddsRatio_working_3-way'!X13^(1/3)*COS(('OddsRatio_working_3-way'!Y13+4*PI())/3)</f>
        <v>-0.18321858719613365</v>
      </c>
      <c r="AC13" s="11">
        <f>'OddsRatio_working_3-way'!X13^(1/3)*SIN('OddsRatio_working_3-way'!Y13/3)</f>
        <v>8.8004658356598112E-2</v>
      </c>
      <c r="AD13" s="11">
        <f>'OddsRatio_working_3-way'!X13^(1/3)*SIN(('OddsRatio_working_3-way'!Y13+2*PI())/3)</f>
        <v>0.40534856027129018</v>
      </c>
      <c r="AE13" s="11">
        <f>'OddsRatio_working_3-way'!X13^(1/3)*SIN(('OddsRatio_working_3-way'!Y13+4*PI())/3)</f>
        <v>-0.49335321862788822</v>
      </c>
      <c r="AF13" s="11">
        <f>-'OddsRatio_working_3-way'!U13/(3*'OddsRatio_working_3-way'!X13^(1/3))*COS(('OddsRatio_working_3-way'!Y13)/3)</f>
        <v>0.51886571396863623</v>
      </c>
      <c r="AG13" s="11">
        <f>-'OddsRatio_working_3-way'!U13/(3*'OddsRatio_working_3-way'!X13^(1/3))*COS(('OddsRatio_working_3-way'!Y13+2*PI())/3)</f>
        <v>-0.33564712677250247</v>
      </c>
      <c r="AH13" s="11">
        <f>-'OddsRatio_working_3-way'!U13/(3*'OddsRatio_working_3-way'!X13^(1/3))*COS(('OddsRatio_working_3-way'!Y13+4*PI())/3)</f>
        <v>-0.18321858719613368</v>
      </c>
      <c r="AI13" s="11">
        <f>'OddsRatio_working_3-way'!U13/(3*'OddsRatio_working_3-way'!X13^(1/3))*SIN(('OddsRatio_working_3-way'!Y13)/3)</f>
        <v>-8.8004658356598126E-2</v>
      </c>
      <c r="AJ13" s="11">
        <f>'OddsRatio_working_3-way'!U13/(3*'OddsRatio_working_3-way'!X13^(1/3))*SIN(('OddsRatio_working_3-way'!Y13+2*PI())/3)</f>
        <v>-0.40534856027129029</v>
      </c>
      <c r="AK13" s="11">
        <f>'OddsRatio_working_3-way'!U13/(3*'OddsRatio_working_3-way'!X13^(1/3))*SIN(('OddsRatio_working_3-way'!Y13+4*PI())/3)</f>
        <v>0.49335321862788833</v>
      </c>
      <c r="AL13" s="11">
        <f>'OddsRatio_working_3-way'!Z13+'OddsRatio_working_3-way'!AF13</f>
        <v>1.0377314279372725</v>
      </c>
      <c r="AM13" s="11">
        <f>'OddsRatio_working_3-way'!AA13+'OddsRatio_working_3-way'!AG13</f>
        <v>-0.67129425354500483</v>
      </c>
      <c r="AN13" s="11">
        <f>'OddsRatio_working_3-way'!AB13+'OddsRatio_working_3-way'!AH13</f>
        <v>-0.36643717439226731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1.0377314279372725</v>
      </c>
      <c r="AS13" s="11">
        <f>IF(('OddsRatio_working_3-way'!X13=0),IF(Q13&gt;0,-Q13^(1/3),(-Q13)^(1/3)),'OddsRatio_working_3-way'!AM13-'OddsRatio_working_3-way'!R13/3)</f>
        <v>-0.67129425354500483</v>
      </c>
      <c r="AT13" s="11">
        <f>IF(('OddsRatio_working_3-way'!X13=0),IF(Q13&gt;0,-Q13^(1/3),(-Q13)^(1/3)),'OddsRatio_working_3-way'!AN13-'OddsRatio_working_3-way'!R13/3)</f>
        <v>-0.36643717439226731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3.15</v>
      </c>
      <c r="B14" s="4">
        <f>IF('True_Odds_Calculator_3-way'!B15="","",'True_Odds_Calculator_3-way'!B15)</f>
        <v>3.98</v>
      </c>
      <c r="C14" s="4">
        <f>IF('True_Odds_Calculator_3-way'!C15="","",'True_Odds_Calculator_3-way'!C15)</f>
        <v>2.2000000000000002</v>
      </c>
      <c r="D14" s="9">
        <f t="shared" si="13"/>
        <v>0.30974753547926892</v>
      </c>
      <c r="E14" s="9">
        <f t="shared" si="14"/>
        <v>0.24457558730448828</v>
      </c>
      <c r="F14" s="9">
        <f t="shared" si="15"/>
        <v>0.44567687721624299</v>
      </c>
      <c r="G14" s="9">
        <f t="shared" si="16"/>
        <v>1.0364817186353577</v>
      </c>
      <c r="H14" s="9">
        <f t="shared" si="17"/>
        <v>3.2284356950660191</v>
      </c>
      <c r="I14" s="9">
        <f t="shared" si="18"/>
        <v>4.0887155215333655</v>
      </c>
      <c r="J14" s="9">
        <f t="shared" si="19"/>
        <v>2.2437780623624293</v>
      </c>
      <c r="K14" s="11">
        <f t="shared" si="20"/>
        <v>0.31746031746031744</v>
      </c>
      <c r="L14" s="11">
        <f t="shared" si="21"/>
        <v>0.25125628140703515</v>
      </c>
      <c r="M14" s="11">
        <f t="shared" si="22"/>
        <v>0.45454545454545453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-0.27875307272292205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0.22950249080902346</v>
      </c>
      <c r="Q14" s="11">
        <f>2*'OddsRatio_working_3-way'!K14*'OddsRatio_working_3-way'!L14*'OddsRatio_working_3-way'!M14</f>
        <v>7.2512635326705668E-2</v>
      </c>
      <c r="R14" s="11">
        <f t="shared" si="23"/>
        <v>0</v>
      </c>
      <c r="S14" s="11">
        <f t="shared" si="24"/>
        <v>-0.82331824566879952</v>
      </c>
      <c r="T14" s="11">
        <f t="shared" si="25"/>
        <v>-0.26013214713074229</v>
      </c>
      <c r="U14" s="11">
        <f>'OddsRatio_working_3-way'!S14-'OddsRatio_working_3-way'!R14^2/3</f>
        <v>-0.82331824566879952</v>
      </c>
      <c r="V14" s="11">
        <f>'OddsRatio_working_3-way'!S14*'OddsRatio_working_3-way'!R14/3-2*'OddsRatio_working_3-way'!R14^3/27-'OddsRatio_working_3-way'!T14</f>
        <v>0.26013214713074229</v>
      </c>
      <c r="W14" s="11">
        <f>'OddsRatio_working_3-way'!V14^2+4*'OddsRatio_working_3-way'!U14^3/27</f>
        <v>-1.5011071681759289E-2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0.14377048171704915</v>
      </c>
      <c r="Y14" s="11">
        <f>IF('OddsRatio_working_3-way'!W14&gt;=0,IF('OddsRatio_working_3-way'!V14+SQRT('OddsRatio_working_3-way'!W14)&gt;0,0,PI()),ACOS('OddsRatio_working_3-way'!V14/(2*'OddsRatio_working_3-way'!X14)))</f>
        <v>0.44017157741055191</v>
      </c>
      <c r="Z14" s="11">
        <f>'OddsRatio_working_3-way'!X14^(1/3)*COS('OddsRatio_working_3-way'!Y14/3)</f>
        <v>0.51824085931767894</v>
      </c>
      <c r="AA14" s="11">
        <f>'OddsRatio_working_3-way'!X14^(1/3)*COS(('OddsRatio_working_3-way'!Y14+2*PI())/3)</f>
        <v>-0.32544817813151988</v>
      </c>
      <c r="AB14" s="11">
        <f>'OddsRatio_working_3-way'!X14^(1/3)*COS(('OddsRatio_working_3-way'!Y14+4*PI())/3)</f>
        <v>-0.19279268118615897</v>
      </c>
      <c r="AC14" s="11">
        <f>'OddsRatio_working_3-way'!X14^(1/3)*SIN('OddsRatio_working_3-way'!Y14/3)</f>
        <v>7.6588686870887754E-2</v>
      </c>
      <c r="AD14" s="11">
        <f>'OddsRatio_working_3-way'!X14^(1/3)*SIN(('OddsRatio_working_3-way'!Y14+2*PI())/3)</f>
        <v>0.41051540601274356</v>
      </c>
      <c r="AE14" s="11">
        <f>'OddsRatio_working_3-way'!X14^(1/3)*SIN(('OddsRatio_working_3-way'!Y14+4*PI())/3)</f>
        <v>-0.48710409288363132</v>
      </c>
      <c r="AF14" s="11">
        <f>-'OddsRatio_working_3-way'!U14/(3*'OddsRatio_working_3-way'!X14^(1/3))*COS(('OddsRatio_working_3-way'!Y14)/3)</f>
        <v>0.51824085931767883</v>
      </c>
      <c r="AG14" s="11">
        <f>-'OddsRatio_working_3-way'!U14/(3*'OddsRatio_working_3-way'!X14^(1/3))*COS(('OddsRatio_working_3-way'!Y14+2*PI())/3)</f>
        <v>-0.32544817813151983</v>
      </c>
      <c r="AH14" s="11">
        <f>-'OddsRatio_working_3-way'!U14/(3*'OddsRatio_working_3-way'!X14^(1/3))*COS(('OddsRatio_working_3-way'!Y14+4*PI())/3)</f>
        <v>-0.19279268118615892</v>
      </c>
      <c r="AI14" s="11">
        <f>'OddsRatio_working_3-way'!U14/(3*'OddsRatio_working_3-way'!X14^(1/3))*SIN(('OddsRatio_working_3-way'!Y14)/3)</f>
        <v>-7.658868687088774E-2</v>
      </c>
      <c r="AJ14" s="11">
        <f>'OddsRatio_working_3-way'!U14/(3*'OddsRatio_working_3-way'!X14^(1/3))*SIN(('OddsRatio_working_3-way'!Y14+2*PI())/3)</f>
        <v>-0.4105154060127435</v>
      </c>
      <c r="AK14" s="11">
        <f>'OddsRatio_working_3-way'!U14/(3*'OddsRatio_working_3-way'!X14^(1/3))*SIN(('OddsRatio_working_3-way'!Y14+4*PI())/3)</f>
        <v>0.48710409288363121</v>
      </c>
      <c r="AL14" s="11">
        <f>'OddsRatio_working_3-way'!Z14+'OddsRatio_working_3-way'!AF14</f>
        <v>1.0364817186353577</v>
      </c>
      <c r="AM14" s="11">
        <f>'OddsRatio_working_3-way'!AA14+'OddsRatio_working_3-way'!AG14</f>
        <v>-0.65089635626303965</v>
      </c>
      <c r="AN14" s="11">
        <f>'OddsRatio_working_3-way'!AB14+'OddsRatio_working_3-way'!AH14</f>
        <v>-0.38558536237231789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1.0364817186353577</v>
      </c>
      <c r="AS14" s="11">
        <f>IF(('OddsRatio_working_3-way'!X14=0),IF(Q14&gt;0,-Q14^(1/3),(-Q14)^(1/3)),'OddsRatio_working_3-way'!AM14-'OddsRatio_working_3-way'!R14/3)</f>
        <v>-0.65089635626303965</v>
      </c>
      <c r="AT14" s="11">
        <f>IF(('OddsRatio_working_3-way'!X14=0),IF(Q14&gt;0,-Q14^(1/3),(-Q14)^(1/3)),'OddsRatio_working_3-way'!AN14-'OddsRatio_working_3-way'!R14/3)</f>
        <v>-0.38558536237231789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4.09</v>
      </c>
      <c r="C15" s="4">
        <f>IF('True_Odds_Calculator_3-way'!C16="","",'True_Odds_Calculator_3-way'!C16)</f>
        <v>4.8899999999999997</v>
      </c>
      <c r="D15" s="9">
        <f t="shared" si="13"/>
        <v>0.56483978597209317</v>
      </c>
      <c r="E15" s="9">
        <f t="shared" si="14"/>
        <v>0.23713557064761268</v>
      </c>
      <c r="F15" s="9">
        <f t="shared" si="15"/>
        <v>0.19802464338029407</v>
      </c>
      <c r="G15" s="9">
        <f t="shared" si="16"/>
        <v>1.0410993663785733</v>
      </c>
      <c r="H15" s="9">
        <f t="shared" si="17"/>
        <v>1.7704135311201443</v>
      </c>
      <c r="I15" s="9">
        <f t="shared" si="18"/>
        <v>4.2169970421097913</v>
      </c>
      <c r="J15" s="9">
        <f t="shared" si="19"/>
        <v>5.0498765352126496</v>
      </c>
      <c r="K15" s="11">
        <f t="shared" si="20"/>
        <v>0.57471264367816088</v>
      </c>
      <c r="L15" s="11">
        <f t="shared" si="21"/>
        <v>0.24449877750611249</v>
      </c>
      <c r="M15" s="11">
        <f t="shared" si="22"/>
        <v>0.20449897750511248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-0.25559854959345896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0.22183797126991378</v>
      </c>
      <c r="Q15" s="11">
        <f>2*'OddsRatio_working_3-way'!K15*'OddsRatio_working_3-way'!L15*'OddsRatio_working_3-way'!M15</f>
        <v>5.7470977012931024E-2</v>
      </c>
      <c r="R15" s="11">
        <f t="shared" si="23"/>
        <v>0</v>
      </c>
      <c r="S15" s="11">
        <f t="shared" si="24"/>
        <v>-0.86791561072141099</v>
      </c>
      <c r="T15" s="11">
        <f t="shared" si="25"/>
        <v>-0.22484860381383701</v>
      </c>
      <c r="U15" s="11">
        <f>'OddsRatio_working_3-way'!S15-'OddsRatio_working_3-way'!R15^2/3</f>
        <v>-0.86791561072141099</v>
      </c>
      <c r="V15" s="11">
        <f>'OddsRatio_working_3-way'!S15*'OddsRatio_working_3-way'!R15/3-2*'OddsRatio_working_3-way'!R15^3/27-'OddsRatio_working_3-way'!T15</f>
        <v>0.22484860381383701</v>
      </c>
      <c r="W15" s="11">
        <f>'OddsRatio_working_3-way'!V15^2+4*'OddsRatio_working_3-way'!U15^3/27</f>
        <v>-4.6299595410437974E-2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0.15560887671295442</v>
      </c>
      <c r="Y15" s="11">
        <f>IF('OddsRatio_working_3-way'!W15&gt;=0,IF('OddsRatio_working_3-way'!V15+SQRT('OddsRatio_working_3-way'!W15)&gt;0,0,PI()),ACOS('OddsRatio_working_3-way'!V15/(2*'OddsRatio_working_3-way'!X15)))</f>
        <v>0.76341372394487395</v>
      </c>
      <c r="Z15" s="11">
        <f>'OddsRatio_working_3-way'!X15^(1/3)*COS('OddsRatio_working_3-way'!Y15/3)</f>
        <v>0.52054968318928663</v>
      </c>
      <c r="AA15" s="11">
        <f>'OddsRatio_working_3-way'!X15^(1/3)*COS(('OddsRatio_working_3-way'!Y15+2*PI())/3)</f>
        <v>-0.3775349080239388</v>
      </c>
      <c r="AB15" s="11">
        <f>'OddsRatio_working_3-way'!X15^(1/3)*COS(('OddsRatio_working_3-way'!Y15+4*PI())/3)</f>
        <v>-0.14301477516534797</v>
      </c>
      <c r="AC15" s="11">
        <f>'OddsRatio_working_3-way'!X15^(1/3)*SIN('OddsRatio_working_3-way'!Y15/3)</f>
        <v>0.13540026183629442</v>
      </c>
      <c r="AD15" s="11">
        <f>'OddsRatio_working_3-way'!X15^(1/3)*SIN(('OddsRatio_working_3-way'!Y15+2*PI())/3)</f>
        <v>0.3831091186557164</v>
      </c>
      <c r="AE15" s="11">
        <f>'OddsRatio_working_3-way'!X15^(1/3)*SIN(('OddsRatio_working_3-way'!Y15+4*PI())/3)</f>
        <v>-0.51850938049201067</v>
      </c>
      <c r="AF15" s="11">
        <f>-'OddsRatio_working_3-way'!U15/(3*'OddsRatio_working_3-way'!X15^(1/3))*COS(('OddsRatio_working_3-way'!Y15)/3)</f>
        <v>0.52054968318928663</v>
      </c>
      <c r="AG15" s="11">
        <f>-'OddsRatio_working_3-way'!U15/(3*'OddsRatio_working_3-way'!X15^(1/3))*COS(('OddsRatio_working_3-way'!Y15+2*PI())/3)</f>
        <v>-0.3775349080239388</v>
      </c>
      <c r="AH15" s="11">
        <f>-'OddsRatio_working_3-way'!U15/(3*'OddsRatio_working_3-way'!X15^(1/3))*COS(('OddsRatio_working_3-way'!Y15+4*PI())/3)</f>
        <v>-0.14301477516534797</v>
      </c>
      <c r="AI15" s="11">
        <f>'OddsRatio_working_3-way'!U15/(3*'OddsRatio_working_3-way'!X15^(1/3))*SIN(('OddsRatio_working_3-way'!Y15)/3)</f>
        <v>-0.13540026183629442</v>
      </c>
      <c r="AJ15" s="11">
        <f>'OddsRatio_working_3-way'!U15/(3*'OddsRatio_working_3-way'!X15^(1/3))*SIN(('OddsRatio_working_3-way'!Y15+2*PI())/3)</f>
        <v>-0.3831091186557164</v>
      </c>
      <c r="AK15" s="11">
        <f>'OddsRatio_working_3-way'!U15/(3*'OddsRatio_working_3-way'!X15^(1/3))*SIN(('OddsRatio_working_3-way'!Y15+4*PI())/3)</f>
        <v>0.51850938049201067</v>
      </c>
      <c r="AL15" s="11">
        <f>'OddsRatio_working_3-way'!Z15+'OddsRatio_working_3-way'!AF15</f>
        <v>1.0410993663785733</v>
      </c>
      <c r="AM15" s="11">
        <f>'OddsRatio_working_3-way'!AA15+'OddsRatio_working_3-way'!AG15</f>
        <v>-0.7550698160478776</v>
      </c>
      <c r="AN15" s="11">
        <f>'OddsRatio_working_3-way'!AB15+'OddsRatio_working_3-way'!AH15</f>
        <v>-0.28602955033069594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1.0410993663785733</v>
      </c>
      <c r="AS15" s="11">
        <f>IF(('OddsRatio_working_3-way'!X15=0),IF(Q15&gt;0,-Q15^(1/3),(-Q15)^(1/3)),'OddsRatio_working_3-way'!AM15-'OddsRatio_working_3-way'!R15/3)</f>
        <v>-0.7550698160478776</v>
      </c>
      <c r="AT15" s="11">
        <f>IF(('OddsRatio_working_3-way'!X15=0),IF(Q15&gt;0,-Q15^(1/3),(-Q15)^(1/3)),'OddsRatio_working_3-way'!AN15-'OddsRatio_working_3-way'!R15/3)</f>
        <v>-0.28602955033069594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3.08</v>
      </c>
      <c r="B16" s="4">
        <f>IF('True_Odds_Calculator_3-way'!B17="","",'True_Odds_Calculator_3-way'!B17)</f>
        <v>4.05</v>
      </c>
      <c r="C16" s="4">
        <f>IF('True_Odds_Calculator_3-way'!C17="","",'True_Odds_Calculator_3-way'!C17)</f>
        <v>2.2200000000000002</v>
      </c>
      <c r="D16" s="9">
        <f t="shared" si="13"/>
        <v>0.31727869730983543</v>
      </c>
      <c r="E16" s="9">
        <f t="shared" si="14"/>
        <v>0.24065718950903633</v>
      </c>
      <c r="F16" s="9">
        <f t="shared" si="15"/>
        <v>0.44206411318112843</v>
      </c>
      <c r="G16" s="9">
        <f t="shared" si="16"/>
        <v>1.0345207488153116</v>
      </c>
      <c r="H16" s="9">
        <f t="shared" si="17"/>
        <v>3.1518031575358485</v>
      </c>
      <c r="I16" s="9">
        <f t="shared" si="18"/>
        <v>4.1552882838867005</v>
      </c>
      <c r="J16" s="9">
        <f t="shared" si="19"/>
        <v>2.2621153135546801</v>
      </c>
      <c r="K16" s="11">
        <f t="shared" si="20"/>
        <v>0.32467532467532467</v>
      </c>
      <c r="L16" s="11">
        <f t="shared" si="21"/>
        <v>0.24691358024691359</v>
      </c>
      <c r="M16" s="11">
        <f t="shared" si="22"/>
        <v>0.4504504504504504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-0.27948872393316848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0.2293057848613404</v>
      </c>
      <c r="Q16" s="11">
        <f>2*'OddsRatio_working_3-way'!K16*'OddsRatio_working_3-way'!L16*'OddsRatio_working_3-way'!M16</f>
        <v>7.2222294444516666E-2</v>
      </c>
      <c r="R16" s="11">
        <f t="shared" si="23"/>
        <v>0</v>
      </c>
      <c r="S16" s="11">
        <f t="shared" si="24"/>
        <v>-0.82044735699667137</v>
      </c>
      <c r="T16" s="11">
        <f t="shared" si="25"/>
        <v>-0.25840861637690438</v>
      </c>
      <c r="U16" s="11">
        <f>'OddsRatio_working_3-way'!S16-'OddsRatio_working_3-way'!R16^2/3</f>
        <v>-0.82044735699667137</v>
      </c>
      <c r="V16" s="11">
        <f>'OddsRatio_working_3-way'!S16*'OddsRatio_working_3-way'!R16/3-2*'OddsRatio_working_3-way'!R16^3/27-'OddsRatio_working_3-way'!T16</f>
        <v>0.25840861637690438</v>
      </c>
      <c r="W16" s="11">
        <f>'OddsRatio_working_3-way'!V16^2+4*'OddsRatio_working_3-way'!U16^3/27</f>
        <v>-1.5042898232364849E-2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0.14301915190822434</v>
      </c>
      <c r="Y16" s="11">
        <f>IF('OddsRatio_working_3-way'!W16&gt;=0,IF('OddsRatio_working_3-way'!V16+SQRT('OddsRatio_working_3-way'!W16)&gt;0,0,PI()),ACOS('OddsRatio_working_3-way'!V16/(2*'OddsRatio_working_3-way'!X16)))</f>
        <v>0.44314960199456865</v>
      </c>
      <c r="Z16" s="11">
        <f>'OddsRatio_working_3-way'!X16^(1/3)*COS('OddsRatio_working_3-way'!Y16/3)</f>
        <v>0.51726037440765593</v>
      </c>
      <c r="AA16" s="11">
        <f>'OddsRatio_working_3-way'!X16^(1/3)*COS(('OddsRatio_working_3-way'!Y16+2*PI())/3)</f>
        <v>-0.32528690516913555</v>
      </c>
      <c r="AB16" s="11">
        <f>'OddsRatio_working_3-way'!X16^(1/3)*COS(('OddsRatio_working_3-way'!Y16+4*PI())/3)</f>
        <v>-0.19197346923852046</v>
      </c>
      <c r="AC16" s="11">
        <f>'OddsRatio_working_3-way'!X16^(1/3)*SIN('OddsRatio_working_3-way'!Y16/3)</f>
        <v>7.6968548121134697E-2</v>
      </c>
      <c r="AD16" s="11">
        <f>'OddsRatio_working_3-way'!X16^(1/3)*SIN(('OddsRatio_working_3-way'!Y16+2*PI())/3)</f>
        <v>0.40947635054751286</v>
      </c>
      <c r="AE16" s="11">
        <f>'OddsRatio_working_3-way'!X16^(1/3)*SIN(('OddsRatio_working_3-way'!Y16+4*PI())/3)</f>
        <v>-0.48644489866864743</v>
      </c>
      <c r="AF16" s="11">
        <f>-'OddsRatio_working_3-way'!U16/(3*'OddsRatio_working_3-way'!X16^(1/3))*COS(('OddsRatio_working_3-way'!Y16)/3)</f>
        <v>0.51726037440765582</v>
      </c>
      <c r="AG16" s="11">
        <f>-'OddsRatio_working_3-way'!U16/(3*'OddsRatio_working_3-way'!X16^(1/3))*COS(('OddsRatio_working_3-way'!Y16+2*PI())/3)</f>
        <v>-0.3252869051691355</v>
      </c>
      <c r="AH16" s="11">
        <f>-'OddsRatio_working_3-way'!U16/(3*'OddsRatio_working_3-way'!X16^(1/3))*COS(('OddsRatio_working_3-way'!Y16+4*PI())/3)</f>
        <v>-0.19197346923852043</v>
      </c>
      <c r="AI16" s="11">
        <f>'OddsRatio_working_3-way'!U16/(3*'OddsRatio_working_3-way'!X16^(1/3))*SIN(('OddsRatio_working_3-way'!Y16)/3)</f>
        <v>-7.6968548121134683E-2</v>
      </c>
      <c r="AJ16" s="11">
        <f>'OddsRatio_working_3-way'!U16/(3*'OddsRatio_working_3-way'!X16^(1/3))*SIN(('OddsRatio_working_3-way'!Y16+2*PI())/3)</f>
        <v>-0.40947635054751275</v>
      </c>
      <c r="AK16" s="11">
        <f>'OddsRatio_working_3-way'!U16/(3*'OddsRatio_working_3-way'!X16^(1/3))*SIN(('OddsRatio_working_3-way'!Y16+4*PI())/3)</f>
        <v>0.48644489866864732</v>
      </c>
      <c r="AL16" s="11">
        <f>'OddsRatio_working_3-way'!Z16+'OddsRatio_working_3-way'!AF16</f>
        <v>1.0345207488153116</v>
      </c>
      <c r="AM16" s="11">
        <f>'OddsRatio_working_3-way'!AA16+'OddsRatio_working_3-way'!AG16</f>
        <v>-0.650573810338271</v>
      </c>
      <c r="AN16" s="11">
        <f>'OddsRatio_working_3-way'!AB16+'OddsRatio_working_3-way'!AH16</f>
        <v>-0.38394693847704087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1.0345207488153116</v>
      </c>
      <c r="AS16" s="11">
        <f>IF(('OddsRatio_working_3-way'!X16=0),IF(Q16&gt;0,-Q16^(1/3),(-Q16)^(1/3)),'OddsRatio_working_3-way'!AM16-'OddsRatio_working_3-way'!R16/3)</f>
        <v>-0.650573810338271</v>
      </c>
      <c r="AT16" s="11">
        <f>IF(('OddsRatio_working_3-way'!X16=0),IF(Q16&gt;0,-Q16^(1/3),(-Q16)^(1/3)),'OddsRatio_working_3-way'!AN16-'OddsRatio_working_3-way'!R16/3)</f>
        <v>-0.38394693847704087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2.76</v>
      </c>
      <c r="D17" s="9">
        <f t="shared" si="13"/>
        <v>0.38800852493798482</v>
      </c>
      <c r="E17" s="9">
        <f t="shared" si="14"/>
        <v>0.26119492933785743</v>
      </c>
      <c r="F17" s="9">
        <f t="shared" si="15"/>
        <v>0.35079654572415775</v>
      </c>
      <c r="G17" s="9">
        <f t="shared" si="16"/>
        <v>1.0515086408815879</v>
      </c>
      <c r="H17" s="9">
        <f t="shared" si="17"/>
        <v>2.5772629613223819</v>
      </c>
      <c r="I17" s="9">
        <f t="shared" si="18"/>
        <v>3.8285582439714716</v>
      </c>
      <c r="J17" s="9">
        <f t="shared" si="19"/>
        <v>2.8506552079515948</v>
      </c>
      <c r="K17" s="11">
        <f t="shared" si="20"/>
        <v>0.4</v>
      </c>
      <c r="L17" s="11">
        <f t="shared" si="21"/>
        <v>0.2710027100271003</v>
      </c>
      <c r="M17" s="11">
        <f t="shared" si="22"/>
        <v>0.3623188405797102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-0.27892070225050081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0.23369074270452855</v>
      </c>
      <c r="Q17" s="11">
        <f>2*'OddsRatio_working_3-way'!K17*'OddsRatio_working_3-way'!L17*'OddsRatio_working_3-way'!M17</f>
        <v>7.8551510152782708E-2</v>
      </c>
      <c r="R17" s="11">
        <f t="shared" si="23"/>
        <v>0</v>
      </c>
      <c r="S17" s="11">
        <f t="shared" si="24"/>
        <v>-0.83783936014419291</v>
      </c>
      <c r="T17" s="11">
        <f t="shared" si="25"/>
        <v>-0.2816266756787203</v>
      </c>
      <c r="U17" s="11">
        <f>'OddsRatio_working_3-way'!S17-'OddsRatio_working_3-way'!R17^2/3</f>
        <v>-0.83783936014419291</v>
      </c>
      <c r="V17" s="11">
        <f>'OddsRatio_working_3-way'!S17*'OddsRatio_working_3-way'!R17/3-2*'OddsRatio_working_3-way'!R17^3/27-'OddsRatio_working_3-way'!T17</f>
        <v>0.2816266756787203</v>
      </c>
      <c r="W17" s="11">
        <f>'OddsRatio_working_3-way'!V17^2+4*'OddsRatio_working_3-way'!U17^3/27</f>
        <v>-7.8185802491648887E-3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0.14759078960339292</v>
      </c>
      <c r="Y17" s="11">
        <f>IF('OddsRatio_working_3-way'!W17&gt;=0,IF('OddsRatio_working_3-way'!V17+SQRT('OddsRatio_working_3-way'!W17)&gt;0,0,PI()),ACOS('OddsRatio_working_3-way'!V17/(2*'OddsRatio_working_3-way'!X17)))</f>
        <v>0.30422484534673333</v>
      </c>
      <c r="Z17" s="11">
        <f>'OddsRatio_working_3-way'!X17^(1/3)*COS('OddsRatio_working_3-way'!Y17/3)</f>
        <v>0.52575432044079395</v>
      </c>
      <c r="AA17" s="11">
        <f>'OddsRatio_working_3-way'!X17^(1/3)*COS(('OddsRatio_working_3-way'!Y17+2*PI())/3)</f>
        <v>-0.30920896289876731</v>
      </c>
      <c r="AB17" s="11">
        <f>'OddsRatio_working_3-way'!X17^(1/3)*COS(('OddsRatio_working_3-way'!Y17+4*PI())/3)</f>
        <v>-0.21654535754202678</v>
      </c>
      <c r="AC17" s="11">
        <f>'OddsRatio_working_3-way'!X17^(1/3)*SIN('OddsRatio_working_3-way'!Y17/3)</f>
        <v>5.349935749679538E-2</v>
      </c>
      <c r="AD17" s="11">
        <f>'OddsRatio_working_3-way'!X17^(1/3)*SIN(('OddsRatio_working_3-way'!Y17+2*PI())/3)</f>
        <v>0.42856691890275406</v>
      </c>
      <c r="AE17" s="11">
        <f>'OddsRatio_working_3-way'!X17^(1/3)*SIN(('OddsRatio_working_3-way'!Y17+4*PI())/3)</f>
        <v>-0.48206627639954946</v>
      </c>
      <c r="AF17" s="11">
        <f>-'OddsRatio_working_3-way'!U17/(3*'OddsRatio_working_3-way'!X17^(1/3))*COS(('OddsRatio_working_3-way'!Y17)/3)</f>
        <v>0.52575432044079384</v>
      </c>
      <c r="AG17" s="11">
        <f>-'OddsRatio_working_3-way'!U17/(3*'OddsRatio_working_3-way'!X17^(1/3))*COS(('OddsRatio_working_3-way'!Y17+2*PI())/3)</f>
        <v>-0.30920896289876726</v>
      </c>
      <c r="AH17" s="11">
        <f>-'OddsRatio_working_3-way'!U17/(3*'OddsRatio_working_3-way'!X17^(1/3))*COS(('OddsRatio_working_3-way'!Y17+4*PI())/3)</f>
        <v>-0.21654535754202675</v>
      </c>
      <c r="AI17" s="11">
        <f>'OddsRatio_working_3-way'!U17/(3*'OddsRatio_working_3-way'!X17^(1/3))*SIN(('OddsRatio_working_3-way'!Y17)/3)</f>
        <v>-5.3499357496795366E-2</v>
      </c>
      <c r="AJ17" s="11">
        <f>'OddsRatio_working_3-way'!U17/(3*'OddsRatio_working_3-way'!X17^(1/3))*SIN(('OddsRatio_working_3-way'!Y17+2*PI())/3)</f>
        <v>-0.42856691890275395</v>
      </c>
      <c r="AK17" s="11">
        <f>'OddsRatio_working_3-way'!U17/(3*'OddsRatio_working_3-way'!X17^(1/3))*SIN(('OddsRatio_working_3-way'!Y17+4*PI())/3)</f>
        <v>0.48206627639954935</v>
      </c>
      <c r="AL17" s="11">
        <f>'OddsRatio_working_3-way'!Z17+'OddsRatio_working_3-way'!AF17</f>
        <v>1.0515086408815879</v>
      </c>
      <c r="AM17" s="11">
        <f>'OddsRatio_working_3-way'!AA17+'OddsRatio_working_3-way'!AG17</f>
        <v>-0.61841792579753463</v>
      </c>
      <c r="AN17" s="11">
        <f>'OddsRatio_working_3-way'!AB17+'OddsRatio_working_3-way'!AH17</f>
        <v>-0.4330907150840535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1.0515086408815879</v>
      </c>
      <c r="AS17" s="11">
        <f>IF(('OddsRatio_working_3-way'!X17=0),IF(Q17&gt;0,-Q17^(1/3),(-Q17)^(1/3)),'OddsRatio_working_3-way'!AM17-'OddsRatio_working_3-way'!R17/3)</f>
        <v>-0.61841792579753463</v>
      </c>
      <c r="AT17" s="11">
        <f>IF(('OddsRatio_working_3-way'!X17=0),IF(Q17&gt;0,-Q17^(1/3),(-Q17)^(1/3)),'OddsRatio_working_3-way'!AN17-'OddsRatio_working_3-way'!R17/3)</f>
        <v>-0.4330907150840535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3.52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2</v>
      </c>
      <c r="D18" s="9">
        <f t="shared" si="13"/>
        <v>0.27293075007475553</v>
      </c>
      <c r="E18" s="9">
        <f t="shared" si="14"/>
        <v>0.24095186226101878</v>
      </c>
      <c r="F18" s="9">
        <f t="shared" si="15"/>
        <v>0.48611738766422569</v>
      </c>
      <c r="G18" s="9">
        <f t="shared" si="16"/>
        <v>1.0571162961377694</v>
      </c>
      <c r="H18" s="9">
        <f t="shared" si="17"/>
        <v>3.6639330662671785</v>
      </c>
      <c r="I18" s="9">
        <f t="shared" si="18"/>
        <v>4.1502065624905535</v>
      </c>
      <c r="J18" s="9">
        <f t="shared" si="19"/>
        <v>2.0571162961377691</v>
      </c>
      <c r="K18" s="11">
        <f t="shared" si="20"/>
        <v>0.28409090909090912</v>
      </c>
      <c r="L18" s="11">
        <f t="shared" si="21"/>
        <v>0.25125628140703515</v>
      </c>
      <c r="M18" s="11">
        <f t="shared" si="22"/>
        <v>0.5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-0.26801621745089077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0.23198378254910917</v>
      </c>
      <c r="Q18" s="11">
        <f>2*'OddsRatio_working_3-way'!K18*'OddsRatio_working_3-way'!L18*'OddsRatio_working_3-way'!M18</f>
        <v>7.1379625399725907E-2</v>
      </c>
      <c r="R18" s="11">
        <f t="shared" si="23"/>
        <v>0</v>
      </c>
      <c r="S18" s="11">
        <f t="shared" si="24"/>
        <v>-0.86555875146479189</v>
      </c>
      <c r="T18" s="11">
        <f t="shared" si="25"/>
        <v>-0.26632576968147442</v>
      </c>
      <c r="U18" s="11">
        <f>'OddsRatio_working_3-way'!S18-'OddsRatio_working_3-way'!R18^2/3</f>
        <v>-0.86555875146479189</v>
      </c>
      <c r="V18" s="11">
        <f>'OddsRatio_working_3-way'!S18*'OddsRatio_working_3-way'!R18/3-2*'OddsRatio_working_3-way'!R18^3/27-'OddsRatio_working_3-way'!T18</f>
        <v>0.26632576968147442</v>
      </c>
      <c r="W18" s="11">
        <f>'OddsRatio_working_3-way'!V18^2+4*'OddsRatio_working_3-way'!U18^3/27</f>
        <v>-2.5140162297789231E-2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0.15497546410175628</v>
      </c>
      <c r="Y18" s="11">
        <f>IF('OddsRatio_working_3-way'!W18&gt;=0,IF('OddsRatio_working_3-way'!V18+SQRT('OddsRatio_working_3-way'!W18)&gt;0,0,PI()),ACOS('OddsRatio_working_3-way'!V18/(2*'OddsRatio_working_3-way'!X18)))</f>
        <v>0.53699183885477342</v>
      </c>
      <c r="Z18" s="11">
        <f>'OddsRatio_working_3-way'!X18^(1/3)*COS('OddsRatio_working_3-way'!Y18/3)</f>
        <v>0.52855814806888468</v>
      </c>
      <c r="AA18" s="11">
        <f>'OddsRatio_working_3-way'!X18^(1/3)*COS(('OddsRatio_working_3-way'!Y18+2*PI())/3)</f>
        <v>-0.34710057455629484</v>
      </c>
      <c r="AB18" s="11">
        <f>'OddsRatio_working_3-way'!X18^(1/3)*COS(('OddsRatio_working_3-way'!Y18+4*PI())/3)</f>
        <v>-0.18145757351258993</v>
      </c>
      <c r="AC18" s="11">
        <f>'OddsRatio_working_3-way'!X18^(1/3)*SIN('OddsRatio_working_3-way'!Y18/3)</f>
        <v>9.5634031241960502E-2</v>
      </c>
      <c r="AD18" s="11">
        <f>'OddsRatio_working_3-way'!X18^(1/3)*SIN(('OddsRatio_working_3-way'!Y18+2*PI())/3)</f>
        <v>0.40992776798393071</v>
      </c>
      <c r="AE18" s="11">
        <f>'OddsRatio_working_3-way'!X18^(1/3)*SIN(('OddsRatio_working_3-way'!Y18+4*PI())/3)</f>
        <v>-0.50556179922589117</v>
      </c>
      <c r="AF18" s="11">
        <f>-'OddsRatio_working_3-way'!U18/(3*'OddsRatio_working_3-way'!X18^(1/3))*COS(('OddsRatio_working_3-way'!Y18)/3)</f>
        <v>0.52855814806888468</v>
      </c>
      <c r="AG18" s="11">
        <f>-'OddsRatio_working_3-way'!U18/(3*'OddsRatio_working_3-way'!X18^(1/3))*COS(('OddsRatio_working_3-way'!Y18+2*PI())/3)</f>
        <v>-0.34710057455629484</v>
      </c>
      <c r="AH18" s="11">
        <f>-'OddsRatio_working_3-way'!U18/(3*'OddsRatio_working_3-way'!X18^(1/3))*COS(('OddsRatio_working_3-way'!Y18+4*PI())/3)</f>
        <v>-0.18145757351258993</v>
      </c>
      <c r="AI18" s="11">
        <f>'OddsRatio_working_3-way'!U18/(3*'OddsRatio_working_3-way'!X18^(1/3))*SIN(('OddsRatio_working_3-way'!Y18)/3)</f>
        <v>-9.5634031241960502E-2</v>
      </c>
      <c r="AJ18" s="11">
        <f>'OddsRatio_working_3-way'!U18/(3*'OddsRatio_working_3-way'!X18^(1/3))*SIN(('OddsRatio_working_3-way'!Y18+2*PI())/3)</f>
        <v>-0.40992776798393071</v>
      </c>
      <c r="AK18" s="11">
        <f>'OddsRatio_working_3-way'!U18/(3*'OddsRatio_working_3-way'!X18^(1/3))*SIN(('OddsRatio_working_3-way'!Y18+4*PI())/3)</f>
        <v>0.50556179922589117</v>
      </c>
      <c r="AL18" s="11">
        <f>'OddsRatio_working_3-way'!Z18+'OddsRatio_working_3-way'!AF18</f>
        <v>1.0571162961377694</v>
      </c>
      <c r="AM18" s="11">
        <f>'OddsRatio_working_3-way'!AA18+'OddsRatio_working_3-way'!AG18</f>
        <v>-0.69420114911258968</v>
      </c>
      <c r="AN18" s="11">
        <f>'OddsRatio_working_3-way'!AB18+'OddsRatio_working_3-way'!AH18</f>
        <v>-0.36291514702517985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1.0571162961377694</v>
      </c>
      <c r="AS18" s="11">
        <f>IF(('OddsRatio_working_3-way'!X18=0),IF(Q18&gt;0,-Q18^(1/3),(-Q18)^(1/3)),'OddsRatio_working_3-way'!AM18-'OddsRatio_working_3-way'!R18/3)</f>
        <v>-0.69420114911258968</v>
      </c>
      <c r="AT18" s="11">
        <f>IF(('OddsRatio_working_3-way'!X18=0),IF(Q18&gt;0,-Q18^(1/3),(-Q18)^(1/3)),'OddsRatio_working_3-way'!AN18-'OddsRatio_working_3-way'!R18/3)</f>
        <v>-0.36291514702517985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3.01</v>
      </c>
      <c r="D19" s="9">
        <f t="shared" si="13"/>
        <v>0.39963363025694393</v>
      </c>
      <c r="E19" s="9">
        <f t="shared" si="14"/>
        <v>0.27898965405201348</v>
      </c>
      <c r="F19" s="9">
        <f t="shared" si="15"/>
        <v>0.32137671569104265</v>
      </c>
      <c r="G19" s="9">
        <f t="shared" si="16"/>
        <v>1.0505537832939831</v>
      </c>
      <c r="H19" s="9">
        <f t="shared" si="17"/>
        <v>2.502291910110396</v>
      </c>
      <c r="I19" s="9">
        <f t="shared" si="18"/>
        <v>3.5843623069031976</v>
      </c>
      <c r="J19" s="9">
        <f t="shared" si="19"/>
        <v>3.1116131044209059</v>
      </c>
      <c r="K19" s="11">
        <f t="shared" si="20"/>
        <v>0.41152263374485593</v>
      </c>
      <c r="L19" s="11">
        <f t="shared" si="21"/>
        <v>0.28901734104046245</v>
      </c>
      <c r="M19" s="11">
        <f t="shared" si="22"/>
        <v>0.33222591362126247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-0.27939480970802377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0.23313267327546427</v>
      </c>
      <c r="Q19" s="11">
        <f>2*'OddsRatio_working_3-way'!K19*'OddsRatio_working_3-way'!L19*'OddsRatio_working_3-way'!M19</f>
        <v>7.902802483914044E-2</v>
      </c>
      <c r="R19" s="11">
        <f t="shared" si="23"/>
        <v>0</v>
      </c>
      <c r="S19" s="11">
        <f t="shared" si="24"/>
        <v>-0.83442020100192671</v>
      </c>
      <c r="T19" s="11">
        <f t="shared" si="25"/>
        <v>-0.282854305424382</v>
      </c>
      <c r="U19" s="11">
        <f>'OddsRatio_working_3-way'!S19-'OddsRatio_working_3-way'!R19^2/3</f>
        <v>-0.83442020100192671</v>
      </c>
      <c r="V19" s="11">
        <f>'OddsRatio_working_3-way'!S19*'OddsRatio_working_3-way'!R19/3-2*'OddsRatio_working_3-way'!R19^3/27-'OddsRatio_working_3-way'!T19</f>
        <v>0.282854305424382</v>
      </c>
      <c r="W19" s="11">
        <f>'OddsRatio_working_3-way'!V19^2+4*'OddsRatio_working_3-way'!U19^3/27</f>
        <v>-6.0632146190127412E-3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0.14668825167350855</v>
      </c>
      <c r="Y19" s="11">
        <f>IF('OddsRatio_working_3-way'!W19&gt;=0,IF('OddsRatio_working_3-way'!V19+SQRT('OddsRatio_working_3-way'!W19)&gt;0,0,PI()),ACOS('OddsRatio_working_3-way'!V19/(2*'OddsRatio_working_3-way'!X19)))</f>
        <v>0.2686347652341301</v>
      </c>
      <c r="Z19" s="11">
        <f>'OddsRatio_working_3-way'!X19^(1/3)*COS('OddsRatio_working_3-way'!Y19/3)</f>
        <v>0.52527689164699154</v>
      </c>
      <c r="AA19" s="11">
        <f>'OddsRatio_working_3-way'!X19^(1/3)*COS(('OddsRatio_working_3-way'!Y19+2*PI())/3)</f>
        <v>-0.30348193461592948</v>
      </c>
      <c r="AB19" s="11">
        <f>'OddsRatio_working_3-way'!X19^(1/3)*COS(('OddsRatio_working_3-way'!Y19+4*PI())/3)</f>
        <v>-0.22179495703106183</v>
      </c>
      <c r="AC19" s="11">
        <f>'OddsRatio_working_3-way'!X19^(1/3)*SIN('OddsRatio_working_3-way'!Y19/3)</f>
        <v>4.7161998497910237E-2</v>
      </c>
      <c r="AD19" s="11">
        <f>'OddsRatio_working_3-way'!X19^(1/3)*SIN(('OddsRatio_working_3-way'!Y19+2*PI())/3)</f>
        <v>0.43132213293826571</v>
      </c>
      <c r="AE19" s="11">
        <f>'OddsRatio_working_3-way'!X19^(1/3)*SIN(('OddsRatio_working_3-way'!Y19+4*PI())/3)</f>
        <v>-0.47848413143617591</v>
      </c>
      <c r="AF19" s="11">
        <f>-'OddsRatio_working_3-way'!U19/(3*'OddsRatio_working_3-way'!X19^(1/3))*COS(('OddsRatio_working_3-way'!Y19)/3)</f>
        <v>0.52527689164699154</v>
      </c>
      <c r="AG19" s="11">
        <f>-'OddsRatio_working_3-way'!U19/(3*'OddsRatio_working_3-way'!X19^(1/3))*COS(('OddsRatio_working_3-way'!Y19+2*PI())/3)</f>
        <v>-0.30348193461592948</v>
      </c>
      <c r="AH19" s="11">
        <f>-'OddsRatio_working_3-way'!U19/(3*'OddsRatio_working_3-way'!X19^(1/3))*COS(('OddsRatio_working_3-way'!Y19+4*PI())/3)</f>
        <v>-0.22179495703106183</v>
      </c>
      <c r="AI19" s="11">
        <f>'OddsRatio_working_3-way'!U19/(3*'OddsRatio_working_3-way'!X19^(1/3))*SIN(('OddsRatio_working_3-way'!Y19)/3)</f>
        <v>-4.7161998497910237E-2</v>
      </c>
      <c r="AJ19" s="11">
        <f>'OddsRatio_working_3-way'!U19/(3*'OddsRatio_working_3-way'!X19^(1/3))*SIN(('OddsRatio_working_3-way'!Y19+2*PI())/3)</f>
        <v>-0.43132213293826571</v>
      </c>
      <c r="AK19" s="11">
        <f>'OddsRatio_working_3-way'!U19/(3*'OddsRatio_working_3-way'!X19^(1/3))*SIN(('OddsRatio_working_3-way'!Y19+4*PI())/3)</f>
        <v>0.47848413143617591</v>
      </c>
      <c r="AL19" s="11">
        <f>'OddsRatio_working_3-way'!Z19+'OddsRatio_working_3-way'!AF19</f>
        <v>1.0505537832939831</v>
      </c>
      <c r="AM19" s="11">
        <f>'OddsRatio_working_3-way'!AA19+'OddsRatio_working_3-way'!AG19</f>
        <v>-0.60696386923185897</v>
      </c>
      <c r="AN19" s="11">
        <f>'OddsRatio_working_3-way'!AB19+'OddsRatio_working_3-way'!AH19</f>
        <v>-0.44358991406212367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1.0505537832939831</v>
      </c>
      <c r="AS19" s="11">
        <f>IF(('OddsRatio_working_3-way'!X19=0),IF(Q19&gt;0,-Q19^(1/3),(-Q19)^(1/3)),'OddsRatio_working_3-way'!AM19-'OddsRatio_working_3-way'!R19/3)</f>
        <v>-0.60696386923185897</v>
      </c>
      <c r="AT19" s="11">
        <f>IF(('OddsRatio_working_3-way'!X19=0),IF(Q19&gt;0,-Q19^(1/3),(-Q19)^(1/3)),'OddsRatio_working_3-way'!AN19-'OddsRatio_working_3-way'!R19/3)</f>
        <v>-0.44358991406212367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</v>
      </c>
      <c r="B20" s="4">
        <f>IF('True_Odds_Calculator_3-way'!B21="","",'True_Odds_Calculator_3-way'!B21)</f>
        <v>4.8099999999999996</v>
      </c>
      <c r="C20" s="4">
        <f>IF('True_Odds_Calculator_3-way'!C21="","",'True_Odds_Calculator_3-way'!C21)</f>
        <v>6.15</v>
      </c>
      <c r="D20" s="9">
        <f t="shared" si="13"/>
        <v>0.65056489677668794</v>
      </c>
      <c r="E20" s="9">
        <f t="shared" si="14"/>
        <v>0.19635187745830029</v>
      </c>
      <c r="F20" s="9">
        <f t="shared" si="15"/>
        <v>0.15308322576501168</v>
      </c>
      <c r="G20" s="9">
        <f t="shared" si="16"/>
        <v>1.0742513312803554</v>
      </c>
      <c r="H20" s="9">
        <f t="shared" si="17"/>
        <v>1.5371256656401777</v>
      </c>
      <c r="I20" s="9">
        <f t="shared" si="18"/>
        <v>5.0928975721781544</v>
      </c>
      <c r="J20" s="9">
        <f t="shared" si="19"/>
        <v>6.5323943560938309</v>
      </c>
      <c r="K20" s="11">
        <f t="shared" si="20"/>
        <v>0.66666666666666663</v>
      </c>
      <c r="L20" s="11">
        <f t="shared" si="21"/>
        <v>0.20790020790020791</v>
      </c>
      <c r="M20" s="11">
        <f t="shared" si="22"/>
        <v>0.16260162601626016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-0.22110102597907466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0.21319631075728632</v>
      </c>
      <c r="Q20" s="11">
        <f>2*'OddsRatio_working_3-way'!K20*'OddsRatio_working_3-way'!L20*'OddsRatio_working_3-way'!M20</f>
        <v>4.5073215804923114E-2</v>
      </c>
      <c r="R20" s="11">
        <f t="shared" si="23"/>
        <v>0</v>
      </c>
      <c r="S20" s="11">
        <f t="shared" si="24"/>
        <v>-0.96424840098871156</v>
      </c>
      <c r="T20" s="11">
        <f t="shared" si="25"/>
        <v>-0.20385801289401936</v>
      </c>
      <c r="U20" s="11">
        <f>'OddsRatio_working_3-way'!S20-'OddsRatio_working_3-way'!R20^2/3</f>
        <v>-0.96424840098871156</v>
      </c>
      <c r="V20" s="11">
        <f>'OddsRatio_working_3-way'!S20*'OddsRatio_working_3-way'!R20/3-2*'OddsRatio_working_3-way'!R20^3/27-'OddsRatio_working_3-way'!T20</f>
        <v>0.20385801289401936</v>
      </c>
      <c r="W20" s="11">
        <f>'OddsRatio_working_3-way'!V20^2+4*'OddsRatio_working_3-way'!U20^3/27</f>
        <v>-9.1261767852408235E-2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0.18222229369200849</v>
      </c>
      <c r="Y20" s="11">
        <f>IF('OddsRatio_working_3-way'!W20&gt;=0,IF('OddsRatio_working_3-way'!V20+SQRT('OddsRatio_working_3-way'!W20)&gt;0,0,PI()),ACOS('OddsRatio_working_3-way'!V20/(2*'OddsRatio_working_3-way'!X20)))</f>
        <v>0.97717523720055566</v>
      </c>
      <c r="Z20" s="11">
        <f>'OddsRatio_working_3-way'!X20^(1/3)*COS('OddsRatio_working_3-way'!Y20/3)</f>
        <v>0.53712566564017772</v>
      </c>
      <c r="AA20" s="11">
        <f>'OddsRatio_working_3-way'!X20^(1/3)*COS(('OddsRatio_working_3-way'!Y20+2*PI())/3)</f>
        <v>-0.42567462337103668</v>
      </c>
      <c r="AB20" s="11">
        <f>'OddsRatio_working_3-way'!X20^(1/3)*COS(('OddsRatio_working_3-way'!Y20+4*PI())/3)</f>
        <v>-0.11145104226914124</v>
      </c>
      <c r="AC20" s="11">
        <f>'OddsRatio_working_3-way'!X20^(1/3)*SIN('OddsRatio_working_3-way'!Y20/3)</f>
        <v>0.18141706913490765</v>
      </c>
      <c r="AD20" s="11">
        <f>'OddsRatio_working_3-way'!X20^(1/3)*SIN(('OddsRatio_working_3-way'!Y20+2*PI())/3)</f>
        <v>0.37445593690156653</v>
      </c>
      <c r="AE20" s="11">
        <f>'OddsRatio_working_3-way'!X20^(1/3)*SIN(('OddsRatio_working_3-way'!Y20+4*PI())/3)</f>
        <v>-0.55587300603647405</v>
      </c>
      <c r="AF20" s="11">
        <f>-'OddsRatio_working_3-way'!U20/(3*'OddsRatio_working_3-way'!X20^(1/3))*COS(('OddsRatio_working_3-way'!Y20)/3)</f>
        <v>0.53712566564017761</v>
      </c>
      <c r="AG20" s="11">
        <f>-'OddsRatio_working_3-way'!U20/(3*'OddsRatio_working_3-way'!X20^(1/3))*COS(('OddsRatio_working_3-way'!Y20+2*PI())/3)</f>
        <v>-0.42567462337103656</v>
      </c>
      <c r="AH20" s="11">
        <f>-'OddsRatio_working_3-way'!U20/(3*'OddsRatio_working_3-way'!X20^(1/3))*COS(('OddsRatio_working_3-way'!Y20+4*PI())/3)</f>
        <v>-0.11145104226914122</v>
      </c>
      <c r="AI20" s="11">
        <f>'OddsRatio_working_3-way'!U20/(3*'OddsRatio_working_3-way'!X20^(1/3))*SIN(('OddsRatio_working_3-way'!Y20)/3)</f>
        <v>-0.18141706913490763</v>
      </c>
      <c r="AJ20" s="11">
        <f>'OddsRatio_working_3-way'!U20/(3*'OddsRatio_working_3-way'!X20^(1/3))*SIN(('OddsRatio_working_3-way'!Y20+2*PI())/3)</f>
        <v>-0.37445593690156648</v>
      </c>
      <c r="AK20" s="11">
        <f>'OddsRatio_working_3-way'!U20/(3*'OddsRatio_working_3-way'!X20^(1/3))*SIN(('OddsRatio_working_3-way'!Y20+4*PI())/3)</f>
        <v>0.55587300603647405</v>
      </c>
      <c r="AL20" s="11">
        <f>'OddsRatio_working_3-way'!Z20+'OddsRatio_working_3-way'!AF20</f>
        <v>1.0742513312803554</v>
      </c>
      <c r="AM20" s="11">
        <f>'OddsRatio_working_3-way'!AA20+'OddsRatio_working_3-way'!AG20</f>
        <v>-0.85134924674207324</v>
      </c>
      <c r="AN20" s="11">
        <f>'OddsRatio_working_3-way'!AB20+'OddsRatio_working_3-way'!AH20</f>
        <v>-0.22290208453828247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1.0742513312803554</v>
      </c>
      <c r="AS20" s="11">
        <f>IF(('OddsRatio_working_3-way'!X20=0),IF(Q20&gt;0,-Q20^(1/3),(-Q20)^(1/3)),'OddsRatio_working_3-way'!AM20-'OddsRatio_working_3-way'!R20/3)</f>
        <v>-0.85134924674207324</v>
      </c>
      <c r="AT20" s="11">
        <f>IF(('OddsRatio_working_3-way'!X20=0),IF(Q20&gt;0,-Q20^(1/3),(-Q20)^(1/3)),'OddsRatio_working_3-way'!AN20-'OddsRatio_working_3-way'!R20/3)</f>
        <v>-0.22290208453828247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4.42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1.96</v>
      </c>
      <c r="D21" s="9">
        <f t="shared" si="13"/>
        <v>0.21943608019962757</v>
      </c>
      <c r="E21" s="9">
        <f t="shared" si="14"/>
        <v>0.28018719568301981</v>
      </c>
      <c r="F21" s="9">
        <f t="shared" si="15"/>
        <v>0.50037672411735246</v>
      </c>
      <c r="G21" s="9">
        <f t="shared" si="16"/>
        <v>1.0400981646294558</v>
      </c>
      <c r="H21" s="9">
        <f t="shared" si="17"/>
        <v>4.5571357230327392</v>
      </c>
      <c r="I21" s="9">
        <f t="shared" si="18"/>
        <v>3.5690424666347558</v>
      </c>
      <c r="J21" s="9">
        <f t="shared" si="19"/>
        <v>1.9984942380442776</v>
      </c>
      <c r="K21" s="11">
        <f t="shared" si="20"/>
        <v>0.22624434389140272</v>
      </c>
      <c r="L21" s="11">
        <f t="shared" si="21"/>
        <v>0.28818443804034583</v>
      </c>
      <c r="M21" s="11">
        <f t="shared" si="22"/>
        <v>0.51020408163265307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-0.2697655431048499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0.22786769329766932</v>
      </c>
      <c r="Q21" s="11">
        <f>2*'OddsRatio_working_3-way'!K21*'OddsRatio_working_3-way'!L21*'OddsRatio_working_3-way'!M21</f>
        <v>6.6530713371582298E-2</v>
      </c>
      <c r="R21" s="11">
        <f t="shared" si="23"/>
        <v>0</v>
      </c>
      <c r="S21" s="11">
        <f t="shared" si="24"/>
        <v>-0.84468791186242742</v>
      </c>
      <c r="T21" s="11">
        <f t="shared" si="25"/>
        <v>-0.24662420784304456</v>
      </c>
      <c r="U21" s="11">
        <f>'OddsRatio_working_3-way'!S21-'OddsRatio_working_3-way'!R21^2/3</f>
        <v>-0.84468791186242742</v>
      </c>
      <c r="V21" s="11">
        <f>'OddsRatio_working_3-way'!S21*'OddsRatio_working_3-way'!R21/3-2*'OddsRatio_working_3-way'!R21^3/27-'OddsRatio_working_3-way'!T21</f>
        <v>0.24662420784304456</v>
      </c>
      <c r="W21" s="11">
        <f>'OddsRatio_working_3-way'!V21^2+4*'OddsRatio_working_3-way'!U21^3/27</f>
        <v>-2.8462849095241334E-2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0.14940410719710032</v>
      </c>
      <c r="Y21" s="11">
        <f>IF('OddsRatio_working_3-way'!W21&gt;=0,IF('OddsRatio_working_3-way'!V21+SQRT('OddsRatio_working_3-way'!W21)&gt;0,0,PI()),ACOS('OddsRatio_working_3-way'!V21/(2*'OddsRatio_working_3-way'!X21)))</f>
        <v>0.5999576416235759</v>
      </c>
      <c r="Z21" s="11">
        <f>'OddsRatio_working_3-way'!X21^(1/3)*COS('OddsRatio_working_3-way'!Y21/3)</f>
        <v>0.52004908231472791</v>
      </c>
      <c r="AA21" s="11">
        <f>'OddsRatio_working_3-way'!X21^(1/3)*COS(('OddsRatio_working_3-way'!Y21+2*PI())/3)</f>
        <v>-0.35131359829628861</v>
      </c>
      <c r="AB21" s="11">
        <f>'OddsRatio_working_3-way'!X21^(1/3)*COS(('OddsRatio_working_3-way'!Y21+4*PI())/3)</f>
        <v>-0.16873548401843944</v>
      </c>
      <c r="AC21" s="11">
        <f>'OddsRatio_working_3-way'!X21^(1/3)*SIN('OddsRatio_working_3-way'!Y21/3)</f>
        <v>0.10541152342645077</v>
      </c>
      <c r="AD21" s="11">
        <f>'OddsRatio_working_3-way'!X21^(1/3)*SIN(('OddsRatio_working_3-way'!Y21+2*PI())/3)</f>
        <v>0.39766995478611372</v>
      </c>
      <c r="AE21" s="11">
        <f>'OddsRatio_working_3-way'!X21^(1/3)*SIN(('OddsRatio_working_3-way'!Y21+4*PI())/3)</f>
        <v>-0.50308147821256433</v>
      </c>
      <c r="AF21" s="11">
        <f>-'OddsRatio_working_3-way'!U21/(3*'OddsRatio_working_3-way'!X21^(1/3))*COS(('OddsRatio_working_3-way'!Y21)/3)</f>
        <v>0.52004908231472791</v>
      </c>
      <c r="AG21" s="11">
        <f>-'OddsRatio_working_3-way'!U21/(3*'OddsRatio_working_3-way'!X21^(1/3))*COS(('OddsRatio_working_3-way'!Y21+2*PI())/3)</f>
        <v>-0.35131359829628861</v>
      </c>
      <c r="AH21" s="11">
        <f>-'OddsRatio_working_3-way'!U21/(3*'OddsRatio_working_3-way'!X21^(1/3))*COS(('OddsRatio_working_3-way'!Y21+4*PI())/3)</f>
        <v>-0.16873548401843944</v>
      </c>
      <c r="AI21" s="11">
        <f>'OddsRatio_working_3-way'!U21/(3*'OddsRatio_working_3-way'!X21^(1/3))*SIN(('OddsRatio_working_3-way'!Y21)/3)</f>
        <v>-0.10541152342645077</v>
      </c>
      <c r="AJ21" s="11">
        <f>'OddsRatio_working_3-way'!U21/(3*'OddsRatio_working_3-way'!X21^(1/3))*SIN(('OddsRatio_working_3-way'!Y21+2*PI())/3)</f>
        <v>-0.39766995478611372</v>
      </c>
      <c r="AK21" s="11">
        <f>'OddsRatio_working_3-way'!U21/(3*'OddsRatio_working_3-way'!X21^(1/3))*SIN(('OddsRatio_working_3-way'!Y21+4*PI())/3)</f>
        <v>0.50308147821256433</v>
      </c>
      <c r="AL21" s="11">
        <f>'OddsRatio_working_3-way'!Z21+'OddsRatio_working_3-way'!AF21</f>
        <v>1.0400981646294558</v>
      </c>
      <c r="AM21" s="11">
        <f>'OddsRatio_working_3-way'!AA21+'OddsRatio_working_3-way'!AG21</f>
        <v>-0.70262719659257722</v>
      </c>
      <c r="AN21" s="11">
        <f>'OddsRatio_working_3-way'!AB21+'OddsRatio_working_3-way'!AH21</f>
        <v>-0.33747096803687887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1.0400981646294558</v>
      </c>
      <c r="AS21" s="11">
        <f>IF(('OddsRatio_working_3-way'!X21=0),IF(Q21&gt;0,-Q21^(1/3),(-Q21)^(1/3)),'OddsRatio_working_3-way'!AM21-'OddsRatio_working_3-way'!R21/3)</f>
        <v>-0.70262719659257722</v>
      </c>
      <c r="AT21" s="11">
        <f>IF(('OddsRatio_working_3-way'!X21=0),IF(Q21&gt;0,-Q21^(1/3),(-Q21)^(1/3)),'OddsRatio_working_3-way'!AN21-'OddsRatio_working_3-way'!R21/3)</f>
        <v>-0.33747096803687887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1.53</v>
      </c>
      <c r="B22" s="4">
        <f>IF('True_Odds_Calculator_3-way'!B23="","",'True_Odds_Calculator_3-way'!B23)</f>
        <v>4.57</v>
      </c>
      <c r="C22" s="4">
        <f>IF('True_Odds_Calculator_3-way'!C23="","",'True_Odds_Calculator_3-way'!C23)</f>
        <v>6.5</v>
      </c>
      <c r="D22" s="9">
        <f t="shared" si="13"/>
        <v>0.64217581453059036</v>
      </c>
      <c r="E22" s="9">
        <f t="shared" si="14"/>
        <v>0.21038214070310096</v>
      </c>
      <c r="F22" s="9">
        <f t="shared" si="15"/>
        <v>0.14744204476630848</v>
      </c>
      <c r="G22" s="9">
        <f t="shared" si="16"/>
        <v>1.0513319830914172</v>
      </c>
      <c r="H22" s="9">
        <f t="shared" si="17"/>
        <v>1.5572059510384513</v>
      </c>
      <c r="I22" s="9">
        <f t="shared" si="18"/>
        <v>4.7532551796363594</v>
      </c>
      <c r="J22" s="9">
        <f t="shared" si="19"/>
        <v>6.7823259070027957</v>
      </c>
      <c r="K22" s="11">
        <f t="shared" si="20"/>
        <v>0.65359477124183007</v>
      </c>
      <c r="L22" s="11">
        <f t="shared" si="21"/>
        <v>0.21881838074398249</v>
      </c>
      <c r="M22" s="11">
        <f t="shared" si="22"/>
        <v>0.15384615384615385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-0.22897379790158778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0.21122739619328629</v>
      </c>
      <c r="Q22" s="11">
        <f>2*'OddsRatio_working_3-way'!K22*'OddsRatio_working_3-way'!L22*'OddsRatio_working_3-way'!M22</f>
        <v>4.4005707540267981E-2</v>
      </c>
      <c r="R22" s="11">
        <f t="shared" si="23"/>
        <v>0</v>
      </c>
      <c r="S22" s="11">
        <f t="shared" si="24"/>
        <v>-0.92249592804531788</v>
      </c>
      <c r="T22" s="11">
        <f t="shared" si="25"/>
        <v>-0.19218665167610791</v>
      </c>
      <c r="U22" s="11">
        <f>'OddsRatio_working_3-way'!S22-'OddsRatio_working_3-way'!R22^2/3</f>
        <v>-0.92249592804531788</v>
      </c>
      <c r="V22" s="11">
        <f>'OddsRatio_working_3-way'!S22*'OddsRatio_working_3-way'!R22/3-2*'OddsRatio_working_3-way'!R22^3/27-'OddsRatio_working_3-way'!T22</f>
        <v>0.19218665167610791</v>
      </c>
      <c r="W22" s="11">
        <f>'OddsRatio_working_3-way'!V22^2+4*'OddsRatio_working_3-way'!U22^3/27</f>
        <v>-7.9366938309264834E-2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0.17051586978323929</v>
      </c>
      <c r="Y22" s="11">
        <f>IF('OddsRatio_working_3-way'!W22&gt;=0,IF('OddsRatio_working_3-way'!V22+SQRT('OddsRatio_working_3-way'!W22)&gt;0,0,PI()),ACOS('OddsRatio_working_3-way'!V22/(2*'OddsRatio_working_3-way'!X22)))</f>
        <v>0.97212573669743174</v>
      </c>
      <c r="Z22" s="11">
        <f>'OddsRatio_working_3-way'!X22^(1/3)*COS('OddsRatio_working_3-way'!Y22/3)</f>
        <v>0.52566599154570859</v>
      </c>
      <c r="AA22" s="11">
        <f>'OddsRatio_working_3-way'!X22^(1/3)*COS(('OddsRatio_working_3-way'!Y22+2*PI())/3)</f>
        <v>-0.41573960455916459</v>
      </c>
      <c r="AB22" s="11">
        <f>'OddsRatio_working_3-way'!X22^(1/3)*COS(('OddsRatio_working_3-way'!Y22+4*PI())/3)</f>
        <v>-0.10992638698654406</v>
      </c>
      <c r="AC22" s="11">
        <f>'OddsRatio_working_3-way'!X22^(1/3)*SIN('OddsRatio_working_3-way'!Y22/3)</f>
        <v>0.17656134348729821</v>
      </c>
      <c r="AD22" s="11">
        <f>'OddsRatio_working_3-way'!X22^(1/3)*SIN(('OddsRatio_working_3-way'!Y22+2*PI())/3)</f>
        <v>0.3669594308404705</v>
      </c>
      <c r="AE22" s="11">
        <f>'OddsRatio_working_3-way'!X22^(1/3)*SIN(('OddsRatio_working_3-way'!Y22+4*PI())/3)</f>
        <v>-0.54352077432776869</v>
      </c>
      <c r="AF22" s="11">
        <f>-'OddsRatio_working_3-way'!U22/(3*'OddsRatio_working_3-way'!X22^(1/3))*COS(('OddsRatio_working_3-way'!Y22)/3)</f>
        <v>0.52566599154570859</v>
      </c>
      <c r="AG22" s="11">
        <f>-'OddsRatio_working_3-way'!U22/(3*'OddsRatio_working_3-way'!X22^(1/3))*COS(('OddsRatio_working_3-way'!Y22+2*PI())/3)</f>
        <v>-0.41573960455916459</v>
      </c>
      <c r="AH22" s="11">
        <f>-'OddsRatio_working_3-way'!U22/(3*'OddsRatio_working_3-way'!X22^(1/3))*COS(('OddsRatio_working_3-way'!Y22+4*PI())/3)</f>
        <v>-0.10992638698654406</v>
      </c>
      <c r="AI22" s="11">
        <f>'OddsRatio_working_3-way'!U22/(3*'OddsRatio_working_3-way'!X22^(1/3))*SIN(('OddsRatio_working_3-way'!Y22)/3)</f>
        <v>-0.17656134348729821</v>
      </c>
      <c r="AJ22" s="11">
        <f>'OddsRatio_working_3-way'!U22/(3*'OddsRatio_working_3-way'!X22^(1/3))*SIN(('OddsRatio_working_3-way'!Y22+2*PI())/3)</f>
        <v>-0.3669594308404705</v>
      </c>
      <c r="AK22" s="11">
        <f>'OddsRatio_working_3-way'!U22/(3*'OddsRatio_working_3-way'!X22^(1/3))*SIN(('OddsRatio_working_3-way'!Y22+4*PI())/3)</f>
        <v>0.54352077432776869</v>
      </c>
      <c r="AL22" s="11">
        <f>'OddsRatio_working_3-way'!Z22+'OddsRatio_working_3-way'!AF22</f>
        <v>1.0513319830914172</v>
      </c>
      <c r="AM22" s="11">
        <f>'OddsRatio_working_3-way'!AA22+'OddsRatio_working_3-way'!AG22</f>
        <v>-0.83147920911832918</v>
      </c>
      <c r="AN22" s="11">
        <f>'OddsRatio_working_3-way'!AB22+'OddsRatio_working_3-way'!AH22</f>
        <v>-0.21985277397308811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1.0513319830914172</v>
      </c>
      <c r="AS22" s="11">
        <f>IF(('OddsRatio_working_3-way'!X22=0),IF(Q22&gt;0,-Q22^(1/3),(-Q22)^(1/3)),'OddsRatio_working_3-way'!AM22-'OddsRatio_working_3-way'!R22/3)</f>
        <v>-0.83147920911832918</v>
      </c>
      <c r="AT22" s="11">
        <f>IF(('OddsRatio_working_3-way'!X22=0),IF(Q22&gt;0,-Q22^(1/3),(-Q22)^(1/3)),'OddsRatio_working_3-way'!AN22-'OddsRatio_working_3-way'!R22/3)</f>
        <v>-0.21985277397308811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2.93</v>
      </c>
      <c r="B23" s="4">
        <f>IF('True_Odds_Calculator_3-way'!B24="","",'True_Odds_Calculator_3-way'!B24)</f>
        <v>3.19</v>
      </c>
      <c r="C23" s="4">
        <f>IF('True_Odds_Calculator_3-way'!C24="","",'True_Odds_Calculator_3-way'!C24)</f>
        <v>2.72</v>
      </c>
      <c r="D23" s="9">
        <f t="shared" si="13"/>
        <v>0.33380095383368896</v>
      </c>
      <c r="E23" s="9">
        <f t="shared" si="14"/>
        <v>0.30631049882894873</v>
      </c>
      <c r="F23" s="9">
        <f t="shared" si="15"/>
        <v>0.35988854733736225</v>
      </c>
      <c r="G23" s="9">
        <f t="shared" si="16"/>
        <v>1.0340918711331581</v>
      </c>
      <c r="H23" s="9">
        <f t="shared" si="17"/>
        <v>2.9957973112869958</v>
      </c>
      <c r="I23" s="9">
        <f t="shared" si="18"/>
        <v>3.2646611977816158</v>
      </c>
      <c r="J23" s="9">
        <f t="shared" si="19"/>
        <v>2.778638018349032</v>
      </c>
      <c r="K23" s="11">
        <f t="shared" si="20"/>
        <v>0.34129692832764502</v>
      </c>
      <c r="L23" s="11">
        <f t="shared" si="21"/>
        <v>0.31347962382445144</v>
      </c>
      <c r="M23" s="11">
        <f t="shared" si="22"/>
        <v>0.36764705882352938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-0.28595827152584197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0.22971303492456283</v>
      </c>
      <c r="Q23" s="11">
        <f>2*'OddsRatio_working_3-way'!K23*'OddsRatio_working_3-way'!L23*'OddsRatio_working_3-way'!M23</f>
        <v>7.8668847576905093E-2</v>
      </c>
      <c r="R23" s="11">
        <f t="shared" si="23"/>
        <v>0</v>
      </c>
      <c r="S23" s="11">
        <f t="shared" si="24"/>
        <v>-0.80330963569908043</v>
      </c>
      <c r="T23" s="11">
        <f t="shared" si="25"/>
        <v>-0.27510603962297281</v>
      </c>
      <c r="U23" s="11">
        <f>'OddsRatio_working_3-way'!S23-'OddsRatio_working_3-way'!R23^2/3</f>
        <v>-0.80330963569908043</v>
      </c>
      <c r="V23" s="11">
        <f>'OddsRatio_working_3-way'!S23*'OddsRatio_working_3-way'!R23/3-2*'OddsRatio_working_3-way'!R23^3/27-'OddsRatio_working_3-way'!T23</f>
        <v>0.27510603962297281</v>
      </c>
      <c r="W23" s="11">
        <f>'OddsRatio_working_3-way'!V23^2+4*'OddsRatio_working_3-way'!U23^3/27</f>
        <v>-1.1138263181126873E-3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0.13856150200826831</v>
      </c>
      <c r="Y23" s="11">
        <f>IF('OddsRatio_working_3-way'!W23&gt;=0,IF('OddsRatio_working_3-way'!V23+SQRT('OddsRatio_working_3-way'!W23)&gt;0,0,PI()),ACOS('OddsRatio_working_3-way'!V23/(2*'OddsRatio_working_3-way'!X23)))</f>
        <v>0.12072343511622208</v>
      </c>
      <c r="Z23" s="11">
        <f>'OddsRatio_working_3-way'!X23^(1/3)*COS('OddsRatio_working_3-way'!Y23/3)</f>
        <v>0.51704593556657907</v>
      </c>
      <c r="AA23" s="11">
        <f>'OddsRatio_working_3-way'!X23^(1/3)*COS(('OddsRatio_working_3-way'!Y23+2*PI())/3)</f>
        <v>-0.27655167573285722</v>
      </c>
      <c r="AB23" s="11">
        <f>'OddsRatio_working_3-way'!X23^(1/3)*COS(('OddsRatio_working_3-way'!Y23+4*PI())/3)</f>
        <v>-0.240494259833722</v>
      </c>
      <c r="AC23" s="11">
        <f>'OddsRatio_working_3-way'!X23^(1/3)*SIN('OddsRatio_working_3-way'!Y23/3)</f>
        <v>2.0817758775648045E-2</v>
      </c>
      <c r="AD23" s="11">
        <f>'OddsRatio_working_3-way'!X23^(1/3)*SIN(('OddsRatio_working_3-way'!Y23+2*PI())/3)</f>
        <v>0.43736603573632549</v>
      </c>
      <c r="AE23" s="11">
        <f>'OddsRatio_working_3-way'!X23^(1/3)*SIN(('OddsRatio_working_3-way'!Y23+4*PI())/3)</f>
        <v>-0.4581837945119735</v>
      </c>
      <c r="AF23" s="11">
        <f>-'OddsRatio_working_3-way'!U23/(3*'OddsRatio_working_3-way'!X23^(1/3))*COS(('OddsRatio_working_3-way'!Y23)/3)</f>
        <v>0.51704593556657907</v>
      </c>
      <c r="AG23" s="11">
        <f>-'OddsRatio_working_3-way'!U23/(3*'OddsRatio_working_3-way'!X23^(1/3))*COS(('OddsRatio_working_3-way'!Y23+2*PI())/3)</f>
        <v>-0.27655167573285722</v>
      </c>
      <c r="AH23" s="11">
        <f>-'OddsRatio_working_3-way'!U23/(3*'OddsRatio_working_3-way'!X23^(1/3))*COS(('OddsRatio_working_3-way'!Y23+4*PI())/3)</f>
        <v>-0.240494259833722</v>
      </c>
      <c r="AI23" s="11">
        <f>'OddsRatio_working_3-way'!U23/(3*'OddsRatio_working_3-way'!X23^(1/3))*SIN(('OddsRatio_working_3-way'!Y23)/3)</f>
        <v>-2.0817758775648045E-2</v>
      </c>
      <c r="AJ23" s="11">
        <f>'OddsRatio_working_3-way'!U23/(3*'OddsRatio_working_3-way'!X23^(1/3))*SIN(('OddsRatio_working_3-way'!Y23+2*PI())/3)</f>
        <v>-0.43736603573632549</v>
      </c>
      <c r="AK23" s="11">
        <f>'OddsRatio_working_3-way'!U23/(3*'OddsRatio_working_3-way'!X23^(1/3))*SIN(('OddsRatio_working_3-way'!Y23+4*PI())/3)</f>
        <v>0.4581837945119735</v>
      </c>
      <c r="AL23" s="11">
        <f>'OddsRatio_working_3-way'!Z23+'OddsRatio_working_3-way'!AF23</f>
        <v>1.0340918711331581</v>
      </c>
      <c r="AM23" s="11">
        <f>'OddsRatio_working_3-way'!AA23+'OddsRatio_working_3-way'!AG23</f>
        <v>-0.55310335146571443</v>
      </c>
      <c r="AN23" s="11">
        <f>'OddsRatio_working_3-way'!AB23+'OddsRatio_working_3-way'!AH23</f>
        <v>-0.48098851966744399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1.0340918711331581</v>
      </c>
      <c r="AS23" s="11">
        <f>IF(('OddsRatio_working_3-way'!X23=0),IF(Q23&gt;0,-Q23^(1/3),(-Q23)^(1/3)),'OddsRatio_working_3-way'!AM23-'OddsRatio_working_3-way'!R23/3)</f>
        <v>-0.55310335146571443</v>
      </c>
      <c r="AT23" s="11">
        <f>IF(('OddsRatio_working_3-way'!X23=0),IF(Q23&gt;0,-Q23^(1/3),(-Q23)^(1/3)),'OddsRatio_working_3-way'!AN23-'OddsRatio_working_3-way'!R23/3)</f>
        <v>-0.48098851966744399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5.87</v>
      </c>
      <c r="B24" s="4">
        <f>IF('True_Odds_Calculator_3-way'!B25="","",'True_Odds_Calculator_3-way'!B25)</f>
        <v>4.26</v>
      </c>
      <c r="C24" s="4">
        <f>IF('True_Odds_Calculator_3-way'!C25="","",'True_Odds_Calculator_3-way'!C25)</f>
        <v>1.61</v>
      </c>
      <c r="D24" s="9">
        <f t="shared" si="13"/>
        <v>0.16376320970571875</v>
      </c>
      <c r="E24" s="9">
        <f t="shared" si="14"/>
        <v>0.22633486494043303</v>
      </c>
      <c r="F24" s="9">
        <f t="shared" si="15"/>
        <v>0.60990192535384835</v>
      </c>
      <c r="G24" s="9">
        <f t="shared" si="16"/>
        <v>1.0485375005702831</v>
      </c>
      <c r="H24" s="9">
        <f t="shared" si="17"/>
        <v>6.1063776277772792</v>
      </c>
      <c r="I24" s="9">
        <f t="shared" si="18"/>
        <v>4.4182322518591235</v>
      </c>
      <c r="J24" s="9">
        <f t="shared" si="19"/>
        <v>1.6396078753478724</v>
      </c>
      <c r="K24" s="11">
        <f t="shared" si="20"/>
        <v>0.17035775127768313</v>
      </c>
      <c r="L24" s="11">
        <f t="shared" si="21"/>
        <v>0.23474178403755869</v>
      </c>
      <c r="M24" s="11">
        <f t="shared" si="22"/>
        <v>0.6211180124223602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-0.24054859239629089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0.21708901906612876</v>
      </c>
      <c r="Q24" s="11">
        <f>2*'OddsRatio_working_3-way'!K24*'OddsRatio_working_3-way'!L24*'OddsRatio_working_3-way'!M24</f>
        <v>4.9677121067764014E-2</v>
      </c>
      <c r="R24" s="11">
        <f t="shared" si="23"/>
        <v>0</v>
      </c>
      <c r="S24" s="11">
        <f t="shared" si="24"/>
        <v>-0.90247470127984064</v>
      </c>
      <c r="T24" s="11">
        <f t="shared" si="25"/>
        <v>-0.20651594994962025</v>
      </c>
      <c r="U24" s="11">
        <f>'OddsRatio_working_3-way'!S24-'OddsRatio_working_3-way'!R24^2/3</f>
        <v>-0.90247470127984064</v>
      </c>
      <c r="V24" s="11">
        <f>'OddsRatio_working_3-way'!S24*'OddsRatio_working_3-way'!R24/3-2*'OddsRatio_working_3-way'!R24^3/27-'OddsRatio_working_3-way'!T24</f>
        <v>0.20651594994962025</v>
      </c>
      <c r="W24" s="11">
        <f>'OddsRatio_working_3-way'!V24^2+4*'OddsRatio_working_3-way'!U24^3/27</f>
        <v>-6.6244506780967702E-2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0.1649949577748982</v>
      </c>
      <c r="Y24" s="11">
        <f>IF('OddsRatio_working_3-way'!W24&gt;=0,IF('OddsRatio_working_3-way'!V24+SQRT('OddsRatio_working_3-way'!W24)&gt;0,0,PI()),ACOS('OddsRatio_working_3-way'!V24/(2*'OddsRatio_working_3-way'!X24)))</f>
        <v>0.89460745740461234</v>
      </c>
      <c r="Z24" s="11">
        <f>'OddsRatio_working_3-way'!X24^(1/3)*COS('OddsRatio_working_3-way'!Y24/3)</f>
        <v>0.52426875028514153</v>
      </c>
      <c r="AA24" s="11">
        <f>'OddsRatio_working_3-way'!X24^(1/3)*COS(('OddsRatio_working_3-way'!Y24+2*PI())/3)</f>
        <v>-0.40168860627083913</v>
      </c>
      <c r="AB24" s="11">
        <f>'OddsRatio_working_3-way'!X24^(1/3)*COS(('OddsRatio_working_3-way'!Y24+4*PI())/3)</f>
        <v>-0.12258014401430256</v>
      </c>
      <c r="AC24" s="11">
        <f>'OddsRatio_working_3-way'!X24^(1/3)*SIN('OddsRatio_working_3-way'!Y24/3)</f>
        <v>0.16114334581691406</v>
      </c>
      <c r="AD24" s="11">
        <f>'OddsRatio_working_3-way'!X24^(1/3)*SIN(('OddsRatio_working_3-way'!Y24+2*PI())/3)</f>
        <v>0.37345838324879577</v>
      </c>
      <c r="AE24" s="11">
        <f>'OddsRatio_working_3-way'!X24^(1/3)*SIN(('OddsRatio_working_3-way'!Y24+4*PI())/3)</f>
        <v>-0.53460172906570969</v>
      </c>
      <c r="AF24" s="11">
        <f>-'OddsRatio_working_3-way'!U24/(3*'OddsRatio_working_3-way'!X24^(1/3))*COS(('OddsRatio_working_3-way'!Y24)/3)</f>
        <v>0.52426875028514142</v>
      </c>
      <c r="AG24" s="11">
        <f>-'OddsRatio_working_3-way'!U24/(3*'OddsRatio_working_3-way'!X24^(1/3))*COS(('OddsRatio_working_3-way'!Y24+2*PI())/3)</f>
        <v>-0.40168860627083908</v>
      </c>
      <c r="AH24" s="11">
        <f>-'OddsRatio_working_3-way'!U24/(3*'OddsRatio_working_3-way'!X24^(1/3))*COS(('OddsRatio_working_3-way'!Y24+4*PI())/3)</f>
        <v>-0.12258014401430253</v>
      </c>
      <c r="AI24" s="11">
        <f>'OddsRatio_working_3-way'!U24/(3*'OddsRatio_working_3-way'!X24^(1/3))*SIN(('OddsRatio_working_3-way'!Y24)/3)</f>
        <v>-0.16114334581691403</v>
      </c>
      <c r="AJ24" s="11">
        <f>'OddsRatio_working_3-way'!U24/(3*'OddsRatio_working_3-way'!X24^(1/3))*SIN(('OddsRatio_working_3-way'!Y24+2*PI())/3)</f>
        <v>-0.37345838324879571</v>
      </c>
      <c r="AK24" s="11">
        <f>'OddsRatio_working_3-way'!U24/(3*'OddsRatio_working_3-way'!X24^(1/3))*SIN(('OddsRatio_working_3-way'!Y24+4*PI())/3)</f>
        <v>0.53460172906570957</v>
      </c>
      <c r="AL24" s="11">
        <f>'OddsRatio_working_3-way'!Z24+'OddsRatio_working_3-way'!AF24</f>
        <v>1.0485375005702831</v>
      </c>
      <c r="AM24" s="11">
        <f>'OddsRatio_working_3-way'!AA24+'OddsRatio_working_3-way'!AG24</f>
        <v>-0.80337721254167827</v>
      </c>
      <c r="AN24" s="11">
        <f>'OddsRatio_working_3-way'!AB24+'OddsRatio_working_3-way'!AH24</f>
        <v>-0.24516028802860509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1.0485375005702831</v>
      </c>
      <c r="AS24" s="11">
        <f>IF(('OddsRatio_working_3-way'!X24=0),IF(Q24&gt;0,-Q24^(1/3),(-Q24)^(1/3)),'OddsRatio_working_3-way'!AM24-'OddsRatio_working_3-way'!R24/3)</f>
        <v>-0.80337721254167827</v>
      </c>
      <c r="AT24" s="11">
        <f>IF(('OddsRatio_working_3-way'!X24=0),IF(Q24&gt;0,-Q24^(1/3),(-Q24)^(1/3)),'OddsRatio_working_3-way'!AN24-'OddsRatio_working_3-way'!R24/3)</f>
        <v>-0.24516028802860509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1.19</v>
      </c>
      <c r="B25" s="4">
        <f>IF('True_Odds_Calculator_3-way'!B26="","",'True_Odds_Calculator_3-way'!B26)</f>
        <v>7.56</v>
      </c>
      <c r="C25" s="4">
        <f>IF('True_Odds_Calculator_3-way'!C26="","",'True_Odds_Calculator_3-way'!C26)</f>
        <v>16.420000000000002</v>
      </c>
      <c r="D25" s="9">
        <f t="shared" si="13"/>
        <v>0.82498239105020554</v>
      </c>
      <c r="E25" s="9">
        <f t="shared" si="14"/>
        <v>0.12012506609678171</v>
      </c>
      <c r="F25" s="9">
        <f t="shared" si="15"/>
        <v>5.4892542853012545E-2</v>
      </c>
      <c r="G25" s="9">
        <f t="shared" si="16"/>
        <v>1.1165636021508951</v>
      </c>
      <c r="H25" s="9">
        <f t="shared" si="17"/>
        <v>1.2121470844086701</v>
      </c>
      <c r="I25" s="9">
        <f t="shared" si="18"/>
        <v>8.3246572301098709</v>
      </c>
      <c r="J25" s="9">
        <f t="shared" si="19"/>
        <v>18.217410745166806</v>
      </c>
      <c r="K25" s="11">
        <f t="shared" si="20"/>
        <v>0.84033613445378152</v>
      </c>
      <c r="L25" s="11">
        <f t="shared" si="21"/>
        <v>0.1322751322751323</v>
      </c>
      <c r="M25" s="11">
        <f t="shared" si="22"/>
        <v>6.0901339829476243E-2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-0.13010677271314519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0.15008033257964168</v>
      </c>
      <c r="Q25" s="11">
        <f>2*'OddsRatio_working_3-way'!K25*'OddsRatio_working_3-way'!L25*'OddsRatio_working_3-way'!M25</f>
        <v>1.3539046691893703E-2</v>
      </c>
      <c r="R25" s="11">
        <f t="shared" si="23"/>
        <v>0</v>
      </c>
      <c r="S25" s="11">
        <f t="shared" si="24"/>
        <v>-1.1535166805692236</v>
      </c>
      <c r="T25" s="11">
        <f t="shared" si="25"/>
        <v>-0.10406104470628992</v>
      </c>
      <c r="U25" s="11">
        <f>'OddsRatio_working_3-way'!S25-'OddsRatio_working_3-way'!R25^2/3</f>
        <v>-1.1535166805692236</v>
      </c>
      <c r="V25" s="11">
        <f>'OddsRatio_working_3-way'!S25*'OddsRatio_working_3-way'!R25/3-2*'OddsRatio_working_3-way'!R25^3/27-'OddsRatio_working_3-way'!T25</f>
        <v>0.10406104470628992</v>
      </c>
      <c r="W25" s="11">
        <f>'OddsRatio_working_3-way'!V25^2+4*'OddsRatio_working_3-way'!U25^3/27</f>
        <v>-0.216559467855378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0.23842617771584063</v>
      </c>
      <c r="Y25" s="11">
        <f>IF('OddsRatio_working_3-way'!W25&gt;=0,IF('OddsRatio_working_3-way'!V25+SQRT('OddsRatio_working_3-way'!W25)&gt;0,0,PI()),ACOS('OddsRatio_working_3-way'!V25/(2*'OddsRatio_working_3-way'!X25)))</f>
        <v>1.3508011941845262</v>
      </c>
      <c r="Z25" s="11">
        <f>'OddsRatio_working_3-way'!X25^(1/3)*COS('OddsRatio_working_3-way'!Y25/3)</f>
        <v>0.55828180107544756</v>
      </c>
      <c r="AA25" s="11">
        <f>'OddsRatio_working_3-way'!X25^(1/3)*COS(('OddsRatio_working_3-way'!Y25+2*PI())/3)</f>
        <v>-0.5128506416339641</v>
      </c>
      <c r="AB25" s="11">
        <f>'OddsRatio_working_3-way'!X25^(1/3)*COS(('OddsRatio_working_3-way'!Y25+4*PI())/3)</f>
        <v>-4.543115944148339E-2</v>
      </c>
      <c r="AC25" s="11">
        <f>'OddsRatio_working_3-way'!X25^(1/3)*SIN('OddsRatio_working_3-way'!Y25/3)</f>
        <v>0.26986476386830427</v>
      </c>
      <c r="AD25" s="11">
        <f>'OddsRatio_working_3-way'!X25^(1/3)*SIN(('OddsRatio_working_3-way'!Y25+2*PI())/3)</f>
        <v>0.34855384026771613</v>
      </c>
      <c r="AE25" s="11">
        <f>'OddsRatio_working_3-way'!X25^(1/3)*SIN(('OddsRatio_working_3-way'!Y25+4*PI())/3)</f>
        <v>-0.61841860413602023</v>
      </c>
      <c r="AF25" s="11">
        <f>-'OddsRatio_working_3-way'!U25/(3*'OddsRatio_working_3-way'!X25^(1/3))*COS(('OddsRatio_working_3-way'!Y25)/3)</f>
        <v>0.55828180107544756</v>
      </c>
      <c r="AG25" s="11">
        <f>-'OddsRatio_working_3-way'!U25/(3*'OddsRatio_working_3-way'!X25^(1/3))*COS(('OddsRatio_working_3-way'!Y25+2*PI())/3)</f>
        <v>-0.5128506416339641</v>
      </c>
      <c r="AH25" s="11">
        <f>-'OddsRatio_working_3-way'!U25/(3*'OddsRatio_working_3-way'!X25^(1/3))*COS(('OddsRatio_working_3-way'!Y25+4*PI())/3)</f>
        <v>-4.543115944148339E-2</v>
      </c>
      <c r="AI25" s="11">
        <f>'OddsRatio_working_3-way'!U25/(3*'OddsRatio_working_3-way'!X25^(1/3))*SIN(('OddsRatio_working_3-way'!Y25)/3)</f>
        <v>-0.26986476386830427</v>
      </c>
      <c r="AJ25" s="11">
        <f>'OddsRatio_working_3-way'!U25/(3*'OddsRatio_working_3-way'!X25^(1/3))*SIN(('OddsRatio_working_3-way'!Y25+2*PI())/3)</f>
        <v>-0.34855384026771613</v>
      </c>
      <c r="AK25" s="11">
        <f>'OddsRatio_working_3-way'!U25/(3*'OddsRatio_working_3-way'!X25^(1/3))*SIN(('OddsRatio_working_3-way'!Y25+4*PI())/3)</f>
        <v>0.61841860413602023</v>
      </c>
      <c r="AL25" s="11">
        <f>'OddsRatio_working_3-way'!Z25+'OddsRatio_working_3-way'!AF25</f>
        <v>1.1165636021508951</v>
      </c>
      <c r="AM25" s="11">
        <f>'OddsRatio_working_3-way'!AA25+'OddsRatio_working_3-way'!AG25</f>
        <v>-1.0257012832679282</v>
      </c>
      <c r="AN25" s="11">
        <f>'OddsRatio_working_3-way'!AB25+'OddsRatio_working_3-way'!AH25</f>
        <v>-9.086231888296678E-2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1.1165636021508951</v>
      </c>
      <c r="AS25" s="11">
        <f>IF(('OddsRatio_working_3-way'!X25=0),IF(Q25&gt;0,-Q25^(1/3),(-Q25)^(1/3)),'OddsRatio_working_3-way'!AM25-'OddsRatio_working_3-way'!R25/3)</f>
        <v>-1.0257012832679282</v>
      </c>
      <c r="AT25" s="11">
        <f>IF(('OddsRatio_working_3-way'!X25=0),IF(Q25&gt;0,-Q25^(1/3),(-Q25)^(1/3)),'OddsRatio_working_3-way'!AN25-'OddsRatio_working_3-way'!R25/3)</f>
        <v>-9.086231888296678E-2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2.93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2.54</v>
      </c>
      <c r="D26" s="9">
        <f t="shared" si="13"/>
        <v>0.33377764982919467</v>
      </c>
      <c r="E26" s="9">
        <f t="shared" si="14"/>
        <v>0.28051933925562733</v>
      </c>
      <c r="F26" s="9">
        <f t="shared" si="15"/>
        <v>0.38570301091517795</v>
      </c>
      <c r="G26" s="9">
        <f t="shared" si="16"/>
        <v>1.0342002459610069</v>
      </c>
      <c r="H26" s="9">
        <f t="shared" si="17"/>
        <v>2.9960064747047439</v>
      </c>
      <c r="I26" s="9">
        <f t="shared" si="18"/>
        <v>3.5648166099832976</v>
      </c>
      <c r="J26" s="9">
        <f t="shared" si="19"/>
        <v>2.5926683787799507</v>
      </c>
      <c r="K26" s="11">
        <f t="shared" si="20"/>
        <v>0.34129692832764502</v>
      </c>
      <c r="L26" s="11">
        <f t="shared" si="21"/>
        <v>0.28735632183908044</v>
      </c>
      <c r="M26" s="11">
        <f t="shared" si="22"/>
        <v>0.39370078740157477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-0.28460932791780458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0.22973987731349987</v>
      </c>
      <c r="Q26" s="11">
        <f>2*'OddsRatio_working_3-way'!K26*'OddsRatio_working_3-way'!L26*'OddsRatio_working_3-way'!M26</f>
        <v>7.7223488172604979E-2</v>
      </c>
      <c r="R26" s="11">
        <f t="shared" si="23"/>
        <v>0</v>
      </c>
      <c r="S26" s="11">
        <f t="shared" si="24"/>
        <v>-0.8072113412243781</v>
      </c>
      <c r="T26" s="11">
        <f t="shared" si="25"/>
        <v>-0.27133154326869846</v>
      </c>
      <c r="U26" s="11">
        <f>'OddsRatio_working_3-way'!S26-'OddsRatio_working_3-way'!R26^2/3</f>
        <v>-0.8072113412243781</v>
      </c>
      <c r="V26" s="11">
        <f>'OddsRatio_working_3-way'!S26*'OddsRatio_working_3-way'!R26/3-2*'OddsRatio_working_3-way'!R26^3/27-'OddsRatio_working_3-way'!T26</f>
        <v>0.27133154326869846</v>
      </c>
      <c r="W26" s="11">
        <f>'OddsRatio_working_3-way'!V26^2+4*'OddsRatio_working_3-way'!U26^3/27</f>
        <v>-4.3008170980610022E-3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0.13957222455653076</v>
      </c>
      <c r="Y26" s="11">
        <f>IF('OddsRatio_working_3-way'!W26&gt;=0,IF('OddsRatio_working_3-way'!V26+SQRT('OddsRatio_working_3-way'!W26)&gt;0,0,PI()),ACOS('OddsRatio_working_3-way'!V26/(2*'OddsRatio_working_3-way'!X26)))</f>
        <v>0.23715101078193745</v>
      </c>
      <c r="Z26" s="11">
        <f>'OddsRatio_working_3-way'!X26^(1/3)*COS('OddsRatio_working_3-way'!Y26/3)</f>
        <v>0.51710012298050345</v>
      </c>
      <c r="AA26" s="11">
        <f>'OddsRatio_working_3-way'!X26^(1/3)*COS(('OddsRatio_working_3-way'!Y26+2*PI())/3)</f>
        <v>-0.29402445248228537</v>
      </c>
      <c r="AB26" s="11">
        <f>'OddsRatio_working_3-way'!X26^(1/3)*COS(('OddsRatio_working_3-way'!Y26+4*PI())/3)</f>
        <v>-0.22307567049821803</v>
      </c>
      <c r="AC26" s="11">
        <f>'OddsRatio_working_3-way'!X26^(1/3)*SIN('OddsRatio_working_3-way'!Y26/3)</f>
        <v>4.0962298377177235E-2</v>
      </c>
      <c r="AD26" s="11">
        <f>'OddsRatio_working_3-way'!X26^(1/3)*SIN(('OddsRatio_working_3-way'!Y26+2*PI())/3)</f>
        <v>0.42734069361258475</v>
      </c>
      <c r="AE26" s="11">
        <f>'OddsRatio_working_3-way'!X26^(1/3)*SIN(('OddsRatio_working_3-way'!Y26+4*PI())/3)</f>
        <v>-0.46830299198976205</v>
      </c>
      <c r="AF26" s="11">
        <f>-'OddsRatio_working_3-way'!U26/(3*'OddsRatio_working_3-way'!X26^(1/3))*COS(('OddsRatio_working_3-way'!Y26)/3)</f>
        <v>0.51710012298050345</v>
      </c>
      <c r="AG26" s="11">
        <f>-'OddsRatio_working_3-way'!U26/(3*'OddsRatio_working_3-way'!X26^(1/3))*COS(('OddsRatio_working_3-way'!Y26+2*PI())/3)</f>
        <v>-0.29402445248228537</v>
      </c>
      <c r="AH26" s="11">
        <f>-'OddsRatio_working_3-way'!U26/(3*'OddsRatio_working_3-way'!X26^(1/3))*COS(('OddsRatio_working_3-way'!Y26+4*PI())/3)</f>
        <v>-0.22307567049821803</v>
      </c>
      <c r="AI26" s="11">
        <f>'OddsRatio_working_3-way'!U26/(3*'OddsRatio_working_3-way'!X26^(1/3))*SIN(('OddsRatio_working_3-way'!Y26)/3)</f>
        <v>-4.0962298377177235E-2</v>
      </c>
      <c r="AJ26" s="11">
        <f>'OddsRatio_working_3-way'!U26/(3*'OddsRatio_working_3-way'!X26^(1/3))*SIN(('OddsRatio_working_3-way'!Y26+2*PI())/3)</f>
        <v>-0.42734069361258475</v>
      </c>
      <c r="AK26" s="11">
        <f>'OddsRatio_working_3-way'!U26/(3*'OddsRatio_working_3-way'!X26^(1/3))*SIN(('OddsRatio_working_3-way'!Y26+4*PI())/3)</f>
        <v>0.46830299198976205</v>
      </c>
      <c r="AL26" s="11">
        <f>'OddsRatio_working_3-way'!Z26+'OddsRatio_working_3-way'!AF26</f>
        <v>1.0342002459610069</v>
      </c>
      <c r="AM26" s="11">
        <f>'OddsRatio_working_3-way'!AA26+'OddsRatio_working_3-way'!AG26</f>
        <v>-0.58804890496457074</v>
      </c>
      <c r="AN26" s="11">
        <f>'OddsRatio_working_3-way'!AB26+'OddsRatio_working_3-way'!AH26</f>
        <v>-0.44615134099643605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1.0342002459610069</v>
      </c>
      <c r="AS26" s="11">
        <f>IF(('OddsRatio_working_3-way'!X26=0),IF(Q26&gt;0,-Q26^(1/3),(-Q26)^(1/3)),'OddsRatio_working_3-way'!AM26-'OddsRatio_working_3-way'!R26/3)</f>
        <v>-0.58804890496457074</v>
      </c>
      <c r="AT26" s="11">
        <f>IF(('OddsRatio_working_3-way'!X26=0),IF(Q26&gt;0,-Q26^(1/3),(-Q26)^(1/3)),'OddsRatio_working_3-way'!AN26-'OddsRatio_working_3-way'!R26/3)</f>
        <v>-0.44615134099643605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3.47</v>
      </c>
      <c r="B27" s="4">
        <f>IF('True_Odds_Calculator_3-way'!B28="","",'True_Odds_Calculator_3-way'!B28)</f>
        <v>3.22</v>
      </c>
      <c r="C27" s="4">
        <f>IF('True_Odds_Calculator_3-way'!C28="","",'True_Odds_Calculator_3-way'!C28)</f>
        <v>2.36</v>
      </c>
      <c r="D27" s="9">
        <f t="shared" si="13"/>
        <v>0.28124939550281247</v>
      </c>
      <c r="E27" s="9">
        <f t="shared" si="14"/>
        <v>0.30331496366989541</v>
      </c>
      <c r="F27" s="9">
        <f t="shared" si="15"/>
        <v>0.41543564082729217</v>
      </c>
      <c r="G27" s="9">
        <f t="shared" si="16"/>
        <v>1.0346409706925104</v>
      </c>
      <c r="H27" s="9">
        <f t="shared" si="17"/>
        <v>3.5555631976104998</v>
      </c>
      <c r="I27" s="9">
        <f t="shared" si="18"/>
        <v>3.2969029549373725</v>
      </c>
      <c r="J27" s="9">
        <f t="shared" si="19"/>
        <v>2.4071117201418137</v>
      </c>
      <c r="K27" s="11">
        <f t="shared" si="20"/>
        <v>0.28818443804034583</v>
      </c>
      <c r="L27" s="11">
        <f t="shared" si="21"/>
        <v>0.3105590062111801</v>
      </c>
      <c r="M27" s="11">
        <f t="shared" si="22"/>
        <v>0.42372881355932207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-0.28280786723189122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0.22943413124330092</v>
      </c>
      <c r="Q27" s="11">
        <f>2*'OddsRatio_working_3-way'!K27*'OddsRatio_working_3-way'!L27*'OddsRatio_working_3-way'!M27</f>
        <v>7.5845993799438322E-2</v>
      </c>
      <c r="R27" s="11">
        <f t="shared" si="23"/>
        <v>0</v>
      </c>
      <c r="S27" s="11">
        <f t="shared" si="24"/>
        <v>-0.81127209610181761</v>
      </c>
      <c r="T27" s="11">
        <f t="shared" si="25"/>
        <v>-0.26818912267828682</v>
      </c>
      <c r="U27" s="11">
        <f>'OddsRatio_working_3-way'!S27-'OddsRatio_working_3-way'!R27^2/3</f>
        <v>-0.81127209610181761</v>
      </c>
      <c r="V27" s="11">
        <f>'OddsRatio_working_3-way'!S27*'OddsRatio_working_3-way'!R27/3-2*'OddsRatio_working_3-way'!R27^3/27-'OddsRatio_working_3-way'!T27</f>
        <v>0.26818912267828682</v>
      </c>
      <c r="W27" s="11">
        <f>'OddsRatio_working_3-way'!V27^2+4*'OddsRatio_working_3-way'!U27^3/27</f>
        <v>-7.1781205675672533E-3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0.14062674540296063</v>
      </c>
      <c r="Y27" s="11">
        <f>IF('OddsRatio_working_3-way'!W27&gt;=0,IF('OddsRatio_working_3-way'!V27+SQRT('OddsRatio_working_3-way'!W27)&gt;0,0,PI()),ACOS('OddsRatio_working_3-way'!V27/(2*'OddsRatio_working_3-way'!X27)))</f>
        <v>0.30598902098266234</v>
      </c>
      <c r="Z27" s="11">
        <f>'OddsRatio_working_3-way'!X27^(1/3)*COS('OddsRatio_working_3-way'!Y27/3)</f>
        <v>0.51732048534625519</v>
      </c>
      <c r="AA27" s="11">
        <f>'OddsRatio_working_3-way'!X27^(1/3)*COS(('OddsRatio_working_3-way'!Y27+2*PI())/3)</f>
        <v>-0.30451502002828079</v>
      </c>
      <c r="AB27" s="11">
        <f>'OddsRatio_working_3-way'!X27^(1/3)*COS(('OddsRatio_working_3-way'!Y27+4*PI())/3)</f>
        <v>-0.21280546531797453</v>
      </c>
      <c r="AC27" s="11">
        <f>'OddsRatio_working_3-way'!X27^(1/3)*SIN('OddsRatio_working_3-way'!Y27/3)</f>
        <v>5.2948536099256066E-2</v>
      </c>
      <c r="AD27" s="11">
        <f>'OddsRatio_working_3-way'!X27^(1/3)*SIN(('OddsRatio_working_3-way'!Y27+2*PI())/3)</f>
        <v>0.42153841415832444</v>
      </c>
      <c r="AE27" s="11">
        <f>'OddsRatio_working_3-way'!X27^(1/3)*SIN(('OddsRatio_working_3-way'!Y27+4*PI())/3)</f>
        <v>-0.47448695025758042</v>
      </c>
      <c r="AF27" s="11">
        <f>-'OddsRatio_working_3-way'!U27/(3*'OddsRatio_working_3-way'!X27^(1/3))*COS(('OddsRatio_working_3-way'!Y27)/3)</f>
        <v>0.51732048534625508</v>
      </c>
      <c r="AG27" s="11">
        <f>-'OddsRatio_working_3-way'!U27/(3*'OddsRatio_working_3-way'!X27^(1/3))*COS(('OddsRatio_working_3-way'!Y27+2*PI())/3)</f>
        <v>-0.30451502002828074</v>
      </c>
      <c r="AH27" s="11">
        <f>-'OddsRatio_working_3-way'!U27/(3*'OddsRatio_working_3-way'!X27^(1/3))*COS(('OddsRatio_working_3-way'!Y27+4*PI())/3)</f>
        <v>-0.21280546531797451</v>
      </c>
      <c r="AI27" s="11">
        <f>'OddsRatio_working_3-way'!U27/(3*'OddsRatio_working_3-way'!X27^(1/3))*SIN(('OddsRatio_working_3-way'!Y27)/3)</f>
        <v>-5.2948536099256052E-2</v>
      </c>
      <c r="AJ27" s="11">
        <f>'OddsRatio_working_3-way'!U27/(3*'OddsRatio_working_3-way'!X27^(1/3))*SIN(('OddsRatio_working_3-way'!Y27+2*PI())/3)</f>
        <v>-0.42153841415832433</v>
      </c>
      <c r="AK27" s="11">
        <f>'OddsRatio_working_3-way'!U27/(3*'OddsRatio_working_3-way'!X27^(1/3))*SIN(('OddsRatio_working_3-way'!Y27+4*PI())/3)</f>
        <v>0.47448695025758036</v>
      </c>
      <c r="AL27" s="11">
        <f>'OddsRatio_working_3-way'!Z27+'OddsRatio_working_3-way'!AF27</f>
        <v>1.0346409706925104</v>
      </c>
      <c r="AM27" s="11">
        <f>'OddsRatio_working_3-way'!AA27+'OddsRatio_working_3-way'!AG27</f>
        <v>-0.60903004005656158</v>
      </c>
      <c r="AN27" s="11">
        <f>'OddsRatio_working_3-way'!AB27+'OddsRatio_working_3-way'!AH27</f>
        <v>-0.42561093063594901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1.0346409706925104</v>
      </c>
      <c r="AS27" s="11">
        <f>IF(('OddsRatio_working_3-way'!X27=0),IF(Q27&gt;0,-Q27^(1/3),(-Q27)^(1/3)),'OddsRatio_working_3-way'!AM27-'OddsRatio_working_3-way'!R27/3)</f>
        <v>-0.60903004005656158</v>
      </c>
      <c r="AT27" s="11">
        <f>IF(('OddsRatio_working_3-way'!X27=0),IF(Q27&gt;0,-Q27^(1/3),(-Q27)^(1/3)),'OddsRatio_working_3-way'!AN27-'OddsRatio_working_3-way'!R27/3)</f>
        <v>-0.42561093063594901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1.31</v>
      </c>
      <c r="B28" s="4">
        <f>IF('True_Odds_Calculator_3-way'!B29="","",'True_Odds_Calculator_3-way'!B29)</f>
        <v>5.51</v>
      </c>
      <c r="C28" s="4">
        <f>IF('True_Odds_Calculator_3-way'!C29="","",'True_Odds_Calculator_3-way'!C29)</f>
        <v>12.17</v>
      </c>
      <c r="D28" s="9">
        <f t="shared" si="13"/>
        <v>0.75102175919179526</v>
      </c>
      <c r="E28" s="9">
        <f t="shared" si="14"/>
        <v>0.17173066792722164</v>
      </c>
      <c r="F28" s="9">
        <f t="shared" si="15"/>
        <v>7.7247572880982829E-2</v>
      </c>
      <c r="G28" s="9">
        <f t="shared" si="16"/>
        <v>1.069417238156515</v>
      </c>
      <c r="H28" s="9">
        <f t="shared" si="17"/>
        <v>1.33151934382852</v>
      </c>
      <c r="I28" s="9">
        <f t="shared" si="18"/>
        <v>5.8230717440858824</v>
      </c>
      <c r="J28" s="9">
        <f t="shared" si="19"/>
        <v>12.945390550208273</v>
      </c>
      <c r="K28" s="11">
        <f t="shared" si="20"/>
        <v>0.76335877862595414</v>
      </c>
      <c r="L28" s="11">
        <f t="shared" si="21"/>
        <v>0.18148820326678766</v>
      </c>
      <c r="M28" s="11">
        <f t="shared" si="22"/>
        <v>8.2169268693508629E-2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-0.17777796725448591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0.18202665610191088</v>
      </c>
      <c r="Q28" s="11">
        <f>2*'OddsRatio_working_3-way'!K28*'OddsRatio_working_3-way'!L28*'OddsRatio_working_3-way'!M28</f>
        <v>2.2767561738825624E-2</v>
      </c>
      <c r="R28" s="11">
        <f t="shared" si="23"/>
        <v>0</v>
      </c>
      <c r="S28" s="11">
        <f t="shared" si="24"/>
        <v>-1.0238988492952168</v>
      </c>
      <c r="T28" s="11">
        <f t="shared" si="25"/>
        <v>-0.12806739828583075</v>
      </c>
      <c r="U28" s="11">
        <f>'OddsRatio_working_3-way'!S28-'OddsRatio_working_3-way'!R28^2/3</f>
        <v>-1.0238988492952168</v>
      </c>
      <c r="V28" s="11">
        <f>'OddsRatio_working_3-way'!S28*'OddsRatio_working_3-way'!R28/3-2*'OddsRatio_working_3-way'!R28^3/27-'OddsRatio_working_3-way'!T28</f>
        <v>0.12806739828583075</v>
      </c>
      <c r="W28" s="11">
        <f>'OddsRatio_working_3-way'!V28^2+4*'OddsRatio_working_3-way'!U28^3/27</f>
        <v>-0.14262446932233833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0.19939015009902064</v>
      </c>
      <c r="Y28" s="11">
        <f>IF('OddsRatio_working_3-way'!W28&gt;=0,IF('OddsRatio_working_3-way'!V28+SQRT('OddsRatio_working_3-way'!W28)&gt;0,0,PI()),ACOS('OddsRatio_working_3-way'!V28/(2*'OddsRatio_working_3-way'!X28)))</f>
        <v>1.2438551345291313</v>
      </c>
      <c r="Z28" s="11">
        <f>'OddsRatio_working_3-way'!X28^(1/3)*COS('OddsRatio_working_3-way'!Y28/3)</f>
        <v>0.53470861907825751</v>
      </c>
      <c r="AA28" s="11">
        <f>'OddsRatio_working_3-way'!X28^(1/3)*COS(('OddsRatio_working_3-way'!Y28+2*PI())/3)</f>
        <v>-0.47116729204115521</v>
      </c>
      <c r="AB28" s="11">
        <f>'OddsRatio_working_3-way'!X28^(1/3)*COS(('OddsRatio_working_3-way'!Y28+4*PI())/3)</f>
        <v>-6.3541327037102455E-2</v>
      </c>
      <c r="AC28" s="11">
        <f>'OddsRatio_working_3-way'!X28^(1/3)*SIN('OddsRatio_working_3-way'!Y28/3)</f>
        <v>0.23534296062377091</v>
      </c>
      <c r="AD28" s="11">
        <f>'OddsRatio_working_3-way'!X28^(1/3)*SIN(('OddsRatio_working_3-way'!Y28+2*PI())/3)</f>
        <v>0.34539976743238215</v>
      </c>
      <c r="AE28" s="11">
        <f>'OddsRatio_working_3-way'!X28^(1/3)*SIN(('OddsRatio_working_3-way'!Y28+4*PI())/3)</f>
        <v>-0.58074272805615301</v>
      </c>
      <c r="AF28" s="11">
        <f>-'OddsRatio_working_3-way'!U28/(3*'OddsRatio_working_3-way'!X28^(1/3))*COS(('OddsRatio_working_3-way'!Y28)/3)</f>
        <v>0.53470861907825762</v>
      </c>
      <c r="AG28" s="11">
        <f>-'OddsRatio_working_3-way'!U28/(3*'OddsRatio_working_3-way'!X28^(1/3))*COS(('OddsRatio_working_3-way'!Y28+2*PI())/3)</f>
        <v>-0.47116729204115526</v>
      </c>
      <c r="AH28" s="11">
        <f>-'OddsRatio_working_3-way'!U28/(3*'OddsRatio_working_3-way'!X28^(1/3))*COS(('OddsRatio_working_3-way'!Y28+4*PI())/3)</f>
        <v>-6.3541327037102469E-2</v>
      </c>
      <c r="AI28" s="11">
        <f>'OddsRatio_working_3-way'!U28/(3*'OddsRatio_working_3-way'!X28^(1/3))*SIN(('OddsRatio_working_3-way'!Y28)/3)</f>
        <v>-0.23534296062377097</v>
      </c>
      <c r="AJ28" s="11">
        <f>'OddsRatio_working_3-way'!U28/(3*'OddsRatio_working_3-way'!X28^(1/3))*SIN(('OddsRatio_working_3-way'!Y28+2*PI())/3)</f>
        <v>-0.34539976743238221</v>
      </c>
      <c r="AK28" s="11">
        <f>'OddsRatio_working_3-way'!U28/(3*'OddsRatio_working_3-way'!X28^(1/3))*SIN(('OddsRatio_working_3-way'!Y28+4*PI())/3)</f>
        <v>0.58074272805615312</v>
      </c>
      <c r="AL28" s="11">
        <f>'OddsRatio_working_3-way'!Z28+'OddsRatio_working_3-way'!AF28</f>
        <v>1.069417238156515</v>
      </c>
      <c r="AM28" s="11">
        <f>'OddsRatio_working_3-way'!AA28+'OddsRatio_working_3-way'!AG28</f>
        <v>-0.94233458408231052</v>
      </c>
      <c r="AN28" s="11">
        <f>'OddsRatio_working_3-way'!AB28+'OddsRatio_working_3-way'!AH28</f>
        <v>-0.12708265407420494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1.069417238156515</v>
      </c>
      <c r="AS28" s="11">
        <f>IF(('OddsRatio_working_3-way'!X28=0),IF(Q28&gt;0,-Q28^(1/3),(-Q28)^(1/3)),'OddsRatio_working_3-way'!AM28-'OddsRatio_working_3-way'!R28/3)</f>
        <v>-0.94233458408231052</v>
      </c>
      <c r="AT28" s="11">
        <f>IF(('OddsRatio_working_3-way'!X28=0),IF(Q28&gt;0,-Q28^(1/3),(-Q28)^(1/3)),'OddsRatio_working_3-way'!AN28-'OddsRatio_working_3-way'!R28/3)</f>
        <v>-0.12708265407420494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3.37</v>
      </c>
      <c r="C29" s="4">
        <f>IF('True_Odds_Calculator_3-way'!C30="","",'True_Odds_Calculator_3-way'!C30)</f>
        <v>3.53</v>
      </c>
      <c r="D29" s="9">
        <f t="shared" si="13"/>
        <v>0.43770678154954296</v>
      </c>
      <c r="E29" s="9">
        <f t="shared" si="14"/>
        <v>0.28774731984488794</v>
      </c>
      <c r="F29" s="9">
        <f t="shared" si="15"/>
        <v>0.27454589860556911</v>
      </c>
      <c r="G29" s="9">
        <f t="shared" si="16"/>
        <v>1.0444182666565767</v>
      </c>
      <c r="H29" s="9">
        <f t="shared" si="17"/>
        <v>2.2846344679875892</v>
      </c>
      <c r="I29" s="9">
        <f t="shared" si="18"/>
        <v>3.4752712919760866</v>
      </c>
      <c r="J29" s="9">
        <f t="shared" si="19"/>
        <v>3.642378214641139</v>
      </c>
      <c r="K29" s="11">
        <f t="shared" si="20"/>
        <v>0.44843049327354262</v>
      </c>
      <c r="L29" s="11">
        <f t="shared" si="21"/>
        <v>0.29673590504451036</v>
      </c>
      <c r="M29" s="11">
        <f t="shared" si="22"/>
        <v>0.28328611898016998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-0.27801261920146181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0.23107395900898747</v>
      </c>
      <c r="Q29" s="11">
        <f>2*'OddsRatio_working_3-way'!K29*'OddsRatio_working_3-way'!L29*'OddsRatio_working_3-way'!M29</f>
        <v>7.5391177490697389E-2</v>
      </c>
      <c r="R29" s="11">
        <f t="shared" si="23"/>
        <v>0</v>
      </c>
      <c r="S29" s="11">
        <f t="shared" si="24"/>
        <v>-0.83116356254871926</v>
      </c>
      <c r="T29" s="11">
        <f t="shared" si="25"/>
        <v>-0.27117897636173549</v>
      </c>
      <c r="U29" s="11">
        <f>'OddsRatio_working_3-way'!S29-'OddsRatio_working_3-way'!R29^2/3</f>
        <v>-0.83116356254871926</v>
      </c>
      <c r="V29" s="11">
        <f>'OddsRatio_working_3-way'!S29*'OddsRatio_working_3-way'!R29/3-2*'OddsRatio_working_3-way'!R29^3/27-'OddsRatio_working_3-way'!T29</f>
        <v>0.27117897636173549</v>
      </c>
      <c r="W29" s="11">
        <f>'OddsRatio_working_3-way'!V29^2+4*'OddsRatio_working_3-way'!U29^3/27</f>
        <v>-1.1527904623918867E-2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0.14583033107392093</v>
      </c>
      <c r="Y29" s="11">
        <f>IF('OddsRatio_working_3-way'!W29&gt;=0,IF('OddsRatio_working_3-way'!V29+SQRT('OddsRatio_working_3-way'!W29)&gt;0,0,PI()),ACOS('OddsRatio_working_3-way'!V29/(2*'OddsRatio_working_3-way'!X29)))</f>
        <v>0.37699343907072147</v>
      </c>
      <c r="Z29" s="11">
        <f>'OddsRatio_working_3-way'!X29^(1/3)*COS('OddsRatio_working_3-way'!Y29/3)</f>
        <v>0.52220913332828833</v>
      </c>
      <c r="AA29" s="11">
        <f>'OddsRatio_working_3-way'!X29^(1/3)*COS(('OddsRatio_working_3-way'!Y29+2*PI())/3)</f>
        <v>-0.31823692560868838</v>
      </c>
      <c r="AB29" s="11">
        <f>'OddsRatio_working_3-way'!X29^(1/3)*COS(('OddsRatio_working_3-way'!Y29+4*PI())/3)</f>
        <v>-0.20397220771960009</v>
      </c>
      <c r="AC29" s="11">
        <f>'OddsRatio_working_3-way'!X29^(1/3)*SIN('OddsRatio_working_3-way'!Y29/3)</f>
        <v>6.597076563214177E-2</v>
      </c>
      <c r="AD29" s="11">
        <f>'OddsRatio_working_3-way'!X29^(1/3)*SIN(('OddsRatio_working_3-way'!Y29+2*PI())/3)</f>
        <v>0.41926099273448181</v>
      </c>
      <c r="AE29" s="11">
        <f>'OddsRatio_working_3-way'!X29^(1/3)*SIN(('OddsRatio_working_3-way'!Y29+4*PI())/3)</f>
        <v>-0.48523175836662352</v>
      </c>
      <c r="AF29" s="11">
        <f>-'OddsRatio_working_3-way'!U29/(3*'OddsRatio_working_3-way'!X29^(1/3))*COS(('OddsRatio_working_3-way'!Y29)/3)</f>
        <v>0.52220913332828844</v>
      </c>
      <c r="AG29" s="11">
        <f>-'OddsRatio_working_3-way'!U29/(3*'OddsRatio_working_3-way'!X29^(1/3))*COS(('OddsRatio_working_3-way'!Y29+2*PI())/3)</f>
        <v>-0.31823692560868844</v>
      </c>
      <c r="AH29" s="11">
        <f>-'OddsRatio_working_3-way'!U29/(3*'OddsRatio_working_3-way'!X29^(1/3))*COS(('OddsRatio_working_3-way'!Y29+4*PI())/3)</f>
        <v>-0.20397220771960015</v>
      </c>
      <c r="AI29" s="11">
        <f>'OddsRatio_working_3-way'!U29/(3*'OddsRatio_working_3-way'!X29^(1/3))*SIN(('OddsRatio_working_3-way'!Y29)/3)</f>
        <v>-6.5970765632141784E-2</v>
      </c>
      <c r="AJ29" s="11">
        <f>'OddsRatio_working_3-way'!U29/(3*'OddsRatio_working_3-way'!X29^(1/3))*SIN(('OddsRatio_working_3-way'!Y29+2*PI())/3)</f>
        <v>-0.41926099273448186</v>
      </c>
      <c r="AK29" s="11">
        <f>'OddsRatio_working_3-way'!U29/(3*'OddsRatio_working_3-way'!X29^(1/3))*SIN(('OddsRatio_working_3-way'!Y29+4*PI())/3)</f>
        <v>0.48523175836662363</v>
      </c>
      <c r="AL29" s="11">
        <f>'OddsRatio_working_3-way'!Z29+'OddsRatio_working_3-way'!AF29</f>
        <v>1.0444182666565767</v>
      </c>
      <c r="AM29" s="11">
        <f>'OddsRatio_working_3-way'!AA29+'OddsRatio_working_3-way'!AG29</f>
        <v>-0.63647385121737687</v>
      </c>
      <c r="AN29" s="11">
        <f>'OddsRatio_working_3-way'!AB29+'OddsRatio_working_3-way'!AH29</f>
        <v>-0.40794441543920024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1.0444182666565767</v>
      </c>
      <c r="AS29" s="11">
        <f>IF(('OddsRatio_working_3-way'!X29=0),IF(Q29&gt;0,-Q29^(1/3),(-Q29)^(1/3)),'OddsRatio_working_3-way'!AM29-'OddsRatio_working_3-way'!R29/3)</f>
        <v>-0.63647385121737687</v>
      </c>
      <c r="AT29" s="11">
        <f>IF(('OddsRatio_working_3-way'!X29=0),IF(Q29&gt;0,-Q29^(1/3),(-Q29)^(1/3)),'OddsRatio_working_3-way'!AN29-'OddsRatio_working_3-way'!R29/3)</f>
        <v>-0.40794441543920024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6.02</v>
      </c>
      <c r="B30" s="4">
        <f>IF('True_Odds_Calculator_3-way'!B31="","",'True_Odds_Calculator_3-way'!B31)</f>
        <v>4.1399999999999997</v>
      </c>
      <c r="C30" s="4">
        <f>IF('True_Odds_Calculator_3-way'!C31="","",'True_Odds_Calculator_3-way'!C31)</f>
        <v>1.6</v>
      </c>
      <c r="D30" s="9">
        <f t="shared" si="13"/>
        <v>0.15808200928816829</v>
      </c>
      <c r="E30" s="9">
        <f t="shared" si="14"/>
        <v>0.23087775832688884</v>
      </c>
      <c r="F30" s="9">
        <f t="shared" si="15"/>
        <v>0.61104023238494298</v>
      </c>
      <c r="G30" s="9">
        <f t="shared" si="16"/>
        <v>1.0609224155800496</v>
      </c>
      <c r="H30" s="9">
        <f t="shared" si="17"/>
        <v>6.325830526211849</v>
      </c>
      <c r="I30" s="9">
        <f t="shared" si="18"/>
        <v>4.3312963849213553</v>
      </c>
      <c r="J30" s="9">
        <f t="shared" si="19"/>
        <v>1.6365534493480296</v>
      </c>
      <c r="K30" s="11">
        <f t="shared" si="20"/>
        <v>0.16611295681063123</v>
      </c>
      <c r="L30" s="11">
        <f t="shared" si="21"/>
        <v>0.24154589371980678</v>
      </c>
      <c r="M30" s="11">
        <f t="shared" si="22"/>
        <v>0.625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-0.23717439453030953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0.21967836679666808</v>
      </c>
      <c r="Q30" s="11">
        <f>2*'OddsRatio_working_3-way'!K30*'OddsRatio_working_3-way'!L30*'OddsRatio_working_3-way'!M30</f>
        <v>5.015487826407948E-2</v>
      </c>
      <c r="R30" s="11">
        <f t="shared" si="23"/>
        <v>0</v>
      </c>
      <c r="S30" s="11">
        <f t="shared" si="24"/>
        <v>-0.92623138021163764</v>
      </c>
      <c r="T30" s="11">
        <f t="shared" si="25"/>
        <v>-0.21146835164649266</v>
      </c>
      <c r="U30" s="11">
        <f>'OddsRatio_working_3-way'!S30-'OddsRatio_working_3-way'!R30^2/3</f>
        <v>-0.92623138021163764</v>
      </c>
      <c r="V30" s="11">
        <f>'OddsRatio_working_3-way'!S30*'OddsRatio_working_3-way'!R30/3-2*'OddsRatio_working_3-way'!R30^3/27-'OddsRatio_working_3-way'!T30</f>
        <v>0.21146835164649266</v>
      </c>
      <c r="W30" s="11">
        <f>'OddsRatio_working_3-way'!V30^2+4*'OddsRatio_working_3-way'!U30^3/27</f>
        <v>-7.3002341240461524E-2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0.1715526194703437</v>
      </c>
      <c r="Y30" s="11">
        <f>IF('OddsRatio_working_3-way'!W30&gt;=0,IF('OddsRatio_working_3-way'!V30+SQRT('OddsRatio_working_3-way'!W30)&gt;0,0,PI()),ACOS('OddsRatio_working_3-way'!V30/(2*'OddsRatio_working_3-way'!X30)))</f>
        <v>0.90671404808323963</v>
      </c>
      <c r="Z30" s="11">
        <f>'OddsRatio_working_3-way'!X30^(1/3)*COS('OddsRatio_working_3-way'!Y30/3)</f>
        <v>0.53046120779002492</v>
      </c>
      <c r="AA30" s="11">
        <f>'OddsRatio_working_3-way'!X30^(1/3)*COS(('OddsRatio_working_3-way'!Y30+2*PI())/3)</f>
        <v>-0.40846476645887309</v>
      </c>
      <c r="AB30" s="11">
        <f>'OddsRatio_working_3-way'!X30^(1/3)*COS(('OddsRatio_working_3-way'!Y30+4*PI())/3)</f>
        <v>-0.12199644133115176</v>
      </c>
      <c r="AC30" s="11">
        <f>'OddsRatio_working_3-way'!X30^(1/3)*SIN('OddsRatio_working_3-way'!Y30/3)</f>
        <v>0.16539256462679111</v>
      </c>
      <c r="AD30" s="11">
        <f>'OddsRatio_working_3-way'!X30^(1/3)*SIN(('OddsRatio_working_3-way'!Y30+2*PI())/3)</f>
        <v>0.37669659935494182</v>
      </c>
      <c r="AE30" s="11">
        <f>'OddsRatio_working_3-way'!X30^(1/3)*SIN(('OddsRatio_working_3-way'!Y30+4*PI())/3)</f>
        <v>-0.5420891639817329</v>
      </c>
      <c r="AF30" s="11">
        <f>-'OddsRatio_working_3-way'!U30/(3*'OddsRatio_working_3-way'!X30^(1/3))*COS(('OddsRatio_working_3-way'!Y30)/3)</f>
        <v>0.53046120779002481</v>
      </c>
      <c r="AG30" s="11">
        <f>-'OddsRatio_working_3-way'!U30/(3*'OddsRatio_working_3-way'!X30^(1/3))*COS(('OddsRatio_working_3-way'!Y30+2*PI())/3)</f>
        <v>-0.40846476645887297</v>
      </c>
      <c r="AH30" s="11">
        <f>-'OddsRatio_working_3-way'!U30/(3*'OddsRatio_working_3-way'!X30^(1/3))*COS(('OddsRatio_working_3-way'!Y30+4*PI())/3)</f>
        <v>-0.12199644133115173</v>
      </c>
      <c r="AI30" s="11">
        <f>'OddsRatio_working_3-way'!U30/(3*'OddsRatio_working_3-way'!X30^(1/3))*SIN(('OddsRatio_working_3-way'!Y30)/3)</f>
        <v>-0.16539256462679108</v>
      </c>
      <c r="AJ30" s="11">
        <f>'OddsRatio_working_3-way'!U30/(3*'OddsRatio_working_3-way'!X30^(1/3))*SIN(('OddsRatio_working_3-way'!Y30+2*PI())/3)</f>
        <v>-0.37669659935494176</v>
      </c>
      <c r="AK30" s="11">
        <f>'OddsRatio_working_3-way'!U30/(3*'OddsRatio_working_3-way'!X30^(1/3))*SIN(('OddsRatio_working_3-way'!Y30+4*PI())/3)</f>
        <v>0.54208916398173279</v>
      </c>
      <c r="AL30" s="11">
        <f>'OddsRatio_working_3-way'!Z30+'OddsRatio_working_3-way'!AF30</f>
        <v>1.0609224155800496</v>
      </c>
      <c r="AM30" s="11">
        <f>'OddsRatio_working_3-way'!AA30+'OddsRatio_working_3-way'!AG30</f>
        <v>-0.81692953291774606</v>
      </c>
      <c r="AN30" s="11">
        <f>'OddsRatio_working_3-way'!AB30+'OddsRatio_working_3-way'!AH30</f>
        <v>-0.24399288266230348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1.0609224155800496</v>
      </c>
      <c r="AS30" s="11">
        <f>IF(('OddsRatio_working_3-way'!X30=0),IF(Q30&gt;0,-Q30^(1/3),(-Q30)^(1/3)),'OddsRatio_working_3-way'!AM30-'OddsRatio_working_3-way'!R30/3)</f>
        <v>-0.81692953291774606</v>
      </c>
      <c r="AT30" s="11">
        <f>IF(('OddsRatio_working_3-way'!X30=0),IF(Q30&gt;0,-Q30^(1/3),(-Q30)^(1/3)),'OddsRatio_working_3-way'!AN30-'OddsRatio_working_3-way'!R30/3)</f>
        <v>-0.24399288266230348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4.3499999999999996</v>
      </c>
      <c r="D31" s="9">
        <f t="shared" si="13"/>
        <v>0.50499081952694758</v>
      </c>
      <c r="E31" s="9">
        <f t="shared" si="14"/>
        <v>0.27430493740231615</v>
      </c>
      <c r="F31" s="9">
        <f t="shared" si="15"/>
        <v>0.22070424307073627</v>
      </c>
      <c r="G31" s="9">
        <f t="shared" si="16"/>
        <v>1.0540150739594312</v>
      </c>
      <c r="H31" s="9">
        <f t="shared" si="17"/>
        <v>1.9802340187822711</v>
      </c>
      <c r="I31" s="9">
        <f t="shared" si="18"/>
        <v>3.6455778356381723</v>
      </c>
      <c r="J31" s="9">
        <f t="shared" si="19"/>
        <v>4.5309504977640938</v>
      </c>
      <c r="K31" s="11">
        <f t="shared" si="20"/>
        <v>0.5181347150259068</v>
      </c>
      <c r="L31" s="11">
        <f t="shared" si="21"/>
        <v>0.28490028490028491</v>
      </c>
      <c r="M31" s="11">
        <f t="shared" si="22"/>
        <v>0.22988505747126439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-0.26536753765626386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0.23041783508700317</v>
      </c>
      <c r="Q31" s="11">
        <f>2*'OddsRatio_working_3-way'!K31*'OddsRatio_working_3-way'!L31*'OddsRatio_working_3-way'!M31</f>
        <v>6.7869759966716681E-2</v>
      </c>
      <c r="R31" s="11">
        <f t="shared" si="23"/>
        <v>0</v>
      </c>
      <c r="S31" s="11">
        <f t="shared" si="24"/>
        <v>-0.86829699337779676</v>
      </c>
      <c r="T31" s="11">
        <f t="shared" si="25"/>
        <v>-0.25575758273278248</v>
      </c>
      <c r="U31" s="11">
        <f>'OddsRatio_working_3-way'!S31-'OddsRatio_working_3-way'!R31^2/3</f>
        <v>-0.86829699337779676</v>
      </c>
      <c r="V31" s="11">
        <f>'OddsRatio_working_3-way'!S31*'OddsRatio_working_3-way'!R31/3-2*'OddsRatio_working_3-way'!R31^3/27-'OddsRatio_working_3-way'!T31</f>
        <v>0.25575758273278248</v>
      </c>
      <c r="W31" s="11">
        <f>'OddsRatio_working_3-way'!V31^2+4*'OddsRatio_working_3-way'!U31^3/27</f>
        <v>-3.1572288138122254E-2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0.15571145531353686</v>
      </c>
      <c r="Y31" s="11">
        <f>IF('OddsRatio_working_3-way'!W31&gt;=0,IF('OddsRatio_working_3-way'!V31+SQRT('OddsRatio_working_3-way'!W31)&gt;0,0,PI()),ACOS('OddsRatio_working_3-way'!V31/(2*'OddsRatio_working_3-way'!X31)))</f>
        <v>0.60718941263157455</v>
      </c>
      <c r="Z31" s="11">
        <f>'OddsRatio_working_3-way'!X31^(1/3)*COS('OddsRatio_working_3-way'!Y31/3)</f>
        <v>0.52700753697971559</v>
      </c>
      <c r="AA31" s="11">
        <f>'OddsRatio_working_3-way'!X31^(1/3)*COS(('OddsRatio_working_3-way'!Y31+2*PI())/3)</f>
        <v>-0.35716027023629016</v>
      </c>
      <c r="AB31" s="11">
        <f>'OddsRatio_working_3-way'!X31^(1/3)*COS(('OddsRatio_working_3-way'!Y31+4*PI())/3)</f>
        <v>-0.16984726674342551</v>
      </c>
      <c r="AC31" s="11">
        <f>'OddsRatio_working_3-way'!X31^(1/3)*SIN('OddsRatio_working_3-way'!Y31/3)</f>
        <v>0.10814521298932281</v>
      </c>
      <c r="AD31" s="11">
        <f>'OddsRatio_working_3-way'!X31^(1/3)*SIN(('OddsRatio_working_3-way'!Y31+2*PI())/3)</f>
        <v>0.40232930851563925</v>
      </c>
      <c r="AE31" s="11">
        <f>'OddsRatio_working_3-way'!X31^(1/3)*SIN(('OddsRatio_working_3-way'!Y31+4*PI())/3)</f>
        <v>-0.51047452150496198</v>
      </c>
      <c r="AF31" s="11">
        <f>-'OddsRatio_working_3-way'!U31/(3*'OddsRatio_working_3-way'!X31^(1/3))*COS(('OddsRatio_working_3-way'!Y31)/3)</f>
        <v>0.5270075369797157</v>
      </c>
      <c r="AG31" s="11">
        <f>-'OddsRatio_working_3-way'!U31/(3*'OddsRatio_working_3-way'!X31^(1/3))*COS(('OddsRatio_working_3-way'!Y31+2*PI())/3)</f>
        <v>-0.35716027023629021</v>
      </c>
      <c r="AH31" s="11">
        <f>-'OddsRatio_working_3-way'!U31/(3*'OddsRatio_working_3-way'!X31^(1/3))*COS(('OddsRatio_working_3-way'!Y31+4*PI())/3)</f>
        <v>-0.16984726674342554</v>
      </c>
      <c r="AI31" s="11">
        <f>'OddsRatio_working_3-way'!U31/(3*'OddsRatio_working_3-way'!X31^(1/3))*SIN(('OddsRatio_working_3-way'!Y31)/3)</f>
        <v>-0.10814521298932284</v>
      </c>
      <c r="AJ31" s="11">
        <f>'OddsRatio_working_3-way'!U31/(3*'OddsRatio_working_3-way'!X31^(1/3))*SIN(('OddsRatio_working_3-way'!Y31+2*PI())/3)</f>
        <v>-0.40232930851563931</v>
      </c>
      <c r="AK31" s="11">
        <f>'OddsRatio_working_3-way'!U31/(3*'OddsRatio_working_3-way'!X31^(1/3))*SIN(('OddsRatio_working_3-way'!Y31+4*PI())/3)</f>
        <v>0.51047452150496209</v>
      </c>
      <c r="AL31" s="11">
        <f>'OddsRatio_working_3-way'!Z31+'OddsRatio_working_3-way'!AF31</f>
        <v>1.0540150739594312</v>
      </c>
      <c r="AM31" s="11">
        <f>'OddsRatio_working_3-way'!AA31+'OddsRatio_working_3-way'!AG31</f>
        <v>-0.71432054047258031</v>
      </c>
      <c r="AN31" s="11">
        <f>'OddsRatio_working_3-way'!AB31+'OddsRatio_working_3-way'!AH31</f>
        <v>-0.33969453348685108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1.0540150739594312</v>
      </c>
      <c r="AS31" s="11">
        <f>IF(('OddsRatio_working_3-way'!X31=0),IF(Q31&gt;0,-Q31^(1/3),(-Q31)^(1/3)),'OddsRatio_working_3-way'!AM31-'OddsRatio_working_3-way'!R31/3)</f>
        <v>-0.71432054047258031</v>
      </c>
      <c r="AT31" s="11">
        <f>IF(('OddsRatio_working_3-way'!X31=0),IF(Q31&gt;0,-Q31^(1/3),(-Q31)^(1/3)),'OddsRatio_working_3-way'!AN31-'OddsRatio_working_3-way'!R31/3)</f>
        <v>-0.33969453348685108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3.25</v>
      </c>
      <c r="C32" s="4">
        <f>IF('True_Odds_Calculator_3-way'!C33="","",'True_Odds_Calculator_3-way'!C33)</f>
        <v>3.28</v>
      </c>
      <c r="D32" s="9">
        <f t="shared" si="13"/>
        <v>0.4081958767560171</v>
      </c>
      <c r="E32" s="9">
        <f t="shared" si="14"/>
        <v>0.29728183602813202</v>
      </c>
      <c r="F32" s="9">
        <f t="shared" si="15"/>
        <v>0.29452228721585039</v>
      </c>
      <c r="G32" s="9">
        <f t="shared" si="16"/>
        <v>1.050582801022333</v>
      </c>
      <c r="H32" s="9">
        <f t="shared" si="17"/>
        <v>2.4498042654108199</v>
      </c>
      <c r="I32" s="9">
        <f t="shared" si="18"/>
        <v>3.3638113023002494</v>
      </c>
      <c r="J32" s="9">
        <f t="shared" si="19"/>
        <v>3.3953287863309201</v>
      </c>
      <c r="K32" s="11">
        <f t="shared" si="20"/>
        <v>0.42016806722689076</v>
      </c>
      <c r="L32" s="11">
        <f t="shared" si="21"/>
        <v>0.30769230769230771</v>
      </c>
      <c r="M32" s="11">
        <f t="shared" si="22"/>
        <v>0.3048780487804878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-0.27903731849212454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0.23294496034811674</v>
      </c>
      <c r="Q32" s="11">
        <f>2*'OddsRatio_working_3-way'!K32*'OddsRatio_working_3-way'!L32*'OddsRatio_working_3-way'!M32</f>
        <v>7.8830781843694325E-2</v>
      </c>
      <c r="R32" s="11">
        <f t="shared" si="23"/>
        <v>0</v>
      </c>
      <c r="S32" s="11">
        <f t="shared" si="24"/>
        <v>-0.83481650987371891</v>
      </c>
      <c r="T32" s="11">
        <f t="shared" si="25"/>
        <v>-0.28250981721614854</v>
      </c>
      <c r="U32" s="11">
        <f>'OddsRatio_working_3-way'!S32-'OddsRatio_working_3-way'!R32^2/3</f>
        <v>-0.83481650987371891</v>
      </c>
      <c r="V32" s="11">
        <f>'OddsRatio_working_3-way'!S32*'OddsRatio_working_3-way'!R32/3-2*'OddsRatio_working_3-way'!R32^3/27-'OddsRatio_working_3-way'!T32</f>
        <v>0.28250981721614854</v>
      </c>
      <c r="W32" s="11">
        <f>'OddsRatio_working_3-way'!V32^2+4*'OddsRatio_working_3-way'!U32^3/27</f>
        <v>-6.3806709726231398E-3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0.14679276872186586</v>
      </c>
      <c r="Y32" s="11">
        <f>IF('OddsRatio_working_3-way'!W32&gt;=0,IF('OddsRatio_working_3-way'!V32+SQRT('OddsRatio_working_3-way'!W32)&gt;0,0,PI()),ACOS('OddsRatio_working_3-way'!V32/(2*'OddsRatio_working_3-way'!X32)))</f>
        <v>0.27555515415402199</v>
      </c>
      <c r="Z32" s="11">
        <f>'OddsRatio_working_3-way'!X32^(1/3)*COS('OddsRatio_working_3-way'!Y32/3)</f>
        <v>0.52529140051116652</v>
      </c>
      <c r="AA32" s="11">
        <f>'OddsRatio_working_3-way'!X32^(1/3)*COS(('OddsRatio_working_3-way'!Y32+2*PI())/3)</f>
        <v>-0.3045483956365812</v>
      </c>
      <c r="AB32" s="11">
        <f>'OddsRatio_working_3-way'!X32^(1/3)*COS(('OddsRatio_working_3-way'!Y32+4*PI())/3)</f>
        <v>-0.22074300487458515</v>
      </c>
      <c r="AC32" s="11">
        <f>'OddsRatio_working_3-way'!X32^(1/3)*SIN('OddsRatio_working_3-way'!Y32/3)</f>
        <v>4.8385064915980242E-2</v>
      </c>
      <c r="AD32" s="11">
        <f>'OddsRatio_working_3-way'!X32^(1/3)*SIN(('OddsRatio_working_3-way'!Y32+2*PI())/3)</f>
        <v>0.43072316477418621</v>
      </c>
      <c r="AE32" s="11">
        <f>'OddsRatio_working_3-way'!X32^(1/3)*SIN(('OddsRatio_working_3-way'!Y32+4*PI())/3)</f>
        <v>-0.47910822969016637</v>
      </c>
      <c r="AF32" s="11">
        <f>-'OddsRatio_working_3-way'!U32/(3*'OddsRatio_working_3-way'!X32^(1/3))*COS(('OddsRatio_working_3-way'!Y32)/3)</f>
        <v>0.52529140051116652</v>
      </c>
      <c r="AG32" s="11">
        <f>-'OddsRatio_working_3-way'!U32/(3*'OddsRatio_working_3-way'!X32^(1/3))*COS(('OddsRatio_working_3-way'!Y32+2*PI())/3)</f>
        <v>-0.3045483956365812</v>
      </c>
      <c r="AH32" s="11">
        <f>-'OddsRatio_working_3-way'!U32/(3*'OddsRatio_working_3-way'!X32^(1/3))*COS(('OddsRatio_working_3-way'!Y32+4*PI())/3)</f>
        <v>-0.22074300487458515</v>
      </c>
      <c r="AI32" s="11">
        <f>'OddsRatio_working_3-way'!U32/(3*'OddsRatio_working_3-way'!X32^(1/3))*SIN(('OddsRatio_working_3-way'!Y32)/3)</f>
        <v>-4.8385064915980242E-2</v>
      </c>
      <c r="AJ32" s="11">
        <f>'OddsRatio_working_3-way'!U32/(3*'OddsRatio_working_3-way'!X32^(1/3))*SIN(('OddsRatio_working_3-way'!Y32+2*PI())/3)</f>
        <v>-0.43072316477418621</v>
      </c>
      <c r="AK32" s="11">
        <f>'OddsRatio_working_3-way'!U32/(3*'OddsRatio_working_3-way'!X32^(1/3))*SIN(('OddsRatio_working_3-way'!Y32+4*PI())/3)</f>
        <v>0.47910822969016637</v>
      </c>
      <c r="AL32" s="11">
        <f>'OddsRatio_working_3-way'!Z32+'OddsRatio_working_3-way'!AF32</f>
        <v>1.050582801022333</v>
      </c>
      <c r="AM32" s="11">
        <f>'OddsRatio_working_3-way'!AA32+'OddsRatio_working_3-way'!AG32</f>
        <v>-0.60909679127316241</v>
      </c>
      <c r="AN32" s="11">
        <f>'OddsRatio_working_3-way'!AB32+'OddsRatio_working_3-way'!AH32</f>
        <v>-0.44148600974917029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1.050582801022333</v>
      </c>
      <c r="AS32" s="11">
        <f>IF(('OddsRatio_working_3-way'!X32=0),IF(Q32&gt;0,-Q32^(1/3),(-Q32)^(1/3)),'OddsRatio_working_3-way'!AM32-'OddsRatio_working_3-way'!R32/3)</f>
        <v>-0.60909679127316241</v>
      </c>
      <c r="AT32" s="11">
        <f>IF(('OddsRatio_working_3-way'!X32=0),IF(Q32&gt;0,-Q32^(1/3),(-Q32)^(1/3)),'OddsRatio_working_3-way'!AN32-'OddsRatio_working_3-way'!R32/3)</f>
        <v>-0.44148600974917029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3.37</v>
      </c>
      <c r="D33" s="9">
        <f t="shared" si="13"/>
        <v>0.41371260029981138</v>
      </c>
      <c r="E33" s="9">
        <f t="shared" si="14"/>
        <v>0.29806720272624437</v>
      </c>
      <c r="F33" s="9">
        <f t="shared" si="15"/>
        <v>0.28822019697394413</v>
      </c>
      <c r="G33" s="9">
        <f t="shared" si="16"/>
        <v>1.0420124403697921</v>
      </c>
      <c r="H33" s="9">
        <f t="shared" si="17"/>
        <v>2.4171369189029166</v>
      </c>
      <c r="I33" s="9">
        <f t="shared" si="18"/>
        <v>3.3549481152357306</v>
      </c>
      <c r="J33" s="9">
        <f t="shared" si="19"/>
        <v>3.4695694836764082</v>
      </c>
      <c r="K33" s="11">
        <f t="shared" si="20"/>
        <v>0.42372881355932207</v>
      </c>
      <c r="L33" s="11">
        <f t="shared" si="21"/>
        <v>0.30674846625766872</v>
      </c>
      <c r="M33" s="11">
        <f t="shared" si="22"/>
        <v>0.29673590504451036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-0.2809546275157524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0.23102943631285972</v>
      </c>
      <c r="Q33" s="11">
        <f>2*'OddsRatio_working_3-way'!K33*'OddsRatio_working_3-way'!L33*'OddsRatio_working_3-way'!M33</f>
        <v>7.7138376064393888E-2</v>
      </c>
      <c r="R33" s="11">
        <f t="shared" si="23"/>
        <v>0</v>
      </c>
      <c r="S33" s="11">
        <f t="shared" si="24"/>
        <v>-0.82230158782455542</v>
      </c>
      <c r="T33" s="11">
        <f t="shared" si="25"/>
        <v>-0.27455812615177139</v>
      </c>
      <c r="U33" s="11">
        <f>'OddsRatio_working_3-way'!S33-'OddsRatio_working_3-way'!R33^2/3</f>
        <v>-0.82230158782455542</v>
      </c>
      <c r="V33" s="11">
        <f>'OddsRatio_working_3-way'!S33*'OddsRatio_working_3-way'!R33/3-2*'OddsRatio_working_3-way'!R33^3/27-'OddsRatio_working_3-way'!T33</f>
        <v>0.27455812615177139</v>
      </c>
      <c r="W33" s="11">
        <f>'OddsRatio_working_3-way'!V33^2+4*'OddsRatio_working_3-way'!U33^3/27</f>
        <v>-6.991732627129349E-3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0.14350426584521919</v>
      </c>
      <c r="Y33" s="11">
        <f>IF('OddsRatio_working_3-way'!W33&gt;=0,IF('OddsRatio_working_3-way'!V33+SQRT('OddsRatio_working_3-way'!W33)&gt;0,0,PI()),ACOS('OddsRatio_working_3-way'!V33/(2*'OddsRatio_working_3-way'!X33)))</f>
        <v>0.29562554046357725</v>
      </c>
      <c r="Z33" s="11">
        <f>'OddsRatio_working_3-way'!X33^(1/3)*COS('OddsRatio_working_3-way'!Y33/3)</f>
        <v>0.52100622018489606</v>
      </c>
      <c r="AA33" s="11">
        <f>'OddsRatio_working_3-way'!X33^(1/3)*COS(('OddsRatio_working_3-way'!Y33+2*PI())/3)</f>
        <v>-0.30511012582567743</v>
      </c>
      <c r="AB33" s="11">
        <f>'OddsRatio_working_3-way'!X33^(1/3)*COS(('OddsRatio_working_3-way'!Y33+4*PI())/3)</f>
        <v>-0.21589609435921878</v>
      </c>
      <c r="AC33" s="11">
        <f>'OddsRatio_working_3-way'!X33^(1/3)*SIN('OddsRatio_working_3-way'!Y33/3)</f>
        <v>5.150774508265165E-2</v>
      </c>
      <c r="AD33" s="11">
        <f>'OddsRatio_working_3-way'!X33^(1/3)*SIN(('OddsRatio_working_3-way'!Y33+2*PI())/3)</f>
        <v>0.42545074966850294</v>
      </c>
      <c r="AE33" s="11">
        <f>'OddsRatio_working_3-way'!X33^(1/3)*SIN(('OddsRatio_working_3-way'!Y33+4*PI())/3)</f>
        <v>-0.47695849475115454</v>
      </c>
      <c r="AF33" s="11">
        <f>-'OddsRatio_working_3-way'!U33/(3*'OddsRatio_working_3-way'!X33^(1/3))*COS(('OddsRatio_working_3-way'!Y33)/3)</f>
        <v>0.52100622018489606</v>
      </c>
      <c r="AG33" s="11">
        <f>-'OddsRatio_working_3-way'!U33/(3*'OddsRatio_working_3-way'!X33^(1/3))*COS(('OddsRatio_working_3-way'!Y33+2*PI())/3)</f>
        <v>-0.30511012582567743</v>
      </c>
      <c r="AH33" s="11">
        <f>-'OddsRatio_working_3-way'!U33/(3*'OddsRatio_working_3-way'!X33^(1/3))*COS(('OddsRatio_working_3-way'!Y33+4*PI())/3)</f>
        <v>-0.21589609435921878</v>
      </c>
      <c r="AI33" s="11">
        <f>'OddsRatio_working_3-way'!U33/(3*'OddsRatio_working_3-way'!X33^(1/3))*SIN(('OddsRatio_working_3-way'!Y33)/3)</f>
        <v>-5.150774508265165E-2</v>
      </c>
      <c r="AJ33" s="11">
        <f>'OddsRatio_working_3-way'!U33/(3*'OddsRatio_working_3-way'!X33^(1/3))*SIN(('OddsRatio_working_3-way'!Y33+2*PI())/3)</f>
        <v>-0.42545074966850294</v>
      </c>
      <c r="AK33" s="11">
        <f>'OddsRatio_working_3-way'!U33/(3*'OddsRatio_working_3-way'!X33^(1/3))*SIN(('OddsRatio_working_3-way'!Y33+4*PI())/3)</f>
        <v>0.47695849475115454</v>
      </c>
      <c r="AL33" s="11">
        <f>'OddsRatio_working_3-way'!Z33+'OddsRatio_working_3-way'!AF33</f>
        <v>1.0420124403697921</v>
      </c>
      <c r="AM33" s="11">
        <f>'OddsRatio_working_3-way'!AA33+'OddsRatio_working_3-way'!AG33</f>
        <v>-0.61022025165135485</v>
      </c>
      <c r="AN33" s="11">
        <f>'OddsRatio_working_3-way'!AB33+'OddsRatio_working_3-way'!AH33</f>
        <v>-0.43179218871843755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1.0420124403697921</v>
      </c>
      <c r="AS33" s="11">
        <f>IF(('OddsRatio_working_3-way'!X33=0),IF(Q33&gt;0,-Q33^(1/3),(-Q33)^(1/3)),'OddsRatio_working_3-way'!AM33-'OddsRatio_working_3-way'!R33/3)</f>
        <v>-0.61022025165135485</v>
      </c>
      <c r="AT33" s="11">
        <f>IF(('OddsRatio_working_3-way'!X33=0),IF(Q33&gt;0,-Q33^(1/3),(-Q33)^(1/3)),'OddsRatio_working_3-way'!AN33-'OddsRatio_working_3-way'!R33/3)</f>
        <v>-0.43179218871843755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3.51</v>
      </c>
      <c r="C34" s="4">
        <f>IF('True_Odds_Calculator_3-way'!C35="","",'True_Odds_Calculator_3-way'!C35)</f>
        <v>2.42</v>
      </c>
      <c r="D34" s="9">
        <f t="shared" si="13"/>
        <v>0.31999391697036772</v>
      </c>
      <c r="E34" s="9">
        <f t="shared" si="14"/>
        <v>0.27665146620884418</v>
      </c>
      <c r="F34" s="9">
        <f t="shared" si="15"/>
        <v>0.40335461682078821</v>
      </c>
      <c r="G34" s="9">
        <f t="shared" si="16"/>
        <v>1.0416957871154531</v>
      </c>
      <c r="H34" s="9">
        <f t="shared" si="17"/>
        <v>3.1250594057155237</v>
      </c>
      <c r="I34" s="9">
        <f t="shared" si="18"/>
        <v>3.6146564256597871</v>
      </c>
      <c r="J34" s="9">
        <f t="shared" si="19"/>
        <v>2.4792080177039435</v>
      </c>
      <c r="K34" s="11">
        <f t="shared" si="20"/>
        <v>0.32894736842105265</v>
      </c>
      <c r="L34" s="11">
        <f t="shared" si="21"/>
        <v>0.28490028490028491</v>
      </c>
      <c r="M34" s="11">
        <f t="shared" si="22"/>
        <v>0.41322314049586778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-0.28157634497347428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0.23119490822840105</v>
      </c>
      <c r="Q34" s="11">
        <f>2*'OddsRatio_working_3-way'!K34*'OddsRatio_working_3-way'!L34*'OddsRatio_working_3-way'!M34</f>
        <v>7.7452230562278415E-2</v>
      </c>
      <c r="R34" s="11">
        <f t="shared" si="23"/>
        <v>0</v>
      </c>
      <c r="S34" s="11">
        <f t="shared" si="24"/>
        <v>-0.82107361770812326</v>
      </c>
      <c r="T34" s="11">
        <f t="shared" si="25"/>
        <v>-0.27506653859568619</v>
      </c>
      <c r="U34" s="11">
        <f>'OddsRatio_working_3-way'!S34-'OddsRatio_working_3-way'!R34^2/3</f>
        <v>-0.82107361770812326</v>
      </c>
      <c r="V34" s="11">
        <f>'OddsRatio_working_3-way'!S34*'OddsRatio_working_3-way'!R34/3-2*'OddsRatio_working_3-way'!R34^3/27-'OddsRatio_working_3-way'!T34</f>
        <v>0.27506653859568619</v>
      </c>
      <c r="W34" s="11">
        <f>'OddsRatio_working_3-way'!V34^2+4*'OddsRatio_working_3-way'!U34^3/27</f>
        <v>-6.3438124427057652E-3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0.14318293639407412</v>
      </c>
      <c r="Y34" s="11">
        <f>IF('OddsRatio_working_3-way'!W34&gt;=0,IF('OddsRatio_working_3-way'!V34+SQRT('OddsRatio_working_3-way'!W34)&gt;0,0,PI()),ACOS('OddsRatio_working_3-way'!V34/(2*'OddsRatio_working_3-way'!X34)))</f>
        <v>0.2818507921049076</v>
      </c>
      <c r="Z34" s="11">
        <f>'OddsRatio_working_3-way'!X34^(1/3)*COS('OddsRatio_working_3-way'!Y34/3)</f>
        <v>0.52084789355772654</v>
      </c>
      <c r="AA34" s="11">
        <f>'OddsRatio_working_3-way'!X34^(1/3)*COS(('OddsRatio_working_3-way'!Y34+2*PI())/3)</f>
        <v>-0.30292698501603227</v>
      </c>
      <c r="AB34" s="11">
        <f>'OddsRatio_working_3-way'!X34^(1/3)*COS(('OddsRatio_working_3-way'!Y34+4*PI())/3)</f>
        <v>-0.21792090854169441</v>
      </c>
      <c r="AC34" s="11">
        <f>'OddsRatio_working_3-way'!X34^(1/3)*SIN('OddsRatio_working_3-way'!Y34/3)</f>
        <v>4.9078281135212953E-2</v>
      </c>
      <c r="AD34" s="11">
        <f>'OddsRatio_working_3-way'!X34^(1/3)*SIN(('OddsRatio_working_3-way'!Y34+2*PI())/3)</f>
        <v>0.42652836676099798</v>
      </c>
      <c r="AE34" s="11">
        <f>'OddsRatio_working_3-way'!X34^(1/3)*SIN(('OddsRatio_working_3-way'!Y34+4*PI())/3)</f>
        <v>-0.47560664789621088</v>
      </c>
      <c r="AF34" s="11">
        <f>-'OddsRatio_working_3-way'!U34/(3*'OddsRatio_working_3-way'!X34^(1/3))*COS(('OddsRatio_working_3-way'!Y34)/3)</f>
        <v>0.52084789355772643</v>
      </c>
      <c r="AG34" s="11">
        <f>-'OddsRatio_working_3-way'!U34/(3*'OddsRatio_working_3-way'!X34^(1/3))*COS(('OddsRatio_working_3-way'!Y34+2*PI())/3)</f>
        <v>-0.30292698501603221</v>
      </c>
      <c r="AH34" s="11">
        <f>-'OddsRatio_working_3-way'!U34/(3*'OddsRatio_working_3-way'!X34^(1/3))*COS(('OddsRatio_working_3-way'!Y34+4*PI())/3)</f>
        <v>-0.21792090854169435</v>
      </c>
      <c r="AI34" s="11">
        <f>'OddsRatio_working_3-way'!U34/(3*'OddsRatio_working_3-way'!X34^(1/3))*SIN(('OddsRatio_working_3-way'!Y34)/3)</f>
        <v>-4.9078281135212946E-2</v>
      </c>
      <c r="AJ34" s="11">
        <f>'OddsRatio_working_3-way'!U34/(3*'OddsRatio_working_3-way'!X34^(1/3))*SIN(('OddsRatio_working_3-way'!Y34+2*PI())/3)</f>
        <v>-0.42652836676099792</v>
      </c>
      <c r="AK34" s="11">
        <f>'OddsRatio_working_3-way'!U34/(3*'OddsRatio_working_3-way'!X34^(1/3))*SIN(('OddsRatio_working_3-way'!Y34+4*PI())/3)</f>
        <v>0.47560664789621077</v>
      </c>
      <c r="AL34" s="11">
        <f>'OddsRatio_working_3-way'!Z34+'OddsRatio_working_3-way'!AF34</f>
        <v>1.0416957871154531</v>
      </c>
      <c r="AM34" s="11">
        <f>'OddsRatio_working_3-way'!AA34+'OddsRatio_working_3-way'!AG34</f>
        <v>-0.60585397003206443</v>
      </c>
      <c r="AN34" s="11">
        <f>'OddsRatio_working_3-way'!AB34+'OddsRatio_working_3-way'!AH34</f>
        <v>-0.43584181708338876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1.0416957871154531</v>
      </c>
      <c r="AS34" s="11">
        <f>IF(('OddsRatio_working_3-way'!X34=0),IF(Q34&gt;0,-Q34^(1/3),(-Q34)^(1/3)),'OddsRatio_working_3-way'!AM34-'OddsRatio_working_3-way'!R34/3)</f>
        <v>-0.60585397003206443</v>
      </c>
      <c r="AT34" s="11">
        <f>IF(('OddsRatio_working_3-way'!X34=0),IF(Q34&gt;0,-Q34^(1/3),(-Q34)^(1/3)),'OddsRatio_working_3-way'!AN34-'OddsRatio_working_3-way'!R34/3)</f>
        <v>-0.43584181708338876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5.8</v>
      </c>
      <c r="D35" s="9">
        <f t="shared" si="13"/>
        <v>0.59292080969408267</v>
      </c>
      <c r="E35" s="9">
        <f t="shared" si="14"/>
        <v>0.2423352195141186</v>
      </c>
      <c r="F35" s="9">
        <f t="shared" si="15"/>
        <v>0.16474397079179873</v>
      </c>
      <c r="G35" s="9">
        <f t="shared" si="16"/>
        <v>1.0562551813906578</v>
      </c>
      <c r="H35" s="9">
        <f t="shared" si="17"/>
        <v>1.6865658679039275</v>
      </c>
      <c r="I35" s="9">
        <f t="shared" si="18"/>
        <v>4.1265153369163468</v>
      </c>
      <c r="J35" s="9">
        <f t="shared" si="19"/>
        <v>6.0700248706751578</v>
      </c>
      <c r="K35" s="11">
        <f t="shared" si="20"/>
        <v>0.60606060606060608</v>
      </c>
      <c r="L35" s="11">
        <f t="shared" si="21"/>
        <v>0.25252525252525254</v>
      </c>
      <c r="M35" s="11">
        <f t="shared" si="22"/>
        <v>0.17241379310344829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-0.24369082676292708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0.22191613100704011</v>
      </c>
      <c r="Q35" s="11">
        <f>2*'OddsRatio_working_3-way'!K35*'OddsRatio_working_3-way'!L35*'OddsRatio_working_3-way'!M35</f>
        <v>5.2774347445193846E-2</v>
      </c>
      <c r="R35" s="11">
        <f t="shared" si="23"/>
        <v>0</v>
      </c>
      <c r="S35" s="11">
        <f t="shared" si="24"/>
        <v>-0.91064622314622312</v>
      </c>
      <c r="T35" s="11">
        <f t="shared" si="25"/>
        <v>-0.21656271656271658</v>
      </c>
      <c r="U35" s="11">
        <f>'OddsRatio_working_3-way'!S35-'OddsRatio_working_3-way'!R35^2/3</f>
        <v>-0.91064622314622312</v>
      </c>
      <c r="V35" s="11">
        <f>'OddsRatio_working_3-way'!S35*'OddsRatio_working_3-way'!R35/3-2*'OddsRatio_working_3-way'!R35^3/27-'OddsRatio_working_3-way'!T35</f>
        <v>0.21656271656271658</v>
      </c>
      <c r="W35" s="11">
        <f>'OddsRatio_working_3-way'!V35^2+4*'OddsRatio_working_3-way'!U35^3/27</f>
        <v>-6.49787457197048E-2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0.16724096083550249</v>
      </c>
      <c r="Y35" s="11">
        <f>IF('OddsRatio_working_3-way'!W35&gt;=0,IF('OddsRatio_working_3-way'!V35+SQRT('OddsRatio_working_3-way'!W35)&gt;0,0,PI()),ACOS('OddsRatio_working_3-way'!V35/(2*'OddsRatio_working_3-way'!X35)))</f>
        <v>0.86655324744191298</v>
      </c>
      <c r="Z35" s="11">
        <f>'OddsRatio_working_3-way'!X35^(1/3)*COS('OddsRatio_working_3-way'!Y35/3)</f>
        <v>0.528127590695329</v>
      </c>
      <c r="AA35" s="11">
        <f>'OddsRatio_working_3-way'!X35^(1/3)*COS(('OddsRatio_working_3-way'!Y35+2*PI())/3)</f>
        <v>-0.39997734046483124</v>
      </c>
      <c r="AB35" s="11">
        <f>'OddsRatio_working_3-way'!X35^(1/3)*COS(('OddsRatio_working_3-way'!Y35+4*PI())/3)</f>
        <v>-0.12815025023049739</v>
      </c>
      <c r="AC35" s="11">
        <f>'OddsRatio_working_3-way'!X35^(1/3)*SIN('OddsRatio_working_3-way'!Y35/3)</f>
        <v>0.15693944371982527</v>
      </c>
      <c r="AD35" s="11">
        <f>'OddsRatio_working_3-way'!X35^(1/3)*SIN(('OddsRatio_working_3-way'!Y35+2*PI())/3)</f>
        <v>0.37890218812171245</v>
      </c>
      <c r="AE35" s="11">
        <f>'OddsRatio_working_3-way'!X35^(1/3)*SIN(('OddsRatio_working_3-way'!Y35+4*PI())/3)</f>
        <v>-0.53584163184153766</v>
      </c>
      <c r="AF35" s="11">
        <f>-'OddsRatio_working_3-way'!U35/(3*'OddsRatio_working_3-way'!X35^(1/3))*COS(('OddsRatio_working_3-way'!Y35)/3)</f>
        <v>0.52812759069532889</v>
      </c>
      <c r="AG35" s="11">
        <f>-'OddsRatio_working_3-way'!U35/(3*'OddsRatio_working_3-way'!X35^(1/3))*COS(('OddsRatio_working_3-way'!Y35+2*PI())/3)</f>
        <v>-0.39997734046483119</v>
      </c>
      <c r="AH35" s="11">
        <f>-'OddsRatio_working_3-way'!U35/(3*'OddsRatio_working_3-way'!X35^(1/3))*COS(('OddsRatio_working_3-way'!Y35+4*PI())/3)</f>
        <v>-0.12815025023049736</v>
      </c>
      <c r="AI35" s="11">
        <f>'OddsRatio_working_3-way'!U35/(3*'OddsRatio_working_3-way'!X35^(1/3))*SIN(('OddsRatio_working_3-way'!Y35)/3)</f>
        <v>-0.15693944371982524</v>
      </c>
      <c r="AJ35" s="11">
        <f>'OddsRatio_working_3-way'!U35/(3*'OddsRatio_working_3-way'!X35^(1/3))*SIN(('OddsRatio_working_3-way'!Y35+2*PI())/3)</f>
        <v>-0.37890218812171239</v>
      </c>
      <c r="AK35" s="11">
        <f>'OddsRatio_working_3-way'!U35/(3*'OddsRatio_working_3-way'!X35^(1/3))*SIN(('OddsRatio_working_3-way'!Y35+4*PI())/3)</f>
        <v>0.53584163184153755</v>
      </c>
      <c r="AL35" s="11">
        <f>'OddsRatio_working_3-way'!Z35+'OddsRatio_working_3-way'!AF35</f>
        <v>1.0562551813906578</v>
      </c>
      <c r="AM35" s="11">
        <f>'OddsRatio_working_3-way'!AA35+'OddsRatio_working_3-way'!AG35</f>
        <v>-0.79995468092966249</v>
      </c>
      <c r="AN35" s="11">
        <f>'OddsRatio_working_3-way'!AB35+'OddsRatio_working_3-way'!AH35</f>
        <v>-0.25630050046099473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1.0562551813906578</v>
      </c>
      <c r="AS35" s="11">
        <f>IF(('OddsRatio_working_3-way'!X35=0),IF(Q35&gt;0,-Q35^(1/3),(-Q35)^(1/3)),'OddsRatio_working_3-way'!AM35-'OddsRatio_working_3-way'!R35/3)</f>
        <v>-0.79995468092966249</v>
      </c>
      <c r="AT35" s="11">
        <f>IF(('OddsRatio_working_3-way'!X35=0),IF(Q35&gt;0,-Q35^(1/3),(-Q35)^(1/3)),'OddsRatio_working_3-way'!AN35-'OddsRatio_working_3-way'!R35/3)</f>
        <v>-0.25630050046099473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5.25</v>
      </c>
      <c r="D36" s="9">
        <f t="shared" si="13"/>
        <v>0.54657922824100713</v>
      </c>
      <c r="E36" s="9">
        <f t="shared" si="14"/>
        <v>0.27036539442236618</v>
      </c>
      <c r="F36" s="9">
        <f t="shared" si="15"/>
        <v>0.18305537733662697</v>
      </c>
      <c r="G36" s="9">
        <f t="shared" si="16"/>
        <v>1.0500771239437752</v>
      </c>
      <c r="H36" s="9">
        <f t="shared" si="17"/>
        <v>1.8295609279155827</v>
      </c>
      <c r="I36" s="9">
        <f t="shared" si="18"/>
        <v>3.6986982085355011</v>
      </c>
      <c r="J36" s="9">
        <f t="shared" si="19"/>
        <v>5.4628277767610447</v>
      </c>
      <c r="K36" s="11">
        <f t="shared" si="20"/>
        <v>0.55865921787709494</v>
      </c>
      <c r="L36" s="11">
        <f t="shared" si="21"/>
        <v>0.28011204481792717</v>
      </c>
      <c r="M36" s="11">
        <f t="shared" si="22"/>
        <v>0.19047619047619047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-0.25719859638455023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0.22683188731731052</v>
      </c>
      <c r="Q36" s="11">
        <f>2*'OddsRatio_working_3-way'!K36*'OddsRatio_working_3-way'!L36*'OddsRatio_working_3-way'!M36</f>
        <v>5.9614162238452173E-2</v>
      </c>
      <c r="R36" s="11">
        <f t="shared" si="23"/>
        <v>0</v>
      </c>
      <c r="S36" s="11">
        <f t="shared" si="24"/>
        <v>-0.88193283519387111</v>
      </c>
      <c r="T36" s="11">
        <f t="shared" si="25"/>
        <v>-0.23178261108905943</v>
      </c>
      <c r="U36" s="11">
        <f>'OddsRatio_working_3-way'!S36-'OddsRatio_working_3-way'!R36^2/3</f>
        <v>-0.88193283519387111</v>
      </c>
      <c r="V36" s="11">
        <f>'OddsRatio_working_3-way'!S36*'OddsRatio_working_3-way'!R36/3-2*'OddsRatio_working_3-way'!R36^3/27-'OddsRatio_working_3-way'!T36</f>
        <v>0.23178261108905943</v>
      </c>
      <c r="W36" s="11">
        <f>'OddsRatio_working_3-way'!V36^2+4*'OddsRatio_working_3-way'!U36^3/27</f>
        <v>-4.7902337136318279E-2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0.15939378590426639</v>
      </c>
      <c r="Y36" s="11">
        <f>IF('OddsRatio_working_3-way'!W36&gt;=0,IF('OddsRatio_working_3-way'!V36+SQRT('OddsRatio_working_3-way'!W36)&gt;0,0,PI()),ACOS('OddsRatio_working_3-way'!V36/(2*'OddsRatio_working_3-way'!X36)))</f>
        <v>0.75674379910344747</v>
      </c>
      <c r="Z36" s="11">
        <f>'OddsRatio_working_3-way'!X36^(1/3)*COS('OddsRatio_working_3-way'!Y36/3)</f>
        <v>0.52503856197188759</v>
      </c>
      <c r="AA36" s="11">
        <f>'OddsRatio_working_3-way'!X36^(1/3)*COS(('OddsRatio_working_3-way'!Y36+2*PI())/3)</f>
        <v>-0.37971181543390675</v>
      </c>
      <c r="AB36" s="11">
        <f>'OddsRatio_working_3-way'!X36^(1/3)*COS(('OddsRatio_working_3-way'!Y36+4*PI())/3)</f>
        <v>-0.14532674653798128</v>
      </c>
      <c r="AC36" s="11">
        <f>'OddsRatio_working_3-way'!X36^(1/3)*SIN('OddsRatio_working_3-way'!Y36/3)</f>
        <v>0.13532228262109178</v>
      </c>
      <c r="AD36" s="11">
        <f>'OddsRatio_working_3-way'!X36^(1/3)*SIN(('OddsRatio_working_3-way'!Y36+2*PI())/3)</f>
        <v>0.38703559132355914</v>
      </c>
      <c r="AE36" s="11">
        <f>'OddsRatio_working_3-way'!X36^(1/3)*SIN(('OddsRatio_working_3-way'!Y36+4*PI())/3)</f>
        <v>-0.52235787394465083</v>
      </c>
      <c r="AF36" s="11">
        <f>-'OddsRatio_working_3-way'!U36/(3*'OddsRatio_working_3-way'!X36^(1/3))*COS(('OddsRatio_working_3-way'!Y36)/3)</f>
        <v>0.5250385619718877</v>
      </c>
      <c r="AG36" s="11">
        <f>-'OddsRatio_working_3-way'!U36/(3*'OddsRatio_working_3-way'!X36^(1/3))*COS(('OddsRatio_working_3-way'!Y36+2*PI())/3)</f>
        <v>-0.37971181543390681</v>
      </c>
      <c r="AH36" s="11">
        <f>-'OddsRatio_working_3-way'!U36/(3*'OddsRatio_working_3-way'!X36^(1/3))*COS(('OddsRatio_working_3-way'!Y36+4*PI())/3)</f>
        <v>-0.14532674653798131</v>
      </c>
      <c r="AI36" s="11">
        <f>'OddsRatio_working_3-way'!U36/(3*'OddsRatio_working_3-way'!X36^(1/3))*SIN(('OddsRatio_working_3-way'!Y36)/3)</f>
        <v>-0.13532228262109181</v>
      </c>
      <c r="AJ36" s="11">
        <f>'OddsRatio_working_3-way'!U36/(3*'OddsRatio_working_3-way'!X36^(1/3))*SIN(('OddsRatio_working_3-way'!Y36+2*PI())/3)</f>
        <v>-0.38703559132355925</v>
      </c>
      <c r="AK36" s="11">
        <f>'OddsRatio_working_3-way'!U36/(3*'OddsRatio_working_3-way'!X36^(1/3))*SIN(('OddsRatio_working_3-way'!Y36+4*PI())/3)</f>
        <v>0.52235787394465094</v>
      </c>
      <c r="AL36" s="11">
        <f>'OddsRatio_working_3-way'!Z36+'OddsRatio_working_3-way'!AF36</f>
        <v>1.0500771239437752</v>
      </c>
      <c r="AM36" s="11">
        <f>'OddsRatio_working_3-way'!AA36+'OddsRatio_working_3-way'!AG36</f>
        <v>-0.7594236308678135</v>
      </c>
      <c r="AN36" s="11">
        <f>'OddsRatio_working_3-way'!AB36+'OddsRatio_working_3-way'!AH36</f>
        <v>-0.29065349307596255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1.0500771239437752</v>
      </c>
      <c r="AS36" s="11">
        <f>IF(('OddsRatio_working_3-way'!X36=0),IF(Q36&gt;0,-Q36^(1/3),(-Q36)^(1/3)),'OddsRatio_working_3-way'!AM36-'OddsRatio_working_3-way'!R36/3)</f>
        <v>-0.7594236308678135</v>
      </c>
      <c r="AT36" s="11">
        <f>IF(('OddsRatio_working_3-way'!X36=0),IF(Q36&gt;0,-Q36^(1/3),(-Q36)^(1/3)),'OddsRatio_working_3-way'!AN36-'OddsRatio_working_3-way'!R36/3)</f>
        <v>-0.29065349307596255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2.16</v>
      </c>
      <c r="B37" s="4">
        <f>IF('True_Odds_Calculator_3-way'!B38="","",'True_Odds_Calculator_3-way'!B38)</f>
        <v>3.5</v>
      </c>
      <c r="C37" s="4">
        <f>IF('True_Odds_Calculator_3-way'!C38="","",'True_Odds_Calculator_3-way'!C38)</f>
        <v>3.57</v>
      </c>
      <c r="D37" s="9">
        <f t="shared" si="13"/>
        <v>0.45197044973210854</v>
      </c>
      <c r="E37" s="9">
        <f t="shared" si="14"/>
        <v>0.27676145670556945</v>
      </c>
      <c r="F37" s="9">
        <f t="shared" si="15"/>
        <v>0.2712680935623219</v>
      </c>
      <c r="G37" s="9">
        <f t="shared" si="16"/>
        <v>1.0452879557775157</v>
      </c>
      <c r="H37" s="9">
        <f t="shared" si="17"/>
        <v>2.2125340287019184</v>
      </c>
      <c r="I37" s="9">
        <f t="shared" si="18"/>
        <v>3.6132198894437901</v>
      </c>
      <c r="J37" s="9">
        <f t="shared" si="19"/>
        <v>3.6863900463482158</v>
      </c>
      <c r="K37" s="11">
        <f t="shared" si="20"/>
        <v>0.46296296296296291</v>
      </c>
      <c r="L37" s="11">
        <f t="shared" si="21"/>
        <v>0.2857142857142857</v>
      </c>
      <c r="M37" s="11">
        <f t="shared" si="22"/>
        <v>0.28011204481792717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-0.27614749603545119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0.23083307397032887</v>
      </c>
      <c r="Q37" s="11">
        <f>2*'OddsRatio_working_3-way'!K37*'OddsRatio_working_3-way'!L37*'OddsRatio_working_3-way'!M37</f>
        <v>7.410371556029817E-2</v>
      </c>
      <c r="R37" s="11">
        <f t="shared" si="23"/>
        <v>0</v>
      </c>
      <c r="S37" s="11">
        <f t="shared" si="24"/>
        <v>-0.83590500469609563</v>
      </c>
      <c r="T37" s="11">
        <f t="shared" si="25"/>
        <v>-0.26834831611431631</v>
      </c>
      <c r="U37" s="11">
        <f>'OddsRatio_working_3-way'!S37-'OddsRatio_working_3-way'!R37^2/3</f>
        <v>-0.83590500469609563</v>
      </c>
      <c r="V37" s="11">
        <f>'OddsRatio_working_3-way'!S37*'OddsRatio_working_3-way'!R37/3-2*'OddsRatio_working_3-way'!R37^3/27-'OddsRatio_working_3-way'!T37</f>
        <v>0.26834831611431631</v>
      </c>
      <c r="W37" s="11">
        <f>'OddsRatio_working_3-way'!V37^2+4*'OddsRatio_working_3-way'!U37^3/27</f>
        <v>-1.4519240959774291E-2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0.14707996100859844</v>
      </c>
      <c r="Y37" s="11">
        <f>IF('OddsRatio_working_3-way'!W37&gt;=0,IF('OddsRatio_working_3-way'!V37+SQRT('OddsRatio_working_3-way'!W37)&gt;0,0,PI()),ACOS('OddsRatio_working_3-way'!V37/(2*'OddsRatio_working_3-way'!X37)))</f>
        <v>0.42204502264581811</v>
      </c>
      <c r="Z37" s="11">
        <f>'OddsRatio_working_3-way'!X37^(1/3)*COS('OddsRatio_working_3-way'!Y37/3)</f>
        <v>0.52264397788875794</v>
      </c>
      <c r="AA37" s="11">
        <f>'OddsRatio_working_3-way'!X37^(1/3)*COS(('OddsRatio_working_3-way'!Y37+2*PI())/3)</f>
        <v>-0.32542117346716032</v>
      </c>
      <c r="AB37" s="11">
        <f>'OddsRatio_working_3-way'!X37^(1/3)*COS(('OddsRatio_working_3-way'!Y37+4*PI())/3)</f>
        <v>-0.19722280442159776</v>
      </c>
      <c r="AC37" s="11">
        <f>'OddsRatio_working_3-way'!X37^(1/3)*SIN('OddsRatio_working_3-way'!Y37/3)</f>
        <v>7.401536287812667E-2</v>
      </c>
      <c r="AD37" s="11">
        <f>'OddsRatio_working_3-way'!X37^(1/3)*SIN(('OddsRatio_working_3-way'!Y37+2*PI())/3)</f>
        <v>0.41561528054755359</v>
      </c>
      <c r="AE37" s="11">
        <f>'OddsRatio_working_3-way'!X37^(1/3)*SIN(('OddsRatio_working_3-way'!Y37+4*PI())/3)</f>
        <v>-0.48963064342568013</v>
      </c>
      <c r="AF37" s="11">
        <f>-'OddsRatio_working_3-way'!U37/(3*'OddsRatio_working_3-way'!X37^(1/3))*COS(('OddsRatio_working_3-way'!Y37)/3)</f>
        <v>0.52264397788875772</v>
      </c>
      <c r="AG37" s="11">
        <f>-'OddsRatio_working_3-way'!U37/(3*'OddsRatio_working_3-way'!X37^(1/3))*COS(('OddsRatio_working_3-way'!Y37+2*PI())/3)</f>
        <v>-0.32542117346716021</v>
      </c>
      <c r="AH37" s="11">
        <f>-'OddsRatio_working_3-way'!U37/(3*'OddsRatio_working_3-way'!X37^(1/3))*COS(('OddsRatio_working_3-way'!Y37+4*PI())/3)</f>
        <v>-0.19722280442159767</v>
      </c>
      <c r="AI37" s="11">
        <f>'OddsRatio_working_3-way'!U37/(3*'OddsRatio_working_3-way'!X37^(1/3))*SIN(('OddsRatio_working_3-way'!Y37)/3)</f>
        <v>-7.4015362878126642E-2</v>
      </c>
      <c r="AJ37" s="11">
        <f>'OddsRatio_working_3-way'!U37/(3*'OddsRatio_working_3-way'!X37^(1/3))*SIN(('OddsRatio_working_3-way'!Y37+2*PI())/3)</f>
        <v>-0.41561528054755337</v>
      </c>
      <c r="AK37" s="11">
        <f>'OddsRatio_working_3-way'!U37/(3*'OddsRatio_working_3-way'!X37^(1/3))*SIN(('OddsRatio_working_3-way'!Y37+4*PI())/3)</f>
        <v>0.48963064342567991</v>
      </c>
      <c r="AL37" s="11">
        <f>'OddsRatio_working_3-way'!Z37+'OddsRatio_working_3-way'!AF37</f>
        <v>1.0452879557775157</v>
      </c>
      <c r="AM37" s="11">
        <f>'OddsRatio_working_3-way'!AA37+'OddsRatio_working_3-way'!AG37</f>
        <v>-0.65084234693432053</v>
      </c>
      <c r="AN37" s="11">
        <f>'OddsRatio_working_3-way'!AB37+'OddsRatio_working_3-way'!AH37</f>
        <v>-0.39444560884319546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1.0452879557775157</v>
      </c>
      <c r="AS37" s="11">
        <f>IF(('OddsRatio_working_3-way'!X37=0),IF(Q37&gt;0,-Q37^(1/3),(-Q37)^(1/3)),'OddsRatio_working_3-way'!AM37-'OddsRatio_working_3-way'!R37/3)</f>
        <v>-0.65084234693432053</v>
      </c>
      <c r="AT37" s="11">
        <f>IF(('OddsRatio_working_3-way'!X37=0),IF(Q37&gt;0,-Q37^(1/3),(-Q37)^(1/3)),'OddsRatio_working_3-way'!AN37-'OddsRatio_working_3-way'!R37/3)</f>
        <v>-0.39444560884319546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1.57</v>
      </c>
      <c r="B38" s="4">
        <f>IF('True_Odds_Calculator_3-way'!B39="","",'True_Odds_Calculator_3-way'!B39)</f>
        <v>4.09</v>
      </c>
      <c r="C38" s="4">
        <f>IF('True_Odds_Calculator_3-way'!C39="","",'True_Odds_Calculator_3-way'!C39)</f>
        <v>6.44</v>
      </c>
      <c r="D38" s="9">
        <f t="shared" si="13"/>
        <v>0.6211632001784011</v>
      </c>
      <c r="E38" s="9">
        <f t="shared" si="14"/>
        <v>0.23222291888464971</v>
      </c>
      <c r="F38" s="9">
        <f t="shared" si="15"/>
        <v>0.14661388093694885</v>
      </c>
      <c r="G38" s="9">
        <f t="shared" si="16"/>
        <v>1.069969960242996</v>
      </c>
      <c r="H38" s="9">
        <f t="shared" si="17"/>
        <v>1.6098828773385081</v>
      </c>
      <c r="I38" s="9">
        <f t="shared" si="18"/>
        <v>4.3062071771508572</v>
      </c>
      <c r="J38" s="9">
        <f t="shared" si="19"/>
        <v>6.8206365837218987</v>
      </c>
      <c r="K38" s="11">
        <f t="shared" si="20"/>
        <v>0.63694267515923564</v>
      </c>
      <c r="L38" s="11">
        <f t="shared" si="21"/>
        <v>0.24449877750611249</v>
      </c>
      <c r="M38" s="11">
        <f t="shared" si="22"/>
        <v>0.15527950310559005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-0.23169859859843389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0.22005567069921508</v>
      </c>
      <c r="Q38" s="11">
        <f>2*'OddsRatio_working_3-way'!K38*'OddsRatio_working_3-way'!L38*'OddsRatio_working_3-way'!M38</f>
        <v>4.8363883670157148E-2</v>
      </c>
      <c r="R38" s="11">
        <f t="shared" si="23"/>
        <v>0</v>
      </c>
      <c r="S38" s="11">
        <f t="shared" si="24"/>
        <v>-0.94974968355593026</v>
      </c>
      <c r="T38" s="11">
        <f t="shared" si="25"/>
        <v>-0.20873619418811648</v>
      </c>
      <c r="U38" s="11">
        <f>'OddsRatio_working_3-way'!S38-'OddsRatio_working_3-way'!R38^2/3</f>
        <v>-0.94974968355593026</v>
      </c>
      <c r="V38" s="11">
        <f>'OddsRatio_working_3-way'!S38*'OddsRatio_working_3-way'!R38/3-2*'OddsRatio_working_3-way'!R38^3/27-'OddsRatio_working_3-way'!T38</f>
        <v>0.20873619418811648</v>
      </c>
      <c r="W38" s="11">
        <f>'OddsRatio_working_3-way'!V38^2+4*'OddsRatio_working_3-way'!U38^3/27</f>
        <v>-8.3347341500781658E-2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0.17812786156643262</v>
      </c>
      <c r="Y38" s="11">
        <f>IF('OddsRatio_working_3-way'!W38&gt;=0,IF('OddsRatio_working_3-way'!V38+SQRT('OddsRatio_working_3-way'!W38)&gt;0,0,PI()),ACOS('OddsRatio_working_3-way'!V38/(2*'OddsRatio_working_3-way'!X38)))</f>
        <v>0.94478546387289752</v>
      </c>
      <c r="Z38" s="11">
        <f>'OddsRatio_working_3-way'!X38^(1/3)*COS('OddsRatio_working_3-way'!Y38/3)</f>
        <v>0.53498498012149798</v>
      </c>
      <c r="AA38" s="11">
        <f>'OddsRatio_working_3-way'!X38^(1/3)*COS(('OddsRatio_working_3-way'!Y38+2*PI())/3)</f>
        <v>-0.41842533662597781</v>
      </c>
      <c r="AB38" s="11">
        <f>'OddsRatio_working_3-way'!X38^(1/3)*COS(('OddsRatio_working_3-way'!Y38+4*PI())/3)</f>
        <v>-0.11655964349552032</v>
      </c>
      <c r="AC38" s="11">
        <f>'OddsRatio_working_3-way'!X38^(1/3)*SIN('OddsRatio_working_3-way'!Y38/3)</f>
        <v>0.17428223918798272</v>
      </c>
      <c r="AD38" s="11">
        <f>'OddsRatio_working_3-way'!X38^(1/3)*SIN(('OddsRatio_working_3-way'!Y38+2*PI())/3)</f>
        <v>0.37616946383433886</v>
      </c>
      <c r="AE38" s="11">
        <f>'OddsRatio_working_3-way'!X38^(1/3)*SIN(('OddsRatio_working_3-way'!Y38+4*PI())/3)</f>
        <v>-0.55045170302232149</v>
      </c>
      <c r="AF38" s="11">
        <f>-'OddsRatio_working_3-way'!U38/(3*'OddsRatio_working_3-way'!X38^(1/3))*COS(('OddsRatio_working_3-way'!Y38)/3)</f>
        <v>0.53498498012149798</v>
      </c>
      <c r="AG38" s="11">
        <f>-'OddsRatio_working_3-way'!U38/(3*'OddsRatio_working_3-way'!X38^(1/3))*COS(('OddsRatio_working_3-way'!Y38+2*PI())/3)</f>
        <v>-0.41842533662597781</v>
      </c>
      <c r="AH38" s="11">
        <f>-'OddsRatio_working_3-way'!U38/(3*'OddsRatio_working_3-way'!X38^(1/3))*COS(('OddsRatio_working_3-way'!Y38+4*PI())/3)</f>
        <v>-0.11655964349552032</v>
      </c>
      <c r="AI38" s="11">
        <f>'OddsRatio_working_3-way'!U38/(3*'OddsRatio_working_3-way'!X38^(1/3))*SIN(('OddsRatio_working_3-way'!Y38)/3)</f>
        <v>-0.17428223918798272</v>
      </c>
      <c r="AJ38" s="11">
        <f>'OddsRatio_working_3-way'!U38/(3*'OddsRatio_working_3-way'!X38^(1/3))*SIN(('OddsRatio_working_3-way'!Y38+2*PI())/3)</f>
        <v>-0.37616946383433886</v>
      </c>
      <c r="AK38" s="11">
        <f>'OddsRatio_working_3-way'!U38/(3*'OddsRatio_working_3-way'!X38^(1/3))*SIN(('OddsRatio_working_3-way'!Y38+4*PI())/3)</f>
        <v>0.55045170302232149</v>
      </c>
      <c r="AL38" s="11">
        <f>'OddsRatio_working_3-way'!Z38+'OddsRatio_working_3-way'!AF38</f>
        <v>1.069969960242996</v>
      </c>
      <c r="AM38" s="11">
        <f>'OddsRatio_working_3-way'!AA38+'OddsRatio_working_3-way'!AG38</f>
        <v>-0.83685067325195561</v>
      </c>
      <c r="AN38" s="11">
        <f>'OddsRatio_working_3-way'!AB38+'OddsRatio_working_3-way'!AH38</f>
        <v>-0.23311928699104065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1.069969960242996</v>
      </c>
      <c r="AS38" s="11">
        <f>IF(('OddsRatio_working_3-way'!X38=0),IF(Q38&gt;0,-Q38^(1/3),(-Q38)^(1/3)),'OddsRatio_working_3-way'!AM38-'OddsRatio_working_3-way'!R38/3)</f>
        <v>-0.83685067325195561</v>
      </c>
      <c r="AT38" s="11">
        <f>IF(('OddsRatio_working_3-way'!X38=0),IF(Q38&gt;0,-Q38^(1/3),(-Q38)^(1/3)),'OddsRatio_working_3-way'!AN38-'OddsRatio_working_3-way'!R38/3)</f>
        <v>-0.23311928699104065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2.0099999999999998</v>
      </c>
      <c r="B39" s="4">
        <f>IF('True_Odds_Calculator_3-way'!B40="","",'True_Odds_Calculator_3-way'!B40)</f>
        <v>3.53</v>
      </c>
      <c r="C39" s="4">
        <f>IF('True_Odds_Calculator_3-way'!C40="","",'True_Odds_Calculator_3-way'!C40)</f>
        <v>3.77</v>
      </c>
      <c r="D39" s="9">
        <f t="shared" si="13"/>
        <v>0.47957071498671683</v>
      </c>
      <c r="E39" s="9">
        <f t="shared" si="14"/>
        <v>0.2689352023781702</v>
      </c>
      <c r="F39" s="9">
        <f t="shared" si="15"/>
        <v>0.25149408263511303</v>
      </c>
      <c r="G39" s="9">
        <f t="shared" si="16"/>
        <v>1.0744536805784819</v>
      </c>
      <c r="H39" s="9">
        <f t="shared" si="17"/>
        <v>2.0851982173842663</v>
      </c>
      <c r="I39" s="9">
        <f t="shared" si="18"/>
        <v>3.7183678118635584</v>
      </c>
      <c r="J39" s="9">
        <f t="shared" si="19"/>
        <v>3.9762366952023958</v>
      </c>
      <c r="K39" s="11">
        <f t="shared" si="20"/>
        <v>0.49751243781094534</v>
      </c>
      <c r="L39" s="11">
        <f t="shared" si="21"/>
        <v>0.28328611898016998</v>
      </c>
      <c r="M39" s="11">
        <f t="shared" si="22"/>
        <v>0.26525198938992045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-0.26461200957139752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0.23589419095040354</v>
      </c>
      <c r="Q39" s="11">
        <f>2*'OddsRatio_working_3-way'!K39*'OddsRatio_working_3-way'!L39*'OddsRatio_working_3-way'!M39</f>
        <v>7.4768364802029655E-2</v>
      </c>
      <c r="R39" s="11">
        <f t="shared" si="23"/>
        <v>0</v>
      </c>
      <c r="S39" s="11">
        <f t="shared" si="24"/>
        <v>-0.89147197563893887</v>
      </c>
      <c r="T39" s="11">
        <f t="shared" si="25"/>
        <v>-0.28255847088397429</v>
      </c>
      <c r="U39" s="11">
        <f>'OddsRatio_working_3-way'!S39-'OddsRatio_working_3-way'!R39^2/3</f>
        <v>-0.89147197563893887</v>
      </c>
      <c r="V39" s="11">
        <f>'OddsRatio_working_3-way'!S39*'OddsRatio_working_3-way'!R39/3-2*'OddsRatio_working_3-way'!R39^3/27-'OddsRatio_working_3-way'!T39</f>
        <v>0.28255847088397429</v>
      </c>
      <c r="W39" s="11">
        <f>'OddsRatio_working_3-way'!V39^2+4*'OddsRatio_working_3-way'!U39^3/27</f>
        <v>-2.5119620757184338E-2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0.16198681290885539</v>
      </c>
      <c r="Y39" s="11">
        <f>IF('OddsRatio_working_3-way'!W39&gt;=0,IF('OddsRatio_working_3-way'!V39+SQRT('OddsRatio_working_3-way'!W39)&gt;0,0,PI()),ACOS('OddsRatio_working_3-way'!V39/(2*'OddsRatio_working_3-way'!X39)))</f>
        <v>0.51118574249857907</v>
      </c>
      <c r="Z39" s="11">
        <f>'OddsRatio_working_3-way'!X39^(1/3)*COS('OddsRatio_working_3-way'!Y39/3)</f>
        <v>0.53722684028924095</v>
      </c>
      <c r="AA39" s="11">
        <f>'OddsRatio_working_3-way'!X39^(1/3)*COS(('OddsRatio_working_3-way'!Y39+2*PI())/3)</f>
        <v>-0.34866643672965331</v>
      </c>
      <c r="AB39" s="11">
        <f>'OddsRatio_working_3-way'!X39^(1/3)*COS(('OddsRatio_working_3-way'!Y39+4*PI())/3)</f>
        <v>-0.18856040355958772</v>
      </c>
      <c r="AC39" s="11">
        <f>'OddsRatio_working_3-way'!X39^(1/3)*SIN('OddsRatio_working_3-way'!Y39/3)</f>
        <v>9.2437261349620492E-2</v>
      </c>
      <c r="AD39" s="11">
        <f>'OddsRatio_working_3-way'!X39^(1/3)*SIN(('OddsRatio_working_3-way'!Y39+2*PI())/3)</f>
        <v>0.41903346061051772</v>
      </c>
      <c r="AE39" s="11">
        <f>'OddsRatio_working_3-way'!X39^(1/3)*SIN(('OddsRatio_working_3-way'!Y39+4*PI())/3)</f>
        <v>-0.51147072196013821</v>
      </c>
      <c r="AF39" s="11">
        <f>-'OddsRatio_working_3-way'!U39/(3*'OddsRatio_working_3-way'!X39^(1/3))*COS(('OddsRatio_working_3-way'!Y39)/3)</f>
        <v>0.53722684028924095</v>
      </c>
      <c r="AG39" s="11">
        <f>-'OddsRatio_working_3-way'!U39/(3*'OddsRatio_working_3-way'!X39^(1/3))*COS(('OddsRatio_working_3-way'!Y39+2*PI())/3)</f>
        <v>-0.34866643672965331</v>
      </c>
      <c r="AH39" s="11">
        <f>-'OddsRatio_working_3-way'!U39/(3*'OddsRatio_working_3-way'!X39^(1/3))*COS(('OddsRatio_working_3-way'!Y39+4*PI())/3)</f>
        <v>-0.18856040355958772</v>
      </c>
      <c r="AI39" s="11">
        <f>'OddsRatio_working_3-way'!U39/(3*'OddsRatio_working_3-way'!X39^(1/3))*SIN(('OddsRatio_working_3-way'!Y39)/3)</f>
        <v>-9.2437261349620492E-2</v>
      </c>
      <c r="AJ39" s="11">
        <f>'OddsRatio_working_3-way'!U39/(3*'OddsRatio_working_3-way'!X39^(1/3))*SIN(('OddsRatio_working_3-way'!Y39+2*PI())/3)</f>
        <v>-0.41903346061051772</v>
      </c>
      <c r="AK39" s="11">
        <f>'OddsRatio_working_3-way'!U39/(3*'OddsRatio_working_3-way'!X39^(1/3))*SIN(('OddsRatio_working_3-way'!Y39+4*PI())/3)</f>
        <v>0.51147072196013821</v>
      </c>
      <c r="AL39" s="11">
        <f>'OddsRatio_working_3-way'!Z39+'OddsRatio_working_3-way'!AF39</f>
        <v>1.0744536805784819</v>
      </c>
      <c r="AM39" s="11">
        <f>'OddsRatio_working_3-way'!AA39+'OddsRatio_working_3-way'!AG39</f>
        <v>-0.69733287345930661</v>
      </c>
      <c r="AN39" s="11">
        <f>'OddsRatio_working_3-way'!AB39+'OddsRatio_working_3-way'!AH39</f>
        <v>-0.37712080711917545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1.0744536805784819</v>
      </c>
      <c r="AS39" s="11">
        <f>IF(('OddsRatio_working_3-way'!X39=0),IF(Q39&gt;0,-Q39^(1/3),(-Q39)^(1/3)),'OddsRatio_working_3-way'!AM39-'OddsRatio_working_3-way'!R39/3)</f>
        <v>-0.69733287345930661</v>
      </c>
      <c r="AT39" s="11">
        <f>IF(('OddsRatio_working_3-way'!X39=0),IF(Q39&gt;0,-Q39^(1/3),(-Q39)^(1/3)),'OddsRatio_working_3-way'!AN39-'OddsRatio_working_3-way'!R39/3)</f>
        <v>-0.37712080711917545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2.62</v>
      </c>
      <c r="D40" s="9">
        <f t="shared" si="13"/>
        <v>0.35530645010422118</v>
      </c>
      <c r="E40" s="9">
        <f t="shared" si="14"/>
        <v>0.27827036259702809</v>
      </c>
      <c r="F40" s="9">
        <f t="shared" si="15"/>
        <v>0.36642318729875095</v>
      </c>
      <c r="G40" s="9">
        <f t="shared" si="16"/>
        <v>1.067336379138218</v>
      </c>
      <c r="H40" s="9">
        <f t="shared" si="17"/>
        <v>2.814471844534971</v>
      </c>
      <c r="I40" s="9">
        <f t="shared" si="18"/>
        <v>3.5936274013058691</v>
      </c>
      <c r="J40" s="9">
        <f t="shared" si="19"/>
        <v>2.7290849342039136</v>
      </c>
      <c r="K40" s="11">
        <f t="shared" si="20"/>
        <v>0.37037037037037035</v>
      </c>
      <c r="L40" s="11">
        <f t="shared" si="21"/>
        <v>0.29154518950437314</v>
      </c>
      <c r="M40" s="11">
        <f t="shared" si="22"/>
        <v>0.38167938931297707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-0.27581065141432815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0.236978348833778</v>
      </c>
      <c r="Q40" s="11">
        <f>2*'OddsRatio_working_3-way'!K40*'OddsRatio_working_3-way'!L40*'OddsRatio_working_3-way'!M40</f>
        <v>8.2427251768270593E-2</v>
      </c>
      <c r="R40" s="11">
        <f t="shared" si="23"/>
        <v>0</v>
      </c>
      <c r="S40" s="11">
        <f t="shared" si="24"/>
        <v>-0.85920666086888897</v>
      </c>
      <c r="T40" s="11">
        <f t="shared" si="25"/>
        <v>-0.29885449073700482</v>
      </c>
      <c r="U40" s="11">
        <f>'OddsRatio_working_3-way'!S40-'OddsRatio_working_3-way'!R40^2/3</f>
        <v>-0.85920666086888897</v>
      </c>
      <c r="V40" s="11">
        <f>'OddsRatio_working_3-way'!S40*'OddsRatio_working_3-way'!R40/3-2*'OddsRatio_working_3-way'!R40^3/27-'OddsRatio_working_3-way'!T40</f>
        <v>0.29885449073700482</v>
      </c>
      <c r="W40" s="11">
        <f>'OddsRatio_working_3-way'!V40^2+4*'OddsRatio_working_3-way'!U40^3/27</f>
        <v>-4.6559729892846069E-3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0.15327261629443067</v>
      </c>
      <c r="Y40" s="11">
        <f>IF('OddsRatio_working_3-way'!W40&gt;=0,IF('OddsRatio_working_3-way'!V40+SQRT('OddsRatio_working_3-way'!W40)&gt;0,0,PI()),ACOS('OddsRatio_working_3-way'!V40/(2*'OddsRatio_working_3-way'!X40)))</f>
        <v>0.22447295205899076</v>
      </c>
      <c r="Z40" s="11">
        <f>'OddsRatio_working_3-way'!X40^(1/3)*COS('OddsRatio_working_3-way'!Y40/3)</f>
        <v>0.533668189569109</v>
      </c>
      <c r="AA40" s="11">
        <f>'OddsRatio_working_3-way'!X40^(1/3)*COS(('OddsRatio_working_3-way'!Y40+2*PI())/3)</f>
        <v>-0.30148034708901517</v>
      </c>
      <c r="AB40" s="11">
        <f>'OddsRatio_working_3-way'!X40^(1/3)*COS(('OddsRatio_working_3-way'!Y40+4*PI())/3)</f>
        <v>-0.23218784248009403</v>
      </c>
      <c r="AC40" s="11">
        <f>'OddsRatio_working_3-way'!X40^(1/3)*SIN('OddsRatio_working_3-way'!Y40/3)</f>
        <v>4.0006046188784276E-2</v>
      </c>
      <c r="AD40" s="11">
        <f>'OddsRatio_working_3-way'!X40^(1/3)*SIN(('OddsRatio_working_3-way'!Y40+2*PI())/3)</f>
        <v>0.442167186264106</v>
      </c>
      <c r="AE40" s="11">
        <f>'OddsRatio_working_3-way'!X40^(1/3)*SIN(('OddsRatio_working_3-way'!Y40+4*PI())/3)</f>
        <v>-0.48217323245289001</v>
      </c>
      <c r="AF40" s="11">
        <f>-'OddsRatio_working_3-way'!U40/(3*'OddsRatio_working_3-way'!X40^(1/3))*COS(('OddsRatio_working_3-way'!Y40)/3)</f>
        <v>0.533668189569109</v>
      </c>
      <c r="AG40" s="11">
        <f>-'OddsRatio_working_3-way'!U40/(3*'OddsRatio_working_3-way'!X40^(1/3))*COS(('OddsRatio_working_3-way'!Y40+2*PI())/3)</f>
        <v>-0.30148034708901517</v>
      </c>
      <c r="AH40" s="11">
        <f>-'OddsRatio_working_3-way'!U40/(3*'OddsRatio_working_3-way'!X40^(1/3))*COS(('OddsRatio_working_3-way'!Y40+4*PI())/3)</f>
        <v>-0.23218784248009403</v>
      </c>
      <c r="AI40" s="11">
        <f>'OddsRatio_working_3-way'!U40/(3*'OddsRatio_working_3-way'!X40^(1/3))*SIN(('OddsRatio_working_3-way'!Y40)/3)</f>
        <v>-4.0006046188784276E-2</v>
      </c>
      <c r="AJ40" s="11">
        <f>'OddsRatio_working_3-way'!U40/(3*'OddsRatio_working_3-way'!X40^(1/3))*SIN(('OddsRatio_working_3-way'!Y40+2*PI())/3)</f>
        <v>-0.442167186264106</v>
      </c>
      <c r="AK40" s="11">
        <f>'OddsRatio_working_3-way'!U40/(3*'OddsRatio_working_3-way'!X40^(1/3))*SIN(('OddsRatio_working_3-way'!Y40+4*PI())/3)</f>
        <v>0.48217323245289001</v>
      </c>
      <c r="AL40" s="11">
        <f>'OddsRatio_working_3-way'!Z40+'OddsRatio_working_3-way'!AF40</f>
        <v>1.067336379138218</v>
      </c>
      <c r="AM40" s="11">
        <f>'OddsRatio_working_3-way'!AA40+'OddsRatio_working_3-way'!AG40</f>
        <v>-0.60296069417803033</v>
      </c>
      <c r="AN40" s="11">
        <f>'OddsRatio_working_3-way'!AB40+'OddsRatio_working_3-way'!AH40</f>
        <v>-0.46437568496018805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1.067336379138218</v>
      </c>
      <c r="AS40" s="11">
        <f>IF(('OddsRatio_working_3-way'!X40=0),IF(Q40&gt;0,-Q40^(1/3),(-Q40)^(1/3)),'OddsRatio_working_3-way'!AM40-'OddsRatio_working_3-way'!R40/3)</f>
        <v>-0.60296069417803033</v>
      </c>
      <c r="AT40" s="11">
        <f>IF(('OddsRatio_working_3-way'!X40=0),IF(Q40&gt;0,-Q40^(1/3),(-Q40)^(1/3)),'OddsRatio_working_3-way'!AN40-'OddsRatio_working_3-way'!R40/3)</f>
        <v>-0.46437568496018805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2.0099999999999998</v>
      </c>
      <c r="B41" s="4">
        <f>IF('True_Odds_Calculator_3-way'!B42="","",'True_Odds_Calculator_3-way'!B42)</f>
        <v>3.45</v>
      </c>
      <c r="C41" s="4">
        <f>IF('True_Odds_Calculator_3-way'!C42="","",'True_Odds_Calculator_3-way'!C42)</f>
        <v>3.87</v>
      </c>
      <c r="D41" s="9">
        <f t="shared" si="13"/>
        <v>0.47967031962298823</v>
      </c>
      <c r="E41" s="9">
        <f t="shared" si="14"/>
        <v>0.27537883189866003</v>
      </c>
      <c r="F41" s="9">
        <f t="shared" si="15"/>
        <v>0.24495084847835177</v>
      </c>
      <c r="G41" s="9">
        <f t="shared" si="16"/>
        <v>1.074024971501881</v>
      </c>
      <c r="H41" s="9">
        <f t="shared" si="17"/>
        <v>2.0847652212168994</v>
      </c>
      <c r="I41" s="9">
        <f t="shared" si="18"/>
        <v>3.6313611801796082</v>
      </c>
      <c r="J41" s="9">
        <f t="shared" si="19"/>
        <v>4.0824516682103997</v>
      </c>
      <c r="K41" s="11">
        <f t="shared" si="20"/>
        <v>0.49751243781094534</v>
      </c>
      <c r="L41" s="11">
        <f t="shared" si="21"/>
        <v>0.28985507246376813</v>
      </c>
      <c r="M41" s="11">
        <f t="shared" si="22"/>
        <v>0.25839793281653745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-0.26463253518573482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0.23587265336054253</v>
      </c>
      <c r="Q41" s="11">
        <f>2*'OddsRatio_working_3-way'!K41*'OddsRatio_working_3-way'!L41*'OddsRatio_working_3-way'!M41</f>
        <v>7.4525324916443147E-2</v>
      </c>
      <c r="R41" s="11">
        <f t="shared" si="23"/>
        <v>0</v>
      </c>
      <c r="S41" s="11">
        <f t="shared" si="24"/>
        <v>-0.89132144388441548</v>
      </c>
      <c r="T41" s="11">
        <f t="shared" si="25"/>
        <v>-0.28161814972651361</v>
      </c>
      <c r="U41" s="11">
        <f>'OddsRatio_working_3-way'!S41-'OddsRatio_working_3-way'!R41^2/3</f>
        <v>-0.89132144388441548</v>
      </c>
      <c r="V41" s="11">
        <f>'OddsRatio_working_3-way'!S41*'OddsRatio_working_3-way'!R41/3-2*'OddsRatio_working_3-way'!R41^3/27-'OddsRatio_working_3-way'!T41</f>
        <v>0.28161814972651361</v>
      </c>
      <c r="W41" s="11">
        <f>'OddsRatio_working_3-way'!V41^2+4*'OddsRatio_working_3-way'!U41^3/27</f>
        <v>-2.5596967641100754E-2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0.16194578560160636</v>
      </c>
      <c r="Y41" s="11">
        <f>IF('OddsRatio_working_3-way'!W41&gt;=0,IF('OddsRatio_working_3-way'!V41+SQRT('OddsRatio_working_3-way'!W41)&gt;0,0,PI()),ACOS('OddsRatio_working_3-way'!V41/(2*'OddsRatio_working_3-way'!X41)))</f>
        <v>0.51664201772669816</v>
      </c>
      <c r="Z41" s="11">
        <f>'OddsRatio_working_3-way'!X41^(1/3)*COS('OddsRatio_working_3-way'!Y41/3)</f>
        <v>0.53701248575094052</v>
      </c>
      <c r="AA41" s="11">
        <f>'OddsRatio_working_3-way'!X41^(1/3)*COS(('OddsRatio_working_3-way'!Y41+2*PI())/3)</f>
        <v>-0.34939847724812667</v>
      </c>
      <c r="AB41" s="11">
        <f>'OddsRatio_working_3-way'!X41^(1/3)*COS(('OddsRatio_working_3-way'!Y41+4*PI())/3)</f>
        <v>-0.18761400850281396</v>
      </c>
      <c r="AC41" s="11">
        <f>'OddsRatio_working_3-way'!X41^(1/3)*SIN('OddsRatio_working_3-way'!Y41/3)</f>
        <v>9.3406306580807064E-2</v>
      </c>
      <c r="AD41" s="11">
        <f>'OddsRatio_working_3-way'!X41^(1/3)*SIN(('OddsRatio_working_3-way'!Y41+2*PI())/3)</f>
        <v>0.41836330151933987</v>
      </c>
      <c r="AE41" s="11">
        <f>'OddsRatio_working_3-way'!X41^(1/3)*SIN(('OddsRatio_working_3-way'!Y41+4*PI())/3)</f>
        <v>-0.51176960810014682</v>
      </c>
      <c r="AF41" s="11">
        <f>-'OddsRatio_working_3-way'!U41/(3*'OddsRatio_working_3-way'!X41^(1/3))*COS(('OddsRatio_working_3-way'!Y41)/3)</f>
        <v>0.53701248575094052</v>
      </c>
      <c r="AG41" s="11">
        <f>-'OddsRatio_working_3-way'!U41/(3*'OddsRatio_working_3-way'!X41^(1/3))*COS(('OddsRatio_working_3-way'!Y41+2*PI())/3)</f>
        <v>-0.34939847724812667</v>
      </c>
      <c r="AH41" s="11">
        <f>-'OddsRatio_working_3-way'!U41/(3*'OddsRatio_working_3-way'!X41^(1/3))*COS(('OddsRatio_working_3-way'!Y41+4*PI())/3)</f>
        <v>-0.18761400850281396</v>
      </c>
      <c r="AI41" s="11">
        <f>'OddsRatio_working_3-way'!U41/(3*'OddsRatio_working_3-way'!X41^(1/3))*SIN(('OddsRatio_working_3-way'!Y41)/3)</f>
        <v>-9.3406306580807064E-2</v>
      </c>
      <c r="AJ41" s="11">
        <f>'OddsRatio_working_3-way'!U41/(3*'OddsRatio_working_3-way'!X41^(1/3))*SIN(('OddsRatio_working_3-way'!Y41+2*PI())/3)</f>
        <v>-0.41836330151933987</v>
      </c>
      <c r="AK41" s="11">
        <f>'OddsRatio_working_3-way'!U41/(3*'OddsRatio_working_3-way'!X41^(1/3))*SIN(('OddsRatio_working_3-way'!Y41+4*PI())/3)</f>
        <v>0.51176960810014682</v>
      </c>
      <c r="AL41" s="11">
        <f>'OddsRatio_working_3-way'!Z41+'OddsRatio_working_3-way'!AF41</f>
        <v>1.074024971501881</v>
      </c>
      <c r="AM41" s="11">
        <f>'OddsRatio_working_3-way'!AA41+'OddsRatio_working_3-way'!AG41</f>
        <v>-0.69879695449625334</v>
      </c>
      <c r="AN41" s="11">
        <f>'OddsRatio_working_3-way'!AB41+'OddsRatio_working_3-way'!AH41</f>
        <v>-0.37522801700562791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1.074024971501881</v>
      </c>
      <c r="AS41" s="11">
        <f>IF(('OddsRatio_working_3-way'!X41=0),IF(Q41&gt;0,-Q41^(1/3),(-Q41)^(1/3)),'OddsRatio_working_3-way'!AM41-'OddsRatio_working_3-way'!R41/3)</f>
        <v>-0.69879695449625334</v>
      </c>
      <c r="AT41" s="11">
        <f>IF(('OddsRatio_working_3-way'!X41=0),IF(Q41&gt;0,-Q41^(1/3),(-Q41)^(1/3)),'OddsRatio_working_3-way'!AN41-'OddsRatio_working_3-way'!R41/3)</f>
        <v>-0.37522801700562791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3.4</v>
      </c>
      <c r="D42" s="9">
        <f t="shared" si="13"/>
        <v>0.43015886070059217</v>
      </c>
      <c r="E42" s="9">
        <f t="shared" si="14"/>
        <v>0.28925588100214461</v>
      </c>
      <c r="F42" s="9">
        <f t="shared" si="15"/>
        <v>0.28058525829726311</v>
      </c>
      <c r="G42" s="9">
        <f t="shared" si="16"/>
        <v>1.0683246304357403</v>
      </c>
      <c r="H42" s="9">
        <f t="shared" si="17"/>
        <v>2.3247225417403179</v>
      </c>
      <c r="I42" s="9">
        <f t="shared" si="18"/>
        <v>3.4571466500022026</v>
      </c>
      <c r="J42" s="9">
        <f t="shared" si="19"/>
        <v>3.563979113045777</v>
      </c>
      <c r="K42" s="11">
        <f t="shared" si="20"/>
        <v>0.4464285714285714</v>
      </c>
      <c r="L42" s="11">
        <f t="shared" si="21"/>
        <v>0.30303030303030304</v>
      </c>
      <c r="M42" s="11">
        <f t="shared" si="22"/>
        <v>0.29411764705882354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-0.27234530175706639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0.23634453781512607</v>
      </c>
      <c r="Q42" s="11">
        <f>2*'OddsRatio_working_3-way'!K42*'OddsRatio_working_3-way'!L42*'OddsRatio_working_3-way'!M42</f>
        <v>7.9577285459638408E-2</v>
      </c>
      <c r="R42" s="11">
        <f t="shared" si="23"/>
        <v>0</v>
      </c>
      <c r="S42" s="11">
        <f t="shared" si="24"/>
        <v>-0.86781206171108027</v>
      </c>
      <c r="T42" s="11">
        <f t="shared" si="25"/>
        <v>-0.2921926133707341</v>
      </c>
      <c r="U42" s="11">
        <f>'OddsRatio_working_3-way'!S42-'OddsRatio_working_3-way'!R42^2/3</f>
        <v>-0.86781206171108027</v>
      </c>
      <c r="V42" s="11">
        <f>'OddsRatio_working_3-way'!S42*'OddsRatio_working_3-way'!R42/3-2*'OddsRatio_working_3-way'!R42^3/27-'OddsRatio_working_3-way'!T42</f>
        <v>0.2921926133707341</v>
      </c>
      <c r="W42" s="11">
        <f>'OddsRatio_working_3-way'!V42^2+4*'OddsRatio_working_3-way'!U42^3/27</f>
        <v>-1.144530370144041E-2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0.15558102953915984</v>
      </c>
      <c r="Y42" s="11">
        <f>IF('OddsRatio_working_3-way'!W42&gt;=0,IF('OddsRatio_working_3-way'!V42+SQRT('OddsRatio_working_3-way'!W42)&gt;0,0,PI()),ACOS('OddsRatio_working_3-way'!V42/(2*'OddsRatio_working_3-way'!X42)))</f>
        <v>0.35097842035060345</v>
      </c>
      <c r="Z42" s="11">
        <f>'OddsRatio_working_3-way'!X42^(1/3)*COS('OddsRatio_working_3-way'!Y42/3)</f>
        <v>0.53416231521787028</v>
      </c>
      <c r="AA42" s="11">
        <f>'OddsRatio_working_3-way'!X42^(1/3)*COS(('OddsRatio_working_3-way'!Y42+2*PI())/3)</f>
        <v>-0.32145009339568392</v>
      </c>
      <c r="AB42" s="11">
        <f>'OddsRatio_working_3-way'!X42^(1/3)*COS(('OddsRatio_working_3-way'!Y42+4*PI())/3)</f>
        <v>-0.21271222182218644</v>
      </c>
      <c r="AC42" s="11">
        <f>'OddsRatio_working_3-way'!X42^(1/3)*SIN('OddsRatio_working_3-way'!Y42/3)</f>
        <v>6.2779839424065731E-2</v>
      </c>
      <c r="AD42" s="11">
        <f>'OddsRatio_working_3-way'!X42^(1/3)*SIN(('OddsRatio_working_3-way'!Y42+2*PI())/3)</f>
        <v>0.43120821501095374</v>
      </c>
      <c r="AE42" s="11">
        <f>'OddsRatio_working_3-way'!X42^(1/3)*SIN(('OddsRatio_working_3-way'!Y42+4*PI())/3)</f>
        <v>-0.49398805443501953</v>
      </c>
      <c r="AF42" s="11">
        <f>-'OddsRatio_working_3-way'!U42/(3*'OddsRatio_working_3-way'!X42^(1/3))*COS(('OddsRatio_working_3-way'!Y42)/3)</f>
        <v>0.53416231521787005</v>
      </c>
      <c r="AG42" s="11">
        <f>-'OddsRatio_working_3-way'!U42/(3*'OddsRatio_working_3-way'!X42^(1/3))*COS(('OddsRatio_working_3-way'!Y42+2*PI())/3)</f>
        <v>-0.32145009339568381</v>
      </c>
      <c r="AH42" s="11">
        <f>-'OddsRatio_working_3-way'!U42/(3*'OddsRatio_working_3-way'!X42^(1/3))*COS(('OddsRatio_working_3-way'!Y42+4*PI())/3)</f>
        <v>-0.21271222182218633</v>
      </c>
      <c r="AI42" s="11">
        <f>'OddsRatio_working_3-way'!U42/(3*'OddsRatio_working_3-way'!X42^(1/3))*SIN(('OddsRatio_working_3-way'!Y42)/3)</f>
        <v>-6.2779839424065703E-2</v>
      </c>
      <c r="AJ42" s="11">
        <f>'OddsRatio_working_3-way'!U42/(3*'OddsRatio_working_3-way'!X42^(1/3))*SIN(('OddsRatio_working_3-way'!Y42+2*PI())/3)</f>
        <v>-0.43120821501095358</v>
      </c>
      <c r="AK42" s="11">
        <f>'OddsRatio_working_3-way'!U42/(3*'OddsRatio_working_3-way'!X42^(1/3))*SIN(('OddsRatio_working_3-way'!Y42+4*PI())/3)</f>
        <v>0.49398805443501936</v>
      </c>
      <c r="AL42" s="11">
        <f>'OddsRatio_working_3-way'!Z42+'OddsRatio_working_3-way'!AF42</f>
        <v>1.0683246304357403</v>
      </c>
      <c r="AM42" s="11">
        <f>'OddsRatio_working_3-way'!AA42+'OddsRatio_working_3-way'!AG42</f>
        <v>-0.64290018679136773</v>
      </c>
      <c r="AN42" s="11">
        <f>'OddsRatio_working_3-way'!AB42+'OddsRatio_working_3-way'!AH42</f>
        <v>-0.42542444364437276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1.0683246304357403</v>
      </c>
      <c r="AS42" s="11">
        <f>IF(('OddsRatio_working_3-way'!X42=0),IF(Q42&gt;0,-Q42^(1/3),(-Q42)^(1/3)),'OddsRatio_working_3-way'!AM42-'OddsRatio_working_3-way'!R42/3)</f>
        <v>-0.64290018679136773</v>
      </c>
      <c r="AT42" s="11">
        <f>IF(('OddsRatio_working_3-way'!X42=0),IF(Q42&gt;0,-Q42^(1/3),(-Q42)^(1/3)),'OddsRatio_working_3-way'!AN42-'OddsRatio_working_3-way'!R42/3)</f>
        <v>-0.42542444364437276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2.37</v>
      </c>
      <c r="B43" s="4">
        <f>IF('True_Odds_Calculator_3-way'!B44="","",'True_Odds_Calculator_3-way'!B44)</f>
        <v>3.31</v>
      </c>
      <c r="C43" s="4">
        <f>IF('True_Odds_Calculator_3-way'!C44="","",'True_Odds_Calculator_3-way'!C44)</f>
        <v>3.12</v>
      </c>
      <c r="D43" s="9">
        <f t="shared" si="13"/>
        <v>0.40570172306984709</v>
      </c>
      <c r="E43" s="9">
        <f t="shared" si="14"/>
        <v>0.28818817975547123</v>
      </c>
      <c r="F43" s="9">
        <f t="shared" si="15"/>
        <v>0.30611009717468185</v>
      </c>
      <c r="G43" s="9">
        <f t="shared" si="16"/>
        <v>1.0692445657867116</v>
      </c>
      <c r="H43" s="9">
        <f t="shared" si="17"/>
        <v>2.4648650551277949</v>
      </c>
      <c r="I43" s="9">
        <f t="shared" si="18"/>
        <v>3.4699549469673037</v>
      </c>
      <c r="J43" s="9">
        <f t="shared" si="19"/>
        <v>3.2667984794678286</v>
      </c>
      <c r="K43" s="11">
        <f t="shared" si="20"/>
        <v>0.42194092827004215</v>
      </c>
      <c r="L43" s="11">
        <f t="shared" si="21"/>
        <v>0.30211480362537763</v>
      </c>
      <c r="M43" s="11">
        <f t="shared" si="22"/>
        <v>0.32051282051282048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-0.27411794930629307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0.23697201409542226</v>
      </c>
      <c r="Q43" s="11">
        <f>2*'OddsRatio_working_3-way'!K43*'OddsRatio_working_3-way'!L43*'OddsRatio_working_3-way'!M43</f>
        <v>8.1714487619111112E-2</v>
      </c>
      <c r="R43" s="11">
        <f t="shared" si="23"/>
        <v>0</v>
      </c>
      <c r="S43" s="11">
        <f t="shared" si="24"/>
        <v>-0.86448922697373309</v>
      </c>
      <c r="T43" s="11">
        <f t="shared" si="25"/>
        <v>-0.29809973343921825</v>
      </c>
      <c r="U43" s="11">
        <f>'OddsRatio_working_3-way'!S43-'OddsRatio_working_3-way'!R43^2/3</f>
        <v>-0.86448922697373309</v>
      </c>
      <c r="V43" s="11">
        <f>'OddsRatio_working_3-way'!S43*'OddsRatio_working_3-way'!R43/3-2*'OddsRatio_working_3-way'!R43^3/27-'OddsRatio_working_3-way'!T43</f>
        <v>0.29809973343921825</v>
      </c>
      <c r="W43" s="11">
        <f>'OddsRatio_working_3-way'!V43^2+4*'OddsRatio_working_3-way'!U43^3/27</f>
        <v>-6.8504426169756494E-3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0.15468831055828736</v>
      </c>
      <c r="Y43" s="11">
        <f>IF('OddsRatio_working_3-way'!W43&gt;=0,IF('OddsRatio_working_3-way'!V43+SQRT('OddsRatio_working_3-way'!W43)&gt;0,0,PI()),ACOS('OddsRatio_working_3-way'!V43/(2*'OddsRatio_working_3-way'!X43)))</f>
        <v>0.27082825200051808</v>
      </c>
      <c r="Z43" s="11">
        <f>'OddsRatio_working_3-way'!X43^(1/3)*COS('OddsRatio_working_3-way'!Y43/3)</f>
        <v>0.53462228289335589</v>
      </c>
      <c r="AA43" s="11">
        <f>'OddsRatio_working_3-way'!X43^(1/3)*COS(('OddsRatio_working_3-way'!Y43+2*PI())/3)</f>
        <v>-0.30922256851443214</v>
      </c>
      <c r="AB43" s="11">
        <f>'OddsRatio_working_3-way'!X43^(1/3)*COS(('OddsRatio_working_3-way'!Y43+4*PI())/3)</f>
        <v>-0.22539971437892375</v>
      </c>
      <c r="AC43" s="11">
        <f>'OddsRatio_working_3-way'!X43^(1/3)*SIN('OddsRatio_working_3-way'!Y43/3)</f>
        <v>4.8395147399378488E-2</v>
      </c>
      <c r="AD43" s="11">
        <f>'OddsRatio_working_3-way'!X43^(1/3)*SIN(('OddsRatio_working_3-way'!Y43+2*PI())/3)</f>
        <v>0.43879890471518773</v>
      </c>
      <c r="AE43" s="11">
        <f>'OddsRatio_working_3-way'!X43^(1/3)*SIN(('OddsRatio_working_3-way'!Y43+4*PI())/3)</f>
        <v>-0.48719405211456623</v>
      </c>
      <c r="AF43" s="11">
        <f>-'OddsRatio_working_3-way'!U43/(3*'OddsRatio_working_3-way'!X43^(1/3))*COS(('OddsRatio_working_3-way'!Y43)/3)</f>
        <v>0.53462228289335578</v>
      </c>
      <c r="AG43" s="11">
        <f>-'OddsRatio_working_3-way'!U43/(3*'OddsRatio_working_3-way'!X43^(1/3))*COS(('OddsRatio_working_3-way'!Y43+2*PI())/3)</f>
        <v>-0.30922256851443203</v>
      </c>
      <c r="AH43" s="11">
        <f>-'OddsRatio_working_3-way'!U43/(3*'OddsRatio_working_3-way'!X43^(1/3))*COS(('OddsRatio_working_3-way'!Y43+4*PI())/3)</f>
        <v>-0.2253997143789237</v>
      </c>
      <c r="AI43" s="11">
        <f>'OddsRatio_working_3-way'!U43/(3*'OddsRatio_working_3-way'!X43^(1/3))*SIN(('OddsRatio_working_3-way'!Y43)/3)</f>
        <v>-4.8395147399378481E-2</v>
      </c>
      <c r="AJ43" s="11">
        <f>'OddsRatio_working_3-way'!U43/(3*'OddsRatio_working_3-way'!X43^(1/3))*SIN(('OddsRatio_working_3-way'!Y43+2*PI())/3)</f>
        <v>-0.43879890471518762</v>
      </c>
      <c r="AK43" s="11">
        <f>'OddsRatio_working_3-way'!U43/(3*'OddsRatio_working_3-way'!X43^(1/3))*SIN(('OddsRatio_working_3-way'!Y43+4*PI())/3)</f>
        <v>0.48719405211456618</v>
      </c>
      <c r="AL43" s="11">
        <f>'OddsRatio_working_3-way'!Z43+'OddsRatio_working_3-way'!AF43</f>
        <v>1.0692445657867116</v>
      </c>
      <c r="AM43" s="11">
        <f>'OddsRatio_working_3-way'!AA43+'OddsRatio_working_3-way'!AG43</f>
        <v>-0.61844513702886417</v>
      </c>
      <c r="AN43" s="11">
        <f>'OddsRatio_working_3-way'!AB43+'OddsRatio_working_3-way'!AH43</f>
        <v>-0.45079942875784745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1.0692445657867116</v>
      </c>
      <c r="AS43" s="11">
        <f>IF(('OddsRatio_working_3-way'!X43=0),IF(Q43&gt;0,-Q43^(1/3),(-Q43)^(1/3)),'OddsRatio_working_3-way'!AM43-'OddsRatio_working_3-way'!R43/3)</f>
        <v>-0.61844513702886417</v>
      </c>
      <c r="AT43" s="11">
        <f>IF(('OddsRatio_working_3-way'!X43=0),IF(Q43&gt;0,-Q43^(1/3),(-Q43)^(1/3)),'OddsRatio_working_3-way'!AN43-'OddsRatio_working_3-way'!R43/3)</f>
        <v>-0.45079942875784745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2.81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2.62</v>
      </c>
      <c r="D44" s="9">
        <f t="shared" si="13"/>
        <v>0.34119493834010328</v>
      </c>
      <c r="E44" s="9">
        <f t="shared" si="14"/>
        <v>0.29226130116543753</v>
      </c>
      <c r="F44" s="9">
        <f t="shared" si="15"/>
        <v>0.3665437604944593</v>
      </c>
      <c r="G44" s="9">
        <f t="shared" si="16"/>
        <v>1.0667822295970013</v>
      </c>
      <c r="H44" s="9">
        <f t="shared" si="17"/>
        <v>2.9308758355705722</v>
      </c>
      <c r="I44" s="9">
        <f t="shared" si="18"/>
        <v>3.4215956611851928</v>
      </c>
      <c r="J44" s="9">
        <f t="shared" si="19"/>
        <v>2.7281872119471422</v>
      </c>
      <c r="K44" s="11">
        <f t="shared" si="20"/>
        <v>0.35587188612099646</v>
      </c>
      <c r="L44" s="11">
        <f t="shared" si="21"/>
        <v>0.3058103975535168</v>
      </c>
      <c r="M44" s="11">
        <f t="shared" si="22"/>
        <v>0.38167938931297707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-0.27648023040579961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0.23676608433009777</v>
      </c>
      <c r="Q44" s="11">
        <f>2*'OddsRatio_working_3-way'!K44*'OddsRatio_working_3-way'!L44*'OddsRatio_working_3-way'!M44</f>
        <v>8.3075819063192197E-2</v>
      </c>
      <c r="R44" s="11">
        <f t="shared" si="23"/>
        <v>0</v>
      </c>
      <c r="S44" s="11">
        <f t="shared" si="24"/>
        <v>-0.85635809830810683</v>
      </c>
      <c r="T44" s="11">
        <f t="shared" si="25"/>
        <v>-0.30047652572214273</v>
      </c>
      <c r="U44" s="11">
        <f>'OddsRatio_working_3-way'!S44-'OddsRatio_working_3-way'!R44^2/3</f>
        <v>-0.85635809830810683</v>
      </c>
      <c r="V44" s="11">
        <f>'OddsRatio_working_3-way'!S44*'OddsRatio_working_3-way'!R44/3-2*'OddsRatio_working_3-way'!R44^3/27-'OddsRatio_working_3-way'!T44</f>
        <v>0.30047652572214273</v>
      </c>
      <c r="W44" s="11">
        <f>'OddsRatio_working_3-way'!V44^2+4*'OddsRatio_working_3-way'!U44^3/27</f>
        <v>-2.7523048851389731E-3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0.15251102205675862</v>
      </c>
      <c r="Y44" s="11">
        <f>IF('OddsRatio_working_3-way'!W44&gt;=0,IF('OddsRatio_working_3-way'!V44+SQRT('OddsRatio_working_3-way'!W44)&gt;0,0,PI()),ACOS('OddsRatio_working_3-way'!V44/(2*'OddsRatio_working_3-way'!X44)))</f>
        <v>0.17285498322236958</v>
      </c>
      <c r="Z44" s="11">
        <f>'OddsRatio_working_3-way'!X44^(1/3)*COS('OddsRatio_working_3-way'!Y44/3)</f>
        <v>0.53339111479850077</v>
      </c>
      <c r="AA44" s="11">
        <f>'OddsRatio_working_3-way'!X44^(1/3)*COS(('OddsRatio_working_3-way'!Y44+2*PI())/3)</f>
        <v>-0.29334069893642684</v>
      </c>
      <c r="AB44" s="11">
        <f>'OddsRatio_working_3-way'!X44^(1/3)*COS(('OddsRatio_working_3-way'!Y44+4*PI())/3)</f>
        <v>-0.24005041586207362</v>
      </c>
      <c r="AC44" s="11">
        <f>'OddsRatio_working_3-way'!X44^(1/3)*SIN('OddsRatio_working_3-way'!Y44/3)</f>
        <v>3.0767159278169188E-2</v>
      </c>
      <c r="AD44" s="11">
        <f>'OddsRatio_working_3-way'!X44^(1/3)*SIN(('OddsRatio_working_3-way'!Y44+2*PI())/3)</f>
        <v>0.44654667592931901</v>
      </c>
      <c r="AE44" s="11">
        <f>'OddsRatio_working_3-way'!X44^(1/3)*SIN(('OddsRatio_working_3-way'!Y44+4*PI())/3)</f>
        <v>-0.47731383520748821</v>
      </c>
      <c r="AF44" s="11">
        <f>-'OddsRatio_working_3-way'!U44/(3*'OddsRatio_working_3-way'!X44^(1/3))*COS(('OddsRatio_working_3-way'!Y44)/3)</f>
        <v>0.53339111479850065</v>
      </c>
      <c r="AG44" s="11">
        <f>-'OddsRatio_working_3-way'!U44/(3*'OddsRatio_working_3-way'!X44^(1/3))*COS(('OddsRatio_working_3-way'!Y44+2*PI())/3)</f>
        <v>-0.29334069893642678</v>
      </c>
      <c r="AH44" s="11">
        <f>-'OddsRatio_working_3-way'!U44/(3*'OddsRatio_working_3-way'!X44^(1/3))*COS(('OddsRatio_working_3-way'!Y44+4*PI())/3)</f>
        <v>-0.24005041586207357</v>
      </c>
      <c r="AI44" s="11">
        <f>'OddsRatio_working_3-way'!U44/(3*'OddsRatio_working_3-way'!X44^(1/3))*SIN(('OddsRatio_working_3-way'!Y44)/3)</f>
        <v>-3.0767159278169181E-2</v>
      </c>
      <c r="AJ44" s="11">
        <f>'OddsRatio_working_3-way'!U44/(3*'OddsRatio_working_3-way'!X44^(1/3))*SIN(('OddsRatio_working_3-way'!Y44+2*PI())/3)</f>
        <v>-0.4465466759293189</v>
      </c>
      <c r="AK44" s="11">
        <f>'OddsRatio_working_3-way'!U44/(3*'OddsRatio_working_3-way'!X44^(1/3))*SIN(('OddsRatio_working_3-way'!Y44+4*PI())/3)</f>
        <v>0.4773138352074881</v>
      </c>
      <c r="AL44" s="11">
        <f>'OddsRatio_working_3-way'!Z44+'OddsRatio_working_3-way'!AF44</f>
        <v>1.0667822295970013</v>
      </c>
      <c r="AM44" s="11">
        <f>'OddsRatio_working_3-way'!AA44+'OddsRatio_working_3-way'!AG44</f>
        <v>-0.58668139787285356</v>
      </c>
      <c r="AN44" s="11">
        <f>'OddsRatio_working_3-way'!AB44+'OddsRatio_working_3-way'!AH44</f>
        <v>-0.48010083172414719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1.0667822295970013</v>
      </c>
      <c r="AS44" s="11">
        <f>IF(('OddsRatio_working_3-way'!X44=0),IF(Q44&gt;0,-Q44^(1/3),(-Q44)^(1/3)),'OddsRatio_working_3-way'!AM44-'OddsRatio_working_3-way'!R44/3)</f>
        <v>-0.58668139787285356</v>
      </c>
      <c r="AT44" s="11">
        <f>IF(('OddsRatio_working_3-way'!X44=0),IF(Q44&gt;0,-Q44^(1/3),(-Q44)^(1/3)),'OddsRatio_working_3-way'!AN44-'OddsRatio_working_3-way'!R44/3)</f>
        <v>-0.48010083172414719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2.2799999999999998</v>
      </c>
      <c r="B45" s="4">
        <f>IF('True_Odds_Calculator_3-way'!B46="","",'True_Odds_Calculator_3-way'!B46)</f>
        <v>3.52</v>
      </c>
      <c r="C45" s="4">
        <f>IF('True_Odds_Calculator_3-way'!C46="","",'True_Odds_Calculator_3-way'!C46)</f>
        <v>3.16</v>
      </c>
      <c r="D45" s="9">
        <f t="shared" si="13"/>
        <v>0.42404904614574018</v>
      </c>
      <c r="E45" s="9">
        <f t="shared" si="14"/>
        <v>0.27218355489503837</v>
      </c>
      <c r="F45" s="9">
        <f t="shared" si="15"/>
        <v>0.30376739895922134</v>
      </c>
      <c r="G45" s="9">
        <f t="shared" si="16"/>
        <v>1.061107640232716</v>
      </c>
      <c r="H45" s="9">
        <f t="shared" si="17"/>
        <v>2.3582177794978767</v>
      </c>
      <c r="I45" s="9">
        <f t="shared" si="18"/>
        <v>3.6739912533864438</v>
      </c>
      <c r="J45" s="9">
        <f t="shared" si="19"/>
        <v>3.2919925029026667</v>
      </c>
      <c r="K45" s="11">
        <f t="shared" si="20"/>
        <v>0.43859649122807021</v>
      </c>
      <c r="L45" s="11">
        <f t="shared" si="21"/>
        <v>0.28409090909090912</v>
      </c>
      <c r="M45" s="11">
        <f t="shared" si="22"/>
        <v>0.31645569620253161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-0.27472594028223607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0.23500746976762965</v>
      </c>
      <c r="Q45" s="11">
        <f>2*'OddsRatio_working_3-way'!K45*'OddsRatio_working_3-way'!L45*'OddsRatio_working_3-way'!M45</f>
        <v>7.8861567036117339E-2</v>
      </c>
      <c r="R45" s="11">
        <f t="shared" si="23"/>
        <v>0</v>
      </c>
      <c r="S45" s="11">
        <f t="shared" si="24"/>
        <v>-0.85542511757789541</v>
      </c>
      <c r="T45" s="11">
        <f t="shared" si="25"/>
        <v>-0.2870554085831864</v>
      </c>
      <c r="U45" s="11">
        <f>'OddsRatio_working_3-way'!S45-'OddsRatio_working_3-way'!R45^2/3</f>
        <v>-0.85542511757789541</v>
      </c>
      <c r="V45" s="11">
        <f>'OddsRatio_working_3-way'!S45*'OddsRatio_working_3-way'!R45/3-2*'OddsRatio_working_3-way'!R45^3/27-'OddsRatio_working_3-way'!T45</f>
        <v>0.2870554085831864</v>
      </c>
      <c r="W45" s="11">
        <f>'OddsRatio_working_3-way'!V45^2+4*'OddsRatio_working_3-way'!U45^3/27</f>
        <v>-1.033388179106319E-2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0.15226185453678415</v>
      </c>
      <c r="Y45" s="11">
        <f>IF('OddsRatio_working_3-way'!W45&gt;=0,IF('OddsRatio_working_3-way'!V45+SQRT('OddsRatio_working_3-way'!W45)&gt;0,0,PI()),ACOS('OddsRatio_working_3-way'!V45/(2*'OddsRatio_working_3-way'!X45)))</f>
        <v>0.34035174286894576</v>
      </c>
      <c r="Z45" s="11">
        <f>'OddsRatio_working_3-way'!X45^(1/3)*COS('OddsRatio_working_3-way'!Y45/3)</f>
        <v>0.53055382011635799</v>
      </c>
      <c r="AA45" s="11">
        <f>'OddsRatio_working_3-way'!X45^(1/3)*COS(('OddsRatio_working_3-way'!Y45+2*PI())/3)</f>
        <v>-0.31762920097680375</v>
      </c>
      <c r="AB45" s="11">
        <f>'OddsRatio_working_3-way'!X45^(1/3)*COS(('OddsRatio_working_3-way'!Y45+4*PI())/3)</f>
        <v>-0.21292461913955435</v>
      </c>
      <c r="AC45" s="11">
        <f>'OddsRatio_working_3-way'!X45^(1/3)*SIN('OddsRatio_working_3-way'!Y45/3)</f>
        <v>6.0451218509123286E-2</v>
      </c>
      <c r="AD45" s="11">
        <f>'OddsRatio_working_3-way'!X45^(1/3)*SIN(('OddsRatio_working_3-way'!Y45+2*PI())/3)</f>
        <v>0.42924747704108374</v>
      </c>
      <c r="AE45" s="11">
        <f>'OddsRatio_working_3-way'!X45^(1/3)*SIN(('OddsRatio_working_3-way'!Y45+4*PI())/3)</f>
        <v>-0.4896986955502069</v>
      </c>
      <c r="AF45" s="11">
        <f>-'OddsRatio_working_3-way'!U45/(3*'OddsRatio_working_3-way'!X45^(1/3))*COS(('OddsRatio_working_3-way'!Y45)/3)</f>
        <v>0.53055382011635799</v>
      </c>
      <c r="AG45" s="11">
        <f>-'OddsRatio_working_3-way'!U45/(3*'OddsRatio_working_3-way'!X45^(1/3))*COS(('OddsRatio_working_3-way'!Y45+2*PI())/3)</f>
        <v>-0.31762920097680375</v>
      </c>
      <c r="AH45" s="11">
        <f>-'OddsRatio_working_3-way'!U45/(3*'OddsRatio_working_3-way'!X45^(1/3))*COS(('OddsRatio_working_3-way'!Y45+4*PI())/3)</f>
        <v>-0.21292461913955435</v>
      </c>
      <c r="AI45" s="11">
        <f>'OddsRatio_working_3-way'!U45/(3*'OddsRatio_working_3-way'!X45^(1/3))*SIN(('OddsRatio_working_3-way'!Y45)/3)</f>
        <v>-6.0451218509123286E-2</v>
      </c>
      <c r="AJ45" s="11">
        <f>'OddsRatio_working_3-way'!U45/(3*'OddsRatio_working_3-way'!X45^(1/3))*SIN(('OddsRatio_working_3-way'!Y45+2*PI())/3)</f>
        <v>-0.42924747704108374</v>
      </c>
      <c r="AK45" s="11">
        <f>'OddsRatio_working_3-way'!U45/(3*'OddsRatio_working_3-way'!X45^(1/3))*SIN(('OddsRatio_working_3-way'!Y45+4*PI())/3)</f>
        <v>0.4896986955502069</v>
      </c>
      <c r="AL45" s="11">
        <f>'OddsRatio_working_3-way'!Z45+'OddsRatio_working_3-way'!AF45</f>
        <v>1.061107640232716</v>
      </c>
      <c r="AM45" s="11">
        <f>'OddsRatio_working_3-way'!AA45+'OddsRatio_working_3-way'!AG45</f>
        <v>-0.6352584019536075</v>
      </c>
      <c r="AN45" s="11">
        <f>'OddsRatio_working_3-way'!AB45+'OddsRatio_working_3-way'!AH45</f>
        <v>-0.4258492382791087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1.061107640232716</v>
      </c>
      <c r="AS45" s="11">
        <f>IF(('OddsRatio_working_3-way'!X45=0),IF(Q45&gt;0,-Q45^(1/3),(-Q45)^(1/3)),'OddsRatio_working_3-way'!AM45-'OddsRatio_working_3-way'!R45/3)</f>
        <v>-0.6352584019536075</v>
      </c>
      <c r="AT45" s="11">
        <f>IF(('OddsRatio_working_3-way'!X45=0),IF(Q45&gt;0,-Q45^(1/3),(-Q45)^(1/3)),'OddsRatio_working_3-way'!AN45-'OddsRatio_working_3-way'!R45/3)</f>
        <v>-0.4258492382791087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3.06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2.35</v>
      </c>
      <c r="D46" s="9">
        <f t="shared" si="13"/>
        <v>0.31243608359118336</v>
      </c>
      <c r="E46" s="9">
        <f t="shared" si="14"/>
        <v>0.27809311609134973</v>
      </c>
      <c r="F46" s="9">
        <f t="shared" si="15"/>
        <v>0.40947080031746697</v>
      </c>
      <c r="G46" s="9">
        <f t="shared" si="16"/>
        <v>1.0682789504470966</v>
      </c>
      <c r="H46" s="9">
        <f t="shared" si="17"/>
        <v>3.2006546379210183</v>
      </c>
      <c r="I46" s="9">
        <f t="shared" si="18"/>
        <v>3.5959178495864452</v>
      </c>
      <c r="J46" s="9">
        <f t="shared" si="19"/>
        <v>2.4421765831035804</v>
      </c>
      <c r="K46" s="11">
        <f t="shared" si="20"/>
        <v>0.32679738562091504</v>
      </c>
      <c r="L46" s="11">
        <f t="shared" si="21"/>
        <v>0.29154518950437314</v>
      </c>
      <c r="M46" s="11">
        <f t="shared" si="22"/>
        <v>0.42553191489361702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-0.27398314949079938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0.23677150698171873</v>
      </c>
      <c r="Q46" s="11">
        <f>2*'OddsRatio_working_3-way'!K46*'OddsRatio_working_3-way'!L46*'OddsRatio_working_3-way'!M46</f>
        <v>8.1086132527985855E-2</v>
      </c>
      <c r="R46" s="11">
        <f t="shared" si="23"/>
        <v>0</v>
      </c>
      <c r="S46" s="11">
        <f t="shared" si="24"/>
        <v>-0.86418273321465611</v>
      </c>
      <c r="T46" s="11">
        <f t="shared" si="25"/>
        <v>-0.29595299082693699</v>
      </c>
      <c r="U46" s="11">
        <f>'OddsRatio_working_3-way'!S46-'OddsRatio_working_3-way'!R46^2/3</f>
        <v>-0.86418273321465611</v>
      </c>
      <c r="V46" s="11">
        <f>'OddsRatio_working_3-way'!S46*'OddsRatio_working_3-way'!R46/3-2*'OddsRatio_working_3-way'!R46^3/27-'OddsRatio_working_3-way'!T46</f>
        <v>0.29595299082693699</v>
      </c>
      <c r="W46" s="11">
        <f>'OddsRatio_working_3-way'!V46^2+4*'OddsRatio_working_3-way'!U46^3/27</f>
        <v>-8.023954538828898E-3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0.15460605366401242</v>
      </c>
      <c r="Y46" s="11">
        <f>IF('OddsRatio_working_3-way'!W46&gt;=0,IF('OddsRatio_working_3-way'!V46+SQRT('OddsRatio_working_3-way'!W46)&gt;0,0,PI()),ACOS('OddsRatio_working_3-way'!V46/(2*'OddsRatio_working_3-way'!X46)))</f>
        <v>0.29390588545991325</v>
      </c>
      <c r="Z46" s="11">
        <f>'OddsRatio_working_3-way'!X46^(1/3)*COS('OddsRatio_working_3-way'!Y46/3)</f>
        <v>0.53413947522354832</v>
      </c>
      <c r="AA46" s="11">
        <f>'OddsRatio_working_3-way'!X46^(1/3)*COS(('OddsRatio_working_3-way'!Y46+2*PI())/3)</f>
        <v>-0.31253344907045644</v>
      </c>
      <c r="AB46" s="11">
        <f>'OddsRatio_working_3-way'!X46^(1/3)*COS(('OddsRatio_working_3-way'!Y46+4*PI())/3)</f>
        <v>-0.22160602615309155</v>
      </c>
      <c r="AC46" s="11">
        <f>'OddsRatio_working_3-way'!X46^(1/3)*SIN('OddsRatio_working_3-way'!Y46/3)</f>
        <v>5.2496972098059536E-2</v>
      </c>
      <c r="AD46" s="11">
        <f>'OddsRatio_working_3-way'!X46^(1/3)*SIN(('OddsRatio_working_3-way'!Y46+2*PI())/3)</f>
        <v>0.43632986865865192</v>
      </c>
      <c r="AE46" s="11">
        <f>'OddsRatio_working_3-way'!X46^(1/3)*SIN(('OddsRatio_working_3-way'!Y46+4*PI())/3)</f>
        <v>-0.48882684075671146</v>
      </c>
      <c r="AF46" s="11">
        <f>-'OddsRatio_working_3-way'!U46/(3*'OddsRatio_working_3-way'!X46^(1/3))*COS(('OddsRatio_working_3-way'!Y46)/3)</f>
        <v>0.53413947522354832</v>
      </c>
      <c r="AG46" s="11">
        <f>-'OddsRatio_working_3-way'!U46/(3*'OddsRatio_working_3-way'!X46^(1/3))*COS(('OddsRatio_working_3-way'!Y46+2*PI())/3)</f>
        <v>-0.31253344907045644</v>
      </c>
      <c r="AH46" s="11">
        <f>-'OddsRatio_working_3-way'!U46/(3*'OddsRatio_working_3-way'!X46^(1/3))*COS(('OddsRatio_working_3-way'!Y46+4*PI())/3)</f>
        <v>-0.22160602615309155</v>
      </c>
      <c r="AI46" s="11">
        <f>'OddsRatio_working_3-way'!U46/(3*'OddsRatio_working_3-way'!X46^(1/3))*SIN(('OddsRatio_working_3-way'!Y46)/3)</f>
        <v>-5.2496972098059536E-2</v>
      </c>
      <c r="AJ46" s="11">
        <f>'OddsRatio_working_3-way'!U46/(3*'OddsRatio_working_3-way'!X46^(1/3))*SIN(('OddsRatio_working_3-way'!Y46+2*PI())/3)</f>
        <v>-0.43632986865865192</v>
      </c>
      <c r="AK46" s="11">
        <f>'OddsRatio_working_3-way'!U46/(3*'OddsRatio_working_3-way'!X46^(1/3))*SIN(('OddsRatio_working_3-way'!Y46+4*PI())/3)</f>
        <v>0.48882684075671146</v>
      </c>
      <c r="AL46" s="11">
        <f>'OddsRatio_working_3-way'!Z46+'OddsRatio_working_3-way'!AF46</f>
        <v>1.0682789504470966</v>
      </c>
      <c r="AM46" s="11">
        <f>'OddsRatio_working_3-way'!AA46+'OddsRatio_working_3-way'!AG46</f>
        <v>-0.62506689814091287</v>
      </c>
      <c r="AN46" s="11">
        <f>'OddsRatio_working_3-way'!AB46+'OddsRatio_working_3-way'!AH46</f>
        <v>-0.4432120523061831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1.0682789504470966</v>
      </c>
      <c r="AS46" s="11">
        <f>IF(('OddsRatio_working_3-way'!X46=0),IF(Q46&gt;0,-Q46^(1/3),(-Q46)^(1/3)),'OddsRatio_working_3-way'!AM46-'OddsRatio_working_3-way'!R46/3)</f>
        <v>-0.62506689814091287</v>
      </c>
      <c r="AT46" s="11">
        <f>IF(('OddsRatio_working_3-way'!X46=0),IF(Q46&gt;0,-Q46^(1/3),(-Q46)^(1/3)),'OddsRatio_working_3-way'!AN46-'OddsRatio_working_3-way'!R46/3)</f>
        <v>-0.4432120523061831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</v>
      </c>
      <c r="B47" s="4">
        <f>IF('True_Odds_Calculator_3-way'!B48="","",'True_Odds_Calculator_3-way'!B48)</f>
        <v>4.03</v>
      </c>
      <c r="C47" s="4">
        <f>IF('True_Odds_Calculator_3-way'!C48="","",'True_Odds_Calculator_3-way'!C48)</f>
        <v>5.87</v>
      </c>
      <c r="D47" s="9">
        <f t="shared" si="13"/>
        <v>0.60653190969183168</v>
      </c>
      <c r="E47" s="9">
        <f t="shared" si="14"/>
        <v>0.23386204234452118</v>
      </c>
      <c r="F47" s="9">
        <f t="shared" si="15"/>
        <v>0.159606047963647</v>
      </c>
      <c r="G47" s="9">
        <f t="shared" si="16"/>
        <v>1.081196454852317</v>
      </c>
      <c r="H47" s="9">
        <f t="shared" si="17"/>
        <v>1.64871787291139</v>
      </c>
      <c r="I47" s="9">
        <f t="shared" si="18"/>
        <v>4.2760252582025204</v>
      </c>
      <c r="J47" s="9">
        <f t="shared" si="19"/>
        <v>6.2654267351307835</v>
      </c>
      <c r="K47" s="11">
        <f t="shared" si="20"/>
        <v>0.625</v>
      </c>
      <c r="L47" s="11">
        <f t="shared" si="21"/>
        <v>0.24813895781637715</v>
      </c>
      <c r="M47" s="11">
        <f t="shared" si="22"/>
        <v>0.17035775127768313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-0.23391588216147197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0.22457209768305003</v>
      </c>
      <c r="Q47" s="11">
        <f>2*'OddsRatio_working_3-way'!K47*'OddsRatio_working_3-way'!L47*'OddsRatio_working_3-way'!M47</f>
        <v>5.2840493572482355E-2</v>
      </c>
      <c r="R47" s="11">
        <f t="shared" si="23"/>
        <v>0</v>
      </c>
      <c r="S47" s="11">
        <f t="shared" si="24"/>
        <v>-0.96005493773196671</v>
      </c>
      <c r="T47" s="11">
        <f t="shared" si="25"/>
        <v>-0.22589527946634508</v>
      </c>
      <c r="U47" s="11">
        <f>'OddsRatio_working_3-way'!S47-'OddsRatio_working_3-way'!R47^2/3</f>
        <v>-0.96005493773196671</v>
      </c>
      <c r="V47" s="11">
        <f>'OddsRatio_working_3-way'!S47*'OddsRatio_working_3-way'!R47/3-2*'OddsRatio_working_3-way'!R47^3/27-'OddsRatio_working_3-way'!T47</f>
        <v>0.22589527946634508</v>
      </c>
      <c r="W47" s="11">
        <f>'OddsRatio_working_3-way'!V47^2+4*'OddsRatio_working_3-way'!U47^3/27</f>
        <v>-8.0065826497605852E-2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0.18103487494318879</v>
      </c>
      <c r="Y47" s="11">
        <f>IF('OddsRatio_working_3-way'!W47&gt;=0,IF('OddsRatio_working_3-way'!V47+SQRT('OddsRatio_working_3-way'!W47)&gt;0,0,PI()),ACOS('OddsRatio_working_3-way'!V47/(2*'OddsRatio_working_3-way'!X47)))</f>
        <v>0.89707326056424552</v>
      </c>
      <c r="Z47" s="11">
        <f>'OddsRatio_working_3-way'!X47^(1/3)*COS('OddsRatio_working_3-way'!Y47/3)</f>
        <v>0.54059822742615848</v>
      </c>
      <c r="AA47" s="11">
        <f>'OddsRatio_working_3-way'!X47^(1/3)*COS(('OddsRatio_working_3-way'!Y47+2*PI())/3)</f>
        <v>-0.41462132894955378</v>
      </c>
      <c r="AB47" s="11">
        <f>'OddsRatio_working_3-way'!X47^(1/3)*COS(('OddsRatio_working_3-way'!Y47+4*PI())/3)</f>
        <v>-0.12597689847660479</v>
      </c>
      <c r="AC47" s="11">
        <f>'OddsRatio_working_3-way'!X47^(1/3)*SIN('OddsRatio_working_3-way'!Y47/3)</f>
        <v>0.16664893963364355</v>
      </c>
      <c r="AD47" s="11">
        <f>'OddsRatio_working_3-way'!X47^(1/3)*SIN(('OddsRatio_working_3-way'!Y47+2*PI())/3)</f>
        <v>0.38484732837506896</v>
      </c>
      <c r="AE47" s="11">
        <f>'OddsRatio_working_3-way'!X47^(1/3)*SIN(('OddsRatio_working_3-way'!Y47+4*PI())/3)</f>
        <v>-0.55149626800871232</v>
      </c>
      <c r="AF47" s="11">
        <f>-'OddsRatio_working_3-way'!U47/(3*'OddsRatio_working_3-way'!X47^(1/3))*COS(('OddsRatio_working_3-way'!Y47)/3)</f>
        <v>0.54059822742615837</v>
      </c>
      <c r="AG47" s="11">
        <f>-'OddsRatio_working_3-way'!U47/(3*'OddsRatio_working_3-way'!X47^(1/3))*COS(('OddsRatio_working_3-way'!Y47+2*PI())/3)</f>
        <v>-0.41462132894955372</v>
      </c>
      <c r="AH47" s="11">
        <f>-'OddsRatio_working_3-way'!U47/(3*'OddsRatio_working_3-way'!X47^(1/3))*COS(('OddsRatio_working_3-way'!Y47+4*PI())/3)</f>
        <v>-0.12597689847660476</v>
      </c>
      <c r="AI47" s="11">
        <f>'OddsRatio_working_3-way'!U47/(3*'OddsRatio_working_3-way'!X47^(1/3))*SIN(('OddsRatio_working_3-way'!Y47)/3)</f>
        <v>-0.16664893963364352</v>
      </c>
      <c r="AJ47" s="11">
        <f>'OddsRatio_working_3-way'!U47/(3*'OddsRatio_working_3-way'!X47^(1/3))*SIN(('OddsRatio_working_3-way'!Y47+2*PI())/3)</f>
        <v>-0.38484732837506885</v>
      </c>
      <c r="AK47" s="11">
        <f>'OddsRatio_working_3-way'!U47/(3*'OddsRatio_working_3-way'!X47^(1/3))*SIN(('OddsRatio_working_3-way'!Y47+4*PI())/3)</f>
        <v>0.55149626800871221</v>
      </c>
      <c r="AL47" s="11">
        <f>'OddsRatio_working_3-way'!Z47+'OddsRatio_working_3-way'!AF47</f>
        <v>1.081196454852317</v>
      </c>
      <c r="AM47" s="11">
        <f>'OddsRatio_working_3-way'!AA47+'OddsRatio_working_3-way'!AG47</f>
        <v>-0.82924265789910745</v>
      </c>
      <c r="AN47" s="11">
        <f>'OddsRatio_working_3-way'!AB47+'OddsRatio_working_3-way'!AH47</f>
        <v>-0.25195379695320952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1.081196454852317</v>
      </c>
      <c r="AS47" s="11">
        <f>IF(('OddsRatio_working_3-way'!X47=0),IF(Q47&gt;0,-Q47^(1/3),(-Q47)^(1/3)),'OddsRatio_working_3-way'!AM47-'OddsRatio_working_3-way'!R47/3)</f>
        <v>-0.82924265789910745</v>
      </c>
      <c r="AT47" s="11">
        <f>IF(('OddsRatio_working_3-way'!X47=0),IF(Q47&gt;0,-Q47^(1/3),(-Q47)^(1/3)),'OddsRatio_working_3-way'!AN47-'OddsRatio_working_3-way'!R47/3)</f>
        <v>-0.25195379695320952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2.27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3.37</v>
      </c>
      <c r="D48" s="9">
        <f t="shared" si="13"/>
        <v>0.42384798883902047</v>
      </c>
      <c r="E48" s="9">
        <f t="shared" si="14"/>
        <v>0.29340370960696965</v>
      </c>
      <c r="F48" s="9">
        <f t="shared" si="15"/>
        <v>0.28274830155400998</v>
      </c>
      <c r="G48" s="9">
        <f t="shared" si="16"/>
        <v>1.0703436440899579</v>
      </c>
      <c r="H48" s="9">
        <f t="shared" si="17"/>
        <v>2.359336427994247</v>
      </c>
      <c r="I48" s="9">
        <f t="shared" si="18"/>
        <v>3.4082731992024056</v>
      </c>
      <c r="J48" s="9">
        <f t="shared" si="19"/>
        <v>3.5367144364932006</v>
      </c>
      <c r="K48" s="11">
        <f t="shared" si="20"/>
        <v>0.44052863436123346</v>
      </c>
      <c r="L48" s="11">
        <f t="shared" si="21"/>
        <v>0.30769230769230771</v>
      </c>
      <c r="M48" s="11">
        <f t="shared" si="22"/>
        <v>0.29673590504451036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-0.27239270096039481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0.23690606312601364</v>
      </c>
      <c r="Q48" s="11">
        <f>2*'OddsRatio_working_3-way'!K48*'OddsRatio_working_3-way'!L48*'OddsRatio_working_3-way'!M48</f>
        <v>8.0443484932432488E-2</v>
      </c>
      <c r="R48" s="11">
        <f t="shared" si="23"/>
        <v>0</v>
      </c>
      <c r="S48" s="11">
        <f t="shared" si="24"/>
        <v>-0.86972250831515185</v>
      </c>
      <c r="T48" s="11">
        <f t="shared" si="25"/>
        <v>-0.29532173457220778</v>
      </c>
      <c r="U48" s="11">
        <f>'OddsRatio_working_3-way'!S48-'OddsRatio_working_3-way'!R48^2/3</f>
        <v>-0.86972250831515185</v>
      </c>
      <c r="V48" s="11">
        <f>'OddsRatio_working_3-way'!S48*'OddsRatio_working_3-way'!R48/3-2*'OddsRatio_working_3-way'!R48^3/27-'OddsRatio_working_3-way'!T48</f>
        <v>0.29532173457220778</v>
      </c>
      <c r="W48" s="11">
        <f>'OddsRatio_working_3-way'!V48^2+4*'OddsRatio_working_3-way'!U48^3/27</f>
        <v>-1.0247754657279604E-2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0.15609506844229348</v>
      </c>
      <c r="Y48" s="11">
        <f>IF('OddsRatio_working_3-way'!W48&gt;=0,IF('OddsRatio_working_3-way'!V48+SQRT('OddsRatio_working_3-way'!W48)&gt;0,0,PI()),ACOS('OddsRatio_working_3-way'!V48/(2*'OddsRatio_working_3-way'!X48)))</f>
        <v>0.33023077883455487</v>
      </c>
      <c r="Z48" s="11">
        <f>'OddsRatio_working_3-way'!X48^(1/3)*COS('OddsRatio_working_3-way'!Y48/3)</f>
        <v>0.53517182204497893</v>
      </c>
      <c r="AA48" s="11">
        <f>'OddsRatio_working_3-way'!X48^(1/3)*COS(('OddsRatio_working_3-way'!Y48+2*PI())/3)</f>
        <v>-0.31881059009011281</v>
      </c>
      <c r="AB48" s="11">
        <f>'OddsRatio_working_3-way'!X48^(1/3)*COS(('OddsRatio_working_3-way'!Y48+4*PI())/3)</f>
        <v>-0.21636123195486631</v>
      </c>
      <c r="AC48" s="11">
        <f>'OddsRatio_working_3-way'!X48^(1/3)*SIN('OddsRatio_working_3-way'!Y48/3)</f>
        <v>5.9149164497689012E-2</v>
      </c>
      <c r="AD48" s="11">
        <f>'OddsRatio_working_3-way'!X48^(1/3)*SIN(('OddsRatio_working_3-way'!Y48+2*PI())/3)</f>
        <v>0.43389781103171221</v>
      </c>
      <c r="AE48" s="11">
        <f>'OddsRatio_working_3-way'!X48^(1/3)*SIN(('OddsRatio_working_3-way'!Y48+4*PI())/3)</f>
        <v>-0.49304697552940108</v>
      </c>
      <c r="AF48" s="11">
        <f>-'OddsRatio_working_3-way'!U48/(3*'OddsRatio_working_3-way'!X48^(1/3))*COS(('OddsRatio_working_3-way'!Y48)/3)</f>
        <v>0.53517182204497893</v>
      </c>
      <c r="AG48" s="11">
        <f>-'OddsRatio_working_3-way'!U48/(3*'OddsRatio_working_3-way'!X48^(1/3))*COS(('OddsRatio_working_3-way'!Y48+2*PI())/3)</f>
        <v>-0.31881059009011281</v>
      </c>
      <c r="AH48" s="11">
        <f>-'OddsRatio_working_3-way'!U48/(3*'OddsRatio_working_3-way'!X48^(1/3))*COS(('OddsRatio_working_3-way'!Y48+4*PI())/3)</f>
        <v>-0.21636123195486631</v>
      </c>
      <c r="AI48" s="11">
        <f>'OddsRatio_working_3-way'!U48/(3*'OddsRatio_working_3-way'!X48^(1/3))*SIN(('OddsRatio_working_3-way'!Y48)/3)</f>
        <v>-5.9149164497689012E-2</v>
      </c>
      <c r="AJ48" s="11">
        <f>'OddsRatio_working_3-way'!U48/(3*'OddsRatio_working_3-way'!X48^(1/3))*SIN(('OddsRatio_working_3-way'!Y48+2*PI())/3)</f>
        <v>-0.43389781103171221</v>
      </c>
      <c r="AK48" s="11">
        <f>'OddsRatio_working_3-way'!U48/(3*'OddsRatio_working_3-way'!X48^(1/3))*SIN(('OddsRatio_working_3-way'!Y48+4*PI())/3)</f>
        <v>0.49304697552940108</v>
      </c>
      <c r="AL48" s="11">
        <f>'OddsRatio_working_3-way'!Z48+'OddsRatio_working_3-way'!AF48</f>
        <v>1.0703436440899579</v>
      </c>
      <c r="AM48" s="11">
        <f>'OddsRatio_working_3-way'!AA48+'OddsRatio_working_3-way'!AG48</f>
        <v>-0.63762118018022562</v>
      </c>
      <c r="AN48" s="11">
        <f>'OddsRatio_working_3-way'!AB48+'OddsRatio_working_3-way'!AH48</f>
        <v>-0.43272246390973262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1.0703436440899579</v>
      </c>
      <c r="AS48" s="11">
        <f>IF(('OddsRatio_working_3-way'!X48=0),IF(Q48&gt;0,-Q48^(1/3),(-Q48)^(1/3)),'OddsRatio_working_3-way'!AM48-'OddsRatio_working_3-way'!R48/3)</f>
        <v>-0.63762118018022562</v>
      </c>
      <c r="AT48" s="11">
        <f>IF(('OddsRatio_working_3-way'!X48=0),IF(Q48&gt;0,-Q48^(1/3),(-Q48)^(1/3)),'OddsRatio_working_3-way'!AN48-'OddsRatio_working_3-way'!R48/3)</f>
        <v>-0.43272246390973262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5.48</v>
      </c>
      <c r="D49" s="9">
        <f t="shared" si="13"/>
        <v>0.57875763821497694</v>
      </c>
      <c r="E49" s="9">
        <f t="shared" si="14"/>
        <v>0.25079006727978681</v>
      </c>
      <c r="F49" s="9">
        <f t="shared" si="15"/>
        <v>0.17045229450523625</v>
      </c>
      <c r="G49" s="9">
        <f t="shared" si="16"/>
        <v>1.0863268170452822</v>
      </c>
      <c r="H49" s="9">
        <f t="shared" si="17"/>
        <v>1.7278389674203392</v>
      </c>
      <c r="I49" s="9">
        <f t="shared" si="18"/>
        <v>3.987398746874526</v>
      </c>
      <c r="J49" s="9">
        <f t="shared" si="19"/>
        <v>5.8667441403628642</v>
      </c>
      <c r="K49" s="11">
        <f t="shared" si="20"/>
        <v>0.5988023952095809</v>
      </c>
      <c r="L49" s="11">
        <f t="shared" si="21"/>
        <v>0.26666666666666666</v>
      </c>
      <c r="M49" s="11">
        <f t="shared" si="22"/>
        <v>0.18248175182481752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-0.24052333289625139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0.23019654122412109</v>
      </c>
      <c r="Q49" s="11">
        <f>2*'OddsRatio_working_3-way'!K49*'OddsRatio_working_3-way'!L49*'OddsRatio_working_3-way'!M49</f>
        <v>5.8277605373195214E-2</v>
      </c>
      <c r="R49" s="11">
        <f t="shared" si="23"/>
        <v>0</v>
      </c>
      <c r="S49" s="11">
        <f t="shared" si="24"/>
        <v>-0.9570653227369641</v>
      </c>
      <c r="T49" s="11">
        <f t="shared" si="25"/>
        <v>-0.2422950184144213</v>
      </c>
      <c r="U49" s="11">
        <f>'OddsRatio_working_3-way'!S49-'OddsRatio_working_3-way'!R49^2/3</f>
        <v>-0.9570653227369641</v>
      </c>
      <c r="V49" s="11">
        <f>'OddsRatio_working_3-way'!S49*'OddsRatio_working_3-way'!R49/3-2*'OddsRatio_working_3-way'!R49^3/27-'OddsRatio_working_3-way'!T49</f>
        <v>0.2422950184144213</v>
      </c>
      <c r="W49" s="11">
        <f>'OddsRatio_working_3-way'!V49^2+4*'OddsRatio_working_3-way'!U49^3/27</f>
        <v>-7.1166751094664193E-2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0.1801899185880754</v>
      </c>
      <c r="Y49" s="11">
        <f>IF('OddsRatio_working_3-way'!W49&gt;=0,IF('OddsRatio_working_3-way'!V49+SQRT('OddsRatio_working_3-way'!W49)&gt;0,0,PI()),ACOS('OddsRatio_working_3-way'!V49/(2*'OddsRatio_working_3-way'!X49)))</f>
        <v>0.8334412837417694</v>
      </c>
      <c r="Z49" s="11">
        <f>'OddsRatio_working_3-way'!X49^(1/3)*COS('OddsRatio_working_3-way'!Y49/3)</f>
        <v>0.54316340852264111</v>
      </c>
      <c r="AA49" s="11">
        <f>'OddsRatio_working_3-way'!X49^(1/3)*COS(('OddsRatio_working_3-way'!Y49+2*PI())/3)</f>
        <v>-0.4057326059198294</v>
      </c>
      <c r="AB49" s="11">
        <f>'OddsRatio_working_3-way'!X49^(1/3)*COS(('OddsRatio_working_3-way'!Y49+4*PI())/3)</f>
        <v>-0.13743080260281129</v>
      </c>
      <c r="AC49" s="11">
        <f>'OddsRatio_working_3-way'!X49^(1/3)*SIN('OddsRatio_working_3-way'!Y49/3)</f>
        <v>0.15490411836914239</v>
      </c>
      <c r="AD49" s="11">
        <f>'OddsRatio_working_3-way'!X49^(1/3)*SIN(('OddsRatio_working_3-way'!Y49+2*PI())/3)</f>
        <v>0.39294125100218114</v>
      </c>
      <c r="AE49" s="11">
        <f>'OddsRatio_working_3-way'!X49^(1/3)*SIN(('OddsRatio_working_3-way'!Y49+4*PI())/3)</f>
        <v>-0.54784536937132344</v>
      </c>
      <c r="AF49" s="11">
        <f>-'OddsRatio_working_3-way'!U49/(3*'OddsRatio_working_3-way'!X49^(1/3))*COS(('OddsRatio_working_3-way'!Y49)/3)</f>
        <v>0.543163408522641</v>
      </c>
      <c r="AG49" s="11">
        <f>-'OddsRatio_working_3-way'!U49/(3*'OddsRatio_working_3-way'!X49^(1/3))*COS(('OddsRatio_working_3-way'!Y49+2*PI())/3)</f>
        <v>-0.40573260591982935</v>
      </c>
      <c r="AH49" s="11">
        <f>-'OddsRatio_working_3-way'!U49/(3*'OddsRatio_working_3-way'!X49^(1/3))*COS(('OddsRatio_working_3-way'!Y49+4*PI())/3)</f>
        <v>-0.13743080260281126</v>
      </c>
      <c r="AI49" s="11">
        <f>'OddsRatio_working_3-way'!U49/(3*'OddsRatio_working_3-way'!X49^(1/3))*SIN(('OddsRatio_working_3-way'!Y49)/3)</f>
        <v>-0.15490411836914236</v>
      </c>
      <c r="AJ49" s="11">
        <f>'OddsRatio_working_3-way'!U49/(3*'OddsRatio_working_3-way'!X49^(1/3))*SIN(('OddsRatio_working_3-way'!Y49+2*PI())/3)</f>
        <v>-0.39294125100218102</v>
      </c>
      <c r="AK49" s="11">
        <f>'OddsRatio_working_3-way'!U49/(3*'OddsRatio_working_3-way'!X49^(1/3))*SIN(('OddsRatio_working_3-way'!Y49+4*PI())/3)</f>
        <v>0.54784536937132333</v>
      </c>
      <c r="AL49" s="11">
        <f>'OddsRatio_working_3-way'!Z49+'OddsRatio_working_3-way'!AF49</f>
        <v>1.0863268170452822</v>
      </c>
      <c r="AM49" s="11">
        <f>'OddsRatio_working_3-way'!AA49+'OddsRatio_working_3-way'!AG49</f>
        <v>-0.81146521183965881</v>
      </c>
      <c r="AN49" s="11">
        <f>'OddsRatio_working_3-way'!AB49+'OddsRatio_working_3-way'!AH49</f>
        <v>-0.27486160520562253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1.0863268170452822</v>
      </c>
      <c r="AS49" s="11">
        <f>IF(('OddsRatio_working_3-way'!X49=0),IF(Q49&gt;0,-Q49^(1/3),(-Q49)^(1/3)),'OddsRatio_working_3-way'!AM49-'OddsRatio_working_3-way'!R49/3)</f>
        <v>-0.81146521183965881</v>
      </c>
      <c r="AT49" s="11">
        <f>IF(('OddsRatio_working_3-way'!X49=0),IF(Q49&gt;0,-Q49^(1/3),(-Q49)^(1/3)),'OddsRatio_working_3-way'!AN49-'OddsRatio_working_3-way'!R49/3)</f>
        <v>-0.27486160520562253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4.05</v>
      </c>
      <c r="C50" s="4">
        <f>IF('True_Odds_Calculator_3-way'!C51="","",'True_Odds_Calculator_3-way'!C51)</f>
        <v>5.55</v>
      </c>
      <c r="D50" s="9">
        <f t="shared" si="13"/>
        <v>0.59635551431261491</v>
      </c>
      <c r="E50" s="9">
        <f t="shared" si="14"/>
        <v>0.2338183832658936</v>
      </c>
      <c r="F50" s="9">
        <f t="shared" si="15"/>
        <v>0.16982610242149171</v>
      </c>
      <c r="G50" s="9">
        <f t="shared" si="16"/>
        <v>1.0743684219565308</v>
      </c>
      <c r="H50" s="9">
        <f t="shared" si="17"/>
        <v>1.6768521058326142</v>
      </c>
      <c r="I50" s="9">
        <f t="shared" si="18"/>
        <v>4.2768236869674183</v>
      </c>
      <c r="J50" s="9">
        <f t="shared" si="19"/>
        <v>5.888376319902215</v>
      </c>
      <c r="K50" s="11">
        <f t="shared" si="20"/>
        <v>0.61349693251533743</v>
      </c>
      <c r="L50" s="11">
        <f t="shared" si="21"/>
        <v>0.24691358024691359</v>
      </c>
      <c r="M50" s="11">
        <f t="shared" si="22"/>
        <v>0.1801801801801802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-0.23862512819568038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0.2246281728217652</v>
      </c>
      <c r="Q50" s="11">
        <f>2*'OddsRatio_working_3-way'!K50*'OddsRatio_working_3-way'!L50*'OddsRatio_working_3-way'!M50</f>
        <v>5.4587648316346347E-2</v>
      </c>
      <c r="R50" s="11">
        <f t="shared" si="23"/>
        <v>0</v>
      </c>
      <c r="S50" s="11">
        <f t="shared" si="24"/>
        <v>-0.94134333010211224</v>
      </c>
      <c r="T50" s="11">
        <f t="shared" si="25"/>
        <v>-0.22875901096041612</v>
      </c>
      <c r="U50" s="11">
        <f>'OddsRatio_working_3-way'!S50-'OddsRatio_working_3-way'!R50^2/3</f>
        <v>-0.94134333010211224</v>
      </c>
      <c r="V50" s="11">
        <f>'OddsRatio_working_3-way'!S50*'OddsRatio_working_3-way'!R50/3-2*'OddsRatio_working_3-way'!R50^3/27-'OddsRatio_working_3-way'!T50</f>
        <v>0.22875901096041612</v>
      </c>
      <c r="W50" s="11">
        <f>'OddsRatio_working_3-way'!V50^2+4*'OddsRatio_working_3-way'!U50^3/27</f>
        <v>-7.1247091296948312E-2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0.17576815439132887</v>
      </c>
      <c r="Y50" s="11">
        <f>IF('OddsRatio_working_3-way'!W50&gt;=0,IF('OddsRatio_working_3-way'!V50+SQRT('OddsRatio_working_3-way'!W50)&gt;0,0,PI()),ACOS('OddsRatio_working_3-way'!V50/(2*'OddsRatio_working_3-way'!X50)))</f>
        <v>0.86223669133487646</v>
      </c>
      <c r="Z50" s="11">
        <f>'OddsRatio_working_3-way'!X50^(1/3)*COS('OddsRatio_working_3-way'!Y50/3)</f>
        <v>0.53718421097826552</v>
      </c>
      <c r="AA50" s="11">
        <f>'OddsRatio_working_3-way'!X50^(1/3)*COS(('OddsRatio_working_3-way'!Y50+2*PI())/3)</f>
        <v>-0.40610819593774833</v>
      </c>
      <c r="AB50" s="11">
        <f>'OddsRatio_working_3-way'!X50^(1/3)*COS(('OddsRatio_working_3-way'!Y50+4*PI())/3)</f>
        <v>-0.13107601504051741</v>
      </c>
      <c r="AC50" s="11">
        <f>'OddsRatio_working_3-way'!X50^(1/3)*SIN('OddsRatio_working_3-way'!Y50/3)</f>
        <v>0.15878990367682627</v>
      </c>
      <c r="AD50" s="11">
        <f>'OddsRatio_working_3-way'!X50^(1/3)*SIN(('OddsRatio_working_3-way'!Y50+2*PI())/3)</f>
        <v>0.38582022138066446</v>
      </c>
      <c r="AE50" s="11">
        <f>'OddsRatio_working_3-way'!X50^(1/3)*SIN(('OddsRatio_working_3-way'!Y50+4*PI())/3)</f>
        <v>-0.54461012505749062</v>
      </c>
      <c r="AF50" s="11">
        <f>-'OddsRatio_working_3-way'!U50/(3*'OddsRatio_working_3-way'!X50^(1/3))*COS(('OddsRatio_working_3-way'!Y50)/3)</f>
        <v>0.5371842109782653</v>
      </c>
      <c r="AG50" s="11">
        <f>-'OddsRatio_working_3-way'!U50/(3*'OddsRatio_working_3-way'!X50^(1/3))*COS(('OddsRatio_working_3-way'!Y50+2*PI())/3)</f>
        <v>-0.40610819593774816</v>
      </c>
      <c r="AH50" s="11">
        <f>-'OddsRatio_working_3-way'!U50/(3*'OddsRatio_working_3-way'!X50^(1/3))*COS(('OddsRatio_working_3-way'!Y50+4*PI())/3)</f>
        <v>-0.13107601504051736</v>
      </c>
      <c r="AI50" s="11">
        <f>'OddsRatio_working_3-way'!U50/(3*'OddsRatio_working_3-way'!X50^(1/3))*SIN(('OddsRatio_working_3-way'!Y50)/3)</f>
        <v>-0.15878990367682622</v>
      </c>
      <c r="AJ50" s="11">
        <f>'OddsRatio_working_3-way'!U50/(3*'OddsRatio_working_3-way'!X50^(1/3))*SIN(('OddsRatio_working_3-way'!Y50+2*PI())/3)</f>
        <v>-0.3858202213806643</v>
      </c>
      <c r="AK50" s="11">
        <f>'OddsRatio_working_3-way'!U50/(3*'OddsRatio_working_3-way'!X50^(1/3))*SIN(('OddsRatio_working_3-way'!Y50+4*PI())/3)</f>
        <v>0.5446101250574904</v>
      </c>
      <c r="AL50" s="11">
        <f>'OddsRatio_working_3-way'!Z50+'OddsRatio_working_3-way'!AF50</f>
        <v>1.0743684219565308</v>
      </c>
      <c r="AM50" s="11">
        <f>'OddsRatio_working_3-way'!AA50+'OddsRatio_working_3-way'!AG50</f>
        <v>-0.81221639187549655</v>
      </c>
      <c r="AN50" s="11">
        <f>'OddsRatio_working_3-way'!AB50+'OddsRatio_working_3-way'!AH50</f>
        <v>-0.26215203008103477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1.0743684219565308</v>
      </c>
      <c r="AS50" s="11">
        <f>IF(('OddsRatio_working_3-way'!X50=0),IF(Q50&gt;0,-Q50^(1/3),(-Q50)^(1/3)),'OddsRatio_working_3-way'!AM50-'OddsRatio_working_3-way'!R50/3)</f>
        <v>-0.81221639187549655</v>
      </c>
      <c r="AT50" s="11">
        <f>IF(('OddsRatio_working_3-way'!X50=0),IF(Q50&gt;0,-Q50^(1/3),(-Q50)^(1/3)),'OddsRatio_working_3-way'!AN50-'OddsRatio_working_3-way'!R50/3)</f>
        <v>-0.26215203008103477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3.43</v>
      </c>
      <c r="C51" s="4">
        <f>IF('True_Odds_Calculator_3-way'!C52="","",'True_Odds_Calculator_3-way'!C52)</f>
        <v>2.58</v>
      </c>
      <c r="D51" s="9">
        <f t="shared" si="13"/>
        <v>0.34643108730405553</v>
      </c>
      <c r="E51" s="9">
        <f t="shared" si="14"/>
        <v>0.27968151287847093</v>
      </c>
      <c r="F51" s="9">
        <f t="shared" si="15"/>
        <v>0.37388739981747343</v>
      </c>
      <c r="G51" s="9">
        <f t="shared" si="16"/>
        <v>1.0598747049976351</v>
      </c>
      <c r="H51" s="9">
        <f t="shared" si="17"/>
        <v>2.8865769748957901</v>
      </c>
      <c r="I51" s="9">
        <f t="shared" si="18"/>
        <v>3.5754955331442542</v>
      </c>
      <c r="J51" s="9">
        <f t="shared" si="19"/>
        <v>2.6746020338962637</v>
      </c>
      <c r="K51" s="11">
        <f t="shared" si="20"/>
        <v>0.35971223021582738</v>
      </c>
      <c r="L51" s="11">
        <f t="shared" si="21"/>
        <v>0.29154518950437314</v>
      </c>
      <c r="M51" s="11">
        <f t="shared" si="22"/>
        <v>0.38759689922480617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-0.27779520230855781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0.23535311014866994</v>
      </c>
      <c r="Q51" s="11">
        <f>2*'OddsRatio_working_3-way'!K51*'OddsRatio_working_3-way'!L51*'OddsRatio_working_3-way'!M51</f>
        <v>8.1296411104894634E-2</v>
      </c>
      <c r="R51" s="11">
        <f t="shared" si="23"/>
        <v>0</v>
      </c>
      <c r="S51" s="11">
        <f t="shared" si="24"/>
        <v>-0.8472180519779251</v>
      </c>
      <c r="T51" s="11">
        <f t="shared" si="25"/>
        <v>-0.29264872261759073</v>
      </c>
      <c r="U51" s="11">
        <f>'OddsRatio_working_3-way'!S51-'OddsRatio_working_3-way'!R51^2/3</f>
        <v>-0.8472180519779251</v>
      </c>
      <c r="V51" s="11">
        <f>'OddsRatio_working_3-way'!S51*'OddsRatio_working_3-way'!R51/3-2*'OddsRatio_working_3-way'!R51^3/27-'OddsRatio_working_3-way'!T51</f>
        <v>0.29264872261759073</v>
      </c>
      <c r="W51" s="11">
        <f>'OddsRatio_working_3-way'!V51^2+4*'OddsRatio_working_3-way'!U51^3/27</f>
        <v>-4.4478127326239153E-3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0.15007588712242506</v>
      </c>
      <c r="Y51" s="11">
        <f>IF('OddsRatio_working_3-way'!W51&gt;=0,IF('OddsRatio_working_3-way'!V51+SQRT('OddsRatio_working_3-way'!W51)&gt;0,0,PI()),ACOS('OddsRatio_working_3-way'!V51/(2*'OddsRatio_working_3-way'!X51)))</f>
        <v>0.22406414886025838</v>
      </c>
      <c r="Z51" s="11">
        <f>'OddsRatio_working_3-way'!X51^(1/3)*COS('OddsRatio_working_3-way'!Y51/3)</f>
        <v>0.52993735249881757</v>
      </c>
      <c r="AA51" s="11">
        <f>'OddsRatio_working_3-way'!X51^(1/3)*COS(('OddsRatio_working_3-way'!Y51+2*PI())/3)</f>
        <v>-0.2993098296136924</v>
      </c>
      <c r="AB51" s="11">
        <f>'OddsRatio_working_3-way'!X51^(1/3)*COS(('OddsRatio_working_3-way'!Y51+4*PI())/3)</f>
        <v>-0.23062752288512553</v>
      </c>
      <c r="AC51" s="11">
        <f>'OddsRatio_working_3-way'!X51^(1/3)*SIN('OddsRatio_working_3-way'!Y51/3)</f>
        <v>3.965374827830271E-2</v>
      </c>
      <c r="AD51" s="11">
        <f>'OddsRatio_working_3-way'!X51^(1/3)*SIN(('OddsRatio_working_3-way'!Y51+2*PI())/3)</f>
        <v>0.43911233553909357</v>
      </c>
      <c r="AE51" s="11">
        <f>'OddsRatio_working_3-way'!X51^(1/3)*SIN(('OddsRatio_working_3-way'!Y51+4*PI())/3)</f>
        <v>-0.4787660838173961</v>
      </c>
      <c r="AF51" s="11">
        <f>-'OddsRatio_working_3-way'!U51/(3*'OddsRatio_working_3-way'!X51^(1/3))*COS(('OddsRatio_working_3-way'!Y51)/3)</f>
        <v>0.52993735249881746</v>
      </c>
      <c r="AG51" s="11">
        <f>-'OddsRatio_working_3-way'!U51/(3*'OddsRatio_working_3-way'!X51^(1/3))*COS(('OddsRatio_working_3-way'!Y51+2*PI())/3)</f>
        <v>-0.29930982961369235</v>
      </c>
      <c r="AH51" s="11">
        <f>-'OddsRatio_working_3-way'!U51/(3*'OddsRatio_working_3-way'!X51^(1/3))*COS(('OddsRatio_working_3-way'!Y51+4*PI())/3)</f>
        <v>-0.2306275228851255</v>
      </c>
      <c r="AI51" s="11">
        <f>'OddsRatio_working_3-way'!U51/(3*'OddsRatio_working_3-way'!X51^(1/3))*SIN(('OddsRatio_working_3-way'!Y51)/3)</f>
        <v>-3.9653748278302703E-2</v>
      </c>
      <c r="AJ51" s="11">
        <f>'OddsRatio_working_3-way'!U51/(3*'OddsRatio_working_3-way'!X51^(1/3))*SIN(('OddsRatio_working_3-way'!Y51+2*PI())/3)</f>
        <v>-0.43911233553909346</v>
      </c>
      <c r="AK51" s="11">
        <f>'OddsRatio_working_3-way'!U51/(3*'OddsRatio_working_3-way'!X51^(1/3))*SIN(('OddsRatio_working_3-way'!Y51+4*PI())/3)</f>
        <v>0.47876608381739599</v>
      </c>
      <c r="AL51" s="11">
        <f>'OddsRatio_working_3-way'!Z51+'OddsRatio_working_3-way'!AF51</f>
        <v>1.0598747049976351</v>
      </c>
      <c r="AM51" s="11">
        <f>'OddsRatio_working_3-way'!AA51+'OddsRatio_working_3-way'!AG51</f>
        <v>-0.59861965922738469</v>
      </c>
      <c r="AN51" s="11">
        <f>'OddsRatio_working_3-way'!AB51+'OddsRatio_working_3-way'!AH51</f>
        <v>-0.461255045770251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1.0598747049976351</v>
      </c>
      <c r="AS51" s="11">
        <f>IF(('OddsRatio_working_3-way'!X51=0),IF(Q51&gt;0,-Q51^(1/3),(-Q51)^(1/3)),'OddsRatio_working_3-way'!AM51-'OddsRatio_working_3-way'!R51/3)</f>
        <v>-0.59861965922738469</v>
      </c>
      <c r="AT51" s="11">
        <f>IF(('OddsRatio_working_3-way'!X51=0),IF(Q51&gt;0,-Q51^(1/3),(-Q51)^(1/3)),'OddsRatio_working_3-way'!AN51-'OddsRatio_working_3-way'!R51/3)</f>
        <v>-0.461255045770251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2.0099999999999998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3.72</v>
      </c>
      <c r="D52" s="9">
        <f t="shared" si="13"/>
        <v>0.47942460761824052</v>
      </c>
      <c r="E52" s="9">
        <f t="shared" si="14"/>
        <v>0.26574803154053911</v>
      </c>
      <c r="F52" s="9">
        <f t="shared" si="15"/>
        <v>0.25482736084122026</v>
      </c>
      <c r="G52" s="9">
        <f t="shared" si="16"/>
        <v>1.0750828647210842</v>
      </c>
      <c r="H52" s="9">
        <f t="shared" si="17"/>
        <v>2.0858336933682944</v>
      </c>
      <c r="I52" s="9">
        <f t="shared" si="18"/>
        <v>3.7629629623331859</v>
      </c>
      <c r="J52" s="9">
        <f t="shared" si="19"/>
        <v>3.9242253920413495</v>
      </c>
      <c r="K52" s="11">
        <f t="shared" si="20"/>
        <v>0.49751243781094534</v>
      </c>
      <c r="L52" s="11">
        <f t="shared" si="21"/>
        <v>0.28011204481792717</v>
      </c>
      <c r="M52" s="11">
        <f t="shared" si="22"/>
        <v>0.26881720430107525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-0.26449422116249266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0.23601159288944273</v>
      </c>
      <c r="Q52" s="11">
        <f>2*'OddsRatio_working_3-way'!K52*'OddsRatio_working_3-way'!L52*'OddsRatio_working_3-way'!M52</f>
        <v>7.4924315202997693E-2</v>
      </c>
      <c r="R52" s="11">
        <f t="shared" si="23"/>
        <v>0</v>
      </c>
      <c r="S52" s="11">
        <f t="shared" si="24"/>
        <v>-0.89231285225112134</v>
      </c>
      <c r="T52" s="11">
        <f t="shared" si="25"/>
        <v>-0.28327392134956236</v>
      </c>
      <c r="U52" s="11">
        <f>'OddsRatio_working_3-way'!S52-'OddsRatio_working_3-way'!R52^2/3</f>
        <v>-0.89231285225112134</v>
      </c>
      <c r="V52" s="11">
        <f>'OddsRatio_working_3-way'!S52*'OddsRatio_working_3-way'!R52/3-2*'OddsRatio_working_3-way'!R52^3/27-'OddsRatio_working_3-way'!T52</f>
        <v>0.28327392134956236</v>
      </c>
      <c r="W52" s="11">
        <f>'OddsRatio_working_3-way'!V52^2+4*'OddsRatio_working_3-way'!U52^3/27</f>
        <v>-2.5012081893438481E-2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0.162216056857973</v>
      </c>
      <c r="Y52" s="11">
        <f>IF('OddsRatio_working_3-way'!W52&gt;=0,IF('OddsRatio_working_3-way'!V52+SQRT('OddsRatio_working_3-way'!W52)&gt;0,0,PI()),ACOS('OddsRatio_working_3-way'!V52/(2*'OddsRatio_working_3-way'!X52)))</f>
        <v>0.5091939152600613</v>
      </c>
      <c r="Z52" s="11">
        <f>'OddsRatio_working_3-way'!X52^(1/3)*COS('OddsRatio_working_3-way'!Y52/3)</f>
        <v>0.53754143236054197</v>
      </c>
      <c r="AA52" s="11">
        <f>'OddsRatio_working_3-way'!X52^(1/3)*COS(('OddsRatio_working_3-way'!Y52+2*PI())/3)</f>
        <v>-0.34855241479977261</v>
      </c>
      <c r="AB52" s="11">
        <f>'OddsRatio_working_3-way'!X52^(1/3)*COS(('OddsRatio_working_3-way'!Y52+4*PI())/3)</f>
        <v>-0.18898901756076941</v>
      </c>
      <c r="AC52" s="11">
        <f>'OddsRatio_working_3-way'!X52^(1/3)*SIN('OddsRatio_working_3-way'!Y52/3)</f>
        <v>9.2123970348749876E-2</v>
      </c>
      <c r="AD52" s="11">
        <f>'OddsRatio_working_3-way'!X52^(1/3)*SIN(('OddsRatio_working_3-way'!Y52+2*PI())/3)</f>
        <v>0.41946255083652895</v>
      </c>
      <c r="AE52" s="11">
        <f>'OddsRatio_working_3-way'!X52^(1/3)*SIN(('OddsRatio_working_3-way'!Y52+4*PI())/3)</f>
        <v>-0.5115865211852787</v>
      </c>
      <c r="AF52" s="11">
        <f>-'OddsRatio_working_3-way'!U52/(3*'OddsRatio_working_3-way'!X52^(1/3))*COS(('OddsRatio_working_3-way'!Y52)/3)</f>
        <v>0.53754143236054208</v>
      </c>
      <c r="AG52" s="11">
        <f>-'OddsRatio_working_3-way'!U52/(3*'OddsRatio_working_3-way'!X52^(1/3))*COS(('OddsRatio_working_3-way'!Y52+2*PI())/3)</f>
        <v>-0.34855241479977267</v>
      </c>
      <c r="AH52" s="11">
        <f>-'OddsRatio_working_3-way'!U52/(3*'OddsRatio_working_3-way'!X52^(1/3))*COS(('OddsRatio_working_3-way'!Y52+4*PI())/3)</f>
        <v>-0.18898901756076944</v>
      </c>
      <c r="AI52" s="11">
        <f>'OddsRatio_working_3-way'!U52/(3*'OddsRatio_working_3-way'!X52^(1/3))*SIN(('OddsRatio_working_3-way'!Y52)/3)</f>
        <v>-9.2123970348749903E-2</v>
      </c>
      <c r="AJ52" s="11">
        <f>'OddsRatio_working_3-way'!U52/(3*'OddsRatio_working_3-way'!X52^(1/3))*SIN(('OddsRatio_working_3-way'!Y52+2*PI())/3)</f>
        <v>-0.41946255083652906</v>
      </c>
      <c r="AK52" s="11">
        <f>'OddsRatio_working_3-way'!U52/(3*'OddsRatio_working_3-way'!X52^(1/3))*SIN(('OddsRatio_working_3-way'!Y52+4*PI())/3)</f>
        <v>0.51158652118527881</v>
      </c>
      <c r="AL52" s="11">
        <f>'OddsRatio_working_3-way'!Z52+'OddsRatio_working_3-way'!AF52</f>
        <v>1.0750828647210842</v>
      </c>
      <c r="AM52" s="11">
        <f>'OddsRatio_working_3-way'!AA52+'OddsRatio_working_3-way'!AG52</f>
        <v>-0.69710482959954523</v>
      </c>
      <c r="AN52" s="11">
        <f>'OddsRatio_working_3-way'!AB52+'OddsRatio_working_3-way'!AH52</f>
        <v>-0.37797803512153882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1.0750828647210842</v>
      </c>
      <c r="AS52" s="11">
        <f>IF(('OddsRatio_working_3-way'!X52=0),IF(Q52&gt;0,-Q52^(1/3),(-Q52)^(1/3)),'OddsRatio_working_3-way'!AM52-'OddsRatio_working_3-way'!R52/3)</f>
        <v>-0.69710482959954523</v>
      </c>
      <c r="AT52" s="11">
        <f>IF(('OddsRatio_working_3-way'!X52=0),IF(Q52&gt;0,-Q52^(1/3),(-Q52)^(1/3)),'OddsRatio_working_3-way'!AN52-'OddsRatio_working_3-way'!R52/3)</f>
        <v>-0.37797803512153882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2.14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3.72</v>
      </c>
      <c r="D53" s="9">
        <f t="shared" si="13"/>
        <v>0.45025555305512432</v>
      </c>
      <c r="E53" s="9">
        <f t="shared" si="14"/>
        <v>0.29419715287231507</v>
      </c>
      <c r="F53" s="9">
        <f t="shared" si="15"/>
        <v>0.25554729407256033</v>
      </c>
      <c r="G53" s="9">
        <f t="shared" si="16"/>
        <v>1.0710183755251488</v>
      </c>
      <c r="H53" s="9">
        <f t="shared" si="17"/>
        <v>2.2209609480986701</v>
      </c>
      <c r="I53" s="9">
        <f t="shared" si="18"/>
        <v>3.3990811611763334</v>
      </c>
      <c r="J53" s="9">
        <f t="shared" si="19"/>
        <v>3.9131699814284047</v>
      </c>
      <c r="K53" s="11">
        <f t="shared" si="20"/>
        <v>0.46728971962616822</v>
      </c>
      <c r="L53" s="11">
        <f t="shared" si="21"/>
        <v>0.30864197530864196</v>
      </c>
      <c r="M53" s="11">
        <f t="shared" si="22"/>
        <v>0.26881720430107525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-0.26928989083546406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0.23649834807842382</v>
      </c>
      <c r="Q53" s="11">
        <f>2*'OddsRatio_working_3-way'!K53*'OddsRatio_working_3-way'!L53*'OddsRatio_working_3-way'!M53</f>
        <v>7.7540441992925827E-2</v>
      </c>
      <c r="R53" s="11">
        <f t="shared" si="23"/>
        <v>0</v>
      </c>
      <c r="S53" s="11">
        <f t="shared" si="24"/>
        <v>-0.8782295813062071</v>
      </c>
      <c r="T53" s="11">
        <f t="shared" si="25"/>
        <v>-0.28794412501842848</v>
      </c>
      <c r="U53" s="11">
        <f>'OddsRatio_working_3-way'!S53-'OddsRatio_working_3-way'!R53^2/3</f>
        <v>-0.8782295813062071</v>
      </c>
      <c r="V53" s="11">
        <f>'OddsRatio_working_3-way'!S53*'OddsRatio_working_3-way'!R53/3-2*'OddsRatio_working_3-way'!R53^3/27-'OddsRatio_working_3-way'!T53</f>
        <v>0.28794412501842848</v>
      </c>
      <c r="W53" s="11">
        <f>'OddsRatio_working_3-way'!V53^2+4*'OddsRatio_working_3-way'!U53^3/27</f>
        <v>-1.743888198008553E-2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0.15839089392442507</v>
      </c>
      <c r="Y53" s="11">
        <f>IF('OddsRatio_working_3-way'!W53&gt;=0,IF('OddsRatio_working_3-way'!V53+SQRT('OddsRatio_working_3-way'!W53)&gt;0,0,PI()),ACOS('OddsRatio_working_3-way'!V53/(2*'OddsRatio_working_3-way'!X53)))</f>
        <v>0.42999750301952444</v>
      </c>
      <c r="Z53" s="11">
        <f>'OddsRatio_working_3-way'!X53^(1/3)*COS('OddsRatio_working_3-way'!Y53/3)</f>
        <v>0.53550918776257439</v>
      </c>
      <c r="AA53" s="11">
        <f>'OddsRatio_working_3-way'!X53^(1/3)*COS(('OddsRatio_working_3-way'!Y53+2*PI())/3)</f>
        <v>-0.33468610882718297</v>
      </c>
      <c r="AB53" s="11">
        <f>'OddsRatio_working_3-way'!X53^(1/3)*COS(('OddsRatio_working_3-way'!Y53+4*PI())/3)</f>
        <v>-0.2008230789353915</v>
      </c>
      <c r="AC53" s="11">
        <f>'OddsRatio_working_3-way'!X53^(1/3)*SIN('OddsRatio_working_3-way'!Y53/3)</f>
        <v>7.7285856342564851E-2</v>
      </c>
      <c r="AD53" s="11">
        <f>'OddsRatio_working_3-way'!X53^(1/3)*SIN(('OddsRatio_working_3-way'!Y53+2*PI())/3)</f>
        <v>0.42512163239107781</v>
      </c>
      <c r="AE53" s="11">
        <f>'OddsRatio_working_3-way'!X53^(1/3)*SIN(('OddsRatio_working_3-way'!Y53+4*PI())/3)</f>
        <v>-0.5024074887336426</v>
      </c>
      <c r="AF53" s="11">
        <f>-'OddsRatio_working_3-way'!U53/(3*'OddsRatio_working_3-way'!X53^(1/3))*COS(('OddsRatio_working_3-way'!Y53)/3)</f>
        <v>0.5355091877625745</v>
      </c>
      <c r="AG53" s="11">
        <f>-'OddsRatio_working_3-way'!U53/(3*'OddsRatio_working_3-way'!X53^(1/3))*COS(('OddsRatio_working_3-way'!Y53+2*PI())/3)</f>
        <v>-0.33468610882718308</v>
      </c>
      <c r="AH53" s="11">
        <f>-'OddsRatio_working_3-way'!U53/(3*'OddsRatio_working_3-way'!X53^(1/3))*COS(('OddsRatio_working_3-way'!Y53+4*PI())/3)</f>
        <v>-0.20082307893539153</v>
      </c>
      <c r="AI53" s="11">
        <f>'OddsRatio_working_3-way'!U53/(3*'OddsRatio_working_3-way'!X53^(1/3))*SIN(('OddsRatio_working_3-way'!Y53)/3)</f>
        <v>-7.7285856342564865E-2</v>
      </c>
      <c r="AJ53" s="11">
        <f>'OddsRatio_working_3-way'!U53/(3*'OddsRatio_working_3-way'!X53^(1/3))*SIN(('OddsRatio_working_3-way'!Y53+2*PI())/3)</f>
        <v>-0.42512163239107792</v>
      </c>
      <c r="AK53" s="11">
        <f>'OddsRatio_working_3-way'!U53/(3*'OddsRatio_working_3-way'!X53^(1/3))*SIN(('OddsRatio_working_3-way'!Y53+4*PI())/3)</f>
        <v>0.50240748873364272</v>
      </c>
      <c r="AL53" s="11">
        <f>'OddsRatio_working_3-way'!Z53+'OddsRatio_working_3-way'!AF53</f>
        <v>1.0710183755251488</v>
      </c>
      <c r="AM53" s="11">
        <f>'OddsRatio_working_3-way'!AA53+'OddsRatio_working_3-way'!AG53</f>
        <v>-0.66937221765436605</v>
      </c>
      <c r="AN53" s="11">
        <f>'OddsRatio_working_3-way'!AB53+'OddsRatio_working_3-way'!AH53</f>
        <v>-0.40164615787078306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1.0710183755251488</v>
      </c>
      <c r="AS53" s="11">
        <f>IF(('OddsRatio_working_3-way'!X53=0),IF(Q53&gt;0,-Q53^(1/3),(-Q53)^(1/3)),'OddsRatio_working_3-way'!AM53-'OddsRatio_working_3-way'!R53/3)</f>
        <v>-0.66937221765436605</v>
      </c>
      <c r="AT53" s="11">
        <f>IF(('OddsRatio_working_3-way'!X53=0),IF(Q53&gt;0,-Q53^(1/3),(-Q53)^(1/3)),'OddsRatio_working_3-way'!AN53-'OddsRatio_working_3-way'!R53/3)</f>
        <v>-0.40164615787078306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1.81</v>
      </c>
      <c r="B54" s="4">
        <f>IF('True_Odds_Calculator_3-way'!B55="","",'True_Odds_Calculator_3-way'!B55)</f>
        <v>3.6</v>
      </c>
      <c r="C54" s="4">
        <f>IF('True_Odds_Calculator_3-way'!C55="","",'True_Odds_Calculator_3-way'!C55)</f>
        <v>4.5599999999999996</v>
      </c>
      <c r="D54" s="9">
        <f t="shared" si="13"/>
        <v>0.53240352288454129</v>
      </c>
      <c r="E54" s="9">
        <f t="shared" si="14"/>
        <v>0.26183816473933486</v>
      </c>
      <c r="F54" s="9">
        <f t="shared" si="15"/>
        <v>0.20575831237612374</v>
      </c>
      <c r="G54" s="9">
        <f t="shared" si="16"/>
        <v>1.0842895972014448</v>
      </c>
      <c r="H54" s="9">
        <f t="shared" si="17"/>
        <v>1.8782745737331703</v>
      </c>
      <c r="I54" s="9">
        <f t="shared" si="18"/>
        <v>3.8191529527237562</v>
      </c>
      <c r="J54" s="9">
        <f t="shared" si="19"/>
        <v>4.8600709660371431</v>
      </c>
      <c r="K54" s="11">
        <f t="shared" si="20"/>
        <v>0.5524861878453039</v>
      </c>
      <c r="L54" s="11">
        <f t="shared" si="21"/>
        <v>0.27777777777777779</v>
      </c>
      <c r="M54" s="11">
        <f t="shared" si="22"/>
        <v>0.2192982456140351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-0.25232625763303285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0.23457777346989331</v>
      </c>
      <c r="Q54" s="11">
        <f>2*'OddsRatio_working_3-way'!K54*'OddsRatio_working_3-way'!L54*'OddsRatio_working_3-way'!M54</f>
        <v>6.7310695400256332E-2</v>
      </c>
      <c r="R54" s="11">
        <f t="shared" si="23"/>
        <v>0</v>
      </c>
      <c r="S54" s="11">
        <f t="shared" si="24"/>
        <v>-0.92966057385533063</v>
      </c>
      <c r="T54" s="11">
        <f t="shared" si="25"/>
        <v>-0.26676056638603463</v>
      </c>
      <c r="U54" s="11">
        <f>'OddsRatio_working_3-way'!S54-'OddsRatio_working_3-way'!R54^2/3</f>
        <v>-0.92966057385533063</v>
      </c>
      <c r="V54" s="11">
        <f>'OddsRatio_working_3-way'!S54*'OddsRatio_working_3-way'!R54/3-2*'OddsRatio_working_3-way'!R54^3/27-'OddsRatio_working_3-way'!T54</f>
        <v>0.26676056638603463</v>
      </c>
      <c r="W54" s="11">
        <f>'OddsRatio_working_3-way'!V54^2+4*'OddsRatio_working_3-way'!U54^3/27</f>
        <v>-4.7872372425775564E-2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0.17250621163046098</v>
      </c>
      <c r="Y54" s="11">
        <f>IF('OddsRatio_working_3-way'!W54&gt;=0,IF('OddsRatio_working_3-way'!V54+SQRT('OddsRatio_working_3-way'!W54)&gt;0,0,PI()),ACOS('OddsRatio_working_3-way'!V54/(2*'OddsRatio_working_3-way'!X54)))</f>
        <v>0.68693844538815496</v>
      </c>
      <c r="Z54" s="11">
        <f>'OddsRatio_working_3-way'!X54^(1/3)*COS('OddsRatio_working_3-way'!Y54/3)</f>
        <v>0.5421447986007224</v>
      </c>
      <c r="AA54" s="11">
        <f>'OddsRatio_working_3-way'!X54^(1/3)*COS(('OddsRatio_working_3-way'!Y54+2*PI())/3)</f>
        <v>-0.38050003052972342</v>
      </c>
      <c r="AB54" s="11">
        <f>'OddsRatio_working_3-way'!X54^(1/3)*COS(('OddsRatio_working_3-way'!Y54+4*PI())/3)</f>
        <v>-0.16164476807099906</v>
      </c>
      <c r="AC54" s="11">
        <f>'OddsRatio_working_3-way'!X54^(1/3)*SIN('OddsRatio_working_3-way'!Y54/3)</f>
        <v>0.12635614469411086</v>
      </c>
      <c r="AD54" s="11">
        <f>'OddsRatio_working_3-way'!X54^(1/3)*SIN(('OddsRatio_working_3-way'!Y54+2*PI())/3)</f>
        <v>0.40633309577076843</v>
      </c>
      <c r="AE54" s="11">
        <f>'OddsRatio_working_3-way'!X54^(1/3)*SIN(('OddsRatio_working_3-way'!Y54+4*PI())/3)</f>
        <v>-0.5326892404648792</v>
      </c>
      <c r="AF54" s="11">
        <f>-'OddsRatio_working_3-way'!U54/(3*'OddsRatio_working_3-way'!X54^(1/3))*COS(('OddsRatio_working_3-way'!Y54)/3)</f>
        <v>0.54214479860072229</v>
      </c>
      <c r="AG54" s="11">
        <f>-'OddsRatio_working_3-way'!U54/(3*'OddsRatio_working_3-way'!X54^(1/3))*COS(('OddsRatio_working_3-way'!Y54+2*PI())/3)</f>
        <v>-0.38050003052972337</v>
      </c>
      <c r="AH54" s="11">
        <f>-'OddsRatio_working_3-way'!U54/(3*'OddsRatio_working_3-way'!X54^(1/3))*COS(('OddsRatio_working_3-way'!Y54+4*PI())/3)</f>
        <v>-0.16164476807099903</v>
      </c>
      <c r="AI54" s="11">
        <f>'OddsRatio_working_3-way'!U54/(3*'OddsRatio_working_3-way'!X54^(1/3))*SIN(('OddsRatio_working_3-way'!Y54)/3)</f>
        <v>-0.12635614469411086</v>
      </c>
      <c r="AJ54" s="11">
        <f>'OddsRatio_working_3-way'!U54/(3*'OddsRatio_working_3-way'!X54^(1/3))*SIN(('OddsRatio_working_3-way'!Y54+2*PI())/3)</f>
        <v>-0.40633309577076832</v>
      </c>
      <c r="AK54" s="11">
        <f>'OddsRatio_working_3-way'!U54/(3*'OddsRatio_working_3-way'!X54^(1/3))*SIN(('OddsRatio_working_3-way'!Y54+4*PI())/3)</f>
        <v>0.53268924046487909</v>
      </c>
      <c r="AL54" s="11">
        <f>'OddsRatio_working_3-way'!Z54+'OddsRatio_working_3-way'!AF54</f>
        <v>1.0842895972014448</v>
      </c>
      <c r="AM54" s="11">
        <f>'OddsRatio_working_3-way'!AA54+'OddsRatio_working_3-way'!AG54</f>
        <v>-0.76100006105944673</v>
      </c>
      <c r="AN54" s="11">
        <f>'OddsRatio_working_3-way'!AB54+'OddsRatio_working_3-way'!AH54</f>
        <v>-0.32328953614199807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1.0842895972014448</v>
      </c>
      <c r="AS54" s="11">
        <f>IF(('OddsRatio_working_3-way'!X54=0),IF(Q54&gt;0,-Q54^(1/3),(-Q54)^(1/3)),'OddsRatio_working_3-way'!AM54-'OddsRatio_working_3-way'!R54/3)</f>
        <v>-0.76100006105944673</v>
      </c>
      <c r="AT54" s="11">
        <f>IF(('OddsRatio_working_3-way'!X54=0),IF(Q54&gt;0,-Q54^(1/3),(-Q54)^(1/3)),'OddsRatio_working_3-way'!AN54-'OddsRatio_working_3-way'!R54/3)</f>
        <v>-0.32328953614199807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3.67</v>
      </c>
      <c r="D55" s="9">
        <f t="shared" si="13"/>
        <v>0.45708235978274753</v>
      </c>
      <c r="E55" s="9">
        <f t="shared" si="14"/>
        <v>0.28365653205970315</v>
      </c>
      <c r="F55" s="9">
        <f t="shared" si="15"/>
        <v>0.25926110815754927</v>
      </c>
      <c r="G55" s="9">
        <f t="shared" si="16"/>
        <v>1.0700806555282325</v>
      </c>
      <c r="H55" s="9">
        <f t="shared" si="17"/>
        <v>2.1877895276363382</v>
      </c>
      <c r="I55" s="9">
        <f t="shared" si="18"/>
        <v>3.5253903470466286</v>
      </c>
      <c r="J55" s="9">
        <f t="shared" si="19"/>
        <v>3.8571153502603805</v>
      </c>
      <c r="K55" s="11">
        <f t="shared" si="20"/>
        <v>0.47393364928909953</v>
      </c>
      <c r="L55" s="11">
        <f t="shared" si="21"/>
        <v>0.29761904761904762</v>
      </c>
      <c r="M55" s="11">
        <f t="shared" si="22"/>
        <v>0.27247956403269757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-0.26881806224045712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0.23598292190825479</v>
      </c>
      <c r="Q55" s="11">
        <f>2*'OddsRatio_working_3-way'!K55*'OddsRatio_working_3-way'!L55*'OddsRatio_working_3-way'!M55</f>
        <v>7.686740127304717E-2</v>
      </c>
      <c r="R55" s="11">
        <f t="shared" si="23"/>
        <v>0</v>
      </c>
      <c r="S55" s="11">
        <f t="shared" si="24"/>
        <v>-0.87785366779844065</v>
      </c>
      <c r="T55" s="11">
        <f t="shared" si="25"/>
        <v>-0.28594582012978526</v>
      </c>
      <c r="U55" s="11">
        <f>'OddsRatio_working_3-way'!S55-'OddsRatio_working_3-way'!R55^2/3</f>
        <v>-0.87785366779844065</v>
      </c>
      <c r="V55" s="11">
        <f>'OddsRatio_working_3-way'!S55*'OddsRatio_working_3-way'!R55/3-2*'OddsRatio_working_3-way'!R55^3/27-'OddsRatio_working_3-way'!T55</f>
        <v>0.28594582012978526</v>
      </c>
      <c r="W55" s="11">
        <f>'OddsRatio_working_3-way'!V55^2+4*'OddsRatio_working_3-way'!U55^3/27</f>
        <v>-1.8456883200735047E-2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0.15828920940041249</v>
      </c>
      <c r="Y55" s="11">
        <f>IF('OddsRatio_working_3-way'!W55&gt;=0,IF('OddsRatio_working_3-way'!V55+SQRT('OddsRatio_working_3-way'!W55)&gt;0,0,PI()),ACOS('OddsRatio_working_3-way'!V55/(2*'OddsRatio_working_3-way'!X55)))</f>
        <v>0.44353920548281778</v>
      </c>
      <c r="Z55" s="11">
        <f>'OddsRatio_working_3-way'!X55^(1/3)*COS('OddsRatio_working_3-way'!Y55/3)</f>
        <v>0.53504032776411625</v>
      </c>
      <c r="AA55" s="11">
        <f>'OddsRatio_working_3-way'!X55^(1/3)*COS(('OddsRatio_working_3-way'!Y55+2*PI())/3)</f>
        <v>-0.33652960308540492</v>
      </c>
      <c r="AB55" s="11">
        <f>'OddsRatio_working_3-way'!X55^(1/3)*COS(('OddsRatio_working_3-way'!Y55+4*PI())/3)</f>
        <v>-0.19851072467871153</v>
      </c>
      <c r="AC55" s="11">
        <f>'OddsRatio_working_3-way'!X55^(1/3)*SIN('OddsRatio_working_3-way'!Y55/3)</f>
        <v>7.9685236601354639E-2</v>
      </c>
      <c r="AD55" s="11">
        <f>'OddsRatio_working_3-way'!X55^(1/3)*SIN(('OddsRatio_working_3-way'!Y55+2*PI())/3)</f>
        <v>0.42351589759219987</v>
      </c>
      <c r="AE55" s="11">
        <f>'OddsRatio_working_3-way'!X55^(1/3)*SIN(('OddsRatio_working_3-way'!Y55+4*PI())/3)</f>
        <v>-0.5032011341935545</v>
      </c>
      <c r="AF55" s="11">
        <f>-'OddsRatio_working_3-way'!U55/(3*'OddsRatio_working_3-way'!X55^(1/3))*COS(('OddsRatio_working_3-way'!Y55)/3)</f>
        <v>0.53504032776411636</v>
      </c>
      <c r="AG55" s="11">
        <f>-'OddsRatio_working_3-way'!U55/(3*'OddsRatio_working_3-way'!X55^(1/3))*COS(('OddsRatio_working_3-way'!Y55+2*PI())/3)</f>
        <v>-0.33652960308540497</v>
      </c>
      <c r="AH55" s="11">
        <f>-'OddsRatio_working_3-way'!U55/(3*'OddsRatio_working_3-way'!X55^(1/3))*COS(('OddsRatio_working_3-way'!Y55+4*PI())/3)</f>
        <v>-0.19851072467871159</v>
      </c>
      <c r="AI55" s="11">
        <f>'OddsRatio_working_3-way'!U55/(3*'OddsRatio_working_3-way'!X55^(1/3))*SIN(('OddsRatio_working_3-way'!Y55)/3)</f>
        <v>-7.9685236601354667E-2</v>
      </c>
      <c r="AJ55" s="11">
        <f>'OddsRatio_working_3-way'!U55/(3*'OddsRatio_working_3-way'!X55^(1/3))*SIN(('OddsRatio_working_3-way'!Y55+2*PI())/3)</f>
        <v>-0.42351589759219999</v>
      </c>
      <c r="AK55" s="11">
        <f>'OddsRatio_working_3-way'!U55/(3*'OddsRatio_working_3-way'!X55^(1/3))*SIN(('OddsRatio_working_3-way'!Y55+4*PI())/3)</f>
        <v>0.50320113419355461</v>
      </c>
      <c r="AL55" s="11">
        <f>'OddsRatio_working_3-way'!Z55+'OddsRatio_working_3-way'!AF55</f>
        <v>1.0700806555282325</v>
      </c>
      <c r="AM55" s="11">
        <f>'OddsRatio_working_3-way'!AA55+'OddsRatio_working_3-way'!AG55</f>
        <v>-0.67305920617080983</v>
      </c>
      <c r="AN55" s="11">
        <f>'OddsRatio_working_3-way'!AB55+'OddsRatio_working_3-way'!AH55</f>
        <v>-0.39702144935742312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1.0700806555282325</v>
      </c>
      <c r="AS55" s="11">
        <f>IF(('OddsRatio_working_3-way'!X55=0),IF(Q55&gt;0,-Q55^(1/3),(-Q55)^(1/3)),'OddsRatio_working_3-way'!AM55-'OddsRatio_working_3-way'!R55/3)</f>
        <v>-0.67305920617080983</v>
      </c>
      <c r="AT55" s="11">
        <f>IF(('OddsRatio_working_3-way'!X55=0),IF(Q55&gt;0,-Q55^(1/3),(-Q55)^(1/3)),'OddsRatio_working_3-way'!AN55-'OddsRatio_working_3-way'!R55/3)</f>
        <v>-0.39702144935742312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3.25</v>
      </c>
      <c r="D56" s="9">
        <f t="shared" si="13"/>
        <v>0.42384798883902053</v>
      </c>
      <c r="E56" s="9">
        <f t="shared" si="14"/>
        <v>0.28274830155400998</v>
      </c>
      <c r="F56" s="9">
        <f t="shared" si="15"/>
        <v>0.29340370960696965</v>
      </c>
      <c r="G56" s="9">
        <f t="shared" si="16"/>
        <v>1.0703436440899581</v>
      </c>
      <c r="H56" s="9">
        <f t="shared" si="17"/>
        <v>2.3593364279942466</v>
      </c>
      <c r="I56" s="9">
        <f t="shared" si="18"/>
        <v>3.5367144364932006</v>
      </c>
      <c r="J56" s="9">
        <f t="shared" si="19"/>
        <v>3.4082731992024056</v>
      </c>
      <c r="K56" s="11">
        <f t="shared" si="20"/>
        <v>0.44052863436123346</v>
      </c>
      <c r="L56" s="11">
        <f t="shared" si="21"/>
        <v>0.29673590504451036</v>
      </c>
      <c r="M56" s="11">
        <f t="shared" si="22"/>
        <v>0.30769230769230771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-0.2723927009603947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0.23690606312601364</v>
      </c>
      <c r="Q56" s="11">
        <f>2*'OddsRatio_working_3-way'!K56*'OddsRatio_working_3-way'!L56*'OddsRatio_working_3-way'!M56</f>
        <v>8.0443484932432502E-2</v>
      </c>
      <c r="R56" s="11">
        <f t="shared" si="23"/>
        <v>0</v>
      </c>
      <c r="S56" s="11">
        <f t="shared" si="24"/>
        <v>-0.86972250831515219</v>
      </c>
      <c r="T56" s="11">
        <f t="shared" si="25"/>
        <v>-0.29532173457220795</v>
      </c>
      <c r="U56" s="11">
        <f>'OddsRatio_working_3-way'!S56-'OddsRatio_working_3-way'!R56^2/3</f>
        <v>-0.86972250831515219</v>
      </c>
      <c r="V56" s="11">
        <f>'OddsRatio_working_3-way'!S56*'OddsRatio_working_3-way'!R56/3-2*'OddsRatio_working_3-way'!R56^3/27-'OddsRatio_working_3-way'!T56</f>
        <v>0.29532173457220795</v>
      </c>
      <c r="W56" s="11">
        <f>'OddsRatio_working_3-way'!V56^2+4*'OddsRatio_working_3-way'!U56^3/27</f>
        <v>-1.0247754657279617E-2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0.15609506844229357</v>
      </c>
      <c r="Y56" s="11">
        <f>IF('OddsRatio_working_3-way'!W56&gt;=0,IF('OddsRatio_working_3-way'!V56+SQRT('OddsRatio_working_3-way'!W56)&gt;0,0,PI()),ACOS('OddsRatio_working_3-way'!V56/(2*'OddsRatio_working_3-way'!X56)))</f>
        <v>0.33023077883455465</v>
      </c>
      <c r="Z56" s="11">
        <f>'OddsRatio_working_3-way'!X56^(1/3)*COS('OddsRatio_working_3-way'!Y56/3)</f>
        <v>0.53517182204497904</v>
      </c>
      <c r="AA56" s="11">
        <f>'OddsRatio_working_3-way'!X56^(1/3)*COS(('OddsRatio_working_3-way'!Y56+2*PI())/3)</f>
        <v>-0.31881059009011287</v>
      </c>
      <c r="AB56" s="11">
        <f>'OddsRatio_working_3-way'!X56^(1/3)*COS(('OddsRatio_working_3-way'!Y56+4*PI())/3)</f>
        <v>-0.21636123195486637</v>
      </c>
      <c r="AC56" s="11">
        <f>'OddsRatio_working_3-way'!X56^(1/3)*SIN('OddsRatio_working_3-way'!Y56/3)</f>
        <v>5.9149164497688991E-2</v>
      </c>
      <c r="AD56" s="11">
        <f>'OddsRatio_working_3-way'!X56^(1/3)*SIN(('OddsRatio_working_3-way'!Y56+2*PI())/3)</f>
        <v>0.43389781103171227</v>
      </c>
      <c r="AE56" s="11">
        <f>'OddsRatio_working_3-way'!X56^(1/3)*SIN(('OddsRatio_working_3-way'!Y56+4*PI())/3)</f>
        <v>-0.49304697552940119</v>
      </c>
      <c r="AF56" s="11">
        <f>-'OddsRatio_working_3-way'!U56/(3*'OddsRatio_working_3-way'!X56^(1/3))*COS(('OddsRatio_working_3-way'!Y56)/3)</f>
        <v>0.53517182204497904</v>
      </c>
      <c r="AG56" s="11">
        <f>-'OddsRatio_working_3-way'!U56/(3*'OddsRatio_working_3-way'!X56^(1/3))*COS(('OddsRatio_working_3-way'!Y56+2*PI())/3)</f>
        <v>-0.31881059009011287</v>
      </c>
      <c r="AH56" s="11">
        <f>-'OddsRatio_working_3-way'!U56/(3*'OddsRatio_working_3-way'!X56^(1/3))*COS(('OddsRatio_working_3-way'!Y56+4*PI())/3)</f>
        <v>-0.21636123195486637</v>
      </c>
      <c r="AI56" s="11">
        <f>'OddsRatio_working_3-way'!U56/(3*'OddsRatio_working_3-way'!X56^(1/3))*SIN(('OddsRatio_working_3-way'!Y56)/3)</f>
        <v>-5.9149164497688991E-2</v>
      </c>
      <c r="AJ56" s="11">
        <f>'OddsRatio_working_3-way'!U56/(3*'OddsRatio_working_3-way'!X56^(1/3))*SIN(('OddsRatio_working_3-way'!Y56+2*PI())/3)</f>
        <v>-0.43389781103171227</v>
      </c>
      <c r="AK56" s="11">
        <f>'OddsRatio_working_3-way'!U56/(3*'OddsRatio_working_3-way'!X56^(1/3))*SIN(('OddsRatio_working_3-way'!Y56+4*PI())/3)</f>
        <v>0.49304697552940119</v>
      </c>
      <c r="AL56" s="11">
        <f>'OddsRatio_working_3-way'!Z56+'OddsRatio_working_3-way'!AF56</f>
        <v>1.0703436440899581</v>
      </c>
      <c r="AM56" s="11">
        <f>'OddsRatio_working_3-way'!AA56+'OddsRatio_working_3-way'!AG56</f>
        <v>-0.63762118018022573</v>
      </c>
      <c r="AN56" s="11">
        <f>'OddsRatio_working_3-way'!AB56+'OddsRatio_working_3-way'!AH56</f>
        <v>-0.43272246390973274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1.0703436440899581</v>
      </c>
      <c r="AS56" s="11">
        <f>IF(('OddsRatio_working_3-way'!X56=0),IF(Q56&gt;0,-Q56^(1/3),(-Q56)^(1/3)),'OddsRatio_working_3-way'!AM56-'OddsRatio_working_3-way'!R56/3)</f>
        <v>-0.63762118018022573</v>
      </c>
      <c r="AT56" s="11">
        <f>IF(('OddsRatio_working_3-way'!X56=0),IF(Q56&gt;0,-Q56^(1/3),(-Q56)^(1/3)),'OddsRatio_working_3-way'!AN56-'OddsRatio_working_3-way'!R56/3)</f>
        <v>-0.43272246390973274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2.5099999999999998</v>
      </c>
      <c r="D57" s="9">
        <f t="shared" si="13"/>
        <v>0.32091163524355992</v>
      </c>
      <c r="E57" s="9">
        <f t="shared" si="14"/>
        <v>0.29650518424806577</v>
      </c>
      <c r="F57" s="9">
        <f t="shared" si="15"/>
        <v>0.38258318050837425</v>
      </c>
      <c r="G57" s="9">
        <f t="shared" si="16"/>
        <v>1.0687487891607836</v>
      </c>
      <c r="H57" s="9">
        <f t="shared" si="17"/>
        <v>3.116122602538351</v>
      </c>
      <c r="I57" s="9">
        <f t="shared" si="18"/>
        <v>3.3726223119369401</v>
      </c>
      <c r="J57" s="9">
        <f t="shared" si="19"/>
        <v>2.6138106716327831</v>
      </c>
      <c r="K57" s="11">
        <f t="shared" si="20"/>
        <v>0.33557046979865773</v>
      </c>
      <c r="L57" s="11">
        <f t="shared" si="21"/>
        <v>0.3105590062111801</v>
      </c>
      <c r="M57" s="11">
        <f t="shared" si="22"/>
        <v>0.39840637450199207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-0.27558098922829666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0.23707745199949715</v>
      </c>
      <c r="Q57" s="11">
        <f>2*'OddsRatio_working_3-way'!K57*'OddsRatio_working_3-way'!L57*'OddsRatio_working_3-way'!M57</f>
        <v>8.3039387740629467E-2</v>
      </c>
      <c r="R57" s="11">
        <f t="shared" si="23"/>
        <v>0</v>
      </c>
      <c r="S57" s="11">
        <f t="shared" si="24"/>
        <v>-0.86028231723595983</v>
      </c>
      <c r="T57" s="11">
        <f t="shared" si="25"/>
        <v>-0.30132480463606298</v>
      </c>
      <c r="U57" s="11">
        <f>'OddsRatio_working_3-way'!S57-'OddsRatio_working_3-way'!R57^2/3</f>
        <v>-0.86028231723595983</v>
      </c>
      <c r="V57" s="11">
        <f>'OddsRatio_working_3-way'!S57*'OddsRatio_working_3-way'!R57/3-2*'OddsRatio_working_3-way'!R57^3/27-'OddsRatio_working_3-way'!T57</f>
        <v>0.30132480463606298</v>
      </c>
      <c r="W57" s="11">
        <f>'OddsRatio_working_3-way'!V57^2+4*'OddsRatio_working_3-way'!U57^3/27</f>
        <v>-3.5267119094748028E-3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0.15356053350261936</v>
      </c>
      <c r="Y57" s="11">
        <f>IF('OddsRatio_working_3-way'!W57&gt;=0,IF('OddsRatio_working_3-way'!V57+SQRT('OddsRatio_working_3-way'!W57)&gt;0,0,PI()),ACOS('OddsRatio_working_3-way'!V57/(2*'OddsRatio_working_3-way'!X57)))</f>
        <v>0.19458959764818662</v>
      </c>
      <c r="Z57" s="11">
        <f>'OddsRatio_working_3-way'!X57^(1/3)*COS('OddsRatio_working_3-way'!Y57/3)</f>
        <v>0.53437439458039182</v>
      </c>
      <c r="AA57" s="11">
        <f>'OddsRatio_working_3-way'!X57^(1/3)*COS(('OddsRatio_working_3-way'!Y57+2*PI())/3)</f>
        <v>-0.29724687329676225</v>
      </c>
      <c r="AB57" s="11">
        <f>'OddsRatio_working_3-way'!X57^(1/3)*COS(('OddsRatio_working_3-way'!Y57+4*PI())/3)</f>
        <v>-0.23712752128362963</v>
      </c>
      <c r="AC57" s="11">
        <f>'OddsRatio_working_3-way'!X57^(1/3)*SIN('OddsRatio_working_3-way'!Y57/3)</f>
        <v>3.4709924068288184E-2</v>
      </c>
      <c r="AD57" s="11">
        <f>'OddsRatio_working_3-way'!X57^(1/3)*SIN(('OddsRatio_working_3-way'!Y57+2*PI())/3)</f>
        <v>0.4454268388044047</v>
      </c>
      <c r="AE57" s="11">
        <f>'OddsRatio_working_3-way'!X57^(1/3)*SIN(('OddsRatio_working_3-way'!Y57+4*PI())/3)</f>
        <v>-0.48013676287269275</v>
      </c>
      <c r="AF57" s="11">
        <f>-'OddsRatio_working_3-way'!U57/(3*'OddsRatio_working_3-way'!X57^(1/3))*COS(('OddsRatio_working_3-way'!Y57)/3)</f>
        <v>0.53437439458039182</v>
      </c>
      <c r="AG57" s="11">
        <f>-'OddsRatio_working_3-way'!U57/(3*'OddsRatio_working_3-way'!X57^(1/3))*COS(('OddsRatio_working_3-way'!Y57+2*PI())/3)</f>
        <v>-0.29724687329676225</v>
      </c>
      <c r="AH57" s="11">
        <f>-'OddsRatio_working_3-way'!U57/(3*'OddsRatio_working_3-way'!X57^(1/3))*COS(('OddsRatio_working_3-way'!Y57+4*PI())/3)</f>
        <v>-0.23712752128362963</v>
      </c>
      <c r="AI57" s="11">
        <f>'OddsRatio_working_3-way'!U57/(3*'OddsRatio_working_3-way'!X57^(1/3))*SIN(('OddsRatio_working_3-way'!Y57)/3)</f>
        <v>-3.4709924068288184E-2</v>
      </c>
      <c r="AJ57" s="11">
        <f>'OddsRatio_working_3-way'!U57/(3*'OddsRatio_working_3-way'!X57^(1/3))*SIN(('OddsRatio_working_3-way'!Y57+2*PI())/3)</f>
        <v>-0.4454268388044047</v>
      </c>
      <c r="AK57" s="11">
        <f>'OddsRatio_working_3-way'!U57/(3*'OddsRatio_working_3-way'!X57^(1/3))*SIN(('OddsRatio_working_3-way'!Y57+4*PI())/3)</f>
        <v>0.48013676287269275</v>
      </c>
      <c r="AL57" s="11">
        <f>'OddsRatio_working_3-way'!Z57+'OddsRatio_working_3-way'!AF57</f>
        <v>1.0687487891607836</v>
      </c>
      <c r="AM57" s="11">
        <f>'OddsRatio_working_3-way'!AA57+'OddsRatio_working_3-way'!AG57</f>
        <v>-0.5944937465935245</v>
      </c>
      <c r="AN57" s="11">
        <f>'OddsRatio_working_3-way'!AB57+'OddsRatio_working_3-way'!AH57</f>
        <v>-0.47425504256725926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1.0687487891607836</v>
      </c>
      <c r="AS57" s="11">
        <f>IF(('OddsRatio_working_3-way'!X57=0),IF(Q57&gt;0,-Q57^(1/3),(-Q57)^(1/3)),'OddsRatio_working_3-way'!AM57-'OddsRatio_working_3-way'!R57/3)</f>
        <v>-0.5944937465935245</v>
      </c>
      <c r="AT57" s="11">
        <f>IF(('OddsRatio_working_3-way'!X57=0),IF(Q57&gt;0,-Q57^(1/3),(-Q57)^(1/3)),'OddsRatio_working_3-way'!AN57-'OddsRatio_working_3-way'!R57/3)</f>
        <v>-0.47425504256725926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2.85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2.73</v>
      </c>
      <c r="D58" s="9">
        <f t="shared" si="13"/>
        <v>0.33614319359060768</v>
      </c>
      <c r="E58" s="9">
        <f t="shared" si="14"/>
        <v>0.31258761654369804</v>
      </c>
      <c r="F58" s="9">
        <f t="shared" si="15"/>
        <v>0.35126918986569439</v>
      </c>
      <c r="G58" s="9">
        <f t="shared" si="16"/>
        <v>1.0675257563450378</v>
      </c>
      <c r="H58" s="9">
        <f t="shared" si="17"/>
        <v>2.9749226492383198</v>
      </c>
      <c r="I58" s="9">
        <f t="shared" si="18"/>
        <v>3.1991030580707775</v>
      </c>
      <c r="J58" s="9">
        <f t="shared" si="19"/>
        <v>2.8468195584769158</v>
      </c>
      <c r="K58" s="11">
        <f t="shared" si="20"/>
        <v>0.35087719298245612</v>
      </c>
      <c r="L58" s="11">
        <f t="shared" si="21"/>
        <v>0.32679738562091504</v>
      </c>
      <c r="M58" s="11">
        <f t="shared" si="22"/>
        <v>0.36630036630036628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-0.27692114482620167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0.23689187775875079</v>
      </c>
      <c r="Q58" s="11">
        <f>2*'OddsRatio_working_3-way'!K58*'OddsRatio_working_3-way'!L58*'OddsRatio_working_3-way'!M58</f>
        <v>8.4004211971188222E-2</v>
      </c>
      <c r="R58" s="11">
        <f t="shared" si="23"/>
        <v>0</v>
      </c>
      <c r="S58" s="11">
        <f t="shared" si="24"/>
        <v>-0.85544886038740875</v>
      </c>
      <c r="T58" s="11">
        <f t="shared" si="25"/>
        <v>-0.30335065971184705</v>
      </c>
      <c r="U58" s="11">
        <f>'OddsRatio_working_3-way'!S58-'OddsRatio_working_3-way'!R58^2/3</f>
        <v>-0.85544886038740875</v>
      </c>
      <c r="V58" s="11">
        <f>'OddsRatio_working_3-way'!S58*'OddsRatio_working_3-way'!R58/3-2*'OddsRatio_working_3-way'!R58^3/27-'OddsRatio_working_3-way'!T58</f>
        <v>0.30335065971184705</v>
      </c>
      <c r="W58" s="11">
        <f>'OddsRatio_working_3-way'!V58^2+4*'OddsRatio_working_3-way'!U58^3/27</f>
        <v>-7.2078856639996858E-4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0.15226819375202164</v>
      </c>
      <c r="Y58" s="11">
        <f>IF('OddsRatio_working_3-way'!W58&gt;=0,IF('OddsRatio_working_3-way'!V58+SQRT('OddsRatio_working_3-way'!W58)&gt;0,0,PI()),ACOS('OddsRatio_working_3-way'!V58/(2*'OddsRatio_working_3-way'!X58)))</f>
        <v>8.8273208970174988E-2</v>
      </c>
      <c r="Z58" s="11">
        <f>'OddsRatio_working_3-way'!X58^(1/3)*COS('OddsRatio_working_3-way'!Y58/3)</f>
        <v>0.53376287817251888</v>
      </c>
      <c r="AA58" s="11">
        <f>'OddsRatio_working_3-way'!X58^(1/3)*COS(('OddsRatio_working_3-way'!Y58+2*PI())/3)</f>
        <v>-0.28048686118900068</v>
      </c>
      <c r="AB58" s="11">
        <f>'OddsRatio_working_3-way'!X58^(1/3)*COS(('OddsRatio_working_3-way'!Y58+4*PI())/3)</f>
        <v>-0.25327601698351826</v>
      </c>
      <c r="AC58" s="11">
        <f>'OddsRatio_working_3-way'!X58^(1/3)*SIN('OddsRatio_working_3-way'!Y58/3)</f>
        <v>1.5710188226912204E-2</v>
      </c>
      <c r="AD58" s="11">
        <f>'OddsRatio_working_3-way'!X58^(1/3)*SIN(('OddsRatio_working_3-way'!Y58+2*PI())/3)</f>
        <v>0.4543971179810436</v>
      </c>
      <c r="AE58" s="11">
        <f>'OddsRatio_working_3-way'!X58^(1/3)*SIN(('OddsRatio_working_3-way'!Y58+4*PI())/3)</f>
        <v>-0.47010730620795588</v>
      </c>
      <c r="AF58" s="11">
        <f>-'OddsRatio_working_3-way'!U58/(3*'OddsRatio_working_3-way'!X58^(1/3))*COS(('OddsRatio_working_3-way'!Y58)/3)</f>
        <v>0.53376287817251888</v>
      </c>
      <c r="AG58" s="11">
        <f>-'OddsRatio_working_3-way'!U58/(3*'OddsRatio_working_3-way'!X58^(1/3))*COS(('OddsRatio_working_3-way'!Y58+2*PI())/3)</f>
        <v>-0.28048686118900068</v>
      </c>
      <c r="AH58" s="11">
        <f>-'OddsRatio_working_3-way'!U58/(3*'OddsRatio_working_3-way'!X58^(1/3))*COS(('OddsRatio_working_3-way'!Y58+4*PI())/3)</f>
        <v>-0.25327601698351826</v>
      </c>
      <c r="AI58" s="11">
        <f>'OddsRatio_working_3-way'!U58/(3*'OddsRatio_working_3-way'!X58^(1/3))*SIN(('OddsRatio_working_3-way'!Y58)/3)</f>
        <v>-1.5710188226912204E-2</v>
      </c>
      <c r="AJ58" s="11">
        <f>'OddsRatio_working_3-way'!U58/(3*'OddsRatio_working_3-way'!X58^(1/3))*SIN(('OddsRatio_working_3-way'!Y58+2*PI())/3)</f>
        <v>-0.4543971179810436</v>
      </c>
      <c r="AK58" s="11">
        <f>'OddsRatio_working_3-way'!U58/(3*'OddsRatio_working_3-way'!X58^(1/3))*SIN(('OddsRatio_working_3-way'!Y58+4*PI())/3)</f>
        <v>0.47010730620795588</v>
      </c>
      <c r="AL58" s="11">
        <f>'OddsRatio_working_3-way'!Z58+'OddsRatio_working_3-way'!AF58</f>
        <v>1.0675257563450378</v>
      </c>
      <c r="AM58" s="11">
        <f>'OddsRatio_working_3-way'!AA58+'OddsRatio_working_3-way'!AG58</f>
        <v>-0.56097372237800136</v>
      </c>
      <c r="AN58" s="11">
        <f>'OddsRatio_working_3-way'!AB58+'OddsRatio_working_3-way'!AH58</f>
        <v>-0.50655203396703652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1.0675257563450378</v>
      </c>
      <c r="AS58" s="11">
        <f>IF(('OddsRatio_working_3-way'!X58=0),IF(Q58&gt;0,-Q58^(1/3),(-Q58)^(1/3)),'OddsRatio_working_3-way'!AM58-'OddsRatio_working_3-way'!R58/3)</f>
        <v>-0.56097372237800136</v>
      </c>
      <c r="AT58" s="11">
        <f>IF(('OddsRatio_working_3-way'!X58=0),IF(Q58&gt;0,-Q58^(1/3),(-Q58)^(1/3)),'OddsRatio_working_3-way'!AN58-'OddsRatio_working_3-way'!R58/3)</f>
        <v>-0.50655203396703652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2.42</v>
      </c>
      <c r="B59" s="4">
        <f>IF('True_Odds_Calculator_3-way'!B60="","",'True_Odds_Calculator_3-way'!B60)</f>
        <v>3.27</v>
      </c>
      <c r="C59" s="4">
        <f>IF('True_Odds_Calculator_3-way'!C60="","",'True_Odds_Calculator_3-way'!C60)</f>
        <v>3.07</v>
      </c>
      <c r="D59" s="9">
        <f t="shared" si="13"/>
        <v>0.39706118625823467</v>
      </c>
      <c r="E59" s="9">
        <f t="shared" si="14"/>
        <v>0.29176065740507656</v>
      </c>
      <c r="F59" s="9">
        <f t="shared" si="15"/>
        <v>0.31117815633668866</v>
      </c>
      <c r="G59" s="9">
        <f t="shared" si="16"/>
        <v>1.0693686844866925</v>
      </c>
      <c r="H59" s="9">
        <f t="shared" si="17"/>
        <v>2.5185035319711031</v>
      </c>
      <c r="I59" s="9">
        <f t="shared" si="18"/>
        <v>3.4274669137847926</v>
      </c>
      <c r="J59" s="9">
        <f t="shared" si="19"/>
        <v>3.2135931768874535</v>
      </c>
      <c r="K59" s="11">
        <f t="shared" si="20"/>
        <v>0.41322314049586778</v>
      </c>
      <c r="L59" s="11">
        <f t="shared" si="21"/>
        <v>0.3058103975535168</v>
      </c>
      <c r="M59" s="11">
        <f t="shared" si="22"/>
        <v>0.32573289902280134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-0.27465218152625948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0.23709423236173272</v>
      </c>
      <c r="Q59" s="11">
        <f>2*'OddsRatio_working_3-way'!K59*'OddsRatio_working_3-way'!L59*'OddsRatio_working_3-way'!M59</f>
        <v>8.2324386236712746E-2</v>
      </c>
      <c r="R59" s="11">
        <f t="shared" si="23"/>
        <v>0</v>
      </c>
      <c r="S59" s="11">
        <f t="shared" si="24"/>
        <v>-0.86325268215306039</v>
      </c>
      <c r="T59" s="11">
        <f t="shared" si="25"/>
        <v>-0.29974051463647927</v>
      </c>
      <c r="U59" s="11">
        <f>'OddsRatio_working_3-way'!S59-'OddsRatio_working_3-way'!R59^2/3</f>
        <v>-0.86325268215306039</v>
      </c>
      <c r="V59" s="11">
        <f>'OddsRatio_working_3-way'!S59*'OddsRatio_working_3-way'!R59/3-2*'OddsRatio_working_3-way'!R59^3/27-'OddsRatio_working_3-way'!T59</f>
        <v>0.29974051463647927</v>
      </c>
      <c r="W59" s="11">
        <f>'OddsRatio_working_3-way'!V59^2+4*'OddsRatio_working_3-way'!U59^3/27</f>
        <v>-5.4593841554827632E-3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0.15435653555164439</v>
      </c>
      <c r="Y59" s="11">
        <f>IF('OddsRatio_working_3-way'!W59&gt;=0,IF('OddsRatio_working_3-way'!V59+SQRT('OddsRatio_working_3-way'!W59)&gt;0,0,PI()),ACOS('OddsRatio_working_3-way'!V59/(2*'OddsRatio_working_3-way'!X59)))</f>
        <v>0.24168690169965035</v>
      </c>
      <c r="Z59" s="11">
        <f>'OddsRatio_working_3-way'!X59^(1/3)*COS('OddsRatio_working_3-way'!Y59/3)</f>
        <v>0.53468434224334627</v>
      </c>
      <c r="AA59" s="11">
        <f>'OddsRatio_working_3-way'!X59^(1/3)*COS(('OddsRatio_working_3-way'!Y59+2*PI())/3)</f>
        <v>-0.30472747783587878</v>
      </c>
      <c r="AB59" s="11">
        <f>'OddsRatio_working_3-way'!X59^(1/3)*COS(('OddsRatio_working_3-way'!Y59+4*PI())/3)</f>
        <v>-0.22995686440746776</v>
      </c>
      <c r="AC59" s="11">
        <f>'OddsRatio_working_3-way'!X59^(1/3)*SIN('OddsRatio_working_3-way'!Y59/3)</f>
        <v>4.3168833790366769E-2</v>
      </c>
      <c r="AD59" s="11">
        <f>'OddsRatio_working_3-way'!X59^(1/3)*SIN(('OddsRatio_working_3-way'!Y59+2*PI())/3)</f>
        <v>0.44146580649332756</v>
      </c>
      <c r="AE59" s="11">
        <f>'OddsRatio_working_3-way'!X59^(1/3)*SIN(('OddsRatio_working_3-way'!Y59+4*PI())/3)</f>
        <v>-0.48463464028369413</v>
      </c>
      <c r="AF59" s="11">
        <f>-'OddsRatio_working_3-way'!U59/(3*'OddsRatio_working_3-way'!X59^(1/3))*COS(('OddsRatio_working_3-way'!Y59)/3)</f>
        <v>0.53468434224334627</v>
      </c>
      <c r="AG59" s="11">
        <f>-'OddsRatio_working_3-way'!U59/(3*'OddsRatio_working_3-way'!X59^(1/3))*COS(('OddsRatio_working_3-way'!Y59+2*PI())/3)</f>
        <v>-0.30472747783587878</v>
      </c>
      <c r="AH59" s="11">
        <f>-'OddsRatio_working_3-way'!U59/(3*'OddsRatio_working_3-way'!X59^(1/3))*COS(('OddsRatio_working_3-way'!Y59+4*PI())/3)</f>
        <v>-0.22995686440746776</v>
      </c>
      <c r="AI59" s="11">
        <f>'OddsRatio_working_3-way'!U59/(3*'OddsRatio_working_3-way'!X59^(1/3))*SIN(('OddsRatio_working_3-way'!Y59)/3)</f>
        <v>-4.3168833790366769E-2</v>
      </c>
      <c r="AJ59" s="11">
        <f>'OddsRatio_working_3-way'!U59/(3*'OddsRatio_working_3-way'!X59^(1/3))*SIN(('OddsRatio_working_3-way'!Y59+2*PI())/3)</f>
        <v>-0.44146580649332756</v>
      </c>
      <c r="AK59" s="11">
        <f>'OddsRatio_working_3-way'!U59/(3*'OddsRatio_working_3-way'!X59^(1/3))*SIN(('OddsRatio_working_3-way'!Y59+4*PI())/3)</f>
        <v>0.48463464028369413</v>
      </c>
      <c r="AL59" s="11">
        <f>'OddsRatio_working_3-way'!Z59+'OddsRatio_working_3-way'!AF59</f>
        <v>1.0693686844866925</v>
      </c>
      <c r="AM59" s="11">
        <f>'OddsRatio_working_3-way'!AA59+'OddsRatio_working_3-way'!AG59</f>
        <v>-0.60945495567175756</v>
      </c>
      <c r="AN59" s="11">
        <f>'OddsRatio_working_3-way'!AB59+'OddsRatio_working_3-way'!AH59</f>
        <v>-0.45991372881493553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1.0693686844866925</v>
      </c>
      <c r="AS59" s="11">
        <f>IF(('OddsRatio_working_3-way'!X59=0),IF(Q59&gt;0,-Q59^(1/3),(-Q59)^(1/3)),'OddsRatio_working_3-way'!AM59-'OddsRatio_working_3-way'!R59/3)</f>
        <v>-0.60945495567175756</v>
      </c>
      <c r="AT59" s="11">
        <f>IF(('OddsRatio_working_3-way'!X59=0),IF(Q59&gt;0,-Q59^(1/3),(-Q59)^(1/3)),'OddsRatio_working_3-way'!AN59-'OddsRatio_working_3-way'!R59/3)</f>
        <v>-0.45991372881493553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3.04</v>
      </c>
      <c r="B60" s="4">
        <f>IF('True_Odds_Calculator_3-way'!B61="","",'True_Odds_Calculator_3-way'!B61)</f>
        <v>3.35</v>
      </c>
      <c r="C60" s="4">
        <f>IF('True_Odds_Calculator_3-way'!C61="","",'True_Odds_Calculator_3-way'!C61)</f>
        <v>2.4</v>
      </c>
      <c r="D60" s="9">
        <f t="shared" si="13"/>
        <v>0.31450113680528219</v>
      </c>
      <c r="E60" s="9">
        <f t="shared" si="14"/>
        <v>0.28483063054680668</v>
      </c>
      <c r="F60" s="9">
        <f t="shared" si="15"/>
        <v>0.40066823264791113</v>
      </c>
      <c r="G60" s="9">
        <f t="shared" si="16"/>
        <v>1.068450365301099</v>
      </c>
      <c r="H60" s="9">
        <f t="shared" si="17"/>
        <v>3.1796387452142416</v>
      </c>
      <c r="I60" s="9">
        <f t="shared" si="18"/>
        <v>3.510858358457583</v>
      </c>
      <c r="J60" s="9">
        <f t="shared" si="19"/>
        <v>2.4958305114215387</v>
      </c>
      <c r="K60" s="11">
        <f t="shared" si="20"/>
        <v>0.32894736842105265</v>
      </c>
      <c r="L60" s="11">
        <f t="shared" si="21"/>
        <v>0.29850746268656714</v>
      </c>
      <c r="M60" s="11">
        <f t="shared" si="22"/>
        <v>0.41666666666666669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-0.27459740769835028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0.23689120188531027</v>
      </c>
      <c r="Q60" s="11">
        <f>2*'OddsRatio_working_3-way'!K60*'OddsRatio_working_3-way'!L60*'OddsRatio_working_3-way'!M60</f>
        <v>8.1827703587326522E-2</v>
      </c>
      <c r="R60" s="11">
        <f t="shared" si="23"/>
        <v>0</v>
      </c>
      <c r="S60" s="11">
        <f t="shared" si="24"/>
        <v>-0.86268549973180775</v>
      </c>
      <c r="T60" s="11">
        <f t="shared" si="25"/>
        <v>-0.29799153704034814</v>
      </c>
      <c r="U60" s="11">
        <f>'OddsRatio_working_3-way'!S60-'OddsRatio_working_3-way'!R60^2/3</f>
        <v>-0.86268549973180775</v>
      </c>
      <c r="V60" s="11">
        <f>'OddsRatio_working_3-way'!S60*'OddsRatio_working_3-way'!R60/3-2*'OddsRatio_working_3-way'!R60^3/27-'OddsRatio_working_3-way'!T60</f>
        <v>0.29799153704034814</v>
      </c>
      <c r="W60" s="11">
        <f>'OddsRatio_working_3-way'!V60^2+4*'OddsRatio_working_3-way'!U60^3/27</f>
        <v>-6.3170753926630879E-3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0.15420443536125369</v>
      </c>
      <c r="Y60" s="11">
        <f>IF('OddsRatio_working_3-way'!W60&gt;=0,IF('OddsRatio_working_3-way'!V60+SQRT('OddsRatio_working_3-way'!W60)&gt;0,0,PI()),ACOS('OddsRatio_working_3-way'!V60/(2*'OddsRatio_working_3-way'!X60)))</f>
        <v>0.26065133349439051</v>
      </c>
      <c r="Z60" s="11">
        <f>'OddsRatio_working_3-way'!X60^(1/3)*COS('OddsRatio_working_3-way'!Y60/3)</f>
        <v>0.53422518265054963</v>
      </c>
      <c r="AA60" s="11">
        <f>'OddsRatio_working_3-way'!X60^(1/3)*COS(('OddsRatio_working_3-way'!Y60+2*PI())/3)</f>
        <v>-0.30741104786447965</v>
      </c>
      <c r="AB60" s="11">
        <f>'OddsRatio_working_3-way'!X60^(1/3)*COS(('OddsRatio_working_3-way'!Y60+4*PI())/3)</f>
        <v>-0.22681413478607013</v>
      </c>
      <c r="AC60" s="11">
        <f>'OddsRatio_working_3-way'!X60^(1/3)*SIN('OddsRatio_working_3-way'!Y60/3)</f>
        <v>4.6532649461672793E-2</v>
      </c>
      <c r="AD60" s="11">
        <f>'OddsRatio_working_3-way'!X60^(1/3)*SIN(('OddsRatio_working_3-way'!Y60+2*PI())/3)</f>
        <v>0.43938625478592136</v>
      </c>
      <c r="AE60" s="11">
        <f>'OddsRatio_working_3-way'!X60^(1/3)*SIN(('OddsRatio_working_3-way'!Y60+4*PI())/3)</f>
        <v>-0.48591890424759404</v>
      </c>
      <c r="AF60" s="11">
        <f>-'OddsRatio_working_3-way'!U60/(3*'OddsRatio_working_3-way'!X60^(1/3))*COS(('OddsRatio_working_3-way'!Y60)/3)</f>
        <v>0.53422518265054941</v>
      </c>
      <c r="AG60" s="11">
        <f>-'OddsRatio_working_3-way'!U60/(3*'OddsRatio_working_3-way'!X60^(1/3))*COS(('OddsRatio_working_3-way'!Y60+2*PI())/3)</f>
        <v>-0.30741104786447954</v>
      </c>
      <c r="AH60" s="11">
        <f>-'OddsRatio_working_3-way'!U60/(3*'OddsRatio_working_3-way'!X60^(1/3))*COS(('OddsRatio_working_3-way'!Y60+4*PI())/3)</f>
        <v>-0.22681413478607002</v>
      </c>
      <c r="AI60" s="11">
        <f>'OddsRatio_working_3-way'!U60/(3*'OddsRatio_working_3-way'!X60^(1/3))*SIN(('OddsRatio_working_3-way'!Y60)/3)</f>
        <v>-4.6532649461672779E-2</v>
      </c>
      <c r="AJ60" s="11">
        <f>'OddsRatio_working_3-way'!U60/(3*'OddsRatio_working_3-way'!X60^(1/3))*SIN(('OddsRatio_working_3-way'!Y60+2*PI())/3)</f>
        <v>-0.43938625478592119</v>
      </c>
      <c r="AK60" s="11">
        <f>'OddsRatio_working_3-way'!U60/(3*'OddsRatio_working_3-way'!X60^(1/3))*SIN(('OddsRatio_working_3-way'!Y60+4*PI())/3)</f>
        <v>0.48591890424759382</v>
      </c>
      <c r="AL60" s="11">
        <f>'OddsRatio_working_3-way'!Z60+'OddsRatio_working_3-way'!AF60</f>
        <v>1.068450365301099</v>
      </c>
      <c r="AM60" s="11">
        <f>'OddsRatio_working_3-way'!AA60+'OddsRatio_working_3-way'!AG60</f>
        <v>-0.61482209572895918</v>
      </c>
      <c r="AN60" s="11">
        <f>'OddsRatio_working_3-way'!AB60+'OddsRatio_working_3-way'!AH60</f>
        <v>-0.45362826957214014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1.068450365301099</v>
      </c>
      <c r="AS60" s="11">
        <f>IF(('OddsRatio_working_3-way'!X60=0),IF(Q60&gt;0,-Q60^(1/3),(-Q60)^(1/3)),'OddsRatio_working_3-way'!AM60-'OddsRatio_working_3-way'!R60/3)</f>
        <v>-0.61482209572895918</v>
      </c>
      <c r="AT60" s="11">
        <f>IF(('OddsRatio_working_3-way'!X60=0),IF(Q60&gt;0,-Q60^(1/3),(-Q60)^(1/3)),'OddsRatio_working_3-way'!AN60-'OddsRatio_working_3-way'!R60/3)</f>
        <v>-0.45362826957214014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3.21</v>
      </c>
      <c r="B61" s="4">
        <f>IF('True_Odds_Calculator_3-way'!B62="","",'True_Odds_Calculator_3-way'!B62)</f>
        <v>3.51</v>
      </c>
      <c r="C61" s="4">
        <f>IF('True_Odds_Calculator_3-way'!C62="","",'True_Odds_Calculator_3-way'!C62)</f>
        <v>2.1</v>
      </c>
      <c r="D61" s="9">
        <f t="shared" si="13"/>
        <v>0.2883352182527314</v>
      </c>
      <c r="E61" s="9">
        <f t="shared" si="14"/>
        <v>0.26293417826344395</v>
      </c>
      <c r="F61" s="9">
        <f t="shared" si="15"/>
        <v>0.44873060348382465</v>
      </c>
      <c r="G61" s="9">
        <f t="shared" si="16"/>
        <v>1.1168259818743373</v>
      </c>
      <c r="H61" s="9">
        <f t="shared" si="17"/>
        <v>3.4681854199422864</v>
      </c>
      <c r="I61" s="9">
        <f t="shared" si="18"/>
        <v>3.8032332145045866</v>
      </c>
      <c r="J61" s="9">
        <f t="shared" si="19"/>
        <v>2.2285085800617717</v>
      </c>
      <c r="K61" s="11">
        <f t="shared" si="20"/>
        <v>0.3115264797507788</v>
      </c>
      <c r="L61" s="11">
        <f t="shared" si="21"/>
        <v>0.28490028490028491</v>
      </c>
      <c r="M61" s="11">
        <f t="shared" si="22"/>
        <v>0.47619047619047616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-0.25788568571538484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0.24597532385694379</v>
      </c>
      <c r="Q61" s="11">
        <f>2*'OddsRatio_working_3-way'!K61*'OddsRatio_working_3-way'!L61*'OddsRatio_working_3-way'!M61</f>
        <v>8.4527602699980678E-2</v>
      </c>
      <c r="R61" s="11">
        <f t="shared" si="23"/>
        <v>0</v>
      </c>
      <c r="S61" s="11">
        <f t="shared" si="24"/>
        <v>-0.95381534331616258</v>
      </c>
      <c r="T61" s="11">
        <f t="shared" si="25"/>
        <v>-0.32777159564129293</v>
      </c>
      <c r="U61" s="11">
        <f>'OddsRatio_working_3-way'!S61-'OddsRatio_working_3-way'!R61^2/3</f>
        <v>-0.95381534331616258</v>
      </c>
      <c r="V61" s="11">
        <f>'OddsRatio_working_3-way'!S61*'OddsRatio_working_3-way'!R61/3-2*'OddsRatio_working_3-way'!R61^3/27-'OddsRatio_working_3-way'!T61</f>
        <v>0.32777159564129293</v>
      </c>
      <c r="W61" s="11">
        <f>'OddsRatio_working_3-way'!V61^2+4*'OddsRatio_working_3-way'!U61^3/27</f>
        <v>-2.1120830657433004E-2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0.17927287132097836</v>
      </c>
      <c r="Y61" s="11">
        <f>IF('OddsRatio_working_3-way'!W61&gt;=0,IF('OddsRatio_working_3-way'!V61+SQRT('OddsRatio_working_3-way'!W61)&gt;0,0,PI()),ACOS('OddsRatio_working_3-way'!V61/(2*'OddsRatio_working_3-way'!X61)))</f>
        <v>0.41734200883603623</v>
      </c>
      <c r="Z61" s="11">
        <f>'OddsRatio_working_3-way'!X61^(1/3)*COS('OddsRatio_working_3-way'!Y61/3)</f>
        <v>0.55841299093716867</v>
      </c>
      <c r="AA61" s="11">
        <f>'OddsRatio_working_3-way'!X61^(1/3)*COS(('OddsRatio_working_3-way'!Y61+2*PI())/3)</f>
        <v>-0.34691937824206331</v>
      </c>
      <c r="AB61" s="11">
        <f>'OddsRatio_working_3-way'!X61^(1/3)*COS(('OddsRatio_working_3-way'!Y61+4*PI())/3)</f>
        <v>-0.2114936126951055</v>
      </c>
      <c r="AC61" s="11">
        <f>'OddsRatio_working_3-way'!X61^(1/3)*SIN('OddsRatio_working_3-way'!Y61/3)</f>
        <v>7.8188102193747375E-2</v>
      </c>
      <c r="AD61" s="11">
        <f>'OddsRatio_working_3-way'!X61^(1/3)*SIN(('OddsRatio_working_3-way'!Y61+2*PI())/3)</f>
        <v>0.44450578485796394</v>
      </c>
      <c r="AE61" s="11">
        <f>'OddsRatio_working_3-way'!X61^(1/3)*SIN(('OddsRatio_working_3-way'!Y61+4*PI())/3)</f>
        <v>-0.52269388705171116</v>
      </c>
      <c r="AF61" s="11">
        <f>-'OddsRatio_working_3-way'!U61/(3*'OddsRatio_working_3-way'!X61^(1/3))*COS(('OddsRatio_working_3-way'!Y61)/3)</f>
        <v>0.55841299093716856</v>
      </c>
      <c r="AG61" s="11">
        <f>-'OddsRatio_working_3-way'!U61/(3*'OddsRatio_working_3-way'!X61^(1/3))*COS(('OddsRatio_working_3-way'!Y61+2*PI())/3)</f>
        <v>-0.3469193782420632</v>
      </c>
      <c r="AH61" s="11">
        <f>-'OddsRatio_working_3-way'!U61/(3*'OddsRatio_working_3-way'!X61^(1/3))*COS(('OddsRatio_working_3-way'!Y61+4*PI())/3)</f>
        <v>-0.21149361269510544</v>
      </c>
      <c r="AI61" s="11">
        <f>'OddsRatio_working_3-way'!U61/(3*'OddsRatio_working_3-way'!X61^(1/3))*SIN(('OddsRatio_working_3-way'!Y61)/3)</f>
        <v>-7.8188102193747361E-2</v>
      </c>
      <c r="AJ61" s="11">
        <f>'OddsRatio_working_3-way'!U61/(3*'OddsRatio_working_3-way'!X61^(1/3))*SIN(('OddsRatio_working_3-way'!Y61+2*PI())/3)</f>
        <v>-0.44450578485796388</v>
      </c>
      <c r="AK61" s="11">
        <f>'OddsRatio_working_3-way'!U61/(3*'OddsRatio_working_3-way'!X61^(1/3))*SIN(('OddsRatio_working_3-way'!Y61+4*PI())/3)</f>
        <v>0.52269388705171105</v>
      </c>
      <c r="AL61" s="11">
        <f>'OddsRatio_working_3-way'!Z61+'OddsRatio_working_3-way'!AF61</f>
        <v>1.1168259818743373</v>
      </c>
      <c r="AM61" s="11">
        <f>'OddsRatio_working_3-way'!AA61+'OddsRatio_working_3-way'!AG61</f>
        <v>-0.69383875648412652</v>
      </c>
      <c r="AN61" s="11">
        <f>'OddsRatio_working_3-way'!AB61+'OddsRatio_working_3-way'!AH61</f>
        <v>-0.42298722539021094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1.1168259818743373</v>
      </c>
      <c r="AS61" s="11">
        <f>IF(('OddsRatio_working_3-way'!X61=0),IF(Q61&gt;0,-Q61^(1/3),(-Q61)^(1/3)),'OddsRatio_working_3-way'!AM61-'OddsRatio_working_3-way'!R61/3)</f>
        <v>-0.69383875648412652</v>
      </c>
      <c r="AT61" s="11">
        <f>IF(('OddsRatio_working_3-way'!X61=0),IF(Q61&gt;0,-Q61^(1/3),(-Q61)^(1/3)),'OddsRatio_working_3-way'!AN61-'OddsRatio_working_3-way'!R61/3)</f>
        <v>-0.42298722539021094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3.18</v>
      </c>
      <c r="B62" s="4">
        <f>IF('True_Odds_Calculator_3-way'!B63="","",'True_Odds_Calculator_3-way'!B63)</f>
        <v>3.56</v>
      </c>
      <c r="C62" s="4">
        <f>IF('True_Odds_Calculator_3-way'!C63="","",'True_Odds_Calculator_3-way'!C63)</f>
        <v>2.1</v>
      </c>
      <c r="D62" s="9">
        <f t="shared" si="13"/>
        <v>0.29146496654010479</v>
      </c>
      <c r="E62" s="9">
        <f t="shared" si="14"/>
        <v>0.25942446132603841</v>
      </c>
      <c r="F62" s="9">
        <f t="shared" si="15"/>
        <v>0.44911057213385663</v>
      </c>
      <c r="G62" s="9">
        <f t="shared" si="16"/>
        <v>1.1151119609763667</v>
      </c>
      <c r="H62" s="9">
        <f t="shared" si="17"/>
        <v>3.4309440749284792</v>
      </c>
      <c r="I62" s="9">
        <f t="shared" si="18"/>
        <v>3.854686620099498</v>
      </c>
      <c r="J62" s="9">
        <f t="shared" si="19"/>
        <v>2.226623157074004</v>
      </c>
      <c r="K62" s="11">
        <f t="shared" si="20"/>
        <v>0.31446540880503143</v>
      </c>
      <c r="L62" s="11">
        <f t="shared" si="21"/>
        <v>0.2808988764044944</v>
      </c>
      <c r="M62" s="11">
        <f t="shared" si="22"/>
        <v>0.47619047619047616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-0.258221697271941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0.24564981105154943</v>
      </c>
      <c r="Q62" s="11">
        <f>2*'OddsRatio_working_3-way'!K62*'OddsRatio_working_3-way'!L62*'OddsRatio_working_3-way'!M62</f>
        <v>8.4126647620393652E-2</v>
      </c>
      <c r="R62" s="11">
        <f t="shared" si="23"/>
        <v>0</v>
      </c>
      <c r="S62" s="11">
        <f t="shared" si="24"/>
        <v>-0.95131359466221876</v>
      </c>
      <c r="T62" s="11">
        <f t="shared" si="25"/>
        <v>-0.32579232693911603</v>
      </c>
      <c r="U62" s="11">
        <f>'OddsRatio_working_3-way'!S62-'OddsRatio_working_3-way'!R62^2/3</f>
        <v>-0.95131359466221876</v>
      </c>
      <c r="V62" s="11">
        <f>'OddsRatio_working_3-way'!S62*'OddsRatio_working_3-way'!R62/3-2*'OddsRatio_working_3-way'!R62^3/27-'OddsRatio_working_3-way'!T62</f>
        <v>0.32579232693911603</v>
      </c>
      <c r="W62" s="11">
        <f>'OddsRatio_working_3-way'!V62^2+4*'OddsRatio_working_3-way'!U62^3/27</f>
        <v>-2.1405504533933153E-2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0.17856801563153535</v>
      </c>
      <c r="Y62" s="11">
        <f>IF('OddsRatio_working_3-way'!W62&gt;=0,IF('OddsRatio_working_3-way'!V62+SQRT('OddsRatio_working_3-way'!W62)&gt;0,0,PI()),ACOS('OddsRatio_working_3-way'!V62/(2*'OddsRatio_working_3-way'!X62)))</f>
        <v>0.422087014276469</v>
      </c>
      <c r="Z62" s="11">
        <f>'OddsRatio_working_3-way'!X62^(1/3)*COS('OddsRatio_working_3-way'!Y62/3)</f>
        <v>0.55755598048818322</v>
      </c>
      <c r="AA62" s="11">
        <f>'OddsRatio_working_3-way'!X62^(1/3)*COS(('OddsRatio_working_3-way'!Y62+2*PI())/3)</f>
        <v>-0.34716581907313182</v>
      </c>
      <c r="AB62" s="11">
        <f>'OddsRatio_working_3-way'!X62^(1/3)*COS(('OddsRatio_working_3-way'!Y62+4*PI())/3)</f>
        <v>-0.2103901614150514</v>
      </c>
      <c r="AC62" s="11">
        <f>'OddsRatio_working_3-way'!X62^(1/3)*SIN('OddsRatio_working_3-way'!Y62/3)</f>
        <v>7.8967462767480748E-2</v>
      </c>
      <c r="AD62" s="11">
        <f>'OddsRatio_working_3-way'!X62^(1/3)*SIN(('OddsRatio_working_3-way'!Y62+2*PI())/3)</f>
        <v>0.44337391175096719</v>
      </c>
      <c r="AE62" s="11">
        <f>'OddsRatio_working_3-way'!X62^(1/3)*SIN(('OddsRatio_working_3-way'!Y62+4*PI())/3)</f>
        <v>-0.52234137451844798</v>
      </c>
      <c r="AF62" s="11">
        <f>-'OddsRatio_working_3-way'!U62/(3*'OddsRatio_working_3-way'!X62^(1/3))*COS(('OddsRatio_working_3-way'!Y62)/3)</f>
        <v>0.55755598048818333</v>
      </c>
      <c r="AG62" s="11">
        <f>-'OddsRatio_working_3-way'!U62/(3*'OddsRatio_working_3-way'!X62^(1/3))*COS(('OddsRatio_working_3-way'!Y62+2*PI())/3)</f>
        <v>-0.34716581907313188</v>
      </c>
      <c r="AH62" s="11">
        <f>-'OddsRatio_working_3-way'!U62/(3*'OddsRatio_working_3-way'!X62^(1/3))*COS(('OddsRatio_working_3-way'!Y62+4*PI())/3)</f>
        <v>-0.21039016141505143</v>
      </c>
      <c r="AI62" s="11">
        <f>'OddsRatio_working_3-way'!U62/(3*'OddsRatio_working_3-way'!X62^(1/3))*SIN(('OddsRatio_working_3-way'!Y62)/3)</f>
        <v>-7.8967462767480776E-2</v>
      </c>
      <c r="AJ62" s="11">
        <f>'OddsRatio_working_3-way'!U62/(3*'OddsRatio_working_3-way'!X62^(1/3))*SIN(('OddsRatio_working_3-way'!Y62+2*PI())/3)</f>
        <v>-0.44337391175096724</v>
      </c>
      <c r="AK62" s="11">
        <f>'OddsRatio_working_3-way'!U62/(3*'OddsRatio_working_3-way'!X62^(1/3))*SIN(('OddsRatio_working_3-way'!Y62+4*PI())/3)</f>
        <v>0.52234137451844809</v>
      </c>
      <c r="AL62" s="11">
        <f>'OddsRatio_working_3-way'!Z62+'OddsRatio_working_3-way'!AF62</f>
        <v>1.1151119609763667</v>
      </c>
      <c r="AM62" s="11">
        <f>'OddsRatio_working_3-way'!AA62+'OddsRatio_working_3-way'!AG62</f>
        <v>-0.69433163814626364</v>
      </c>
      <c r="AN62" s="11">
        <f>'OddsRatio_working_3-way'!AB62+'OddsRatio_working_3-way'!AH62</f>
        <v>-0.4207803228301028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1.1151119609763667</v>
      </c>
      <c r="AS62" s="11">
        <f>IF(('OddsRatio_working_3-way'!X62=0),IF(Q62&gt;0,-Q62^(1/3),(-Q62)^(1/3)),'OddsRatio_working_3-way'!AM62-'OddsRatio_working_3-way'!R62/3)</f>
        <v>-0.69433163814626364</v>
      </c>
      <c r="AT62" s="11">
        <f>IF(('OddsRatio_working_3-way'!X62=0),IF(Q62&gt;0,-Q62^(1/3),(-Q62)^(1/3)),'OddsRatio_working_3-way'!AN62-'OddsRatio_working_3-way'!R62/3)</f>
        <v>-0.4207803228301028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2.36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2.95</v>
      </c>
      <c r="D63" s="9">
        <f t="shared" si="13"/>
        <v>0.40517584770330023</v>
      </c>
      <c r="E63" s="9">
        <f t="shared" si="14"/>
        <v>0.27275725339606477</v>
      </c>
      <c r="F63" s="9">
        <f t="shared" si="15"/>
        <v>0.32206689890063522</v>
      </c>
      <c r="G63" s="9">
        <f t="shared" si="16"/>
        <v>1.079458962564908</v>
      </c>
      <c r="H63" s="9">
        <f t="shared" si="17"/>
        <v>2.4680641890882749</v>
      </c>
      <c r="I63" s="9">
        <f t="shared" si="18"/>
        <v>3.6662636375353221</v>
      </c>
      <c r="J63" s="9">
        <f t="shared" si="19"/>
        <v>3.1049449770015705</v>
      </c>
      <c r="K63" s="11">
        <f t="shared" si="20"/>
        <v>0.42372881355932207</v>
      </c>
      <c r="L63" s="11">
        <f t="shared" si="21"/>
        <v>0.28818443804034583</v>
      </c>
      <c r="M63" s="11">
        <f t="shared" si="22"/>
        <v>0.33898305084745761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-0.27114835827592698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0.23925683020298744</v>
      </c>
      <c r="Q63" s="11">
        <f>2*'OddsRatio_working_3-way'!K63*'OddsRatio_working_3-way'!L63*'OddsRatio_working_3-way'!M63</f>
        <v>8.2787830520064873E-2</v>
      </c>
      <c r="R63" s="11">
        <f t="shared" si="23"/>
        <v>0</v>
      </c>
      <c r="S63" s="11">
        <f t="shared" si="24"/>
        <v>-0.88238347347659041</v>
      </c>
      <c r="T63" s="11">
        <f t="shared" si="25"/>
        <v>-0.30532300120297251</v>
      </c>
      <c r="U63" s="11">
        <f>'OddsRatio_working_3-way'!S63-'OddsRatio_working_3-way'!R63^2/3</f>
        <v>-0.88238347347659041</v>
      </c>
      <c r="V63" s="11">
        <f>'OddsRatio_working_3-way'!S63*'OddsRatio_working_3-way'!R63/3-2*'OddsRatio_working_3-way'!R63^3/27-'OddsRatio_working_3-way'!T63</f>
        <v>0.30532300120297251</v>
      </c>
      <c r="W63" s="11">
        <f>'OddsRatio_working_3-way'!V63^2+4*'OddsRatio_working_3-way'!U63^3/27</f>
        <v>-8.559242242801704E-3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0.15951596887646707</v>
      </c>
      <c r="Y63" s="11">
        <f>IF('OddsRatio_working_3-way'!W63&gt;=0,IF('OddsRatio_working_3-way'!V63+SQRT('OddsRatio_working_3-way'!W63)&gt;0,0,PI()),ACOS('OddsRatio_working_3-way'!V63/(2*'OddsRatio_working_3-way'!X63)))</f>
        <v>0.29421672032740998</v>
      </c>
      <c r="Z63" s="11">
        <f>'OddsRatio_working_3-way'!X63^(1/3)*COS('OddsRatio_working_3-way'!Y63/3)</f>
        <v>0.53972948128245402</v>
      </c>
      <c r="AA63" s="11">
        <f>'OddsRatio_working_3-way'!X63^(1/3)*COS(('OddsRatio_working_3-way'!Y63+2*PI())/3)</f>
        <v>-0.31585314836619005</v>
      </c>
      <c r="AB63" s="11">
        <f>'OddsRatio_working_3-way'!X63^(1/3)*COS(('OddsRatio_working_3-way'!Y63+4*PI())/3)</f>
        <v>-0.22387633291626391</v>
      </c>
      <c r="AC63" s="11">
        <f>'OddsRatio_working_3-way'!X63^(1/3)*SIN('OddsRatio_working_3-way'!Y63/3)</f>
        <v>5.31028391592194E-2</v>
      </c>
      <c r="AD63" s="11">
        <f>'OddsRatio_working_3-way'!X63^(1/3)*SIN(('OddsRatio_working_3-way'!Y63+2*PI())/3)</f>
        <v>0.4408680223823932</v>
      </c>
      <c r="AE63" s="11">
        <f>'OddsRatio_working_3-way'!X63^(1/3)*SIN(('OddsRatio_working_3-way'!Y63+4*PI())/3)</f>
        <v>-0.49397086154161263</v>
      </c>
      <c r="AF63" s="11">
        <f>-'OddsRatio_working_3-way'!U63/(3*'OddsRatio_working_3-way'!X63^(1/3))*COS(('OddsRatio_working_3-way'!Y63)/3)</f>
        <v>0.53972948128245402</v>
      </c>
      <c r="AG63" s="11">
        <f>-'OddsRatio_working_3-way'!U63/(3*'OddsRatio_working_3-way'!X63^(1/3))*COS(('OddsRatio_working_3-way'!Y63+2*PI())/3)</f>
        <v>-0.31585314836619005</v>
      </c>
      <c r="AH63" s="11">
        <f>-'OddsRatio_working_3-way'!U63/(3*'OddsRatio_working_3-way'!X63^(1/3))*COS(('OddsRatio_working_3-way'!Y63+4*PI())/3)</f>
        <v>-0.22387633291626391</v>
      </c>
      <c r="AI63" s="11">
        <f>'OddsRatio_working_3-way'!U63/(3*'OddsRatio_working_3-way'!X63^(1/3))*SIN(('OddsRatio_working_3-way'!Y63)/3)</f>
        <v>-5.31028391592194E-2</v>
      </c>
      <c r="AJ63" s="11">
        <f>'OddsRatio_working_3-way'!U63/(3*'OddsRatio_working_3-way'!X63^(1/3))*SIN(('OddsRatio_working_3-way'!Y63+2*PI())/3)</f>
        <v>-0.4408680223823932</v>
      </c>
      <c r="AK63" s="11">
        <f>'OddsRatio_working_3-way'!U63/(3*'OddsRatio_working_3-way'!X63^(1/3))*SIN(('OddsRatio_working_3-way'!Y63+4*PI())/3)</f>
        <v>0.49397086154161263</v>
      </c>
      <c r="AL63" s="11">
        <f>'OddsRatio_working_3-way'!Z63+'OddsRatio_working_3-way'!AF63</f>
        <v>1.079458962564908</v>
      </c>
      <c r="AM63" s="11">
        <f>'OddsRatio_working_3-way'!AA63+'OddsRatio_working_3-way'!AG63</f>
        <v>-0.6317062967323801</v>
      </c>
      <c r="AN63" s="11">
        <f>'OddsRatio_working_3-way'!AB63+'OddsRatio_working_3-way'!AH63</f>
        <v>-0.44775266583252782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1.079458962564908</v>
      </c>
      <c r="AS63" s="11">
        <f>IF(('OddsRatio_working_3-way'!X63=0),IF(Q63&gt;0,-Q63^(1/3),(-Q63)^(1/3)),'OddsRatio_working_3-way'!AM63-'OddsRatio_working_3-way'!R63/3)</f>
        <v>-0.6317062967323801</v>
      </c>
      <c r="AT63" s="11">
        <f>IF(('OddsRatio_working_3-way'!X63=0),IF(Q63&gt;0,-Q63^(1/3),(-Q63)^(1/3)),'OddsRatio_working_3-way'!AN63-'OddsRatio_working_3-way'!R63/3)</f>
        <v>-0.44775266583252782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5.79</v>
      </c>
      <c r="B64" s="4">
        <f>IF('True_Odds_Calculator_3-way'!B65="","",'True_Odds_Calculator_3-way'!B65)</f>
        <v>4.25</v>
      </c>
      <c r="C64" s="4">
        <f>IF('True_Odds_Calculator_3-way'!C65="","",'True_Odds_Calculator_3-way'!C65)</f>
        <v>1.53</v>
      </c>
      <c r="D64" s="9">
        <f t="shared" si="13"/>
        <v>0.15707914224660571</v>
      </c>
      <c r="E64" s="9">
        <f t="shared" si="14"/>
        <v>0.21547257552489837</v>
      </c>
      <c r="F64" s="9">
        <f t="shared" si="15"/>
        <v>0.62744828222849602</v>
      </c>
      <c r="G64" s="9">
        <f t="shared" si="16"/>
        <v>1.1202959499444658</v>
      </c>
      <c r="H64" s="9">
        <f t="shared" si="17"/>
        <v>6.3662176002339912</v>
      </c>
      <c r="I64" s="9">
        <f t="shared" si="18"/>
        <v>4.6409618373195132</v>
      </c>
      <c r="J64" s="9">
        <f t="shared" si="19"/>
        <v>1.5937568534705668</v>
      </c>
      <c r="K64" s="11">
        <f t="shared" si="20"/>
        <v>0.17271157167530224</v>
      </c>
      <c r="L64" s="11">
        <f t="shared" si="21"/>
        <v>0.23529411764705882</v>
      </c>
      <c r="M64" s="11">
        <f t="shared" si="22"/>
        <v>0.65359477124183007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-0.21914714614214414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0.22762601603342408</v>
      </c>
      <c r="Q64" s="11">
        <f>2*'OddsRatio_working_3-way'!K64*'OddsRatio_working_3-way'!L64*'OddsRatio_working_3-way'!M64</f>
        <v>5.3121590672911112E-2</v>
      </c>
      <c r="R64" s="11">
        <f t="shared" si="23"/>
        <v>0</v>
      </c>
      <c r="S64" s="11">
        <f t="shared" si="24"/>
        <v>-1.0386903048501501</v>
      </c>
      <c r="T64" s="11">
        <f t="shared" si="25"/>
        <v>-0.24240147137693119</v>
      </c>
      <c r="U64" s="11">
        <f>'OddsRatio_working_3-way'!S64-'OddsRatio_working_3-way'!R64^2/3</f>
        <v>-1.0386903048501501</v>
      </c>
      <c r="V64" s="11">
        <f>'OddsRatio_working_3-way'!S64*'OddsRatio_working_3-way'!R64/3-2*'OddsRatio_working_3-way'!R64^3/27-'OddsRatio_working_3-way'!T64</f>
        <v>0.24240147137693119</v>
      </c>
      <c r="W64" s="11">
        <f>'OddsRatio_working_3-way'!V64^2+4*'OddsRatio_working_3-way'!U64^3/27</f>
        <v>-0.10725925269971631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0.20372636428885285</v>
      </c>
      <c r="Y64" s="11">
        <f>IF('OddsRatio_working_3-way'!W64&gt;=0,IF('OddsRatio_working_3-way'!V64+SQRT('OddsRatio_working_3-way'!W64)&gt;0,0,PI()),ACOS('OddsRatio_working_3-way'!V64/(2*'OddsRatio_working_3-way'!X64)))</f>
        <v>0.93363114493320254</v>
      </c>
      <c r="Z64" s="11">
        <f>'OddsRatio_working_3-way'!X64^(1/3)*COS('OddsRatio_working_3-way'!Y64/3)</f>
        <v>0.5601479749722329</v>
      </c>
      <c r="AA64" s="11">
        <f>'OddsRatio_working_3-way'!X64^(1/3)*COS(('OddsRatio_working_3-way'!Y64+2*PI())/3)</f>
        <v>-0.43611328001661204</v>
      </c>
      <c r="AB64" s="11">
        <f>'OddsRatio_working_3-way'!X64^(1/3)*COS(('OddsRatio_working_3-way'!Y64+4*PI())/3)</f>
        <v>-0.12403469495562081</v>
      </c>
      <c r="AC64" s="11">
        <f>'OddsRatio_working_3-way'!X64^(1/3)*SIN('OddsRatio_working_3-way'!Y64/3)</f>
        <v>0.18017865509328079</v>
      </c>
      <c r="AD64" s="11">
        <f>'OddsRatio_working_3-way'!X64^(1/3)*SIN(('OddsRatio_working_3-way'!Y64+2*PI())/3)</f>
        <v>0.3950130486577233</v>
      </c>
      <c r="AE64" s="11">
        <f>'OddsRatio_working_3-way'!X64^(1/3)*SIN(('OddsRatio_working_3-way'!Y64+4*PI())/3)</f>
        <v>-0.57519170375100404</v>
      </c>
      <c r="AF64" s="11">
        <f>-'OddsRatio_working_3-way'!U64/(3*'OddsRatio_working_3-way'!X64^(1/3))*COS(('OddsRatio_working_3-way'!Y64)/3)</f>
        <v>0.5601479749722329</v>
      </c>
      <c r="AG64" s="11">
        <f>-'OddsRatio_working_3-way'!U64/(3*'OddsRatio_working_3-way'!X64^(1/3))*COS(('OddsRatio_working_3-way'!Y64+2*PI())/3)</f>
        <v>-0.43611328001661204</v>
      </c>
      <c r="AH64" s="11">
        <f>-'OddsRatio_working_3-way'!U64/(3*'OddsRatio_working_3-way'!X64^(1/3))*COS(('OddsRatio_working_3-way'!Y64+4*PI())/3)</f>
        <v>-0.12403469495562081</v>
      </c>
      <c r="AI64" s="11">
        <f>'OddsRatio_working_3-way'!U64/(3*'OddsRatio_working_3-way'!X64^(1/3))*SIN(('OddsRatio_working_3-way'!Y64)/3)</f>
        <v>-0.18017865509328079</v>
      </c>
      <c r="AJ64" s="11">
        <f>'OddsRatio_working_3-way'!U64/(3*'OddsRatio_working_3-way'!X64^(1/3))*SIN(('OddsRatio_working_3-way'!Y64+2*PI())/3)</f>
        <v>-0.3950130486577233</v>
      </c>
      <c r="AK64" s="11">
        <f>'OddsRatio_working_3-way'!U64/(3*'OddsRatio_working_3-way'!X64^(1/3))*SIN(('OddsRatio_working_3-way'!Y64+4*PI())/3)</f>
        <v>0.57519170375100404</v>
      </c>
      <c r="AL64" s="11">
        <f>'OddsRatio_working_3-way'!Z64+'OddsRatio_working_3-way'!AF64</f>
        <v>1.1202959499444658</v>
      </c>
      <c r="AM64" s="11">
        <f>'OddsRatio_working_3-way'!AA64+'OddsRatio_working_3-way'!AG64</f>
        <v>-0.87222656003322407</v>
      </c>
      <c r="AN64" s="11">
        <f>'OddsRatio_working_3-way'!AB64+'OddsRatio_working_3-way'!AH64</f>
        <v>-0.24806938991124161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1.1202959499444658</v>
      </c>
      <c r="AS64" s="11">
        <f>IF(('OddsRatio_working_3-way'!X64=0),IF(Q64&gt;0,-Q64^(1/3),(-Q64)^(1/3)),'OddsRatio_working_3-way'!AM64-'OddsRatio_working_3-way'!R64/3)</f>
        <v>-0.87222656003322407</v>
      </c>
      <c r="AT64" s="11">
        <f>IF(('OddsRatio_working_3-way'!X64=0),IF(Q64&gt;0,-Q64^(1/3),(-Q64)^(1/3)),'OddsRatio_working_3-way'!AN64-'OddsRatio_working_3-way'!R64/3)</f>
        <v>-0.24806938991124161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2.64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2.6</v>
      </c>
      <c r="D65" s="9">
        <f t="shared" si="13"/>
        <v>0.35940859173953832</v>
      </c>
      <c r="E65" s="9">
        <f t="shared" si="14"/>
        <v>0.27547822212876327</v>
      </c>
      <c r="F65" s="9">
        <f t="shared" si="15"/>
        <v>0.36511318613169846</v>
      </c>
      <c r="G65" s="9">
        <f t="shared" si="16"/>
        <v>1.0867979403092791</v>
      </c>
      <c r="H65" s="9">
        <f t="shared" si="17"/>
        <v>2.7823486221072176</v>
      </c>
      <c r="I65" s="9">
        <f t="shared" si="18"/>
        <v>3.6300510155484549</v>
      </c>
      <c r="J65" s="9">
        <f t="shared" si="19"/>
        <v>2.7388767044948472</v>
      </c>
      <c r="K65" s="11">
        <f t="shared" si="20"/>
        <v>0.37878787878787878</v>
      </c>
      <c r="L65" s="11">
        <f t="shared" si="21"/>
        <v>0.29239766081871343</v>
      </c>
      <c r="M65" s="11">
        <f t="shared" si="22"/>
        <v>0.38461538461538458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-0.27050532313690212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0.24110879374037272</v>
      </c>
      <c r="Q65" s="11">
        <f>2*'OddsRatio_working_3-way'!K65*'OddsRatio_working_3-way'!L65*'OddsRatio_working_3-way'!M65</f>
        <v>8.5197453618506239E-2</v>
      </c>
      <c r="R65" s="11">
        <f t="shared" si="23"/>
        <v>0</v>
      </c>
      <c r="S65" s="11">
        <f t="shared" si="24"/>
        <v>-0.89132735335617819</v>
      </c>
      <c r="T65" s="11">
        <f t="shared" si="25"/>
        <v>-0.31495666196331379</v>
      </c>
      <c r="U65" s="11">
        <f>'OddsRatio_working_3-way'!S65-'OddsRatio_working_3-way'!R65^2/3</f>
        <v>-0.89132735335617819</v>
      </c>
      <c r="V65" s="11">
        <f>'OddsRatio_working_3-way'!S65*'OddsRatio_working_3-way'!R65/3-2*'OddsRatio_working_3-way'!R65^3/27-'OddsRatio_working_3-way'!T65</f>
        <v>0.31495666196331379</v>
      </c>
      <c r="W65" s="11">
        <f>'OddsRatio_working_3-way'!V65^2+4*'OddsRatio_working_3-way'!U65^3/27</f>
        <v>-5.7101375743513344E-3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0.16194739615799975</v>
      </c>
      <c r="Y65" s="11">
        <f>IF('OddsRatio_working_3-way'!W65&gt;=0,IF('OddsRatio_working_3-way'!V65+SQRT('OddsRatio_working_3-way'!W65)&gt;0,0,PI()),ACOS('OddsRatio_working_3-way'!V65/(2*'OddsRatio_working_3-way'!X65)))</f>
        <v>0.23547248846558322</v>
      </c>
      <c r="Z65" s="11">
        <f>'OddsRatio_working_3-way'!X65^(1/3)*COS('OddsRatio_working_3-way'!Y65/3)</f>
        <v>0.54339897015463956</v>
      </c>
      <c r="AA65" s="11">
        <f>'OddsRatio_working_3-way'!X65^(1/3)*COS(('OddsRatio_working_3-way'!Y65+2*PI())/3)</f>
        <v>-0.30871310102067712</v>
      </c>
      <c r="AB65" s="11">
        <f>'OddsRatio_working_3-way'!X65^(1/3)*COS(('OddsRatio_working_3-way'!Y65+4*PI())/3)</f>
        <v>-0.23468586913396258</v>
      </c>
      <c r="AC65" s="11">
        <f>'OddsRatio_working_3-way'!X65^(1/3)*SIN('OddsRatio_working_3-way'!Y65/3)</f>
        <v>4.2739642257157519E-2</v>
      </c>
      <c r="AD65" s="11">
        <f>'OddsRatio_working_3-way'!X65^(1/3)*SIN(('OddsRatio_working_3-way'!Y65+2*PI())/3)</f>
        <v>0.44922749141564106</v>
      </c>
      <c r="AE65" s="11">
        <f>'OddsRatio_working_3-way'!X65^(1/3)*SIN(('OddsRatio_working_3-way'!Y65+4*PI())/3)</f>
        <v>-0.4919671336727986</v>
      </c>
      <c r="AF65" s="11">
        <f>-'OddsRatio_working_3-way'!U65/(3*'OddsRatio_working_3-way'!X65^(1/3))*COS(('OddsRatio_working_3-way'!Y65)/3)</f>
        <v>0.54339897015463967</v>
      </c>
      <c r="AG65" s="11">
        <f>-'OddsRatio_working_3-way'!U65/(3*'OddsRatio_working_3-way'!X65^(1/3))*COS(('OddsRatio_working_3-way'!Y65+2*PI())/3)</f>
        <v>-0.30871310102067717</v>
      </c>
      <c r="AH65" s="11">
        <f>-'OddsRatio_working_3-way'!U65/(3*'OddsRatio_working_3-way'!X65^(1/3))*COS(('OddsRatio_working_3-way'!Y65+4*PI())/3)</f>
        <v>-0.23468586913396264</v>
      </c>
      <c r="AI65" s="11">
        <f>'OddsRatio_working_3-way'!U65/(3*'OddsRatio_working_3-way'!X65^(1/3))*SIN(('OddsRatio_working_3-way'!Y65)/3)</f>
        <v>-4.2739642257157533E-2</v>
      </c>
      <c r="AJ65" s="11">
        <f>'OddsRatio_working_3-way'!U65/(3*'OddsRatio_working_3-way'!X65^(1/3))*SIN(('OddsRatio_working_3-way'!Y65+2*PI())/3)</f>
        <v>-0.44922749141564117</v>
      </c>
      <c r="AK65" s="11">
        <f>'OddsRatio_working_3-way'!U65/(3*'OddsRatio_working_3-way'!X65^(1/3))*SIN(('OddsRatio_working_3-way'!Y65+4*PI())/3)</f>
        <v>0.49196713367279865</v>
      </c>
      <c r="AL65" s="11">
        <f>'OddsRatio_working_3-way'!Z65+'OddsRatio_working_3-way'!AF65</f>
        <v>1.0867979403092791</v>
      </c>
      <c r="AM65" s="11">
        <f>'OddsRatio_working_3-way'!AA65+'OddsRatio_working_3-way'!AG65</f>
        <v>-0.61742620204135434</v>
      </c>
      <c r="AN65" s="11">
        <f>'OddsRatio_working_3-way'!AB65+'OddsRatio_working_3-way'!AH65</f>
        <v>-0.46937173826792522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1.0867979403092791</v>
      </c>
      <c r="AS65" s="11">
        <f>IF(('OddsRatio_working_3-way'!X65=0),IF(Q65&gt;0,-Q65^(1/3),(-Q65)^(1/3)),'OddsRatio_working_3-way'!AM65-'OddsRatio_working_3-way'!R65/3)</f>
        <v>-0.61742620204135434</v>
      </c>
      <c r="AT65" s="11">
        <f>IF(('OddsRatio_working_3-way'!X65=0),IF(Q65&gt;0,-Q65^(1/3),(-Q65)^(1/3)),'OddsRatio_working_3-way'!AN65-'OddsRatio_working_3-way'!R65/3)</f>
        <v>-0.46937173826792522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1.59</v>
      </c>
      <c r="B66" s="4">
        <f>IF('True_Odds_Calculator_3-way'!B67="","",'True_Odds_Calculator_3-way'!B67)</f>
        <v>3.99</v>
      </c>
      <c r="C66" s="4">
        <f>IF('True_Odds_Calculator_3-way'!C67="","",'True_Odds_Calculator_3-way'!C67)</f>
        <v>5.63</v>
      </c>
      <c r="D66" s="9">
        <f t="shared" si="13"/>
        <v>0.60483118165948402</v>
      </c>
      <c r="E66" s="9">
        <f t="shared" si="14"/>
        <v>0.2319612580129749</v>
      </c>
      <c r="F66" s="9">
        <f t="shared" si="15"/>
        <v>0.16320756032754105</v>
      </c>
      <c r="G66" s="9">
        <f t="shared" si="16"/>
        <v>1.1073795110341131</v>
      </c>
      <c r="H66" s="9">
        <f t="shared" si="17"/>
        <v>1.6533539115101268</v>
      </c>
      <c r="I66" s="9">
        <f t="shared" si="18"/>
        <v>4.3110647379919982</v>
      </c>
      <c r="J66" s="9">
        <f t="shared" si="19"/>
        <v>6.1271671360879436</v>
      </c>
      <c r="K66" s="11">
        <f t="shared" si="20"/>
        <v>0.62893081761006286</v>
      </c>
      <c r="L66" s="11">
        <f t="shared" si="21"/>
        <v>0.25062656641604009</v>
      </c>
      <c r="M66" s="11">
        <f t="shared" si="22"/>
        <v>0.17761989342806395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-0.22867873236606484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0.22986070916984361</v>
      </c>
      <c r="Q66" s="11">
        <f>2*'OddsRatio_working_3-way'!K66*'OddsRatio_working_3-way'!L66*'OddsRatio_working_3-way'!M66</f>
        <v>5.5995300650388213E-2</v>
      </c>
      <c r="R66" s="11">
        <f t="shared" si="23"/>
        <v>0</v>
      </c>
      <c r="S66" s="11">
        <f t="shared" si="24"/>
        <v>-1.0051687220387713</v>
      </c>
      <c r="T66" s="11">
        <f t="shared" si="25"/>
        <v>-0.24486448770737426</v>
      </c>
      <c r="U66" s="11">
        <f>'OddsRatio_working_3-way'!S66-'OddsRatio_working_3-way'!R66^2/3</f>
        <v>-1.0051687220387713</v>
      </c>
      <c r="V66" s="11">
        <f>'OddsRatio_working_3-way'!S66*'OddsRatio_working_3-way'!R66/3-2*'OddsRatio_working_3-way'!R66^3/27-'OddsRatio_working_3-way'!T66</f>
        <v>0.24486448770737426</v>
      </c>
      <c r="W66" s="11">
        <f>'OddsRatio_working_3-way'!V66^2+4*'OddsRatio_working_3-way'!U66^3/27</f>
        <v>-9.0498634699037572E-2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0.19394409764106796</v>
      </c>
      <c r="Y66" s="11">
        <f>IF('OddsRatio_working_3-way'!W66&gt;=0,IF('OddsRatio_working_3-way'!V66+SQRT('OddsRatio_working_3-way'!W66)&gt;0,0,PI()),ACOS('OddsRatio_working_3-way'!V66/(2*'OddsRatio_working_3-way'!X66)))</f>
        <v>0.88759901687389142</v>
      </c>
      <c r="Z66" s="11">
        <f>'OddsRatio_working_3-way'!X66^(1/3)*COS('OddsRatio_working_3-way'!Y66/3)</f>
        <v>0.55368975551705668</v>
      </c>
      <c r="AA66" s="11">
        <f>'OddsRatio_working_3-way'!X66^(1/3)*COS(('OddsRatio_working_3-way'!Y66+2*PI())/3)</f>
        <v>-0.42300547944820865</v>
      </c>
      <c r="AB66" s="11">
        <f>'OddsRatio_working_3-way'!X66^(1/3)*COS(('OddsRatio_working_3-way'!Y66+4*PI())/3)</f>
        <v>-0.13068427606884819</v>
      </c>
      <c r="AC66" s="11">
        <f>'OddsRatio_working_3-way'!X66^(1/3)*SIN('OddsRatio_working_3-way'!Y66/3)</f>
        <v>0.16877172546090913</v>
      </c>
      <c r="AD66" s="11">
        <f>'OddsRatio_working_3-way'!X66^(1/3)*SIN(('OddsRatio_working_3-way'!Y66+2*PI())/3)</f>
        <v>0.3951235313625116</v>
      </c>
      <c r="AE66" s="11">
        <f>'OddsRatio_working_3-way'!X66^(1/3)*SIN(('OddsRatio_working_3-way'!Y66+4*PI())/3)</f>
        <v>-0.56389525682342068</v>
      </c>
      <c r="AF66" s="11">
        <f>-'OddsRatio_working_3-way'!U66/(3*'OddsRatio_working_3-way'!X66^(1/3))*COS(('OddsRatio_working_3-way'!Y66)/3)</f>
        <v>0.55368975551705657</v>
      </c>
      <c r="AG66" s="11">
        <f>-'OddsRatio_working_3-way'!U66/(3*'OddsRatio_working_3-way'!X66^(1/3))*COS(('OddsRatio_working_3-way'!Y66+2*PI())/3)</f>
        <v>-0.4230054794482086</v>
      </c>
      <c r="AH66" s="11">
        <f>-'OddsRatio_working_3-way'!U66/(3*'OddsRatio_working_3-way'!X66^(1/3))*COS(('OddsRatio_working_3-way'!Y66+4*PI())/3)</f>
        <v>-0.13068427606884817</v>
      </c>
      <c r="AI66" s="11">
        <f>'OddsRatio_working_3-way'!U66/(3*'OddsRatio_working_3-way'!X66^(1/3))*SIN(('OddsRatio_working_3-way'!Y66)/3)</f>
        <v>-0.1687717254609091</v>
      </c>
      <c r="AJ66" s="11">
        <f>'OddsRatio_working_3-way'!U66/(3*'OddsRatio_working_3-way'!X66^(1/3))*SIN(('OddsRatio_working_3-way'!Y66+2*PI())/3)</f>
        <v>-0.39512353136251149</v>
      </c>
      <c r="AK66" s="11">
        <f>'OddsRatio_working_3-way'!U66/(3*'OddsRatio_working_3-way'!X66^(1/3))*SIN(('OddsRatio_working_3-way'!Y66+4*PI())/3)</f>
        <v>0.56389525682342057</v>
      </c>
      <c r="AL66" s="11">
        <f>'OddsRatio_working_3-way'!Z66+'OddsRatio_working_3-way'!AF66</f>
        <v>1.1073795110341131</v>
      </c>
      <c r="AM66" s="11">
        <f>'OddsRatio_working_3-way'!AA66+'OddsRatio_working_3-way'!AG66</f>
        <v>-0.84601095889641731</v>
      </c>
      <c r="AN66" s="11">
        <f>'OddsRatio_working_3-way'!AB66+'OddsRatio_working_3-way'!AH66</f>
        <v>-0.26136855213769639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1.1073795110341131</v>
      </c>
      <c r="AS66" s="11">
        <f>IF(('OddsRatio_working_3-way'!X66=0),IF(Q66&gt;0,-Q66^(1/3),(-Q66)^(1/3)),'OddsRatio_working_3-way'!AM66-'OddsRatio_working_3-way'!R66/3)</f>
        <v>-0.84601095889641731</v>
      </c>
      <c r="AT66" s="11">
        <f>IF(('OddsRatio_working_3-way'!X66=0),IF(Q66&gt;0,-Q66^(1/3),(-Q66)^(1/3)),'OddsRatio_working_3-way'!AN66-'OddsRatio_working_3-way'!R66/3)</f>
        <v>-0.26136855213769639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3.48</v>
      </c>
      <c r="C67" s="4">
        <f>IF('True_Odds_Calculator_3-way'!C68="","",'True_Odds_Calculator_3-way'!C68)</f>
        <v>2.64</v>
      </c>
      <c r="D67" s="9">
        <f t="shared" si="13"/>
        <v>0.36588319605212877</v>
      </c>
      <c r="E67" s="9">
        <f t="shared" si="14"/>
        <v>0.27250633966994148</v>
      </c>
      <c r="F67" s="9">
        <f t="shared" si="15"/>
        <v>0.36161046427792953</v>
      </c>
      <c r="G67" s="9">
        <f t="shared" si="16"/>
        <v>1.0764674988123977</v>
      </c>
      <c r="H67" s="9">
        <f t="shared" si="17"/>
        <v>2.7331126730879607</v>
      </c>
      <c r="I67" s="9">
        <f t="shared" si="18"/>
        <v>3.6696393970547465</v>
      </c>
      <c r="J67" s="9">
        <f t="shared" si="19"/>
        <v>2.7654066980523324</v>
      </c>
      <c r="K67" s="11">
        <f t="shared" si="20"/>
        <v>0.38314176245210729</v>
      </c>
      <c r="L67" s="11">
        <f t="shared" si="21"/>
        <v>0.28735632183908044</v>
      </c>
      <c r="M67" s="11">
        <f t="shared" si="22"/>
        <v>0.37878787878787878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-0.2730849250865105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0.23896315513437982</v>
      </c>
      <c r="Q67" s="11">
        <f>2*'OddsRatio_working_3-way'!K67*'OddsRatio_working_3-way'!L67*'OddsRatio_working_3-way'!M67</f>
        <v>8.3407733031197154E-2</v>
      </c>
      <c r="R67" s="11">
        <f t="shared" si="23"/>
        <v>0</v>
      </c>
      <c r="S67" s="11">
        <f t="shared" si="24"/>
        <v>-0.8750507010179297</v>
      </c>
      <c r="T67" s="11">
        <f t="shared" si="25"/>
        <v>-0.30542781885442577</v>
      </c>
      <c r="U67" s="11">
        <f>'OddsRatio_working_3-way'!S67-'OddsRatio_working_3-way'!R67^2/3</f>
        <v>-0.8750507010179297</v>
      </c>
      <c r="V67" s="11">
        <f>'OddsRatio_working_3-way'!S67*'OddsRatio_working_3-way'!R67/3-2*'OddsRatio_working_3-way'!R67^3/27-'OddsRatio_working_3-way'!T67</f>
        <v>0.30542781885442577</v>
      </c>
      <c r="W67" s="11">
        <f>'OddsRatio_working_3-way'!V67^2+4*'OddsRatio_working_3-way'!U67^3/27</f>
        <v>-5.9787860844199014E-3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0.15753169412422363</v>
      </c>
      <c r="Y67" s="11">
        <f>IF('OddsRatio_working_3-way'!W67&gt;=0,IF('OddsRatio_working_3-way'!V67+SQRT('OddsRatio_working_3-way'!W67)&gt;0,0,PI()),ACOS('OddsRatio_working_3-way'!V67/(2*'OddsRatio_working_3-way'!X67)))</f>
        <v>0.2479521125051618</v>
      </c>
      <c r="Z67" s="11">
        <f>'OddsRatio_working_3-way'!X67^(1/3)*COS('OddsRatio_working_3-way'!Y67/3)</f>
        <v>0.53823374940619872</v>
      </c>
      <c r="AA67" s="11">
        <f>'OddsRatio_working_3-way'!X67^(1/3)*COS(('OddsRatio_working_3-way'!Y67+2*PI())/3)</f>
        <v>-0.30773032449188931</v>
      </c>
      <c r="AB67" s="11">
        <f>'OddsRatio_working_3-way'!X67^(1/3)*COS(('OddsRatio_working_3-way'!Y67+4*PI())/3)</f>
        <v>-0.23050342491430945</v>
      </c>
      <c r="AC67" s="11">
        <f>'OddsRatio_working_3-way'!X67^(1/3)*SIN('OddsRatio_working_3-way'!Y67/3)</f>
        <v>4.4586971259795882E-2</v>
      </c>
      <c r="AD67" s="11">
        <f>'OddsRatio_working_3-way'!X67^(1/3)*SIN(('OddsRatio_working_3-way'!Y67+2*PI())/3)</f>
        <v>0.44383061453001754</v>
      </c>
      <c r="AE67" s="11">
        <f>'OddsRatio_working_3-way'!X67^(1/3)*SIN(('OddsRatio_working_3-way'!Y67+4*PI())/3)</f>
        <v>-0.48841758578981354</v>
      </c>
      <c r="AF67" s="11">
        <f>-'OddsRatio_working_3-way'!U67/(3*'OddsRatio_working_3-way'!X67^(1/3))*COS(('OddsRatio_working_3-way'!Y67)/3)</f>
        <v>0.53823374940619884</v>
      </c>
      <c r="AG67" s="11">
        <f>-'OddsRatio_working_3-way'!U67/(3*'OddsRatio_working_3-way'!X67^(1/3))*COS(('OddsRatio_working_3-way'!Y67+2*PI())/3)</f>
        <v>-0.30773032449188936</v>
      </c>
      <c r="AH67" s="11">
        <f>-'OddsRatio_working_3-way'!U67/(3*'OddsRatio_working_3-way'!X67^(1/3))*COS(('OddsRatio_working_3-way'!Y67+4*PI())/3)</f>
        <v>-0.2305034249143095</v>
      </c>
      <c r="AI67" s="11">
        <f>'OddsRatio_working_3-way'!U67/(3*'OddsRatio_working_3-way'!X67^(1/3))*SIN(('OddsRatio_working_3-way'!Y67)/3)</f>
        <v>-4.4586971259795896E-2</v>
      </c>
      <c r="AJ67" s="11">
        <f>'OddsRatio_working_3-way'!U67/(3*'OddsRatio_working_3-way'!X67^(1/3))*SIN(('OddsRatio_working_3-way'!Y67+2*PI())/3)</f>
        <v>-0.44383061453001765</v>
      </c>
      <c r="AK67" s="11">
        <f>'OddsRatio_working_3-way'!U67/(3*'OddsRatio_working_3-way'!X67^(1/3))*SIN(('OddsRatio_working_3-way'!Y67+4*PI())/3)</f>
        <v>0.48841758578981359</v>
      </c>
      <c r="AL67" s="11">
        <f>'OddsRatio_working_3-way'!Z67+'OddsRatio_working_3-way'!AF67</f>
        <v>1.0764674988123977</v>
      </c>
      <c r="AM67" s="11">
        <f>'OddsRatio_working_3-way'!AA67+'OddsRatio_working_3-way'!AG67</f>
        <v>-0.61546064898377861</v>
      </c>
      <c r="AN67" s="11">
        <f>'OddsRatio_working_3-way'!AB67+'OddsRatio_working_3-way'!AH67</f>
        <v>-0.46100684982861895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1.0764674988123977</v>
      </c>
      <c r="AS67" s="11">
        <f>IF(('OddsRatio_working_3-way'!X67=0),IF(Q67&gt;0,-Q67^(1/3),(-Q67)^(1/3)),'OddsRatio_working_3-way'!AM67-'OddsRatio_working_3-way'!R67/3)</f>
        <v>-0.61546064898377861</v>
      </c>
      <c r="AT67" s="11">
        <f>IF(('OddsRatio_working_3-way'!X67=0),IF(Q67&gt;0,-Q67^(1/3),(-Q67)^(1/3)),'OddsRatio_working_3-way'!AN67-'OddsRatio_working_3-way'!R67/3)</f>
        <v>-0.46100684982861895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2.88</v>
      </c>
      <c r="B68" s="4">
        <f>IF('True_Odds_Calculator_3-way'!B69="","",'True_Odds_Calculator_3-way'!B69)</f>
        <v>3.5</v>
      </c>
      <c r="C68" s="4">
        <f>IF('True_Odds_Calculator_3-way'!C69="","",'True_Odds_Calculator_3-way'!C69)</f>
        <v>2.2799999999999998</v>
      </c>
      <c r="D68" s="9">
        <f t="shared" ref="D68:D131" si="26">(K68/(AR68+K68-(AR68*K68)))</f>
        <v>0.32331017031792436</v>
      </c>
      <c r="E68" s="9">
        <f t="shared" ref="E68:E131" si="27">(L68/(AR68+L68-(AR68*L68)))</f>
        <v>0.26432290214164428</v>
      </c>
      <c r="F68" s="9">
        <f t="shared" ref="F68:F131" si="28">(M68/(AR68+M68-(AR68*M68)))</f>
        <v>0.41236692754043147</v>
      </c>
      <c r="G68" s="9">
        <f t="shared" ref="G68:G131" si="29">AR68</f>
        <v>1.1133005757694416</v>
      </c>
      <c r="H68" s="9">
        <f t="shared" ref="H68:H131" si="30">IF(A68="","",1/D68)</f>
        <v>3.0930050824465507</v>
      </c>
      <c r="I68" s="9">
        <f t="shared" ref="I68:I131" si="31">IF(B68="","",1/E68)</f>
        <v>3.7832514394236036</v>
      </c>
      <c r="J68" s="9">
        <f t="shared" ref="J68:J131" si="32">IF(C68="","",1/F68)</f>
        <v>2.4250247369848852</v>
      </c>
      <c r="K68" s="11">
        <f t="shared" ref="K68:K131" si="33">1/A68</f>
        <v>0.34722222222222221</v>
      </c>
      <c r="L68" s="11">
        <f t="shared" ref="L68:L131" si="34">1/B68</f>
        <v>0.2857142857142857</v>
      </c>
      <c r="M68" s="11">
        <f t="shared" ref="M68:M131" si="35">1/C68</f>
        <v>0.43859649122807021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-0.26176552492341965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0.24627541074909495</v>
      </c>
      <c r="Q68" s="11">
        <f>2*'OddsRatio_working_3-way'!K68*'OddsRatio_working_3-way'!L68*'OddsRatio_working_3-way'!M68</f>
        <v>8.7023113338902808E-2</v>
      </c>
      <c r="R68" s="11">
        <f t="shared" ref="R68:R131" si="36">O68/N68</f>
        <v>0</v>
      </c>
      <c r="S68" s="11">
        <f t="shared" ref="S68:S131" si="37">P68/N68</f>
        <v>-0.94082446808510645</v>
      </c>
      <c r="T68" s="11">
        <f t="shared" ref="T68:T131" si="38">Q68/N68</f>
        <v>-0.33244680851063829</v>
      </c>
      <c r="U68" s="11">
        <f>'OddsRatio_working_3-way'!S68-'OddsRatio_working_3-way'!R68^2/3</f>
        <v>-0.94082446808510645</v>
      </c>
      <c r="V68" s="11">
        <f>'OddsRatio_working_3-way'!S68*'OddsRatio_working_3-way'!R68/3-2*'OddsRatio_working_3-way'!R68^3/27-'OddsRatio_working_3-way'!T68</f>
        <v>0.33244680851063829</v>
      </c>
      <c r="W68" s="11">
        <f>'OddsRatio_working_3-way'!V68^2+4*'OddsRatio_working_3-way'!U68^3/27</f>
        <v>-1.2852662836828524E-2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0.17562285110837478</v>
      </c>
      <c r="Y68" s="11">
        <f>IF('OddsRatio_working_3-way'!W68&gt;=0,IF('OddsRatio_working_3-way'!V68+SQRT('OddsRatio_working_3-way'!W68)&gt;0,0,PI()),ACOS('OddsRatio_working_3-way'!V68/(2*'OddsRatio_working_3-way'!X68)))</f>
        <v>0.32864868742202669</v>
      </c>
      <c r="Z68" s="11">
        <f>'OddsRatio_working_3-way'!X68^(1/3)*COS('OddsRatio_working_3-way'!Y68/3)</f>
        <v>0.55665028788472082</v>
      </c>
      <c r="AA68" s="11">
        <f>'OddsRatio_working_3-way'!X68^(1/3)*COS(('OddsRatio_working_3-way'!Y68+2*PI())/3)</f>
        <v>-0.33134834423873649</v>
      </c>
      <c r="AB68" s="11">
        <f>'OddsRatio_working_3-way'!X68^(1/3)*COS(('OddsRatio_working_3-way'!Y68+4*PI())/3)</f>
        <v>-0.22530194364598449</v>
      </c>
      <c r="AC68" s="11">
        <f>'OddsRatio_working_3-way'!X68^(1/3)*SIN('OddsRatio_working_3-way'!Y68/3)</f>
        <v>6.1225917928816362E-2</v>
      </c>
      <c r="AD68" s="11">
        <f>'OddsRatio_working_3-way'!X68^(1/3)*SIN(('OddsRatio_working_3-way'!Y68+2*PI())/3)</f>
        <v>0.45146033136768121</v>
      </c>
      <c r="AE68" s="11">
        <f>'OddsRatio_working_3-way'!X68^(1/3)*SIN(('OddsRatio_working_3-way'!Y68+4*PI())/3)</f>
        <v>-0.51268624929649753</v>
      </c>
      <c r="AF68" s="11">
        <f>-'OddsRatio_working_3-way'!U68/(3*'OddsRatio_working_3-way'!X68^(1/3))*COS(('OddsRatio_working_3-way'!Y68)/3)</f>
        <v>0.55665028788472093</v>
      </c>
      <c r="AG68" s="11">
        <f>-'OddsRatio_working_3-way'!U68/(3*'OddsRatio_working_3-way'!X68^(1/3))*COS(('OddsRatio_working_3-way'!Y68+2*PI())/3)</f>
        <v>-0.33134834423873655</v>
      </c>
      <c r="AH68" s="11">
        <f>-'OddsRatio_working_3-way'!U68/(3*'OddsRatio_working_3-way'!X68^(1/3))*COS(('OddsRatio_working_3-way'!Y68+4*PI())/3)</f>
        <v>-0.22530194364598455</v>
      </c>
      <c r="AI68" s="11">
        <f>'OddsRatio_working_3-way'!U68/(3*'OddsRatio_working_3-way'!X68^(1/3))*SIN(('OddsRatio_working_3-way'!Y68)/3)</f>
        <v>-6.1225917928816376E-2</v>
      </c>
      <c r="AJ68" s="11">
        <f>'OddsRatio_working_3-way'!U68/(3*'OddsRatio_working_3-way'!X68^(1/3))*SIN(('OddsRatio_working_3-way'!Y68+2*PI())/3)</f>
        <v>-0.45146033136768132</v>
      </c>
      <c r="AK68" s="11">
        <f>'OddsRatio_working_3-way'!U68/(3*'OddsRatio_working_3-way'!X68^(1/3))*SIN(('OddsRatio_working_3-way'!Y68+4*PI())/3)</f>
        <v>0.51268624929649764</v>
      </c>
      <c r="AL68" s="11">
        <f>'OddsRatio_working_3-way'!Z68+'OddsRatio_working_3-way'!AF68</f>
        <v>1.1133005757694416</v>
      </c>
      <c r="AM68" s="11">
        <f>'OddsRatio_working_3-way'!AA68+'OddsRatio_working_3-way'!AG68</f>
        <v>-0.66269668847747298</v>
      </c>
      <c r="AN68" s="11">
        <f>'OddsRatio_working_3-way'!AB68+'OddsRatio_working_3-way'!AH68</f>
        <v>-0.45060388729196904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1.1133005757694416</v>
      </c>
      <c r="AS68" s="11">
        <f>IF(('OddsRatio_working_3-way'!X68=0),IF(Q68&gt;0,-Q68^(1/3),(-Q68)^(1/3)),'OddsRatio_working_3-way'!AM68-'OddsRatio_working_3-way'!R68/3)</f>
        <v>-0.66269668847747298</v>
      </c>
      <c r="AT68" s="11">
        <f>IF(('OddsRatio_working_3-way'!X68=0),IF(Q68&gt;0,-Q68^(1/3),(-Q68)^(1/3)),'OddsRatio_working_3-way'!AN68-'OddsRatio_working_3-way'!R68/3)</f>
        <v>-0.45060388729196904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6.15</v>
      </c>
      <c r="B69" s="4">
        <f>IF('True_Odds_Calculator_3-way'!B70="","",'True_Odds_Calculator_3-way'!B70)</f>
        <v>4.2699999999999996</v>
      </c>
      <c r="C69" s="4">
        <f>IF('True_Odds_Calculator_3-way'!C70="","",'True_Odds_Calculator_3-way'!C70)</f>
        <v>1.46</v>
      </c>
      <c r="D69" s="9">
        <f t="shared" si="26"/>
        <v>0.14241837663114448</v>
      </c>
      <c r="E69" s="9">
        <f t="shared" si="27"/>
        <v>0.20732255114523154</v>
      </c>
      <c r="F69" s="9">
        <f t="shared" si="28"/>
        <v>0.65025907222362411</v>
      </c>
      <c r="G69" s="9">
        <f t="shared" si="29"/>
        <v>1.169236074064004</v>
      </c>
      <c r="H69" s="9">
        <f t="shared" si="30"/>
        <v>7.0215657814296204</v>
      </c>
      <c r="I69" s="9">
        <f t="shared" si="31"/>
        <v>4.8234019621892932</v>
      </c>
      <c r="J69" s="9">
        <f t="shared" si="32"/>
        <v>1.537848594069442</v>
      </c>
      <c r="K69" s="11">
        <f t="shared" si="33"/>
        <v>0.16260162601626016</v>
      </c>
      <c r="L69" s="11">
        <f t="shared" si="34"/>
        <v>0.23419203747072601</v>
      </c>
      <c r="M69" s="11">
        <f t="shared" si="35"/>
        <v>0.68493150684931503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-0.2020491216429281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0.23160990007128263</v>
      </c>
      <c r="Q69" s="11">
        <f>2*'OddsRatio_working_3-way'!K69*'OddsRatio_working_3-way'!L69*'OddsRatio_working_3-way'!M69</f>
        <v>5.2164391907946535E-2</v>
      </c>
      <c r="R69" s="11">
        <f t="shared" si="36"/>
        <v>0</v>
      </c>
      <c r="S69" s="11">
        <f t="shared" si="37"/>
        <v>-1.1463049093605855</v>
      </c>
      <c r="T69" s="11">
        <f t="shared" si="38"/>
        <v>-0.25817678138751926</v>
      </c>
      <c r="U69" s="11">
        <f>'OddsRatio_working_3-way'!S69-'OddsRatio_working_3-way'!R69^2/3</f>
        <v>-1.1463049093605855</v>
      </c>
      <c r="V69" s="11">
        <f>'OddsRatio_working_3-way'!S69*'OddsRatio_working_3-way'!R69/3-2*'OddsRatio_working_3-way'!R69^3/27-'OddsRatio_working_3-way'!T69</f>
        <v>0.25817678138751926</v>
      </c>
      <c r="W69" s="11">
        <f>'OddsRatio_working_3-way'!V69^2+4*'OddsRatio_working_3-way'!U69^3/27</f>
        <v>-0.15649464328329343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0.23619372013821216</v>
      </c>
      <c r="Y69" s="11">
        <f>IF('OddsRatio_working_3-way'!W69&gt;=0,IF('OddsRatio_working_3-way'!V69+SQRT('OddsRatio_working_3-way'!W69)&gt;0,0,PI()),ACOS('OddsRatio_working_3-way'!V69/(2*'OddsRatio_working_3-way'!X69)))</f>
        <v>0.99257403721983117</v>
      </c>
      <c r="Z69" s="11">
        <f>'OddsRatio_working_3-way'!X69^(1/3)*COS('OddsRatio_working_3-way'!Y69/3)</f>
        <v>0.58461803703200199</v>
      </c>
      <c r="AA69" s="11">
        <f>'OddsRatio_working_3-way'!X69^(1/3)*COS(('OddsRatio_working_3-way'!Y69+2*PI())/3)</f>
        <v>-0.46621284372632504</v>
      </c>
      <c r="AB69" s="11">
        <f>'OddsRatio_working_3-way'!X69^(1/3)*COS(('OddsRatio_working_3-way'!Y69+4*PI())/3)</f>
        <v>-0.11840519330567682</v>
      </c>
      <c r="AC69" s="11">
        <f>'OddsRatio_working_3-way'!X69^(1/3)*SIN('OddsRatio_working_3-way'!Y69/3)</f>
        <v>0.20080684059657253</v>
      </c>
      <c r="AD69" s="11">
        <f>'OddsRatio_working_3-way'!X69^(1/3)*SIN(('OddsRatio_working_3-way'!Y69+2*PI())/3)</f>
        <v>0.40589065128201929</v>
      </c>
      <c r="AE69" s="11">
        <f>'OddsRatio_working_3-way'!X69^(1/3)*SIN(('OddsRatio_working_3-way'!Y69+4*PI())/3)</f>
        <v>-0.60669749187859168</v>
      </c>
      <c r="AF69" s="11">
        <f>-'OddsRatio_working_3-way'!U69/(3*'OddsRatio_working_3-way'!X69^(1/3))*COS(('OddsRatio_working_3-way'!Y69)/3)</f>
        <v>0.58461803703200188</v>
      </c>
      <c r="AG69" s="11">
        <f>-'OddsRatio_working_3-way'!U69/(3*'OddsRatio_working_3-way'!X69^(1/3))*COS(('OddsRatio_working_3-way'!Y69+2*PI())/3)</f>
        <v>-0.46621284372632499</v>
      </c>
      <c r="AH69" s="11">
        <f>-'OddsRatio_working_3-way'!U69/(3*'OddsRatio_working_3-way'!X69^(1/3))*COS(('OddsRatio_working_3-way'!Y69+4*PI())/3)</f>
        <v>-0.11840519330567681</v>
      </c>
      <c r="AI69" s="11">
        <f>'OddsRatio_working_3-way'!U69/(3*'OddsRatio_working_3-way'!X69^(1/3))*SIN(('OddsRatio_working_3-way'!Y69)/3)</f>
        <v>-0.20080684059657247</v>
      </c>
      <c r="AJ69" s="11">
        <f>'OddsRatio_working_3-way'!U69/(3*'OddsRatio_working_3-way'!X69^(1/3))*SIN(('OddsRatio_working_3-way'!Y69+2*PI())/3)</f>
        <v>-0.40589065128201918</v>
      </c>
      <c r="AK69" s="11">
        <f>'OddsRatio_working_3-way'!U69/(3*'OddsRatio_working_3-way'!X69^(1/3))*SIN(('OddsRatio_working_3-way'!Y69+4*PI())/3)</f>
        <v>0.60669749187859157</v>
      </c>
      <c r="AL69" s="11">
        <f>'OddsRatio_working_3-way'!Z69+'OddsRatio_working_3-way'!AF69</f>
        <v>1.169236074064004</v>
      </c>
      <c r="AM69" s="11">
        <f>'OddsRatio_working_3-way'!AA69+'OddsRatio_working_3-way'!AG69</f>
        <v>-0.93242568745264998</v>
      </c>
      <c r="AN69" s="11">
        <f>'OddsRatio_working_3-way'!AB69+'OddsRatio_working_3-way'!AH69</f>
        <v>-0.23681038661135362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1.169236074064004</v>
      </c>
      <c r="AS69" s="11">
        <f>IF(('OddsRatio_working_3-way'!X69=0),IF(Q69&gt;0,-Q69^(1/3),(-Q69)^(1/3)),'OddsRatio_working_3-way'!AM69-'OddsRatio_working_3-way'!R69/3)</f>
        <v>-0.93242568745264998</v>
      </c>
      <c r="AT69" s="11">
        <f>IF(('OddsRatio_working_3-way'!X69=0),IF(Q69&gt;0,-Q69^(1/3),(-Q69)^(1/3)),'OddsRatio_working_3-way'!AN69-'OddsRatio_working_3-way'!R69/3)</f>
        <v>-0.23681038661135362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1.31</v>
      </c>
      <c r="B70" s="4">
        <f>IF('True_Odds_Calculator_3-way'!B71="","",'True_Odds_Calculator_3-way'!B71)</f>
        <v>5.37</v>
      </c>
      <c r="C70" s="4">
        <f>IF('True_Odds_Calculator_3-way'!C71="","",'True_Odds_Calculator_3-way'!C71)</f>
        <v>9.26</v>
      </c>
      <c r="D70" s="9">
        <f t="shared" si="26"/>
        <v>0.73793148215187854</v>
      </c>
      <c r="E70" s="9">
        <f t="shared" si="27"/>
        <v>0.16649131155104749</v>
      </c>
      <c r="F70" s="9">
        <f t="shared" si="28"/>
        <v>9.5577206297073933E-2</v>
      </c>
      <c r="G70" s="9">
        <f t="shared" si="29"/>
        <v>1.1456108542406751</v>
      </c>
      <c r="H70" s="9">
        <f t="shared" si="30"/>
        <v>1.3551393648146095</v>
      </c>
      <c r="I70" s="9">
        <f t="shared" si="31"/>
        <v>6.0063194330317504</v>
      </c>
      <c r="J70" s="9">
        <f t="shared" si="32"/>
        <v>10.462745656027977</v>
      </c>
      <c r="K70" s="11">
        <f t="shared" si="33"/>
        <v>0.76335877862595414</v>
      </c>
      <c r="L70" s="11">
        <f t="shared" si="34"/>
        <v>0.18621973929236499</v>
      </c>
      <c r="M70" s="11">
        <f t="shared" si="35"/>
        <v>0.10799136069114471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-0.1717776314088314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0.19864503210419954</v>
      </c>
      <c r="Q70" s="11">
        <f>2*'OddsRatio_working_3-way'!K70*'OddsRatio_working_3-way'!L70*'OddsRatio_working_3-way'!M70</f>
        <v>3.0702477914095753E-2</v>
      </c>
      <c r="R70" s="11">
        <f t="shared" si="36"/>
        <v>0</v>
      </c>
      <c r="S70" s="11">
        <f t="shared" si="37"/>
        <v>-1.1564080286531815</v>
      </c>
      <c r="T70" s="11">
        <f t="shared" si="38"/>
        <v>-0.17873385296030622</v>
      </c>
      <c r="U70" s="11">
        <f>'OddsRatio_working_3-way'!S70-'OddsRatio_working_3-way'!R70^2/3</f>
        <v>-1.1564080286531815</v>
      </c>
      <c r="V70" s="11">
        <f>'OddsRatio_working_3-way'!S70*'OddsRatio_working_3-way'!R70/3-2*'OddsRatio_working_3-way'!R70^3/27-'OddsRatio_working_3-way'!T70</f>
        <v>0.17873385296030622</v>
      </c>
      <c r="W70" s="11">
        <f>'OddsRatio_working_3-way'!V70^2+4*'OddsRatio_working_3-way'!U70^3/27</f>
        <v>-0.19715654811426075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0.23932318019171123</v>
      </c>
      <c r="Y70" s="11">
        <f>IF('OddsRatio_working_3-way'!W70&gt;=0,IF('OddsRatio_working_3-way'!V70+SQRT('OddsRatio_working_3-way'!W70)&gt;0,0,PI()),ACOS('OddsRatio_working_3-way'!V70/(2*'OddsRatio_working_3-way'!X70)))</f>
        <v>1.1881084576899781</v>
      </c>
      <c r="Z70" s="11">
        <f>'OddsRatio_working_3-way'!X70^(1/3)*COS('OddsRatio_working_3-way'!Y70/3)</f>
        <v>0.57280542712033766</v>
      </c>
      <c r="AA70" s="11">
        <f>'OddsRatio_working_3-way'!X70^(1/3)*COS(('OddsRatio_working_3-way'!Y70+2*PI())/3)</f>
        <v>-0.4938212859190852</v>
      </c>
      <c r="AB70" s="11">
        <f>'OddsRatio_working_3-way'!X70^(1/3)*COS(('OddsRatio_working_3-way'!Y70+4*PI())/3)</f>
        <v>-7.8984141201252661E-2</v>
      </c>
      <c r="AC70" s="11">
        <f>'OddsRatio_working_3-way'!X70^(1/3)*SIN('OddsRatio_working_3-way'!Y70/3)</f>
        <v>0.23950633717269659</v>
      </c>
      <c r="AD70" s="11">
        <f>'OddsRatio_working_3-way'!X70^(1/3)*SIN(('OddsRatio_working_3-way'!Y70+2*PI())/3)</f>
        <v>0.37631088272546009</v>
      </c>
      <c r="AE70" s="11">
        <f>'OddsRatio_working_3-way'!X70^(1/3)*SIN(('OddsRatio_working_3-way'!Y70+4*PI())/3)</f>
        <v>-0.61581721989815652</v>
      </c>
      <c r="AF70" s="11">
        <f>-'OddsRatio_working_3-way'!U70/(3*'OddsRatio_working_3-way'!X70^(1/3))*COS(('OddsRatio_working_3-way'!Y70)/3)</f>
        <v>0.57280542712033755</v>
      </c>
      <c r="AG70" s="11">
        <f>-'OddsRatio_working_3-way'!U70/(3*'OddsRatio_working_3-way'!X70^(1/3))*COS(('OddsRatio_working_3-way'!Y70+2*PI())/3)</f>
        <v>-0.49382128591908514</v>
      </c>
      <c r="AH70" s="11">
        <f>-'OddsRatio_working_3-way'!U70/(3*'OddsRatio_working_3-way'!X70^(1/3))*COS(('OddsRatio_working_3-way'!Y70+4*PI())/3)</f>
        <v>-7.8984141201252647E-2</v>
      </c>
      <c r="AI70" s="11">
        <f>'OddsRatio_working_3-way'!U70/(3*'OddsRatio_working_3-way'!X70^(1/3))*SIN(('OddsRatio_working_3-way'!Y70)/3)</f>
        <v>-0.23950633717269654</v>
      </c>
      <c r="AJ70" s="11">
        <f>'OddsRatio_working_3-way'!U70/(3*'OddsRatio_working_3-way'!X70^(1/3))*SIN(('OddsRatio_working_3-way'!Y70+2*PI())/3)</f>
        <v>-0.37631088272546004</v>
      </c>
      <c r="AK70" s="11">
        <f>'OddsRatio_working_3-way'!U70/(3*'OddsRatio_working_3-way'!X70^(1/3))*SIN(('OddsRatio_working_3-way'!Y70+4*PI())/3)</f>
        <v>0.61581721989815641</v>
      </c>
      <c r="AL70" s="11">
        <f>'OddsRatio_working_3-way'!Z70+'OddsRatio_working_3-way'!AF70</f>
        <v>1.1456108542406751</v>
      </c>
      <c r="AM70" s="11">
        <f>'OddsRatio_working_3-way'!AA70+'OddsRatio_working_3-way'!AG70</f>
        <v>-0.98764257183817028</v>
      </c>
      <c r="AN70" s="11">
        <f>'OddsRatio_working_3-way'!AB70+'OddsRatio_working_3-way'!AH70</f>
        <v>-0.15796828240250532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1.1456108542406751</v>
      </c>
      <c r="AS70" s="11">
        <f>IF(('OddsRatio_working_3-way'!X70=0),IF(Q70&gt;0,-Q70^(1/3),(-Q70)^(1/3)),'OddsRatio_working_3-way'!AM70-'OddsRatio_working_3-way'!R70/3)</f>
        <v>-0.98764257183817028</v>
      </c>
      <c r="AT70" s="11">
        <f>IF(('OddsRatio_working_3-way'!X70=0),IF(Q70&gt;0,-Q70^(1/3),(-Q70)^(1/3)),'OddsRatio_working_3-way'!AN70-'OddsRatio_working_3-way'!R70/3)</f>
        <v>-0.15796828240250532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3.7</v>
      </c>
      <c r="B71" s="4">
        <f>IF('True_Odds_Calculator_3-way'!B72="","",'True_Odds_Calculator_3-way'!B72)</f>
        <v>3.84</v>
      </c>
      <c r="C71" s="4">
        <f>IF('True_Odds_Calculator_3-way'!C72="","",'True_Odds_Calculator_3-way'!C72)</f>
        <v>1.92</v>
      </c>
      <c r="D71" s="9">
        <f t="shared" si="26"/>
        <v>0.25450058738812553</v>
      </c>
      <c r="E71" s="9">
        <f t="shared" si="27"/>
        <v>0.24502886783759834</v>
      </c>
      <c r="F71" s="9">
        <f t="shared" si="28"/>
        <v>0.5004705447742761</v>
      </c>
      <c r="G71" s="9">
        <f t="shared" si="29"/>
        <v>1.0849125984093355</v>
      </c>
      <c r="H71" s="9">
        <f t="shared" si="30"/>
        <v>3.9292640157052068</v>
      </c>
      <c r="I71" s="9">
        <f t="shared" si="31"/>
        <v>4.0811517794825134</v>
      </c>
      <c r="J71" s="9">
        <f t="shared" si="32"/>
        <v>1.9981195905365885</v>
      </c>
      <c r="K71" s="11">
        <f t="shared" si="33"/>
        <v>0.27027027027027023</v>
      </c>
      <c r="L71" s="11">
        <f t="shared" si="34"/>
        <v>0.26041666666666669</v>
      </c>
      <c r="M71" s="11">
        <f t="shared" si="35"/>
        <v>0.52083333333333337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-0.25860430743243246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0.2368090746996997</v>
      </c>
      <c r="Q71" s="11">
        <f>2*'OddsRatio_working_3-way'!K71*'OddsRatio_working_3-way'!L71*'OddsRatio_working_3-way'!M71</f>
        <v>7.3315503003002991E-2</v>
      </c>
      <c r="R71" s="11">
        <f t="shared" si="36"/>
        <v>0</v>
      </c>
      <c r="S71" s="11">
        <f t="shared" si="37"/>
        <v>-0.91571976140255373</v>
      </c>
      <c r="T71" s="11">
        <f t="shared" si="38"/>
        <v>-0.28350457009366986</v>
      </c>
      <c r="U71" s="11">
        <f>'OddsRatio_working_3-way'!S71-'OddsRatio_working_3-way'!R71^2/3</f>
        <v>-0.91571976140255373</v>
      </c>
      <c r="V71" s="11">
        <f>'OddsRatio_working_3-way'!S71*'OddsRatio_working_3-way'!R71/3-2*'OddsRatio_working_3-way'!R71^3/27-'OddsRatio_working_3-way'!T71</f>
        <v>0.28350457009366986</v>
      </c>
      <c r="W71" s="11">
        <f>'OddsRatio_working_3-way'!V71^2+4*'OddsRatio_working_3-way'!U71^3/27</f>
        <v>-3.3383692685435201E-2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0.16864054520594371</v>
      </c>
      <c r="Y71" s="11">
        <f>IF('OddsRatio_working_3-way'!W71&gt;=0,IF('OddsRatio_working_3-way'!V71+SQRT('OddsRatio_working_3-way'!W71)&gt;0,0,PI()),ACOS('OddsRatio_working_3-way'!V71/(2*'OddsRatio_working_3-way'!X71)))</f>
        <v>0.57248250123442712</v>
      </c>
      <c r="Z71" s="11">
        <f>'OddsRatio_working_3-way'!X71^(1/3)*COS('OddsRatio_working_3-way'!Y71/3)</f>
        <v>0.54245629920466776</v>
      </c>
      <c r="AA71" s="11">
        <f>'OddsRatio_working_3-way'!X71^(1/3)*COS(('OddsRatio_working_3-way'!Y71+2*PI())/3)</f>
        <v>-0.36197952942942196</v>
      </c>
      <c r="AB71" s="11">
        <f>'OddsRatio_working_3-way'!X71^(1/3)*COS(('OddsRatio_working_3-way'!Y71+4*PI())/3)</f>
        <v>-0.18047676977524571</v>
      </c>
      <c r="AC71" s="11">
        <f>'OddsRatio_working_3-way'!X71^(1/3)*SIN('OddsRatio_working_3-way'!Y71/3)</f>
        <v>0.10479066714499857</v>
      </c>
      <c r="AD71" s="11">
        <f>'OddsRatio_working_3-way'!X71^(1/3)*SIN(('OddsRatio_working_3-way'!Y71+2*PI())/3)</f>
        <v>0.41738560198163538</v>
      </c>
      <c r="AE71" s="11">
        <f>'OddsRatio_working_3-way'!X71^(1/3)*SIN(('OddsRatio_working_3-way'!Y71+4*PI())/3)</f>
        <v>-0.52217626912663395</v>
      </c>
      <c r="AF71" s="11">
        <f>-'OddsRatio_working_3-way'!U71/(3*'OddsRatio_working_3-way'!X71^(1/3))*COS(('OddsRatio_working_3-way'!Y71)/3)</f>
        <v>0.54245629920466765</v>
      </c>
      <c r="AG71" s="11">
        <f>-'OddsRatio_working_3-way'!U71/(3*'OddsRatio_working_3-way'!X71^(1/3))*COS(('OddsRatio_working_3-way'!Y71+2*PI())/3)</f>
        <v>-0.36197952942942191</v>
      </c>
      <c r="AH71" s="11">
        <f>-'OddsRatio_working_3-way'!U71/(3*'OddsRatio_working_3-way'!X71^(1/3))*COS(('OddsRatio_working_3-way'!Y71+4*PI())/3)</f>
        <v>-0.18047676977524568</v>
      </c>
      <c r="AI71" s="11">
        <f>'OddsRatio_working_3-way'!U71/(3*'OddsRatio_working_3-way'!X71^(1/3))*SIN(('OddsRatio_working_3-way'!Y71)/3)</f>
        <v>-0.10479066714499854</v>
      </c>
      <c r="AJ71" s="11">
        <f>'OddsRatio_working_3-way'!U71/(3*'OddsRatio_working_3-way'!X71^(1/3))*SIN(('OddsRatio_working_3-way'!Y71+2*PI())/3)</f>
        <v>-0.41738560198163532</v>
      </c>
      <c r="AK71" s="11">
        <f>'OddsRatio_working_3-way'!U71/(3*'OddsRatio_working_3-way'!X71^(1/3))*SIN(('OddsRatio_working_3-way'!Y71+4*PI())/3)</f>
        <v>0.52217626912663384</v>
      </c>
      <c r="AL71" s="11">
        <f>'OddsRatio_working_3-way'!Z71+'OddsRatio_working_3-way'!AF71</f>
        <v>1.0849125984093355</v>
      </c>
      <c r="AM71" s="11">
        <f>'OddsRatio_working_3-way'!AA71+'OddsRatio_working_3-way'!AG71</f>
        <v>-0.72395905885884382</v>
      </c>
      <c r="AN71" s="11">
        <f>'OddsRatio_working_3-way'!AB71+'OddsRatio_working_3-way'!AH71</f>
        <v>-0.36095353955049136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1.0849125984093355</v>
      </c>
      <c r="AS71" s="11">
        <f>IF(('OddsRatio_working_3-way'!X71=0),IF(Q71&gt;0,-Q71^(1/3),(-Q71)^(1/3)),'OddsRatio_working_3-way'!AM71-'OddsRatio_working_3-way'!R71/3)</f>
        <v>-0.72395905885884382</v>
      </c>
      <c r="AT71" s="11">
        <f>IF(('OddsRatio_working_3-way'!X71=0),IF(Q71&gt;0,-Q71^(1/3),(-Q71)^(1/3)),'OddsRatio_working_3-way'!AN71-'OddsRatio_working_3-way'!R71/3)</f>
        <v>-0.36095353955049136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1.26</v>
      </c>
      <c r="B72" s="4">
        <f>IF('True_Odds_Calculator_3-way'!B73="","",'True_Odds_Calculator_3-way'!B73)</f>
        <v>6.37</v>
      </c>
      <c r="C72" s="4">
        <f>IF('True_Odds_Calculator_3-way'!C73="","",'True_Odds_Calculator_3-way'!C73)</f>
        <v>12.02</v>
      </c>
      <c r="D72" s="9">
        <f t="shared" si="26"/>
        <v>0.77826656275335515</v>
      </c>
      <c r="E72" s="9">
        <f t="shared" si="27"/>
        <v>0.14525549260880288</v>
      </c>
      <c r="F72" s="9">
        <f t="shared" si="28"/>
        <v>7.6477944637841633E-2</v>
      </c>
      <c r="G72" s="9">
        <f t="shared" si="29"/>
        <v>1.0957953910675287</v>
      </c>
      <c r="H72" s="9">
        <f t="shared" si="30"/>
        <v>1.284906801677558</v>
      </c>
      <c r="I72" s="9">
        <f t="shared" si="31"/>
        <v>6.8844212500326289</v>
      </c>
      <c r="J72" s="9">
        <f t="shared" si="32"/>
        <v>13.075665209564164</v>
      </c>
      <c r="K72" s="11">
        <f t="shared" si="33"/>
        <v>0.79365079365079361</v>
      </c>
      <c r="L72" s="11">
        <f t="shared" si="34"/>
        <v>0.15698587127158556</v>
      </c>
      <c r="M72" s="11">
        <f t="shared" si="35"/>
        <v>8.31946755407654E-2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-0.15948314196132451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0.17258370682935184</v>
      </c>
      <c r="Q72" s="11">
        <f>2*'OddsRatio_working_3-way'!K72*'OddsRatio_working_3-way'!L72*'OddsRatio_working_3-way'!M72</f>
        <v>2.0730775595117341E-2</v>
      </c>
      <c r="R72" s="11">
        <f t="shared" si="36"/>
        <v>0</v>
      </c>
      <c r="S72" s="11">
        <f t="shared" si="37"/>
        <v>-1.0821438849706402</v>
      </c>
      <c r="T72" s="11">
        <f t="shared" si="38"/>
        <v>-0.12998725344992676</v>
      </c>
      <c r="U72" s="11">
        <f>'OddsRatio_working_3-way'!S72-'OddsRatio_working_3-way'!R72^2/3</f>
        <v>-1.0821438849706402</v>
      </c>
      <c r="V72" s="11">
        <f>'OddsRatio_working_3-way'!S72*'OddsRatio_working_3-way'!R72/3-2*'OddsRatio_working_3-way'!R72^3/27-'OddsRatio_working_3-way'!T72</f>
        <v>0.12998725344992676</v>
      </c>
      <c r="W72" s="11">
        <f>'OddsRatio_working_3-way'!V72^2+4*'OddsRatio_working_3-way'!U72^3/27</f>
        <v>-0.17084091156567727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0.21664348456919535</v>
      </c>
      <c r="Y72" s="11">
        <f>IF('OddsRatio_working_3-way'!W72&gt;=0,IF('OddsRatio_working_3-way'!V72+SQRT('OddsRatio_working_3-way'!W72)&gt;0,0,PI()),ACOS('OddsRatio_working_3-way'!V72/(2*'OddsRatio_working_3-way'!X72)))</f>
        <v>1.2661008597474412</v>
      </c>
      <c r="Z72" s="11">
        <f>'OddsRatio_working_3-way'!X72^(1/3)*COS('OddsRatio_working_3-way'!Y72/3)</f>
        <v>0.54789769553376433</v>
      </c>
      <c r="AA72" s="11">
        <f>'OddsRatio_working_3-way'!X72^(1/3)*COS(('OddsRatio_working_3-way'!Y72+2*PI())/3)</f>
        <v>-0.48700296686400935</v>
      </c>
      <c r="AB72" s="11">
        <f>'OddsRatio_working_3-way'!X72^(1/3)*COS(('OddsRatio_working_3-way'!Y72+4*PI())/3)</f>
        <v>-6.0894728669755219E-2</v>
      </c>
      <c r="AC72" s="11">
        <f>'OddsRatio_working_3-way'!X72^(1/3)*SIN('OddsRatio_working_3-way'!Y72/3)</f>
        <v>0.24601370602537004</v>
      </c>
      <c r="AD72" s="11">
        <f>'OddsRatio_working_3-way'!X72^(1/3)*SIN(('OddsRatio_working_3-way'!Y72+2*PI())/3)</f>
        <v>0.35148646999450683</v>
      </c>
      <c r="AE72" s="11">
        <f>'OddsRatio_working_3-way'!X72^(1/3)*SIN(('OddsRatio_working_3-way'!Y72+4*PI())/3)</f>
        <v>-0.59750017601987671</v>
      </c>
      <c r="AF72" s="11">
        <f>-'OddsRatio_working_3-way'!U72/(3*'OddsRatio_working_3-way'!X72^(1/3))*COS(('OddsRatio_working_3-way'!Y72)/3)</f>
        <v>0.54789769553376433</v>
      </c>
      <c r="AG72" s="11">
        <f>-'OddsRatio_working_3-way'!U72/(3*'OddsRatio_working_3-way'!X72^(1/3))*COS(('OddsRatio_working_3-way'!Y72+2*PI())/3)</f>
        <v>-0.48700296686400935</v>
      </c>
      <c r="AH72" s="11">
        <f>-'OddsRatio_working_3-way'!U72/(3*'OddsRatio_working_3-way'!X72^(1/3))*COS(('OddsRatio_working_3-way'!Y72+4*PI())/3)</f>
        <v>-6.0894728669755219E-2</v>
      </c>
      <c r="AI72" s="11">
        <f>'OddsRatio_working_3-way'!U72/(3*'OddsRatio_working_3-way'!X72^(1/3))*SIN(('OddsRatio_working_3-way'!Y72)/3)</f>
        <v>-0.24601370602537004</v>
      </c>
      <c r="AJ72" s="11">
        <f>'OddsRatio_working_3-way'!U72/(3*'OddsRatio_working_3-way'!X72^(1/3))*SIN(('OddsRatio_working_3-way'!Y72+2*PI())/3)</f>
        <v>-0.35148646999450683</v>
      </c>
      <c r="AK72" s="11">
        <f>'OddsRatio_working_3-way'!U72/(3*'OddsRatio_working_3-way'!X72^(1/3))*SIN(('OddsRatio_working_3-way'!Y72+4*PI())/3)</f>
        <v>0.59750017601987671</v>
      </c>
      <c r="AL72" s="11">
        <f>'OddsRatio_working_3-way'!Z72+'OddsRatio_working_3-way'!AF72</f>
        <v>1.0957953910675287</v>
      </c>
      <c r="AM72" s="11">
        <f>'OddsRatio_working_3-way'!AA72+'OddsRatio_working_3-way'!AG72</f>
        <v>-0.97400593372801869</v>
      </c>
      <c r="AN72" s="11">
        <f>'OddsRatio_working_3-way'!AB72+'OddsRatio_working_3-way'!AH72</f>
        <v>-0.12178945733951044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1.0957953910675287</v>
      </c>
      <c r="AS72" s="11">
        <f>IF(('OddsRatio_working_3-way'!X72=0),IF(Q72&gt;0,-Q72^(1/3),(-Q72)^(1/3)),'OddsRatio_working_3-way'!AM72-'OddsRatio_working_3-way'!R72/3)</f>
        <v>-0.97400593372801869</v>
      </c>
      <c r="AT72" s="11">
        <f>IF(('OddsRatio_working_3-way'!X72=0),IF(Q72&gt;0,-Q72^(1/3),(-Q72)^(1/3)),'OddsRatio_working_3-way'!AN72-'OddsRatio_working_3-way'!R72/3)</f>
        <v>-0.12178945733951044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2.08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3.63</v>
      </c>
      <c r="D73" s="9">
        <f t="shared" si="26"/>
        <v>0.47212832150406076</v>
      </c>
      <c r="E73" s="9">
        <f t="shared" si="27"/>
        <v>0.25924967275790911</v>
      </c>
      <c r="F73" s="9">
        <f t="shared" si="28"/>
        <v>0.26862200573802991</v>
      </c>
      <c r="G73" s="9">
        <f t="shared" si="29"/>
        <v>1.0352483645216379</v>
      </c>
      <c r="H73" s="9">
        <f t="shared" si="30"/>
        <v>2.1180682336833696</v>
      </c>
      <c r="I73" s="9">
        <f t="shared" si="31"/>
        <v>3.857285486079721</v>
      </c>
      <c r="J73" s="9">
        <f t="shared" si="32"/>
        <v>3.7227031986919079</v>
      </c>
      <c r="K73" s="11">
        <f t="shared" si="33"/>
        <v>0.48076923076923073</v>
      </c>
      <c r="L73" s="11">
        <f t="shared" si="34"/>
        <v>0.26595744680851063</v>
      </c>
      <c r="M73" s="11">
        <f t="shared" si="35"/>
        <v>0.27548209366391185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-0.27614092870379137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0.22790112852975525</v>
      </c>
      <c r="Q73" s="11">
        <f>2*'OddsRatio_working_3-way'!K73*'OddsRatio_working_3-way'!L73*'OddsRatio_working_3-way'!M73</f>
        <v>7.0448571415689401E-2</v>
      </c>
      <c r="R73" s="11">
        <f t="shared" si="36"/>
        <v>0</v>
      </c>
      <c r="S73" s="11">
        <f t="shared" si="37"/>
        <v>-0.82530731536076785</v>
      </c>
      <c r="T73" s="11">
        <f t="shared" si="38"/>
        <v>-0.25511818094614147</v>
      </c>
      <c r="U73" s="11">
        <f>'OddsRatio_working_3-way'!S73-'OddsRatio_working_3-way'!R73^2/3</f>
        <v>-0.82530731536076785</v>
      </c>
      <c r="V73" s="11">
        <f>'OddsRatio_working_3-way'!S73*'OddsRatio_working_3-way'!R73/3-2*'OddsRatio_working_3-way'!R73^3/27-'OddsRatio_working_3-way'!T73</f>
        <v>0.25511818094614147</v>
      </c>
      <c r="W73" s="11">
        <f>'OddsRatio_working_3-way'!V73^2+4*'OddsRatio_working_3-way'!U73^3/27</f>
        <v>-1.8195211280665244E-2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0.14429180289428556</v>
      </c>
      <c r="Y73" s="11">
        <f>IF('OddsRatio_working_3-way'!W73&gt;=0,IF('OddsRatio_working_3-way'!V73+SQRT('OddsRatio_working_3-way'!W73)&gt;0,0,PI()),ACOS('OddsRatio_working_3-way'!V73/(2*'OddsRatio_working_3-way'!X73)))</f>
        <v>0.48636960237731452</v>
      </c>
      <c r="Z73" s="11">
        <f>'OddsRatio_working_3-way'!X73^(1/3)*COS('OddsRatio_working_3-way'!Y73/3)</f>
        <v>0.51762418226081897</v>
      </c>
      <c r="AA73" s="11">
        <f>'OddsRatio_working_3-way'!X73^(1/3)*COS(('OddsRatio_working_3-way'!Y73+2*PI())/3)</f>
        <v>-0.33213148347858573</v>
      </c>
      <c r="AB73" s="11">
        <f>'OddsRatio_working_3-way'!X73^(1/3)*COS(('OddsRatio_working_3-way'!Y73+4*PI())/3)</f>
        <v>-0.18549269878223337</v>
      </c>
      <c r="AC73" s="11">
        <f>'OddsRatio_working_3-way'!X73^(1/3)*SIN('OddsRatio_working_3-way'!Y73/3)</f>
        <v>8.4661941818078887E-2</v>
      </c>
      <c r="AD73" s="11">
        <f>'OddsRatio_working_3-way'!X73^(1/3)*SIN(('OddsRatio_working_3-way'!Y73+2*PI())/3)</f>
        <v>0.40594472054197628</v>
      </c>
      <c r="AE73" s="11">
        <f>'OddsRatio_working_3-way'!X73^(1/3)*SIN(('OddsRatio_working_3-way'!Y73+4*PI())/3)</f>
        <v>-0.4906066623600549</v>
      </c>
      <c r="AF73" s="11">
        <f>-'OddsRatio_working_3-way'!U73/(3*'OddsRatio_working_3-way'!X73^(1/3))*COS(('OddsRatio_working_3-way'!Y73)/3)</f>
        <v>0.51762418226081897</v>
      </c>
      <c r="AG73" s="11">
        <f>-'OddsRatio_working_3-way'!U73/(3*'OddsRatio_working_3-way'!X73^(1/3))*COS(('OddsRatio_working_3-way'!Y73+2*PI())/3)</f>
        <v>-0.33213148347858573</v>
      </c>
      <c r="AH73" s="11">
        <f>-'OddsRatio_working_3-way'!U73/(3*'OddsRatio_working_3-way'!X73^(1/3))*COS(('OddsRatio_working_3-way'!Y73+4*PI())/3)</f>
        <v>-0.18549269878223337</v>
      </c>
      <c r="AI73" s="11">
        <f>'OddsRatio_working_3-way'!U73/(3*'OddsRatio_working_3-way'!X73^(1/3))*SIN(('OddsRatio_working_3-way'!Y73)/3)</f>
        <v>-8.4661941818078887E-2</v>
      </c>
      <c r="AJ73" s="11">
        <f>'OddsRatio_working_3-way'!U73/(3*'OddsRatio_working_3-way'!X73^(1/3))*SIN(('OddsRatio_working_3-way'!Y73+2*PI())/3)</f>
        <v>-0.40594472054197628</v>
      </c>
      <c r="AK73" s="11">
        <f>'OddsRatio_working_3-way'!U73/(3*'OddsRatio_working_3-way'!X73^(1/3))*SIN(('OddsRatio_working_3-way'!Y73+4*PI())/3)</f>
        <v>0.4906066623600549</v>
      </c>
      <c r="AL73" s="11">
        <f>'OddsRatio_working_3-way'!Z73+'OddsRatio_working_3-way'!AF73</f>
        <v>1.0352483645216379</v>
      </c>
      <c r="AM73" s="11">
        <f>'OddsRatio_working_3-way'!AA73+'OddsRatio_working_3-way'!AG73</f>
        <v>-0.66426296695717146</v>
      </c>
      <c r="AN73" s="11">
        <f>'OddsRatio_working_3-way'!AB73+'OddsRatio_working_3-way'!AH73</f>
        <v>-0.37098539756446675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1.0352483645216379</v>
      </c>
      <c r="AS73" s="11">
        <f>IF(('OddsRatio_working_3-way'!X73=0),IF(Q73&gt;0,-Q73^(1/3),(-Q73)^(1/3)),'OddsRatio_working_3-way'!AM73-'OddsRatio_working_3-way'!R73/3)</f>
        <v>-0.66426296695717146</v>
      </c>
      <c r="AT73" s="11">
        <f>IF(('OddsRatio_working_3-way'!X73=0),IF(Q73&gt;0,-Q73^(1/3),(-Q73)^(1/3)),'OddsRatio_working_3-way'!AN73-'OddsRatio_working_3-way'!R73/3)</f>
        <v>-0.37098539756446675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1.85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4.88</v>
      </c>
      <c r="D74" s="9">
        <f t="shared" si="26"/>
        <v>0.52379081024656071</v>
      </c>
      <c r="E74" s="9">
        <f t="shared" si="27"/>
        <v>0.28203609001417762</v>
      </c>
      <c r="F74" s="9">
        <f t="shared" si="28"/>
        <v>0.19417309973926131</v>
      </c>
      <c r="G74" s="9">
        <f t="shared" si="29"/>
        <v>1.0695989594177115</v>
      </c>
      <c r="H74" s="9">
        <f t="shared" si="30"/>
        <v>1.9091591155050551</v>
      </c>
      <c r="I74" s="9">
        <f t="shared" si="31"/>
        <v>3.5456455234141533</v>
      </c>
      <c r="J74" s="9">
        <f t="shared" si="32"/>
        <v>5.1500439625407211</v>
      </c>
      <c r="K74" s="11">
        <f t="shared" si="33"/>
        <v>0.54054054054054046</v>
      </c>
      <c r="L74" s="11">
        <f t="shared" si="34"/>
        <v>0.29585798816568049</v>
      </c>
      <c r="M74" s="11">
        <f t="shared" si="35"/>
        <v>0.20491803278688525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-0.2572286613900735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0.23300291270026452</v>
      </c>
      <c r="Q74" s="11">
        <f>2*'OddsRatio_working_3-way'!K74*'OddsRatio_working_3-way'!L74*'OddsRatio_working_3-way'!M74</f>
        <v>6.5542310182915481E-2</v>
      </c>
      <c r="R74" s="11">
        <f t="shared" si="36"/>
        <v>0</v>
      </c>
      <c r="S74" s="11">
        <f t="shared" si="37"/>
        <v>-0.9058201813169181</v>
      </c>
      <c r="T74" s="11">
        <f t="shared" si="38"/>
        <v>-0.25480173876706558</v>
      </c>
      <c r="U74" s="11">
        <f>'OddsRatio_working_3-way'!S74-'OddsRatio_working_3-way'!R74^2/3</f>
        <v>-0.9058201813169181</v>
      </c>
      <c r="V74" s="11">
        <f>'OddsRatio_working_3-way'!S74*'OddsRatio_working_3-way'!R74/3-2*'OddsRatio_working_3-way'!R74^3/27-'OddsRatio_working_3-way'!T74</f>
        <v>0.25480173876706558</v>
      </c>
      <c r="W74" s="11">
        <f>'OddsRatio_working_3-way'!V74^2+4*'OddsRatio_working_3-way'!U74^3/27</f>
        <v>-4.5184918207861011E-2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0.16591326370017931</v>
      </c>
      <c r="Y74" s="11">
        <f>IF('OddsRatio_working_3-way'!W74&gt;=0,IF('OddsRatio_working_3-way'!V74+SQRT('OddsRatio_working_3-way'!W74)&gt;0,0,PI()),ACOS('OddsRatio_working_3-way'!V74/(2*'OddsRatio_working_3-way'!X74)))</f>
        <v>0.69527691787982393</v>
      </c>
      <c r="Z74" s="11">
        <f>'OddsRatio_working_3-way'!X74^(1/3)*COS('OddsRatio_working_3-way'!Y74/3)</f>
        <v>0.53479947970885577</v>
      </c>
      <c r="AA74" s="11">
        <f>'OddsRatio_working_3-way'!X74^(1/3)*COS(('OddsRatio_working_3-way'!Y74+2*PI())/3)</f>
        <v>-0.37670290864006922</v>
      </c>
      <c r="AB74" s="11">
        <f>'OddsRatio_working_3-way'!X74^(1/3)*COS(('OddsRatio_working_3-way'!Y74+4*PI())/3)</f>
        <v>-0.15809657106878669</v>
      </c>
      <c r="AC74" s="11">
        <f>'OddsRatio_working_3-way'!X74^(1/3)*SIN('OddsRatio_working_3-way'!Y74/3)</f>
        <v>0.12621242784333844</v>
      </c>
      <c r="AD74" s="11">
        <f>'OddsRatio_working_3-way'!X74^(1/3)*SIN(('OddsRatio_working_3-way'!Y74+2*PI())/3)</f>
        <v>0.40004372143690042</v>
      </c>
      <c r="AE74" s="11">
        <f>'OddsRatio_working_3-way'!X74^(1/3)*SIN(('OddsRatio_working_3-way'!Y74+4*PI())/3)</f>
        <v>-0.52625614928023856</v>
      </c>
      <c r="AF74" s="11">
        <f>-'OddsRatio_working_3-way'!U74/(3*'OddsRatio_working_3-way'!X74^(1/3))*COS(('OddsRatio_working_3-way'!Y74)/3)</f>
        <v>0.53479947970885577</v>
      </c>
      <c r="AG74" s="11">
        <f>-'OddsRatio_working_3-way'!U74/(3*'OddsRatio_working_3-way'!X74^(1/3))*COS(('OddsRatio_working_3-way'!Y74+2*PI())/3)</f>
        <v>-0.37670290864006922</v>
      </c>
      <c r="AH74" s="11">
        <f>-'OddsRatio_working_3-way'!U74/(3*'OddsRatio_working_3-way'!X74^(1/3))*COS(('OddsRatio_working_3-way'!Y74+4*PI())/3)</f>
        <v>-0.15809657106878669</v>
      </c>
      <c r="AI74" s="11">
        <f>'OddsRatio_working_3-way'!U74/(3*'OddsRatio_working_3-way'!X74^(1/3))*SIN(('OddsRatio_working_3-way'!Y74)/3)</f>
        <v>-0.12621242784333844</v>
      </c>
      <c r="AJ74" s="11">
        <f>'OddsRatio_working_3-way'!U74/(3*'OddsRatio_working_3-way'!X74^(1/3))*SIN(('OddsRatio_working_3-way'!Y74+2*PI())/3)</f>
        <v>-0.40004372143690042</v>
      </c>
      <c r="AK74" s="11">
        <f>'OddsRatio_working_3-way'!U74/(3*'OddsRatio_working_3-way'!X74^(1/3))*SIN(('OddsRatio_working_3-way'!Y74+4*PI())/3)</f>
        <v>0.52625614928023856</v>
      </c>
      <c r="AL74" s="11">
        <f>'OddsRatio_working_3-way'!Z74+'OddsRatio_working_3-way'!AF74</f>
        <v>1.0695989594177115</v>
      </c>
      <c r="AM74" s="11">
        <f>'OddsRatio_working_3-way'!AA74+'OddsRatio_working_3-way'!AG74</f>
        <v>-0.75340581728013845</v>
      </c>
      <c r="AN74" s="11">
        <f>'OddsRatio_working_3-way'!AB74+'OddsRatio_working_3-way'!AH74</f>
        <v>-0.31619314213757338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1.0695989594177115</v>
      </c>
      <c r="AS74" s="11">
        <f>IF(('OddsRatio_working_3-way'!X74=0),IF(Q74&gt;0,-Q74^(1/3),(-Q74)^(1/3)),'OddsRatio_working_3-way'!AM74-'OddsRatio_working_3-way'!R74/3)</f>
        <v>-0.75340581728013845</v>
      </c>
      <c r="AT74" s="11">
        <f>IF(('OddsRatio_working_3-way'!X74=0),IF(Q74&gt;0,-Q74^(1/3),(-Q74)^(1/3)),'OddsRatio_working_3-way'!AN74-'OddsRatio_working_3-way'!R74/3)</f>
        <v>-0.31619314213757338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2.7</v>
      </c>
      <c r="B75" s="4">
        <f>IF('True_Odds_Calculator_3-way'!B76="","",'True_Odds_Calculator_3-way'!B76)</f>
        <v>2.93</v>
      </c>
      <c r="C75" s="4">
        <f>IF('True_Odds_Calculator_3-way'!C76="","",'True_Odds_Calculator_3-way'!C76)</f>
        <v>3.06</v>
      </c>
      <c r="D75" s="9">
        <f t="shared" si="26"/>
        <v>0.35712289744272657</v>
      </c>
      <c r="E75" s="9">
        <f t="shared" si="27"/>
        <v>0.32854672761351716</v>
      </c>
      <c r="F75" s="9">
        <f t="shared" si="28"/>
        <v>0.31433037494375604</v>
      </c>
      <c r="G75" s="9">
        <f t="shared" si="29"/>
        <v>1.0589155839970363</v>
      </c>
      <c r="H75" s="9">
        <f t="shared" si="30"/>
        <v>2.8001564927949616</v>
      </c>
      <c r="I75" s="9">
        <f t="shared" si="31"/>
        <v>3.0437070771142807</v>
      </c>
      <c r="J75" s="9">
        <f t="shared" si="32"/>
        <v>3.1813661030338944</v>
      </c>
      <c r="K75" s="11">
        <f t="shared" si="33"/>
        <v>0.37037037037037035</v>
      </c>
      <c r="L75" s="11">
        <f t="shared" si="34"/>
        <v>0.34129692832764502</v>
      </c>
      <c r="M75" s="11">
        <f t="shared" si="35"/>
        <v>0.32679738562091504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-0.279203359597747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0.235049566955253</v>
      </c>
      <c r="Q75" s="11">
        <f>2*'OddsRatio_working_3-way'!K75*'OddsRatio_working_3-way'!L75*'OddsRatio_working_3-way'!M75</f>
        <v>8.2618476961424589E-2</v>
      </c>
      <c r="R75" s="11">
        <f t="shared" si="36"/>
        <v>0</v>
      </c>
      <c r="S75" s="11">
        <f t="shared" si="37"/>
        <v>-0.84185794645842693</v>
      </c>
      <c r="T75" s="11">
        <f t="shared" si="38"/>
        <v>-0.29590788979206561</v>
      </c>
      <c r="U75" s="11">
        <f>'OddsRatio_working_3-way'!S75-'OddsRatio_working_3-way'!R75^2/3</f>
        <v>-0.84185794645842693</v>
      </c>
      <c r="V75" s="11">
        <f>'OddsRatio_working_3-way'!S75*'OddsRatio_working_3-way'!R75/3-2*'OddsRatio_working_3-way'!R75^3/27-'OddsRatio_working_3-way'!T75</f>
        <v>0.29590788979206561</v>
      </c>
      <c r="W75" s="11">
        <f>'OddsRatio_working_3-way'!V75^2+4*'OddsRatio_working_3-way'!U75^3/27</f>
        <v>-8.3046245194322299E-4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0.14865391156402213</v>
      </c>
      <c r="Y75" s="11">
        <f>IF('OddsRatio_working_3-way'!W75&gt;=0,IF('OddsRatio_working_3-way'!V75+SQRT('OddsRatio_working_3-way'!W75)&gt;0,0,PI()),ACOS('OddsRatio_working_3-way'!V75/(2*'OddsRatio_working_3-way'!X75)))</f>
        <v>9.7081408312952755E-2</v>
      </c>
      <c r="Z75" s="11">
        <f>'OddsRatio_working_3-way'!X75^(1/3)*COS('OddsRatio_working_3-way'!Y75/3)</f>
        <v>0.52945779199851806</v>
      </c>
      <c r="AA75" s="11">
        <f>'OddsRatio_working_3-way'!X75^(1/3)*COS(('OddsRatio_working_3-way'!Y75+2*PI())/3)</f>
        <v>-0.27957212622880129</v>
      </c>
      <c r="AB75" s="11">
        <f>'OddsRatio_working_3-way'!X75^(1/3)*COS(('OddsRatio_working_3-way'!Y75+4*PI())/3)</f>
        <v>-0.24988566576971691</v>
      </c>
      <c r="AC75" s="11">
        <f>'OddsRatio_working_3-way'!X75^(1/3)*SIN('OddsRatio_working_3-way'!Y75/3)</f>
        <v>1.7139485937339636E-2</v>
      </c>
      <c r="AD75" s="11">
        <f>'OddsRatio_working_3-way'!X75^(1/3)*SIN(('OddsRatio_working_3-way'!Y75+2*PI())/3)</f>
        <v>0.44995415513366416</v>
      </c>
      <c r="AE75" s="11">
        <f>'OddsRatio_working_3-way'!X75^(1/3)*SIN(('OddsRatio_working_3-way'!Y75+4*PI())/3)</f>
        <v>-0.46709364107100371</v>
      </c>
      <c r="AF75" s="11">
        <f>-'OddsRatio_working_3-way'!U75/(3*'OddsRatio_working_3-way'!X75^(1/3))*COS(('OddsRatio_working_3-way'!Y75)/3)</f>
        <v>0.52945779199851817</v>
      </c>
      <c r="AG75" s="11">
        <f>-'OddsRatio_working_3-way'!U75/(3*'OddsRatio_working_3-way'!X75^(1/3))*COS(('OddsRatio_working_3-way'!Y75+2*PI())/3)</f>
        <v>-0.27957212622880134</v>
      </c>
      <c r="AH75" s="11">
        <f>-'OddsRatio_working_3-way'!U75/(3*'OddsRatio_working_3-way'!X75^(1/3))*COS(('OddsRatio_working_3-way'!Y75+4*PI())/3)</f>
        <v>-0.24988566576971694</v>
      </c>
      <c r="AI75" s="11">
        <f>'OddsRatio_working_3-way'!U75/(3*'OddsRatio_working_3-way'!X75^(1/3))*SIN(('OddsRatio_working_3-way'!Y75)/3)</f>
        <v>-1.7139485937339639E-2</v>
      </c>
      <c r="AJ75" s="11">
        <f>'OddsRatio_working_3-way'!U75/(3*'OddsRatio_working_3-way'!X75^(1/3))*SIN(('OddsRatio_working_3-way'!Y75+2*PI())/3)</f>
        <v>-0.44995415513366421</v>
      </c>
      <c r="AK75" s="11">
        <f>'OddsRatio_working_3-way'!U75/(3*'OddsRatio_working_3-way'!X75^(1/3))*SIN(('OddsRatio_working_3-way'!Y75+4*PI())/3)</f>
        <v>0.46709364107100376</v>
      </c>
      <c r="AL75" s="11">
        <f>'OddsRatio_working_3-way'!Z75+'OddsRatio_working_3-way'!AF75</f>
        <v>1.0589155839970363</v>
      </c>
      <c r="AM75" s="11">
        <f>'OddsRatio_working_3-way'!AA75+'OddsRatio_working_3-way'!AG75</f>
        <v>-0.55914425245760269</v>
      </c>
      <c r="AN75" s="11">
        <f>'OddsRatio_working_3-way'!AB75+'OddsRatio_working_3-way'!AH75</f>
        <v>-0.49977133153943387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1.0589155839970363</v>
      </c>
      <c r="AS75" s="11">
        <f>IF(('OddsRatio_working_3-way'!X75=0),IF(Q75&gt;0,-Q75^(1/3),(-Q75)^(1/3)),'OddsRatio_working_3-way'!AM75-'OddsRatio_working_3-way'!R75/3)</f>
        <v>-0.55914425245760269</v>
      </c>
      <c r="AT75" s="11">
        <f>IF(('OddsRatio_working_3-way'!X75=0),IF(Q75&gt;0,-Q75^(1/3),(-Q75)^(1/3)),'OddsRatio_working_3-way'!AN75-'OddsRatio_working_3-way'!R75/3)</f>
        <v>-0.49977133153943387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2.67</v>
      </c>
      <c r="B76" s="4">
        <f>IF('True_Odds_Calculator_3-way'!B77="","",'True_Odds_Calculator_3-way'!B77)</f>
        <v>2.92</v>
      </c>
      <c r="C76" s="4">
        <f>IF('True_Odds_Calculator_3-way'!C77="","",'True_Odds_Calculator_3-way'!C77)</f>
        <v>3.11</v>
      </c>
      <c r="D76" s="9">
        <f t="shared" si="26"/>
        <v>0.36118642587262434</v>
      </c>
      <c r="E76" s="9">
        <f t="shared" si="27"/>
        <v>0.32966071623388765</v>
      </c>
      <c r="F76" s="9">
        <f t="shared" si="28"/>
        <v>0.3091528578934879</v>
      </c>
      <c r="G76" s="9">
        <f t="shared" si="29"/>
        <v>1.0590738490675338</v>
      </c>
      <c r="H76" s="9">
        <f t="shared" si="30"/>
        <v>2.768653327942781</v>
      </c>
      <c r="I76" s="9">
        <f t="shared" si="31"/>
        <v>3.0334217902096654</v>
      </c>
      <c r="J76" s="9">
        <f t="shared" si="32"/>
        <v>3.2346458215324954</v>
      </c>
      <c r="K76" s="11">
        <f t="shared" si="33"/>
        <v>0.37453183520599254</v>
      </c>
      <c r="L76" s="11">
        <f t="shared" si="34"/>
        <v>0.34246575342465752</v>
      </c>
      <c r="M76" s="11">
        <f t="shared" si="35"/>
        <v>0.32154340836012862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-0.27902662965395353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0.23508252881493163</v>
      </c>
      <c r="Q76" s="11">
        <f>2*'OddsRatio_working_3-way'!K76*'OddsRatio_working_3-way'!L76*'OddsRatio_working_3-way'!M76</f>
        <v>8.2485097829800569E-2</v>
      </c>
      <c r="R76" s="11">
        <f t="shared" si="36"/>
        <v>0</v>
      </c>
      <c r="S76" s="11">
        <f t="shared" si="37"/>
        <v>-0.84250929420779297</v>
      </c>
      <c r="T76" s="11">
        <f t="shared" si="38"/>
        <v>-0.29561729621326066</v>
      </c>
      <c r="U76" s="11">
        <f>'OddsRatio_working_3-way'!S76-'OddsRatio_working_3-way'!R76^2/3</f>
        <v>-0.84250929420779297</v>
      </c>
      <c r="V76" s="11">
        <f>'OddsRatio_working_3-way'!S76*'OddsRatio_working_3-way'!R76/3-2*'OddsRatio_working_3-way'!R76^3/27-'OddsRatio_working_3-way'!T76</f>
        <v>0.29561729621326066</v>
      </c>
      <c r="W76" s="11">
        <f>'OddsRatio_working_3-way'!V76^2+4*'OddsRatio_working_3-way'!U76^3/27</f>
        <v>-1.2076818986239413E-3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0.14882646582434744</v>
      </c>
      <c r="Y76" s="11">
        <f>IF('OddsRatio_working_3-way'!W76&gt;=0,IF('OddsRatio_working_3-way'!V76+SQRT('OddsRatio_working_3-way'!W76)&gt;0,0,PI()),ACOS('OddsRatio_working_3-way'!V76/(2*'OddsRatio_working_3-way'!X76)))</f>
        <v>0.11701936518425549</v>
      </c>
      <c r="Z76" s="11">
        <f>'OddsRatio_working_3-way'!X76^(1/3)*COS('OddsRatio_working_3-way'!Y76/3)</f>
        <v>0.52953692453376677</v>
      </c>
      <c r="AA76" s="11">
        <f>'OddsRatio_working_3-way'!X76^(1/3)*COS(('OddsRatio_working_3-way'!Y76+2*PI())/3)</f>
        <v>-0.28266560501197224</v>
      </c>
      <c r="AB76" s="11">
        <f>'OddsRatio_working_3-way'!X76^(1/3)*COS(('OddsRatio_working_3-way'!Y76+4*PI())/3)</f>
        <v>-0.24687131952179456</v>
      </c>
      <c r="AC76" s="11">
        <f>'OddsRatio_working_3-way'!X76^(1/3)*SIN('OddsRatio_working_3-way'!Y76/3)</f>
        <v>2.0665840363204655E-2</v>
      </c>
      <c r="AD76" s="11">
        <f>'OddsRatio_working_3-way'!X76^(1/3)*SIN(('OddsRatio_working_3-way'!Y76+2*PI())/3)</f>
        <v>0.44825950870652292</v>
      </c>
      <c r="AE76" s="11">
        <f>'OddsRatio_working_3-way'!X76^(1/3)*SIN(('OddsRatio_working_3-way'!Y76+4*PI())/3)</f>
        <v>-0.46892534906972733</v>
      </c>
      <c r="AF76" s="11">
        <f>-'OddsRatio_working_3-way'!U76/(3*'OddsRatio_working_3-way'!X76^(1/3))*COS(('OddsRatio_working_3-way'!Y76)/3)</f>
        <v>0.52953692453376688</v>
      </c>
      <c r="AG76" s="11">
        <f>-'OddsRatio_working_3-way'!U76/(3*'OddsRatio_working_3-way'!X76^(1/3))*COS(('OddsRatio_working_3-way'!Y76+2*PI())/3)</f>
        <v>-0.2826656050119723</v>
      </c>
      <c r="AH76" s="11">
        <f>-'OddsRatio_working_3-way'!U76/(3*'OddsRatio_working_3-way'!X76^(1/3))*COS(('OddsRatio_working_3-way'!Y76+4*PI())/3)</f>
        <v>-0.24687131952179461</v>
      </c>
      <c r="AI76" s="11">
        <f>'OddsRatio_working_3-way'!U76/(3*'OddsRatio_working_3-way'!X76^(1/3))*SIN(('OddsRatio_working_3-way'!Y76)/3)</f>
        <v>-2.0665840363204659E-2</v>
      </c>
      <c r="AJ76" s="11">
        <f>'OddsRatio_working_3-way'!U76/(3*'OddsRatio_working_3-way'!X76^(1/3))*SIN(('OddsRatio_working_3-way'!Y76+2*PI())/3)</f>
        <v>-0.44825950870652298</v>
      </c>
      <c r="AK76" s="11">
        <f>'OddsRatio_working_3-way'!U76/(3*'OddsRatio_working_3-way'!X76^(1/3))*SIN(('OddsRatio_working_3-way'!Y76+4*PI())/3)</f>
        <v>0.46892534906972744</v>
      </c>
      <c r="AL76" s="11">
        <f>'OddsRatio_working_3-way'!Z76+'OddsRatio_working_3-way'!AF76</f>
        <v>1.0590738490675338</v>
      </c>
      <c r="AM76" s="11">
        <f>'OddsRatio_working_3-way'!AA76+'OddsRatio_working_3-way'!AG76</f>
        <v>-0.56533121002394449</v>
      </c>
      <c r="AN76" s="11">
        <f>'OddsRatio_working_3-way'!AB76+'OddsRatio_working_3-way'!AH76</f>
        <v>-0.49374263904358917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1.0590738490675338</v>
      </c>
      <c r="AS76" s="11">
        <f>IF(('OddsRatio_working_3-way'!X76=0),IF(Q76&gt;0,-Q76^(1/3),(-Q76)^(1/3)),'OddsRatio_working_3-way'!AM76-'OddsRatio_working_3-way'!R76/3)</f>
        <v>-0.56533121002394449</v>
      </c>
      <c r="AT76" s="11">
        <f>IF(('OddsRatio_working_3-way'!X76=0),IF(Q76&gt;0,-Q76^(1/3),(-Q76)^(1/3)),'OddsRatio_working_3-way'!AN76-'OddsRatio_working_3-way'!R76/3)</f>
        <v>-0.49374263904358917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1.65</v>
      </c>
      <c r="B77" s="4">
        <f>IF('True_Odds_Calculator_3-way'!B78="","",'True_Odds_Calculator_3-way'!B78)</f>
        <v>3.7</v>
      </c>
      <c r="C77" s="4">
        <f>IF('True_Odds_Calculator_3-way'!C78="","",'True_Odds_Calculator_3-way'!C78)</f>
        <v>5.79</v>
      </c>
      <c r="D77" s="9">
        <f t="shared" si="26"/>
        <v>0.58545172027358927</v>
      </c>
      <c r="E77" s="9">
        <f t="shared" si="27"/>
        <v>0.25372552040572788</v>
      </c>
      <c r="F77" s="9">
        <f t="shared" si="28"/>
        <v>0.16082275932068296</v>
      </c>
      <c r="G77" s="9">
        <f t="shared" si="29"/>
        <v>1.0893581180296841</v>
      </c>
      <c r="H77" s="9">
        <f t="shared" si="30"/>
        <v>1.7080827767192943</v>
      </c>
      <c r="I77" s="9">
        <f t="shared" si="31"/>
        <v>3.9412669186801477</v>
      </c>
      <c r="J77" s="9">
        <f t="shared" si="32"/>
        <v>6.2180253853621874</v>
      </c>
      <c r="K77" s="11">
        <f t="shared" si="33"/>
        <v>0.60606060606060608</v>
      </c>
      <c r="L77" s="11">
        <f t="shared" si="34"/>
        <v>0.27027027027027023</v>
      </c>
      <c r="M77" s="11">
        <f t="shared" si="35"/>
        <v>0.17271157167530224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-0.23782001502208761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0.23028209556706963</v>
      </c>
      <c r="Q77" s="11">
        <f>2*'OddsRatio_working_3-way'!K77*'OddsRatio_working_3-way'!L77*'OddsRatio_working_3-way'!M77</f>
        <v>5.6580367461196462E-2</v>
      </c>
      <c r="R77" s="11">
        <f t="shared" si="36"/>
        <v>0</v>
      </c>
      <c r="S77" s="11">
        <f t="shared" si="37"/>
        <v>-0.96830409982810783</v>
      </c>
      <c r="T77" s="11">
        <f t="shared" si="38"/>
        <v>-0.23791255524032132</v>
      </c>
      <c r="U77" s="11">
        <f>'OddsRatio_working_3-way'!S77-'OddsRatio_working_3-way'!R77^2/3</f>
        <v>-0.96830409982810783</v>
      </c>
      <c r="V77" s="11">
        <f>'OddsRatio_working_3-way'!S77*'OddsRatio_working_3-way'!R77/3-2*'OddsRatio_working_3-way'!R77^3/27-'OddsRatio_working_3-way'!T77</f>
        <v>0.23791255524032132</v>
      </c>
      <c r="W77" s="11">
        <f>'OddsRatio_working_3-way'!V77^2+4*'OddsRatio_working_3-way'!U77^3/27</f>
        <v>-7.7900482294943063E-2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0.1833731620466324</v>
      </c>
      <c r="Y77" s="11">
        <f>IF('OddsRatio_working_3-way'!W77&gt;=0,IF('OddsRatio_working_3-way'!V77+SQRT('OddsRatio_working_3-way'!W77)&gt;0,0,PI()),ACOS('OddsRatio_working_3-way'!V77/(2*'OddsRatio_working_3-way'!X77)))</f>
        <v>0.86490621465573547</v>
      </c>
      <c r="Z77" s="11">
        <f>'OddsRatio_working_3-way'!X77^(1/3)*COS('OddsRatio_working_3-way'!Y77/3)</f>
        <v>0.54467905901484204</v>
      </c>
      <c r="AA77" s="11">
        <f>'OddsRatio_working_3-way'!X77^(1/3)*COS(('OddsRatio_working_3-way'!Y77+2*PI())/3)</f>
        <v>-0.41223079785557992</v>
      </c>
      <c r="AB77" s="11">
        <f>'OddsRatio_working_3-way'!X77^(1/3)*COS(('OddsRatio_working_3-way'!Y77+4*PI())/3)</f>
        <v>-0.13244826115926175</v>
      </c>
      <c r="AC77" s="11">
        <f>'OddsRatio_working_3-way'!X77^(1/3)*SIN('OddsRatio_working_3-way'!Y77/3)</f>
        <v>0.16153252287617559</v>
      </c>
      <c r="AD77" s="11">
        <f>'OddsRatio_working_3-way'!X77^(1/3)*SIN(('OddsRatio_working_3-way'!Y77+2*PI())/3)</f>
        <v>0.39093964057816893</v>
      </c>
      <c r="AE77" s="11">
        <f>'OddsRatio_working_3-way'!X77^(1/3)*SIN(('OddsRatio_working_3-way'!Y77+4*PI())/3)</f>
        <v>-0.55247216345434447</v>
      </c>
      <c r="AF77" s="11">
        <f>-'OddsRatio_working_3-way'!U77/(3*'OddsRatio_working_3-way'!X77^(1/3))*COS(('OddsRatio_working_3-way'!Y77)/3)</f>
        <v>0.54467905901484204</v>
      </c>
      <c r="AG77" s="11">
        <f>-'OddsRatio_working_3-way'!U77/(3*'OddsRatio_working_3-way'!X77^(1/3))*COS(('OddsRatio_working_3-way'!Y77+2*PI())/3)</f>
        <v>-0.41223079785557992</v>
      </c>
      <c r="AH77" s="11">
        <f>-'OddsRatio_working_3-way'!U77/(3*'OddsRatio_working_3-way'!X77^(1/3))*COS(('OddsRatio_working_3-way'!Y77+4*PI())/3)</f>
        <v>-0.13244826115926175</v>
      </c>
      <c r="AI77" s="11">
        <f>'OddsRatio_working_3-way'!U77/(3*'OddsRatio_working_3-way'!X77^(1/3))*SIN(('OddsRatio_working_3-way'!Y77)/3)</f>
        <v>-0.16153252287617559</v>
      </c>
      <c r="AJ77" s="11">
        <f>'OddsRatio_working_3-way'!U77/(3*'OddsRatio_working_3-way'!X77^(1/3))*SIN(('OddsRatio_working_3-way'!Y77+2*PI())/3)</f>
        <v>-0.39093964057816893</v>
      </c>
      <c r="AK77" s="11">
        <f>'OddsRatio_working_3-way'!U77/(3*'OddsRatio_working_3-way'!X77^(1/3))*SIN(('OddsRatio_working_3-way'!Y77+4*PI())/3)</f>
        <v>0.55247216345434447</v>
      </c>
      <c r="AL77" s="11">
        <f>'OddsRatio_working_3-way'!Z77+'OddsRatio_working_3-way'!AF77</f>
        <v>1.0893581180296841</v>
      </c>
      <c r="AM77" s="11">
        <f>'OddsRatio_working_3-way'!AA77+'OddsRatio_working_3-way'!AG77</f>
        <v>-0.82446159571115984</v>
      </c>
      <c r="AN77" s="11">
        <f>'OddsRatio_working_3-way'!AB77+'OddsRatio_working_3-way'!AH77</f>
        <v>-0.26489652231852351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1.0893581180296841</v>
      </c>
      <c r="AS77" s="11">
        <f>IF(('OddsRatio_working_3-way'!X77=0),IF(Q77&gt;0,-Q77^(1/3),(-Q77)^(1/3)),'OddsRatio_working_3-way'!AM77-'OddsRatio_working_3-way'!R77/3)</f>
        <v>-0.82446159571115984</v>
      </c>
      <c r="AT77" s="11">
        <f>IF(('OddsRatio_working_3-way'!X77=0),IF(Q77&gt;0,-Q77^(1/3),(-Q77)^(1/3)),'OddsRatio_working_3-way'!AN77-'OddsRatio_working_3-way'!R77/3)</f>
        <v>-0.26489652231852351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3.04</v>
      </c>
      <c r="C78" s="4">
        <f>IF('True_Odds_Calculator_3-way'!C79="","",'True_Odds_Calculator_3-way'!C79)</f>
        <v>3.68</v>
      </c>
      <c r="D78" s="9">
        <f t="shared" si="26"/>
        <v>0.42397416793246395</v>
      </c>
      <c r="E78" s="9">
        <f t="shared" si="27"/>
        <v>0.31592348909411377</v>
      </c>
      <c r="F78" s="9">
        <f t="shared" si="28"/>
        <v>0.260102342973422</v>
      </c>
      <c r="G78" s="9">
        <f t="shared" si="29"/>
        <v>1.0614330196042689</v>
      </c>
      <c r="H78" s="9">
        <f t="shared" si="30"/>
        <v>2.358634265093464</v>
      </c>
      <c r="I78" s="9">
        <f t="shared" si="31"/>
        <v>3.1653233599927084</v>
      </c>
      <c r="J78" s="9">
        <f t="shared" si="32"/>
        <v>3.8446404925394417</v>
      </c>
      <c r="K78" s="11">
        <f t="shared" si="33"/>
        <v>0.43859649122807021</v>
      </c>
      <c r="L78" s="11">
        <f t="shared" si="34"/>
        <v>0.32894736842105265</v>
      </c>
      <c r="M78" s="11">
        <f t="shared" si="35"/>
        <v>0.27173913043478259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-0.27435866554257482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0.23523124171986032</v>
      </c>
      <c r="Q78" s="11">
        <f>2*'OddsRatio_working_3-way'!K78*'OddsRatio_working_3-way'!L78*'OddsRatio_working_3-way'!M78</f>
        <v>7.8410413906620097E-2</v>
      </c>
      <c r="R78" s="11">
        <f t="shared" si="36"/>
        <v>0</v>
      </c>
      <c r="S78" s="11">
        <f t="shared" si="37"/>
        <v>-0.85738586479367929</v>
      </c>
      <c r="T78" s="11">
        <f t="shared" si="38"/>
        <v>-0.28579528826455969</v>
      </c>
      <c r="U78" s="11">
        <f>'OddsRatio_working_3-way'!S78-'OddsRatio_working_3-way'!R78^2/3</f>
        <v>-0.85738586479367929</v>
      </c>
      <c r="V78" s="11">
        <f>'OddsRatio_working_3-way'!S78*'OddsRatio_working_3-way'!R78/3-2*'OddsRatio_working_3-way'!R78^3/27-'OddsRatio_working_3-way'!T78</f>
        <v>0.28579528826455969</v>
      </c>
      <c r="W78" s="11">
        <f>'OddsRatio_working_3-way'!V78^2+4*'OddsRatio_working_3-way'!U78^3/27</f>
        <v>-1.1694885782579434E-2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0.15278566079380798</v>
      </c>
      <c r="Y78" s="11">
        <f>IF('OddsRatio_working_3-way'!W78&gt;=0,IF('OddsRatio_working_3-way'!V78+SQRT('OddsRatio_working_3-way'!W78)&gt;0,0,PI()),ACOS('OddsRatio_working_3-way'!V78/(2*'OddsRatio_working_3-way'!X78)))</f>
        <v>0.36174190543101714</v>
      </c>
      <c r="Z78" s="11">
        <f>'OddsRatio_working_3-way'!X78^(1/3)*COS('OddsRatio_working_3-way'!Y78/3)</f>
        <v>0.53071650980213447</v>
      </c>
      <c r="AA78" s="11">
        <f>'OddsRatio_working_3-way'!X78^(1/3)*COS(('OddsRatio_working_3-way'!Y78+2*PI())/3)</f>
        <v>-0.32104897105735808</v>
      </c>
      <c r="AB78" s="11">
        <f>'OddsRatio_working_3-way'!X78^(1/3)*COS(('OddsRatio_working_3-way'!Y78+4*PI())/3)</f>
        <v>-0.20966753874477628</v>
      </c>
      <c r="AC78" s="11">
        <f>'OddsRatio_working_3-way'!X78^(1/3)*SIN('OddsRatio_working_3-way'!Y78/3)</f>
        <v>6.4306099928395102E-2</v>
      </c>
      <c r="AD78" s="11">
        <f>'OddsRatio_working_3-way'!X78^(1/3)*SIN(('OddsRatio_working_3-way'!Y78+2*PI())/3)</f>
        <v>0.42746092973226391</v>
      </c>
      <c r="AE78" s="11">
        <f>'OddsRatio_working_3-way'!X78^(1/3)*SIN(('OddsRatio_working_3-way'!Y78+4*PI())/3)</f>
        <v>-0.49176702966065905</v>
      </c>
      <c r="AF78" s="11">
        <f>-'OddsRatio_working_3-way'!U78/(3*'OddsRatio_working_3-way'!X78^(1/3))*COS(('OddsRatio_working_3-way'!Y78)/3)</f>
        <v>0.53071650980213436</v>
      </c>
      <c r="AG78" s="11">
        <f>-'OddsRatio_working_3-way'!U78/(3*'OddsRatio_working_3-way'!X78^(1/3))*COS(('OddsRatio_working_3-way'!Y78+2*PI())/3)</f>
        <v>-0.32104897105735797</v>
      </c>
      <c r="AH78" s="11">
        <f>-'OddsRatio_working_3-way'!U78/(3*'OddsRatio_working_3-way'!X78^(1/3))*COS(('OddsRatio_working_3-way'!Y78+4*PI())/3)</f>
        <v>-0.20966753874477623</v>
      </c>
      <c r="AI78" s="11">
        <f>'OddsRatio_working_3-way'!U78/(3*'OddsRatio_working_3-way'!X78^(1/3))*SIN(('OddsRatio_working_3-way'!Y78)/3)</f>
        <v>-6.4306099928395088E-2</v>
      </c>
      <c r="AJ78" s="11">
        <f>'OddsRatio_working_3-way'!U78/(3*'OddsRatio_working_3-way'!X78^(1/3))*SIN(('OddsRatio_working_3-way'!Y78+2*PI())/3)</f>
        <v>-0.42746092973226379</v>
      </c>
      <c r="AK78" s="11">
        <f>'OddsRatio_working_3-way'!U78/(3*'OddsRatio_working_3-way'!X78^(1/3))*SIN(('OddsRatio_working_3-way'!Y78+4*PI())/3)</f>
        <v>0.49176702966065899</v>
      </c>
      <c r="AL78" s="11">
        <f>'OddsRatio_working_3-way'!Z78+'OddsRatio_working_3-way'!AF78</f>
        <v>1.0614330196042689</v>
      </c>
      <c r="AM78" s="11">
        <f>'OddsRatio_working_3-way'!AA78+'OddsRatio_working_3-way'!AG78</f>
        <v>-0.64209794211471605</v>
      </c>
      <c r="AN78" s="11">
        <f>'OddsRatio_working_3-way'!AB78+'OddsRatio_working_3-way'!AH78</f>
        <v>-0.41933507748955251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1.0614330196042689</v>
      </c>
      <c r="AS78" s="11">
        <f>IF(('OddsRatio_working_3-way'!X78=0),IF(Q78&gt;0,-Q78^(1/3),(-Q78)^(1/3)),'OddsRatio_working_3-way'!AM78-'OddsRatio_working_3-way'!R78/3)</f>
        <v>-0.64209794211471605</v>
      </c>
      <c r="AT78" s="11">
        <f>IF(('OddsRatio_working_3-way'!X78=0),IF(Q78&gt;0,-Q78^(1/3),(-Q78)^(1/3)),'OddsRatio_working_3-way'!AN78-'OddsRatio_working_3-way'!R78/3)</f>
        <v>-0.41933507748955251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2.72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2.85</v>
      </c>
      <c r="D79" s="9">
        <f t="shared" si="26"/>
        <v>0.35424601876867617</v>
      </c>
      <c r="E79" s="9">
        <f t="shared" si="27"/>
        <v>0.30799305555551881</v>
      </c>
      <c r="F79" s="9">
        <f t="shared" si="28"/>
        <v>0.33776092567580485</v>
      </c>
      <c r="G79" s="9">
        <f t="shared" si="29"/>
        <v>1.0598237984042516</v>
      </c>
      <c r="H79" s="9">
        <f t="shared" si="30"/>
        <v>2.8228969332553131</v>
      </c>
      <c r="I79" s="9">
        <f t="shared" si="31"/>
        <v>3.2468264526170136</v>
      </c>
      <c r="J79" s="9">
        <f t="shared" si="32"/>
        <v>2.9606740270478658</v>
      </c>
      <c r="K79" s="11">
        <f t="shared" si="33"/>
        <v>0.36764705882352938</v>
      </c>
      <c r="L79" s="11">
        <f t="shared" si="34"/>
        <v>0.32051282051282048</v>
      </c>
      <c r="M79" s="11">
        <f t="shared" si="35"/>
        <v>0.35087719298245612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-0.27891230716308113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0.23525773332274882</v>
      </c>
      <c r="Q79" s="11">
        <f>2*'OddsRatio_working_3-way'!K79*'OddsRatio_working_3-way'!L79*'OddsRatio_working_3-way'!M79</f>
        <v>8.2691646159138404E-2</v>
      </c>
      <c r="R79" s="11">
        <f t="shared" si="36"/>
        <v>0</v>
      </c>
      <c r="S79" s="11">
        <f t="shared" si="37"/>
        <v>-0.84348279828753736</v>
      </c>
      <c r="T79" s="11">
        <f t="shared" si="38"/>
        <v>-0.29647901521530301</v>
      </c>
      <c r="U79" s="11">
        <f>'OddsRatio_working_3-way'!S79-'OddsRatio_working_3-way'!R79^2/3</f>
        <v>-0.84348279828753736</v>
      </c>
      <c r="V79" s="11">
        <f>'OddsRatio_working_3-way'!S79*'OddsRatio_working_3-way'!R79/3-2*'OddsRatio_working_3-way'!R79^3/27-'OddsRatio_working_3-way'!T79</f>
        <v>0.29647901521530301</v>
      </c>
      <c r="W79" s="11">
        <f>'OddsRatio_working_3-way'!V79^2+4*'OddsRatio_working_3-way'!U79^3/27</f>
        <v>-1.0049338285871429E-3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0.14908448971273219</v>
      </c>
      <c r="Y79" s="11">
        <f>IF('OddsRatio_working_3-way'!W79&gt;=0,IF('OddsRatio_working_3-way'!V79+SQRT('OddsRatio_working_3-way'!W79)&gt;0,0,PI()),ACOS('OddsRatio_working_3-way'!V79/(2*'OddsRatio_working_3-way'!X79)))</f>
        <v>0.10651919123237885</v>
      </c>
      <c r="Z79" s="11">
        <f>'OddsRatio_working_3-way'!X79^(1/3)*COS('OddsRatio_working_3-way'!Y79/3)</f>
        <v>0.52991189920212589</v>
      </c>
      <c r="AA79" s="11">
        <f>'OddsRatio_working_3-way'!X79^(1/3)*COS(('OddsRatio_working_3-way'!Y79+2*PI())/3)</f>
        <v>-0.28125729570748648</v>
      </c>
      <c r="AB79" s="11">
        <f>'OddsRatio_working_3-way'!X79^(1/3)*COS(('OddsRatio_working_3-way'!Y79+4*PI())/3)</f>
        <v>-0.24865460349463908</v>
      </c>
      <c r="AC79" s="11">
        <f>'OddsRatio_working_3-way'!X79^(1/3)*SIN('OddsRatio_working_3-way'!Y79/3)</f>
        <v>1.8823173125393899E-2</v>
      </c>
      <c r="AD79" s="11">
        <f>'OddsRatio_working_3-way'!X79^(1/3)*SIN(('OddsRatio_working_3-way'!Y79+2*PI())/3)</f>
        <v>0.44950557991400286</v>
      </c>
      <c r="AE79" s="11">
        <f>'OddsRatio_working_3-way'!X79^(1/3)*SIN(('OddsRatio_working_3-way'!Y79+4*PI())/3)</f>
        <v>-0.46832875303939686</v>
      </c>
      <c r="AF79" s="11">
        <f>-'OddsRatio_working_3-way'!U79/(3*'OddsRatio_working_3-way'!X79^(1/3))*COS(('OddsRatio_working_3-way'!Y79)/3)</f>
        <v>0.52991189920212567</v>
      </c>
      <c r="AG79" s="11">
        <f>-'OddsRatio_working_3-way'!U79/(3*'OddsRatio_working_3-way'!X79^(1/3))*COS(('OddsRatio_working_3-way'!Y79+2*PI())/3)</f>
        <v>-0.28125729570748637</v>
      </c>
      <c r="AH79" s="11">
        <f>-'OddsRatio_working_3-way'!U79/(3*'OddsRatio_working_3-way'!X79^(1/3))*COS(('OddsRatio_working_3-way'!Y79+4*PI())/3)</f>
        <v>-0.24865460349463897</v>
      </c>
      <c r="AI79" s="11">
        <f>'OddsRatio_working_3-way'!U79/(3*'OddsRatio_working_3-way'!X79^(1/3))*SIN(('OddsRatio_working_3-way'!Y79)/3)</f>
        <v>-1.8823173125393892E-2</v>
      </c>
      <c r="AJ79" s="11">
        <f>'OddsRatio_working_3-way'!U79/(3*'OddsRatio_working_3-way'!X79^(1/3))*SIN(('OddsRatio_working_3-way'!Y79+2*PI())/3)</f>
        <v>-0.4495055799140027</v>
      </c>
      <c r="AK79" s="11">
        <f>'OddsRatio_working_3-way'!U79/(3*'OddsRatio_working_3-way'!X79^(1/3))*SIN(('OddsRatio_working_3-way'!Y79+4*PI())/3)</f>
        <v>0.46832875303939664</v>
      </c>
      <c r="AL79" s="11">
        <f>'OddsRatio_working_3-way'!Z79+'OddsRatio_working_3-way'!AF79</f>
        <v>1.0598237984042516</v>
      </c>
      <c r="AM79" s="11">
        <f>'OddsRatio_working_3-way'!AA79+'OddsRatio_working_3-way'!AG79</f>
        <v>-0.56251459141497284</v>
      </c>
      <c r="AN79" s="11">
        <f>'OddsRatio_working_3-way'!AB79+'OddsRatio_working_3-way'!AH79</f>
        <v>-0.49730920698927805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1.0598237984042516</v>
      </c>
      <c r="AS79" s="11">
        <f>IF(('OddsRatio_working_3-way'!X79=0),IF(Q79&gt;0,-Q79^(1/3),(-Q79)^(1/3)),'OddsRatio_working_3-way'!AM79-'OddsRatio_working_3-way'!R79/3)</f>
        <v>-0.56251459141497284</v>
      </c>
      <c r="AT79" s="11">
        <f>IF(('OddsRatio_working_3-way'!X79=0),IF(Q79&gt;0,-Q79^(1/3),(-Q79)^(1/3)),'OddsRatio_working_3-way'!AN79-'OddsRatio_working_3-way'!R79/3)</f>
        <v>-0.49730920698927805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2.4300000000000002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3.43</v>
      </c>
      <c r="D80" s="9">
        <f t="shared" si="26"/>
        <v>0.39794164012536115</v>
      </c>
      <c r="E80" s="9">
        <f t="shared" si="27"/>
        <v>0.32201889023343622</v>
      </c>
      <c r="F80" s="9">
        <f t="shared" si="28"/>
        <v>0.28003946964120285</v>
      </c>
      <c r="G80" s="9">
        <f t="shared" si="29"/>
        <v>1.0579939107340859</v>
      </c>
      <c r="H80" s="9">
        <f t="shared" si="30"/>
        <v>2.5129312923497427</v>
      </c>
      <c r="I80" s="9">
        <f t="shared" si="31"/>
        <v>3.1054078823608307</v>
      </c>
      <c r="J80" s="9">
        <f t="shared" si="32"/>
        <v>3.5709252030838288</v>
      </c>
      <c r="K80" s="11">
        <f t="shared" si="33"/>
        <v>0.41152263374485593</v>
      </c>
      <c r="L80" s="11">
        <f t="shared" si="34"/>
        <v>0.33444816053511706</v>
      </c>
      <c r="M80" s="11">
        <f t="shared" si="35"/>
        <v>0.29154518950437314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-0.27747496514133618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0.23473847786181415</v>
      </c>
      <c r="Q80" s="11">
        <f>2*'OddsRatio_working_3-way'!K80*'OddsRatio_working_3-way'!L80*'OddsRatio_working_3-way'!M80</f>
        <v>8.0252471063868069E-2</v>
      </c>
      <c r="R80" s="11">
        <f t="shared" si="36"/>
        <v>0</v>
      </c>
      <c r="S80" s="11">
        <f t="shared" si="37"/>
        <v>-0.84598074547823243</v>
      </c>
      <c r="T80" s="11">
        <f t="shared" si="38"/>
        <v>-0.28922418648828452</v>
      </c>
      <c r="U80" s="11">
        <f>'OddsRatio_working_3-way'!S80-'OddsRatio_working_3-way'!R80^2/3</f>
        <v>-0.84598074547823243</v>
      </c>
      <c r="V80" s="11">
        <f>'OddsRatio_working_3-way'!S80*'OddsRatio_working_3-way'!R80/3-2*'OddsRatio_working_3-way'!R80^3/27-'OddsRatio_working_3-way'!T80</f>
        <v>0.28922418648828452</v>
      </c>
      <c r="W80" s="11">
        <f>'OddsRatio_working_3-way'!V80^2+4*'OddsRatio_working_3-way'!U80^3/27</f>
        <v>-6.0463173032297562E-3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0.14974724317415641</v>
      </c>
      <c r="Y80" s="11">
        <f>IF('OddsRatio_working_3-way'!W80&gt;=0,IF('OddsRatio_working_3-way'!V80+SQRT('OddsRatio_working_3-way'!W80)&gt;0,0,PI()),ACOS('OddsRatio_working_3-way'!V80/(2*'OddsRatio_working_3-way'!X80)))</f>
        <v>0.26264013571506761</v>
      </c>
      <c r="Z80" s="11">
        <f>'OddsRatio_working_3-way'!X80^(1/3)*COS('OddsRatio_working_3-way'!Y80/3)</f>
        <v>0.52899695536704294</v>
      </c>
      <c r="AA80" s="11">
        <f>'OddsRatio_working_3-way'!X80^(1/3)*COS(('OddsRatio_working_3-way'!Y80+2*PI())/3)</f>
        <v>-0.30470857938517326</v>
      </c>
      <c r="AB80" s="11">
        <f>'OddsRatio_working_3-way'!X80^(1/3)*COS(('OddsRatio_working_3-way'!Y80+4*PI())/3)</f>
        <v>-0.22428837598186982</v>
      </c>
      <c r="AC80" s="11">
        <f>'OddsRatio_working_3-way'!X80^(1/3)*SIN('OddsRatio_working_3-way'!Y80/3)</f>
        <v>4.6430626083181853E-2</v>
      </c>
      <c r="AD80" s="11">
        <f>'OddsRatio_working_3-way'!X80^(1/3)*SIN(('OddsRatio_working_3-way'!Y80+2*PI())/3)</f>
        <v>0.4349094888308912</v>
      </c>
      <c r="AE80" s="11">
        <f>'OddsRatio_working_3-way'!X80^(1/3)*SIN(('OddsRatio_working_3-way'!Y80+4*PI())/3)</f>
        <v>-0.48134011491407291</v>
      </c>
      <c r="AF80" s="11">
        <f>-'OddsRatio_working_3-way'!U80/(3*'OddsRatio_working_3-way'!X80^(1/3))*COS(('OddsRatio_working_3-way'!Y80)/3)</f>
        <v>0.52899695536704294</v>
      </c>
      <c r="AG80" s="11">
        <f>-'OddsRatio_working_3-way'!U80/(3*'OddsRatio_working_3-way'!X80^(1/3))*COS(('OddsRatio_working_3-way'!Y80+2*PI())/3)</f>
        <v>-0.30470857938517326</v>
      </c>
      <c r="AH80" s="11">
        <f>-'OddsRatio_working_3-way'!U80/(3*'OddsRatio_working_3-way'!X80^(1/3))*COS(('OddsRatio_working_3-way'!Y80+4*PI())/3)</f>
        <v>-0.22428837598186982</v>
      </c>
      <c r="AI80" s="11">
        <f>'OddsRatio_working_3-way'!U80/(3*'OddsRatio_working_3-way'!X80^(1/3))*SIN(('OddsRatio_working_3-way'!Y80)/3)</f>
        <v>-4.6430626083181853E-2</v>
      </c>
      <c r="AJ80" s="11">
        <f>'OddsRatio_working_3-way'!U80/(3*'OddsRatio_working_3-way'!X80^(1/3))*SIN(('OddsRatio_working_3-way'!Y80+2*PI())/3)</f>
        <v>-0.4349094888308912</v>
      </c>
      <c r="AK80" s="11">
        <f>'OddsRatio_working_3-way'!U80/(3*'OddsRatio_working_3-way'!X80^(1/3))*SIN(('OddsRatio_working_3-way'!Y80+4*PI())/3)</f>
        <v>0.48134011491407291</v>
      </c>
      <c r="AL80" s="11">
        <f>'OddsRatio_working_3-way'!Z80+'OddsRatio_working_3-way'!AF80</f>
        <v>1.0579939107340859</v>
      </c>
      <c r="AM80" s="11">
        <f>'OddsRatio_working_3-way'!AA80+'OddsRatio_working_3-way'!AG80</f>
        <v>-0.60941715877034652</v>
      </c>
      <c r="AN80" s="11">
        <f>'OddsRatio_working_3-way'!AB80+'OddsRatio_working_3-way'!AH80</f>
        <v>-0.44857675196373964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1.0579939107340859</v>
      </c>
      <c r="AS80" s="11">
        <f>IF(('OddsRatio_working_3-way'!X80=0),IF(Q80&gt;0,-Q80^(1/3),(-Q80)^(1/3)),'OddsRatio_working_3-way'!AM80-'OddsRatio_working_3-way'!R80/3)</f>
        <v>-0.60941715877034652</v>
      </c>
      <c r="AT80" s="11">
        <f>IF(('OddsRatio_working_3-way'!X80=0),IF(Q80&gt;0,-Q80^(1/3),(-Q80)^(1/3)),'OddsRatio_working_3-way'!AN80-'OddsRatio_working_3-way'!R80/3)</f>
        <v>-0.44857675196373964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3.17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2.44</v>
      </c>
      <c r="D81" s="9">
        <f t="shared" si="26"/>
        <v>0.30116906574062197</v>
      </c>
      <c r="E81" s="9">
        <f t="shared" si="27"/>
        <v>0.30509925556193424</v>
      </c>
      <c r="F81" s="9">
        <f t="shared" si="28"/>
        <v>0.39373167869744363</v>
      </c>
      <c r="G81" s="9">
        <f t="shared" si="29"/>
        <v>1.0693060537167116</v>
      </c>
      <c r="H81" s="9">
        <f t="shared" si="30"/>
        <v>3.3203941365652652</v>
      </c>
      <c r="I81" s="9">
        <f t="shared" si="31"/>
        <v>3.2776218944165958</v>
      </c>
      <c r="J81" s="9">
        <f t="shared" si="32"/>
        <v>2.5398007173520649</v>
      </c>
      <c r="K81" s="11">
        <f t="shared" si="33"/>
        <v>0.31545741324921134</v>
      </c>
      <c r="L81" s="11">
        <f t="shared" si="34"/>
        <v>0.31948881789137379</v>
      </c>
      <c r="M81" s="11">
        <f t="shared" si="35"/>
        <v>0.4098360655737705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-0.27492130912926449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0.23709285497963564</v>
      </c>
      <c r="Q81" s="11">
        <f>2*'OddsRatio_working_3-way'!K81*'OddsRatio_working_3-way'!L81*'OddsRatio_working_3-way'!M81</f>
        <v>8.2610750863984533E-2</v>
      </c>
      <c r="R81" s="11">
        <f t="shared" si="36"/>
        <v>0</v>
      </c>
      <c r="S81" s="11">
        <f t="shared" si="37"/>
        <v>-0.86240261160751863</v>
      </c>
      <c r="T81" s="11">
        <f t="shared" si="38"/>
        <v>-0.30048871484582523</v>
      </c>
      <c r="U81" s="11">
        <f>'OddsRatio_working_3-way'!S81-'OddsRatio_working_3-way'!R81^2/3</f>
        <v>-0.86240261160751863</v>
      </c>
      <c r="V81" s="11">
        <f>'OddsRatio_working_3-way'!S81*'OddsRatio_working_3-way'!R81/3-2*'OddsRatio_working_3-way'!R81^3/27-'OddsRatio_working_3-way'!T81</f>
        <v>0.30048871484582523</v>
      </c>
      <c r="W81" s="11">
        <f>'OddsRatio_working_3-way'!V81^2+4*'OddsRatio_working_3-way'!U81^3/27</f>
        <v>-4.7290243486279443E-3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0.15412859249529565</v>
      </c>
      <c r="Y81" s="11">
        <f>IF('OddsRatio_working_3-way'!W81&gt;=0,IF('OddsRatio_working_3-way'!V81+SQRT('OddsRatio_working_3-way'!W81)&gt;0,0,PI()),ACOS('OddsRatio_working_3-way'!V81/(2*'OddsRatio_working_3-way'!X81)))</f>
        <v>0.22497924335972352</v>
      </c>
      <c r="Z81" s="11">
        <f>'OddsRatio_working_3-way'!X81^(1/3)*COS('OddsRatio_working_3-way'!Y81/3)</f>
        <v>0.53465302685835581</v>
      </c>
      <c r="AA81" s="11">
        <f>'OddsRatio_working_3-way'!X81^(1/3)*COS(('OddsRatio_working_3-way'!Y81+2*PI())/3)</f>
        <v>-0.30211528396333714</v>
      </c>
      <c r="AB81" s="11">
        <f>'OddsRatio_working_3-way'!X81^(1/3)*COS(('OddsRatio_working_3-way'!Y81+4*PI())/3)</f>
        <v>-0.23253774289501872</v>
      </c>
      <c r="AC81" s="11">
        <f>'OddsRatio_working_3-way'!X81^(1/3)*SIN('OddsRatio_working_3-way'!Y81/3)</f>
        <v>4.0170612065345883E-2</v>
      </c>
      <c r="AD81" s="11">
        <f>'OddsRatio_working_3-way'!X81^(1/3)*SIN(('OddsRatio_working_3-way'!Y81+2*PI())/3)</f>
        <v>0.44293779743690687</v>
      </c>
      <c r="AE81" s="11">
        <f>'OddsRatio_working_3-way'!X81^(1/3)*SIN(('OddsRatio_working_3-way'!Y81+4*PI())/3)</f>
        <v>-0.48310840950225276</v>
      </c>
      <c r="AF81" s="11">
        <f>-'OddsRatio_working_3-way'!U81/(3*'OddsRatio_working_3-way'!X81^(1/3))*COS(('OddsRatio_working_3-way'!Y81)/3)</f>
        <v>0.53465302685835592</v>
      </c>
      <c r="AG81" s="11">
        <f>-'OddsRatio_working_3-way'!U81/(3*'OddsRatio_working_3-way'!X81^(1/3))*COS(('OddsRatio_working_3-way'!Y81+2*PI())/3)</f>
        <v>-0.3021152839633372</v>
      </c>
      <c r="AH81" s="11">
        <f>-'OddsRatio_working_3-way'!U81/(3*'OddsRatio_working_3-way'!X81^(1/3))*COS(('OddsRatio_working_3-way'!Y81+4*PI())/3)</f>
        <v>-0.23253774289501877</v>
      </c>
      <c r="AI81" s="11">
        <f>'OddsRatio_working_3-way'!U81/(3*'OddsRatio_working_3-way'!X81^(1/3))*SIN(('OddsRatio_working_3-way'!Y81)/3)</f>
        <v>-4.017061206534589E-2</v>
      </c>
      <c r="AJ81" s="11">
        <f>'OddsRatio_working_3-way'!U81/(3*'OddsRatio_working_3-way'!X81^(1/3))*SIN(('OddsRatio_working_3-way'!Y81+2*PI())/3)</f>
        <v>-0.44293779743690698</v>
      </c>
      <c r="AK81" s="11">
        <f>'OddsRatio_working_3-way'!U81/(3*'OddsRatio_working_3-way'!X81^(1/3))*SIN(('OddsRatio_working_3-way'!Y81+4*PI())/3)</f>
        <v>0.48310840950225287</v>
      </c>
      <c r="AL81" s="11">
        <f>'OddsRatio_working_3-way'!Z81+'OddsRatio_working_3-way'!AF81</f>
        <v>1.0693060537167116</v>
      </c>
      <c r="AM81" s="11">
        <f>'OddsRatio_working_3-way'!AA81+'OddsRatio_working_3-way'!AG81</f>
        <v>-0.6042305679266744</v>
      </c>
      <c r="AN81" s="11">
        <f>'OddsRatio_working_3-way'!AB81+'OddsRatio_working_3-way'!AH81</f>
        <v>-0.46507548579003749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1.0693060537167116</v>
      </c>
      <c r="AS81" s="11">
        <f>IF(('OddsRatio_working_3-way'!X81=0),IF(Q81&gt;0,-Q81^(1/3),(-Q81)^(1/3)),'OddsRatio_working_3-way'!AM81-'OddsRatio_working_3-way'!R81/3)</f>
        <v>-0.6042305679266744</v>
      </c>
      <c r="AT81" s="11">
        <f>IF(('OddsRatio_working_3-way'!X81=0),IF(Q81&gt;0,-Q81^(1/3),(-Q81)^(1/3)),'OddsRatio_working_3-way'!AN81-'OddsRatio_working_3-way'!R81/3)</f>
        <v>-0.46507548579003749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3.39</v>
      </c>
      <c r="C82" s="4">
        <f>IF('True_Odds_Calculator_3-way'!C83="","",'True_Odds_Calculator_3-way'!C83)</f>
        <v>3.71</v>
      </c>
      <c r="D82" s="9">
        <f t="shared" si="26"/>
        <v>0.46055185292561618</v>
      </c>
      <c r="E82" s="9">
        <f t="shared" si="27"/>
        <v>0.28209276261397143</v>
      </c>
      <c r="F82" s="9">
        <f t="shared" si="28"/>
        <v>0.2573553844604124</v>
      </c>
      <c r="G82" s="9">
        <f t="shared" si="29"/>
        <v>1.064825607184049</v>
      </c>
      <c r="H82" s="9">
        <f t="shared" si="30"/>
        <v>2.171308167902454</v>
      </c>
      <c r="I82" s="9">
        <f t="shared" si="31"/>
        <v>3.5449332011698771</v>
      </c>
      <c r="J82" s="9">
        <f t="shared" si="32"/>
        <v>3.8856773954687731</v>
      </c>
      <c r="K82" s="11">
        <f t="shared" si="33"/>
        <v>0.47619047619047616</v>
      </c>
      <c r="L82" s="11">
        <f t="shared" si="34"/>
        <v>0.29498525073746312</v>
      </c>
      <c r="M82" s="11">
        <f t="shared" si="35"/>
        <v>0.26954177897574122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-0.26975342928399715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0.23474631684921973</v>
      </c>
      <c r="Q82" s="11">
        <f>2*'OddsRatio_working_3-way'!K82*'OddsRatio_working_3-way'!L82*'OddsRatio_working_3-way'!M82</f>
        <v>7.5724618338457977E-2</v>
      </c>
      <c r="R82" s="11">
        <f t="shared" si="36"/>
        <v>0</v>
      </c>
      <c r="S82" s="11">
        <f t="shared" si="37"/>
        <v>-0.87022551473137411</v>
      </c>
      <c r="T82" s="11">
        <f t="shared" si="38"/>
        <v>-0.28071790797786261</v>
      </c>
      <c r="U82" s="11">
        <f>'OddsRatio_working_3-way'!S82-'OddsRatio_working_3-way'!R82^2/3</f>
        <v>-0.87022551473137411</v>
      </c>
      <c r="V82" s="11">
        <f>'OddsRatio_working_3-way'!S82*'OddsRatio_working_3-way'!R82/3-2*'OddsRatio_working_3-way'!R82^3/27-'OddsRatio_working_3-way'!T82</f>
        <v>0.28071790797786261</v>
      </c>
      <c r="W82" s="11">
        <f>'OddsRatio_working_3-way'!V82^2+4*'OddsRatio_working_3-way'!U82^3/27</f>
        <v>-1.882933896253132E-2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0.15623050504142832</v>
      </c>
      <c r="Y82" s="11">
        <f>IF('OddsRatio_working_3-way'!W82&gt;=0,IF('OddsRatio_working_3-way'!V82+SQRT('OddsRatio_working_3-way'!W82)&gt;0,0,PI()),ACOS('OddsRatio_working_3-way'!V82/(2*'OddsRatio_working_3-way'!X82)))</f>
        <v>0.45466226662930431</v>
      </c>
      <c r="Z82" s="11">
        <f>'OddsRatio_working_3-way'!X82^(1/3)*COS('OddsRatio_working_3-way'!Y82/3)</f>
        <v>0.53241280359202448</v>
      </c>
      <c r="AA82" s="11">
        <f>'OddsRatio_working_3-way'!X82^(1/3)*COS(('OddsRatio_working_3-way'!Y82+2*PI())/3)</f>
        <v>-0.33662538795247265</v>
      </c>
      <c r="AB82" s="11">
        <f>'OddsRatio_working_3-way'!X82^(1/3)*COS(('OddsRatio_working_3-way'!Y82+4*PI())/3)</f>
        <v>-0.19578741563955196</v>
      </c>
      <c r="AC82" s="11">
        <f>'OddsRatio_working_3-way'!X82^(1/3)*SIN('OddsRatio_working_3-way'!Y82/3)</f>
        <v>8.1312841226985871E-2</v>
      </c>
      <c r="AD82" s="11">
        <f>'OddsRatio_working_3-way'!X82^(1/3)*SIN(('OddsRatio_working_3-way'!Y82+2*PI())/3)</f>
        <v>0.42042659259729509</v>
      </c>
      <c r="AE82" s="11">
        <f>'OddsRatio_working_3-way'!X82^(1/3)*SIN(('OddsRatio_working_3-way'!Y82+4*PI())/3)</f>
        <v>-0.50173943382428099</v>
      </c>
      <c r="AF82" s="11">
        <f>-'OddsRatio_working_3-way'!U82/(3*'OddsRatio_working_3-way'!X82^(1/3))*COS(('OddsRatio_working_3-way'!Y82)/3)</f>
        <v>0.53241280359202448</v>
      </c>
      <c r="AG82" s="11">
        <f>-'OddsRatio_working_3-way'!U82/(3*'OddsRatio_working_3-way'!X82^(1/3))*COS(('OddsRatio_working_3-way'!Y82+2*PI())/3)</f>
        <v>-0.33662538795247265</v>
      </c>
      <c r="AH82" s="11">
        <f>-'OddsRatio_working_3-way'!U82/(3*'OddsRatio_working_3-way'!X82^(1/3))*COS(('OddsRatio_working_3-way'!Y82+4*PI())/3)</f>
        <v>-0.19578741563955196</v>
      </c>
      <c r="AI82" s="11">
        <f>'OddsRatio_working_3-way'!U82/(3*'OddsRatio_working_3-way'!X82^(1/3))*SIN(('OddsRatio_working_3-way'!Y82)/3)</f>
        <v>-8.1312841226985871E-2</v>
      </c>
      <c r="AJ82" s="11">
        <f>'OddsRatio_working_3-way'!U82/(3*'OddsRatio_working_3-way'!X82^(1/3))*SIN(('OddsRatio_working_3-way'!Y82+2*PI())/3)</f>
        <v>-0.42042659259729509</v>
      </c>
      <c r="AK82" s="11">
        <f>'OddsRatio_working_3-way'!U82/(3*'OddsRatio_working_3-way'!X82^(1/3))*SIN(('OddsRatio_working_3-way'!Y82+4*PI())/3)</f>
        <v>0.50173943382428099</v>
      </c>
      <c r="AL82" s="11">
        <f>'OddsRatio_working_3-way'!Z82+'OddsRatio_working_3-way'!AF82</f>
        <v>1.064825607184049</v>
      </c>
      <c r="AM82" s="11">
        <f>'OddsRatio_working_3-way'!AA82+'OddsRatio_working_3-way'!AG82</f>
        <v>-0.67325077590494531</v>
      </c>
      <c r="AN82" s="11">
        <f>'OddsRatio_working_3-way'!AB82+'OddsRatio_working_3-way'!AH82</f>
        <v>-0.39157483127910392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1.064825607184049</v>
      </c>
      <c r="AS82" s="11">
        <f>IF(('OddsRatio_working_3-way'!X82=0),IF(Q82&gt;0,-Q82^(1/3),(-Q82)^(1/3)),'OddsRatio_working_3-way'!AM82-'OddsRatio_working_3-way'!R82/3)</f>
        <v>-0.67325077590494531</v>
      </c>
      <c r="AT82" s="11">
        <f>IF(('OddsRatio_working_3-way'!X82=0),IF(Q82&gt;0,-Q82^(1/3),(-Q82)^(1/3)),'OddsRatio_working_3-way'!AN82-'OddsRatio_working_3-way'!R82/3)</f>
        <v>-0.39157483127910392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2.91</v>
      </c>
      <c r="B83" s="4">
        <f>IF('True_Odds_Calculator_3-way'!B84="","",'True_Odds_Calculator_3-way'!B84)</f>
        <v>3.12</v>
      </c>
      <c r="C83" s="4">
        <f>IF('True_Odds_Calculator_3-way'!C84="","",'True_Odds_Calculator_3-way'!C84)</f>
        <v>2.6</v>
      </c>
      <c r="D83" s="9">
        <f t="shared" si="26"/>
        <v>0.32747414804537234</v>
      </c>
      <c r="E83" s="9">
        <f t="shared" si="27"/>
        <v>0.30492703986401354</v>
      </c>
      <c r="F83" s="9">
        <f t="shared" si="28"/>
        <v>0.36759881209061435</v>
      </c>
      <c r="G83" s="9">
        <f t="shared" si="29"/>
        <v>1.0752231221735704</v>
      </c>
      <c r="H83" s="9">
        <f t="shared" si="30"/>
        <v>3.0536761633515193</v>
      </c>
      <c r="I83" s="9">
        <f t="shared" si="31"/>
        <v>3.2794730190079697</v>
      </c>
      <c r="J83" s="9">
        <f t="shared" si="32"/>
        <v>2.7203569954777129</v>
      </c>
      <c r="K83" s="11">
        <f t="shared" si="33"/>
        <v>0.3436426116838488</v>
      </c>
      <c r="L83" s="11">
        <f t="shared" si="34"/>
        <v>0.32051282051282048</v>
      </c>
      <c r="M83" s="11">
        <f t="shared" si="35"/>
        <v>0.38461538461538458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-0.27445318801385432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0.23849949504192167</v>
      </c>
      <c r="Q83" s="11">
        <f>2*'OddsRatio_working_3-way'!K83*'OddsRatio_working_3-way'!L83*'OddsRatio_working_3-way'!M83</f>
        <v>8.4724509783986379E-2</v>
      </c>
      <c r="R83" s="11">
        <f t="shared" si="36"/>
        <v>0</v>
      </c>
      <c r="S83" s="11">
        <f t="shared" si="37"/>
        <v>-0.86899881458065731</v>
      </c>
      <c r="T83" s="11">
        <f t="shared" si="38"/>
        <v>-0.3087029536698605</v>
      </c>
      <c r="U83" s="11">
        <f>'OddsRatio_working_3-way'!S83-'OddsRatio_working_3-way'!R83^2/3</f>
        <v>-0.86899881458065731</v>
      </c>
      <c r="V83" s="11">
        <f>'OddsRatio_working_3-way'!S83*'OddsRatio_working_3-way'!R83/3-2*'OddsRatio_working_3-way'!R83^3/27-'OddsRatio_working_3-way'!T83</f>
        <v>0.3087029536698605</v>
      </c>
      <c r="W83" s="11">
        <f>'OddsRatio_working_3-way'!V83^2+4*'OddsRatio_working_3-way'!U83^3/27</f>
        <v>-1.9220750556957766E-3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0.15590027955410457</v>
      </c>
      <c r="Y83" s="11">
        <f>IF('OddsRatio_working_3-way'!W83&gt;=0,IF('OddsRatio_working_3-way'!V83+SQRT('OddsRatio_working_3-way'!W83)&gt;0,0,PI()),ACOS('OddsRatio_working_3-way'!V83/(2*'OddsRatio_working_3-way'!X83)))</f>
        <v>0.14107491683339912</v>
      </c>
      <c r="Z83" s="11">
        <f>'OddsRatio_working_3-way'!X83^(1/3)*COS('OddsRatio_working_3-way'!Y83/3)</f>
        <v>0.53761156108678521</v>
      </c>
      <c r="AA83" s="11">
        <f>'OddsRatio_working_3-way'!X83^(1/3)*COS(('OddsRatio_working_3-way'!Y83+2*PI())/3)</f>
        <v>-0.2907160677285634</v>
      </c>
      <c r="AB83" s="11">
        <f>'OddsRatio_working_3-way'!X83^(1/3)*COS(('OddsRatio_working_3-way'!Y83+4*PI())/3)</f>
        <v>-0.24689549335822197</v>
      </c>
      <c r="AC83" s="11">
        <f>'OddsRatio_working_3-way'!X83^(1/3)*SIN('OddsRatio_working_3-way'!Y83/3)</f>
        <v>2.5299820408760682E-2</v>
      </c>
      <c r="AD83" s="11">
        <f>'OddsRatio_working_3-way'!X83^(1/3)*SIN(('OddsRatio_working_3-way'!Y83+2*PI())/3)</f>
        <v>0.45293535906498528</v>
      </c>
      <c r="AE83" s="11">
        <f>'OddsRatio_working_3-way'!X83^(1/3)*SIN(('OddsRatio_working_3-way'!Y83+4*PI())/3)</f>
        <v>-0.47823517947374589</v>
      </c>
      <c r="AF83" s="11">
        <f>-'OddsRatio_working_3-way'!U83/(3*'OddsRatio_working_3-way'!X83^(1/3))*COS(('OddsRatio_working_3-way'!Y83)/3)</f>
        <v>0.53761156108678521</v>
      </c>
      <c r="AG83" s="11">
        <f>-'OddsRatio_working_3-way'!U83/(3*'OddsRatio_working_3-way'!X83^(1/3))*COS(('OddsRatio_working_3-way'!Y83+2*PI())/3)</f>
        <v>-0.2907160677285634</v>
      </c>
      <c r="AH83" s="11">
        <f>-'OddsRatio_working_3-way'!U83/(3*'OddsRatio_working_3-way'!X83^(1/3))*COS(('OddsRatio_working_3-way'!Y83+4*PI())/3)</f>
        <v>-0.24689549335822197</v>
      </c>
      <c r="AI83" s="11">
        <f>'OddsRatio_working_3-way'!U83/(3*'OddsRatio_working_3-way'!X83^(1/3))*SIN(('OddsRatio_working_3-way'!Y83)/3)</f>
        <v>-2.5299820408760682E-2</v>
      </c>
      <c r="AJ83" s="11">
        <f>'OddsRatio_working_3-way'!U83/(3*'OddsRatio_working_3-way'!X83^(1/3))*SIN(('OddsRatio_working_3-way'!Y83+2*PI())/3)</f>
        <v>-0.45293535906498528</v>
      </c>
      <c r="AK83" s="11">
        <f>'OddsRatio_working_3-way'!U83/(3*'OddsRatio_working_3-way'!X83^(1/3))*SIN(('OddsRatio_working_3-way'!Y83+4*PI())/3)</f>
        <v>0.47823517947374589</v>
      </c>
      <c r="AL83" s="11">
        <f>'OddsRatio_working_3-way'!Z83+'OddsRatio_working_3-way'!AF83</f>
        <v>1.0752231221735704</v>
      </c>
      <c r="AM83" s="11">
        <f>'OddsRatio_working_3-way'!AA83+'OddsRatio_working_3-way'!AG83</f>
        <v>-0.5814321354571268</v>
      </c>
      <c r="AN83" s="11">
        <f>'OddsRatio_working_3-way'!AB83+'OddsRatio_working_3-way'!AH83</f>
        <v>-0.49379098671644395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1.0752231221735704</v>
      </c>
      <c r="AS83" s="11">
        <f>IF(('OddsRatio_working_3-way'!X83=0),IF(Q83&gt;0,-Q83^(1/3),(-Q83)^(1/3)),'OddsRatio_working_3-way'!AM83-'OddsRatio_working_3-way'!R83/3)</f>
        <v>-0.5814321354571268</v>
      </c>
      <c r="AT83" s="11">
        <f>IF(('OddsRatio_working_3-way'!X83=0),IF(Q83&gt;0,-Q83^(1/3),(-Q83)^(1/3)),'OddsRatio_working_3-way'!AN83-'OddsRatio_working_3-way'!R83/3)</f>
        <v>-0.49379098671644395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1.4</v>
      </c>
      <c r="B84" s="4">
        <f>IF('True_Odds_Calculator_3-way'!B85="","",'True_Odds_Calculator_3-way'!B85)</f>
        <v>4.5</v>
      </c>
      <c r="C84" s="4">
        <f>IF('True_Odds_Calculator_3-way'!C85="","",'True_Odds_Calculator_3-way'!C85)</f>
        <v>8.26</v>
      </c>
      <c r="D84" s="9">
        <f t="shared" si="26"/>
        <v>0.68908071961897233</v>
      </c>
      <c r="E84" s="9">
        <f t="shared" si="27"/>
        <v>0.20209871649798367</v>
      </c>
      <c r="F84" s="9">
        <f t="shared" si="28"/>
        <v>0.10882056388304394</v>
      </c>
      <c r="G84" s="9">
        <f t="shared" si="29"/>
        <v>1.1280219846847213</v>
      </c>
      <c r="H84" s="9">
        <f t="shared" si="30"/>
        <v>1.4512087938738885</v>
      </c>
      <c r="I84" s="9">
        <f t="shared" si="31"/>
        <v>4.9480769463965251</v>
      </c>
      <c r="J84" s="9">
        <f t="shared" si="32"/>
        <v>9.1894396088110764</v>
      </c>
      <c r="K84" s="11">
        <f t="shared" si="33"/>
        <v>0.7142857142857143</v>
      </c>
      <c r="L84" s="11">
        <f t="shared" si="34"/>
        <v>0.22222222222222221</v>
      </c>
      <c r="M84" s="11">
        <f t="shared" si="35"/>
        <v>0.12106537530266344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-0.19531880548829705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0.21445866482186093</v>
      </c>
      <c r="Q84" s="11">
        <f>2*'OddsRatio_working_3-way'!K84*'OddsRatio_working_3-way'!L84*'OddsRatio_working_3-way'!M84</f>
        <v>3.8433452477036008E-2</v>
      </c>
      <c r="R84" s="11">
        <f t="shared" si="36"/>
        <v>0</v>
      </c>
      <c r="S84" s="11">
        <f t="shared" si="37"/>
        <v>-1.0979929161747342</v>
      </c>
      <c r="T84" s="11">
        <f t="shared" si="38"/>
        <v>-0.19677292404565125</v>
      </c>
      <c r="U84" s="11">
        <f>'OddsRatio_working_3-way'!S84-'OddsRatio_working_3-way'!R84^2/3</f>
        <v>-1.0979929161747342</v>
      </c>
      <c r="V84" s="11">
        <f>'OddsRatio_working_3-way'!S84*'OddsRatio_working_3-way'!R84/3-2*'OddsRatio_working_3-way'!R84^3/27-'OddsRatio_working_3-way'!T84</f>
        <v>0.19677292404565125</v>
      </c>
      <c r="W84" s="11">
        <f>'OddsRatio_working_3-way'!V84^2+4*'OddsRatio_working_3-way'!U84^3/27</f>
        <v>-0.15738820470342318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0.22142029510689554</v>
      </c>
      <c r="Y84" s="11">
        <f>IF('OddsRatio_working_3-way'!W84&gt;=0,IF('OddsRatio_working_3-way'!V84+SQRT('OddsRatio_working_3-way'!W84)&gt;0,0,PI()),ACOS('OddsRatio_working_3-way'!V84/(2*'OddsRatio_working_3-way'!X84)))</f>
        <v>1.110356060447915</v>
      </c>
      <c r="Z84" s="11">
        <f>'OddsRatio_working_3-way'!X84^(1/3)*COS('OddsRatio_working_3-way'!Y84/3)</f>
        <v>0.56401099234236063</v>
      </c>
      <c r="AA84" s="11">
        <f>'OddsRatio_working_3-way'!X84^(1/3)*COS(('OddsRatio_working_3-way'!Y84+2*PI())/3)</f>
        <v>-0.47152311918134476</v>
      </c>
      <c r="AB84" s="11">
        <f>'OddsRatio_working_3-way'!X84^(1/3)*COS(('OddsRatio_working_3-way'!Y84+4*PI())/3)</f>
        <v>-9.248787316101599E-2</v>
      </c>
      <c r="AC84" s="11">
        <f>'OddsRatio_working_3-way'!X84^(1/3)*SIN('OddsRatio_working_3-way'!Y84/3)</f>
        <v>0.21883610132219294</v>
      </c>
      <c r="AD84" s="11">
        <f>'OddsRatio_working_3-way'!X84^(1/3)*SIN(('OddsRatio_working_3-way'!Y84+2*PI())/3)</f>
        <v>0.37902979672105835</v>
      </c>
      <c r="AE84" s="11">
        <f>'OddsRatio_working_3-way'!X84^(1/3)*SIN(('OddsRatio_working_3-way'!Y84+4*PI())/3)</f>
        <v>-0.5978658980432513</v>
      </c>
      <c r="AF84" s="11">
        <f>-'OddsRatio_working_3-way'!U84/(3*'OddsRatio_working_3-way'!X84^(1/3))*COS(('OddsRatio_working_3-way'!Y84)/3)</f>
        <v>0.56401099234236052</v>
      </c>
      <c r="AG84" s="11">
        <f>-'OddsRatio_working_3-way'!U84/(3*'OddsRatio_working_3-way'!X84^(1/3))*COS(('OddsRatio_working_3-way'!Y84+2*PI())/3)</f>
        <v>-0.47152311918134465</v>
      </c>
      <c r="AH84" s="11">
        <f>-'OddsRatio_working_3-way'!U84/(3*'OddsRatio_working_3-way'!X84^(1/3))*COS(('OddsRatio_working_3-way'!Y84+4*PI())/3)</f>
        <v>-9.2487873161015963E-2</v>
      </c>
      <c r="AI84" s="11">
        <f>'OddsRatio_working_3-way'!U84/(3*'OddsRatio_working_3-way'!X84^(1/3))*SIN(('OddsRatio_working_3-way'!Y84)/3)</f>
        <v>-0.21883610132219292</v>
      </c>
      <c r="AJ84" s="11">
        <f>'OddsRatio_working_3-way'!U84/(3*'OddsRatio_working_3-way'!X84^(1/3))*SIN(('OddsRatio_working_3-way'!Y84+2*PI())/3)</f>
        <v>-0.37902979672105824</v>
      </c>
      <c r="AK84" s="11">
        <f>'OddsRatio_working_3-way'!U84/(3*'OddsRatio_working_3-way'!X84^(1/3))*SIN(('OddsRatio_working_3-way'!Y84+4*PI())/3)</f>
        <v>0.59786589804325119</v>
      </c>
      <c r="AL84" s="11">
        <f>'OddsRatio_working_3-way'!Z84+'OddsRatio_working_3-way'!AF84</f>
        <v>1.1280219846847213</v>
      </c>
      <c r="AM84" s="11">
        <f>'OddsRatio_working_3-way'!AA84+'OddsRatio_working_3-way'!AG84</f>
        <v>-0.94304623836268942</v>
      </c>
      <c r="AN84" s="11">
        <f>'OddsRatio_working_3-way'!AB84+'OddsRatio_working_3-way'!AH84</f>
        <v>-0.18497574632203195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1.1280219846847213</v>
      </c>
      <c r="AS84" s="11">
        <f>IF(('OddsRatio_working_3-way'!X84=0),IF(Q84&gt;0,-Q84^(1/3),(-Q84)^(1/3)),'OddsRatio_working_3-way'!AM84-'OddsRatio_working_3-way'!R84/3)</f>
        <v>-0.94304623836268942</v>
      </c>
      <c r="AT84" s="11">
        <f>IF(('OddsRatio_working_3-way'!X84=0),IF(Q84&gt;0,-Q84^(1/3),(-Q84)^(1/3)),'OddsRatio_working_3-way'!AN84-'OddsRatio_working_3-way'!R84/3)</f>
        <v>-0.18497574632203195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1.84</v>
      </c>
      <c r="B85" s="4">
        <f>IF('True_Odds_Calculator_3-way'!B86="","",'True_Odds_Calculator_3-way'!B86)</f>
        <v>4.05</v>
      </c>
      <c r="C85" s="4">
        <f>IF('True_Odds_Calculator_3-way'!C86="","",'True_Odds_Calculator_3-way'!C86)</f>
        <v>4.2699999999999996</v>
      </c>
      <c r="D85" s="9">
        <f t="shared" si="26"/>
        <v>0.53346252894627622</v>
      </c>
      <c r="E85" s="9">
        <f t="shared" si="27"/>
        <v>0.23949603087293395</v>
      </c>
      <c r="F85" s="9">
        <f t="shared" si="28"/>
        <v>0.22704144018078981</v>
      </c>
      <c r="G85" s="9">
        <f t="shared" si="29"/>
        <v>1.0411260793733579</v>
      </c>
      <c r="H85" s="9">
        <f t="shared" si="30"/>
        <v>1.8745459066736208</v>
      </c>
      <c r="I85" s="9">
        <f t="shared" si="31"/>
        <v>4.1754345420887411</v>
      </c>
      <c r="J85" s="9">
        <f t="shared" si="32"/>
        <v>4.4044822795508809</v>
      </c>
      <c r="K85" s="11">
        <f t="shared" si="33"/>
        <v>0.54347826086956519</v>
      </c>
      <c r="L85" s="11">
        <f t="shared" si="34"/>
        <v>0.24691358024691359</v>
      </c>
      <c r="M85" s="11">
        <f t="shared" si="35"/>
        <v>0.23419203747072601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-0.26328502415458943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0.22501543052742862</v>
      </c>
      <c r="Q85" s="11">
        <f>2*'OddsRatio_working_3-way'!K85*'OddsRatio_working_3-way'!L85*'OddsRatio_working_3-way'!M85</f>
        <v>6.2853472214365547E-2</v>
      </c>
      <c r="R85" s="11">
        <f t="shared" si="36"/>
        <v>0</v>
      </c>
      <c r="S85" s="11">
        <f t="shared" si="37"/>
        <v>-0.85464576365463696</v>
      </c>
      <c r="T85" s="11">
        <f t="shared" si="38"/>
        <v>-0.23872786694263606</v>
      </c>
      <c r="U85" s="11">
        <f>'OddsRatio_working_3-way'!S85-'OddsRatio_working_3-way'!R85^2/3</f>
        <v>-0.85464576365463696</v>
      </c>
      <c r="V85" s="11">
        <f>'OddsRatio_working_3-way'!S85*'OddsRatio_working_3-way'!R85/3-2*'OddsRatio_working_3-way'!R85^3/27-'OddsRatio_working_3-way'!T85</f>
        <v>0.23872786694263606</v>
      </c>
      <c r="W85" s="11">
        <f>'OddsRatio_working_3-way'!V85^2+4*'OddsRatio_working_3-way'!U85^3/27</f>
        <v>-3.5490461833512878E-2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0.1520538196564738</v>
      </c>
      <c r="Y85" s="11">
        <f>IF('OddsRatio_working_3-way'!W85&gt;=0,IF('OddsRatio_working_3-way'!V85+SQRT('OddsRatio_working_3-way'!W85)&gt;0,0,PI()),ACOS('OddsRatio_working_3-way'!V85/(2*'OddsRatio_working_3-way'!X85)))</f>
        <v>0.66808231101852655</v>
      </c>
      <c r="Z85" s="11">
        <f>'OddsRatio_working_3-way'!X85^(1/3)*COS('OddsRatio_working_3-way'!Y85/3)</f>
        <v>0.52056303968667894</v>
      </c>
      <c r="AA85" s="11">
        <f>'OddsRatio_working_3-way'!X85^(1/3)*COS(('OddsRatio_working_3-way'!Y85+2*PI())/3)</f>
        <v>-0.36236987470217297</v>
      </c>
      <c r="AB85" s="11">
        <f>'OddsRatio_working_3-way'!X85^(1/3)*COS(('OddsRatio_working_3-way'!Y85+4*PI())/3)</f>
        <v>-0.15819316498450603</v>
      </c>
      <c r="AC85" s="11">
        <f>'OddsRatio_working_3-way'!X85^(1/3)*SIN('OddsRatio_working_3-way'!Y85/3)</f>
        <v>0.11788147831774712</v>
      </c>
      <c r="AD85" s="11">
        <f>'OddsRatio_working_3-way'!X85^(1/3)*SIN(('OddsRatio_working_3-way'!Y85+2*PI())/3)</f>
        <v>0.39188007748103726</v>
      </c>
      <c r="AE85" s="11">
        <f>'OddsRatio_working_3-way'!X85^(1/3)*SIN(('OddsRatio_working_3-way'!Y85+4*PI())/3)</f>
        <v>-0.50976155579878435</v>
      </c>
      <c r="AF85" s="11">
        <f>-'OddsRatio_working_3-way'!U85/(3*'OddsRatio_working_3-way'!X85^(1/3))*COS(('OddsRatio_working_3-way'!Y85)/3)</f>
        <v>0.52056303968667894</v>
      </c>
      <c r="AG85" s="11">
        <f>-'OddsRatio_working_3-way'!U85/(3*'OddsRatio_working_3-way'!X85^(1/3))*COS(('OddsRatio_working_3-way'!Y85+2*PI())/3)</f>
        <v>-0.36236987470217297</v>
      </c>
      <c r="AH85" s="11">
        <f>-'OddsRatio_working_3-way'!U85/(3*'OddsRatio_working_3-way'!X85^(1/3))*COS(('OddsRatio_working_3-way'!Y85+4*PI())/3)</f>
        <v>-0.15819316498450603</v>
      </c>
      <c r="AI85" s="11">
        <f>'OddsRatio_working_3-way'!U85/(3*'OddsRatio_working_3-way'!X85^(1/3))*SIN(('OddsRatio_working_3-way'!Y85)/3)</f>
        <v>-0.11788147831774712</v>
      </c>
      <c r="AJ85" s="11">
        <f>'OddsRatio_working_3-way'!U85/(3*'OddsRatio_working_3-way'!X85^(1/3))*SIN(('OddsRatio_working_3-way'!Y85+2*PI())/3)</f>
        <v>-0.39188007748103726</v>
      </c>
      <c r="AK85" s="11">
        <f>'OddsRatio_working_3-way'!U85/(3*'OddsRatio_working_3-way'!X85^(1/3))*SIN(('OddsRatio_working_3-way'!Y85+4*PI())/3)</f>
        <v>0.50976155579878435</v>
      </c>
      <c r="AL85" s="11">
        <f>'OddsRatio_working_3-way'!Z85+'OddsRatio_working_3-way'!AF85</f>
        <v>1.0411260793733579</v>
      </c>
      <c r="AM85" s="11">
        <f>'OddsRatio_working_3-way'!AA85+'OddsRatio_working_3-way'!AG85</f>
        <v>-0.72473974940434593</v>
      </c>
      <c r="AN85" s="11">
        <f>'OddsRatio_working_3-way'!AB85+'OddsRatio_working_3-way'!AH85</f>
        <v>-0.31638632996901206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1.0411260793733579</v>
      </c>
      <c r="AS85" s="11">
        <f>IF(('OddsRatio_working_3-way'!X85=0),IF(Q85&gt;0,-Q85^(1/3),(-Q85)^(1/3)),'OddsRatio_working_3-way'!AM85-'OddsRatio_working_3-way'!R85/3)</f>
        <v>-0.72473974940434593</v>
      </c>
      <c r="AT85" s="11">
        <f>IF(('OddsRatio_working_3-way'!X85=0),IF(Q85&gt;0,-Q85^(1/3),(-Q85)^(1/3)),'OddsRatio_working_3-way'!AN85-'OddsRatio_working_3-way'!R85/3)</f>
        <v>-0.31638632996901206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2.91</v>
      </c>
      <c r="D86" s="9">
        <f t="shared" si="26"/>
        <v>0.39042726068150607</v>
      </c>
      <c r="E86" s="9">
        <f t="shared" si="27"/>
        <v>0.2734252976633757</v>
      </c>
      <c r="F86" s="9">
        <f t="shared" si="28"/>
        <v>0.33614744165511823</v>
      </c>
      <c r="G86" s="9">
        <f t="shared" si="29"/>
        <v>1.0339712322735983</v>
      </c>
      <c r="H86" s="9">
        <f t="shared" si="30"/>
        <v>2.5612965607331333</v>
      </c>
      <c r="I86" s="9">
        <f t="shared" si="31"/>
        <v>3.6573060669431476</v>
      </c>
      <c r="J86" s="9">
        <f t="shared" si="32"/>
        <v>2.9748850536425726</v>
      </c>
      <c r="K86" s="11">
        <f t="shared" si="33"/>
        <v>0.39840637450199207</v>
      </c>
      <c r="L86" s="11">
        <f t="shared" si="34"/>
        <v>0.28011204481792717</v>
      </c>
      <c r="M86" s="11">
        <f t="shared" si="35"/>
        <v>0.3436426116838488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-0.28425526095489051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0.22971634403408825</v>
      </c>
      <c r="Q86" s="11">
        <f>2*'OddsRatio_working_3-way'!K86*'OddsRatio_working_3-way'!L86*'OddsRatio_working_3-way'!M86</f>
        <v>7.6699947924570355E-2</v>
      </c>
      <c r="R86" s="11">
        <f t="shared" si="36"/>
        <v>0</v>
      </c>
      <c r="S86" s="11">
        <f t="shared" si="37"/>
        <v>-0.80813401047498212</v>
      </c>
      <c r="T86" s="11">
        <f t="shared" si="38"/>
        <v>-0.26982771635224773</v>
      </c>
      <c r="U86" s="11">
        <f>'OddsRatio_working_3-way'!S86-'OddsRatio_working_3-way'!R86^2/3</f>
        <v>-0.80813401047498212</v>
      </c>
      <c r="V86" s="11">
        <f>'OddsRatio_working_3-way'!S86*'OddsRatio_working_3-way'!R86/3-2*'OddsRatio_working_3-way'!R86^3/27-'OddsRatio_working_3-way'!T86</f>
        <v>0.26982771635224773</v>
      </c>
      <c r="W86" s="11">
        <f>'OddsRatio_working_3-way'!V86^2+4*'OddsRatio_working_3-way'!U86^3/27</f>
        <v>-5.3821334701712326E-3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0.13981159642715649</v>
      </c>
      <c r="Y86" s="11">
        <f>IF('OddsRatio_working_3-way'!W86&gt;=0,IF('OddsRatio_working_3-way'!V86+SQRT('OddsRatio_working_3-way'!W86)&gt;0,0,PI()),ACOS('OddsRatio_working_3-way'!V86/(2*'OddsRatio_working_3-way'!X86)))</f>
        <v>0.26547108315270962</v>
      </c>
      <c r="Z86" s="11">
        <f>'OddsRatio_working_3-way'!X86^(1/3)*COS('OddsRatio_working_3-way'!Y86/3)</f>
        <v>0.51698561613679928</v>
      </c>
      <c r="AA86" s="11">
        <f>'OddsRatio_working_3-way'!X86^(1/3)*COS(('OddsRatio_working_3-way'!Y86+2*PI())/3)</f>
        <v>-0.29821568748928345</v>
      </c>
      <c r="AB86" s="11">
        <f>'OddsRatio_working_3-way'!X86^(1/3)*COS(('OddsRatio_working_3-way'!Y86+4*PI())/3)</f>
        <v>-0.21876992864751588</v>
      </c>
      <c r="AC86" s="11">
        <f>'OddsRatio_working_3-way'!X86^(1/3)*SIN('OddsRatio_working_3-way'!Y86/3)</f>
        <v>4.5868030253268827E-2</v>
      </c>
      <c r="AD86" s="11">
        <f>'OddsRatio_working_3-way'!X86^(1/3)*SIN(('OddsRatio_working_3-way'!Y86+2*PI())/3)</f>
        <v>0.42478866183898406</v>
      </c>
      <c r="AE86" s="11">
        <f>'OddsRatio_working_3-way'!X86^(1/3)*SIN(('OddsRatio_working_3-way'!Y86+4*PI())/3)</f>
        <v>-0.47065669209225264</v>
      </c>
      <c r="AF86" s="11">
        <f>-'OddsRatio_working_3-way'!U86/(3*'OddsRatio_working_3-way'!X86^(1/3))*COS(('OddsRatio_working_3-way'!Y86)/3)</f>
        <v>0.51698561613679916</v>
      </c>
      <c r="AG86" s="11">
        <f>-'OddsRatio_working_3-way'!U86/(3*'OddsRatio_working_3-way'!X86^(1/3))*COS(('OddsRatio_working_3-way'!Y86+2*PI())/3)</f>
        <v>-0.2982156874892834</v>
      </c>
      <c r="AH86" s="11">
        <f>-'OddsRatio_working_3-way'!U86/(3*'OddsRatio_working_3-way'!X86^(1/3))*COS(('OddsRatio_working_3-way'!Y86+4*PI())/3)</f>
        <v>-0.21876992864751582</v>
      </c>
      <c r="AI86" s="11">
        <f>'OddsRatio_working_3-way'!U86/(3*'OddsRatio_working_3-way'!X86^(1/3))*SIN(('OddsRatio_working_3-way'!Y86)/3)</f>
        <v>-4.586803025326882E-2</v>
      </c>
      <c r="AJ86" s="11">
        <f>'OddsRatio_working_3-way'!U86/(3*'OddsRatio_working_3-way'!X86^(1/3))*SIN(('OddsRatio_working_3-way'!Y86+2*PI())/3)</f>
        <v>-0.42478866183898395</v>
      </c>
      <c r="AK86" s="11">
        <f>'OddsRatio_working_3-way'!U86/(3*'OddsRatio_working_3-way'!X86^(1/3))*SIN(('OddsRatio_working_3-way'!Y86+4*PI())/3)</f>
        <v>0.47065669209225253</v>
      </c>
      <c r="AL86" s="11">
        <f>'OddsRatio_working_3-way'!Z86+'OddsRatio_working_3-way'!AF86</f>
        <v>1.0339712322735983</v>
      </c>
      <c r="AM86" s="11">
        <f>'OddsRatio_working_3-way'!AA86+'OddsRatio_working_3-way'!AG86</f>
        <v>-0.5964313749785668</v>
      </c>
      <c r="AN86" s="11">
        <f>'OddsRatio_working_3-way'!AB86+'OddsRatio_working_3-way'!AH86</f>
        <v>-0.4375398572950317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1.0339712322735983</v>
      </c>
      <c r="AS86" s="11">
        <f>IF(('OddsRatio_working_3-way'!X86=0),IF(Q86&gt;0,-Q86^(1/3),(-Q86)^(1/3)),'OddsRatio_working_3-way'!AM86-'OddsRatio_working_3-way'!R86/3)</f>
        <v>-0.5964313749785668</v>
      </c>
      <c r="AT86" s="11">
        <f>IF(('OddsRatio_working_3-way'!X86=0),IF(Q86&gt;0,-Q86^(1/3),(-Q86)^(1/3)),'OddsRatio_working_3-way'!AN86-'OddsRatio_working_3-way'!R86/3)</f>
        <v>-0.4375398572950317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</v>
      </c>
      <c r="B87" s="4">
        <f>IF('True_Odds_Calculator_3-way'!B88="","",'True_Odds_Calculator_3-way'!B88)</f>
        <v>4.25</v>
      </c>
      <c r="C87" s="4">
        <f>IF('True_Odds_Calculator_3-way'!C88="","",'True_Odds_Calculator_3-way'!C88)</f>
        <v>6.05</v>
      </c>
      <c r="D87" s="9">
        <f t="shared" si="26"/>
        <v>0.61402094550907449</v>
      </c>
      <c r="E87" s="9">
        <f t="shared" si="27"/>
        <v>0.22701655554584627</v>
      </c>
      <c r="F87" s="9">
        <f t="shared" si="28"/>
        <v>0.15896249894507927</v>
      </c>
      <c r="G87" s="9">
        <f t="shared" si="29"/>
        <v>1.0476815634004057</v>
      </c>
      <c r="H87" s="9">
        <f t="shared" si="30"/>
        <v>1.6286089380402435</v>
      </c>
      <c r="I87" s="9">
        <f t="shared" si="31"/>
        <v>4.4049650810513192</v>
      </c>
      <c r="J87" s="9">
        <f t="shared" si="32"/>
        <v>6.290791895172049</v>
      </c>
      <c r="K87" s="11">
        <f t="shared" si="33"/>
        <v>0.625</v>
      </c>
      <c r="L87" s="11">
        <f t="shared" si="34"/>
        <v>0.23529411764705882</v>
      </c>
      <c r="M87" s="11">
        <f t="shared" si="35"/>
        <v>0.16528925619834711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-0.2393655809431211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0.2163344676713661</v>
      </c>
      <c r="Q87" s="11">
        <f>2*'OddsRatio_working_3-way'!K87*'OddsRatio_working_3-way'!L87*'OddsRatio_working_3-way'!M87</f>
        <v>4.8614487117160918E-2</v>
      </c>
      <c r="R87" s="11">
        <f t="shared" si="36"/>
        <v>0</v>
      </c>
      <c r="S87" s="11">
        <f t="shared" si="37"/>
        <v>-0.90378268596090372</v>
      </c>
      <c r="T87" s="11">
        <f t="shared" si="38"/>
        <v>-0.20309723280020306</v>
      </c>
      <c r="U87" s="11">
        <f>'OddsRatio_working_3-way'!S87-'OddsRatio_working_3-way'!R87^2/3</f>
        <v>-0.90378268596090372</v>
      </c>
      <c r="V87" s="11">
        <f>'OddsRatio_working_3-way'!S87*'OddsRatio_working_3-way'!R87/3-2*'OddsRatio_working_3-way'!R87^3/27-'OddsRatio_working_3-way'!T87</f>
        <v>0.20309723280020306</v>
      </c>
      <c r="W87" s="11">
        <f>'OddsRatio_working_3-way'!V87^2+4*'OddsRatio_working_3-way'!U87^3/27</f>
        <v>-6.8119012478630031E-2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0.16535378620531335</v>
      </c>
      <c r="Y87" s="11">
        <f>IF('OddsRatio_working_3-way'!W87&gt;=0,IF('OddsRatio_working_3-way'!V87+SQRT('OddsRatio_working_3-way'!W87)&gt;0,0,PI()),ACOS('OddsRatio_working_3-way'!V87/(2*'OddsRatio_working_3-way'!X87)))</f>
        <v>0.9095140085045762</v>
      </c>
      <c r="Z87" s="11">
        <f>'OddsRatio_working_3-way'!X87^(1/3)*COS('OddsRatio_working_3-way'!Y87/3)</f>
        <v>0.52384078170020298</v>
      </c>
      <c r="AA87" s="11">
        <f>'OddsRatio_working_3-way'!X87^(1/3)*COS(('OddsRatio_working_3-way'!Y87+2*PI())/3)</f>
        <v>-0.40383162388334731</v>
      </c>
      <c r="AB87" s="11">
        <f>'OddsRatio_working_3-way'!X87^(1/3)*COS(('OddsRatio_working_3-way'!Y87+4*PI())/3)</f>
        <v>-0.12000915781685552</v>
      </c>
      <c r="AC87" s="11">
        <f>'OddsRatio_working_3-way'!X87^(1/3)*SIN('OddsRatio_working_3-way'!Y87/3)</f>
        <v>0.16386497718555243</v>
      </c>
      <c r="AD87" s="11">
        <f>'OddsRatio_working_3-way'!X87^(1/3)*SIN(('OddsRatio_working_3-way'!Y87+2*PI())/3)</f>
        <v>0.37172693589789807</v>
      </c>
      <c r="AE87" s="11">
        <f>'OddsRatio_working_3-way'!X87^(1/3)*SIN(('OddsRatio_working_3-way'!Y87+4*PI())/3)</f>
        <v>-0.53559191308345044</v>
      </c>
      <c r="AF87" s="11">
        <f>-'OddsRatio_working_3-way'!U87/(3*'OddsRatio_working_3-way'!X87^(1/3))*COS(('OddsRatio_working_3-way'!Y87)/3)</f>
        <v>0.52384078170020287</v>
      </c>
      <c r="AG87" s="11">
        <f>-'OddsRatio_working_3-way'!U87/(3*'OddsRatio_working_3-way'!X87^(1/3))*COS(('OddsRatio_working_3-way'!Y87+2*PI())/3)</f>
        <v>-0.4038316238833472</v>
      </c>
      <c r="AH87" s="11">
        <f>-'OddsRatio_working_3-way'!U87/(3*'OddsRatio_working_3-way'!X87^(1/3))*COS(('OddsRatio_working_3-way'!Y87+4*PI())/3)</f>
        <v>-0.12000915781685549</v>
      </c>
      <c r="AI87" s="11">
        <f>'OddsRatio_working_3-way'!U87/(3*'OddsRatio_working_3-way'!X87^(1/3))*SIN(('OddsRatio_working_3-way'!Y87)/3)</f>
        <v>-0.1638649771855524</v>
      </c>
      <c r="AJ87" s="11">
        <f>'OddsRatio_working_3-way'!U87/(3*'OddsRatio_working_3-way'!X87^(1/3))*SIN(('OddsRatio_working_3-way'!Y87+2*PI())/3)</f>
        <v>-0.37172693589789801</v>
      </c>
      <c r="AK87" s="11">
        <f>'OddsRatio_working_3-way'!U87/(3*'OddsRatio_working_3-way'!X87^(1/3))*SIN(('OddsRatio_working_3-way'!Y87+4*PI())/3)</f>
        <v>0.53559191308345033</v>
      </c>
      <c r="AL87" s="11">
        <f>'OddsRatio_working_3-way'!Z87+'OddsRatio_working_3-way'!AF87</f>
        <v>1.0476815634004057</v>
      </c>
      <c r="AM87" s="11">
        <f>'OddsRatio_working_3-way'!AA87+'OddsRatio_working_3-way'!AG87</f>
        <v>-0.80766324776669451</v>
      </c>
      <c r="AN87" s="11">
        <f>'OddsRatio_working_3-way'!AB87+'OddsRatio_working_3-way'!AH87</f>
        <v>-0.24001831563371101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1.0476815634004057</v>
      </c>
      <c r="AS87" s="11">
        <f>IF(('OddsRatio_working_3-way'!X87=0),IF(Q87&gt;0,-Q87^(1/3),(-Q87)^(1/3)),'OddsRatio_working_3-way'!AM87-'OddsRatio_working_3-way'!R87/3)</f>
        <v>-0.80766324776669451</v>
      </c>
      <c r="AT87" s="11">
        <f>IF(('OddsRatio_working_3-way'!X87=0),IF(Q87&gt;0,-Q87^(1/3),(-Q87)^(1/3)),'OddsRatio_working_3-way'!AN87-'OddsRatio_working_3-way'!R87/3)</f>
        <v>-0.24001831563371101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4.07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2.11</v>
      </c>
      <c r="D88" s="9">
        <f t="shared" si="26"/>
        <v>0.23738599304549088</v>
      </c>
      <c r="E88" s="9">
        <f t="shared" si="27"/>
        <v>0.2999809535205562</v>
      </c>
      <c r="F88" s="9">
        <f t="shared" si="28"/>
        <v>0.46263305343395278</v>
      </c>
      <c r="G88" s="9">
        <f t="shared" si="29"/>
        <v>1.0464327239100573</v>
      </c>
      <c r="H88" s="9">
        <f t="shared" si="30"/>
        <v>4.2125484624038769</v>
      </c>
      <c r="I88" s="9">
        <f t="shared" si="31"/>
        <v>3.3335449743194276</v>
      </c>
      <c r="J88" s="9">
        <f t="shared" si="32"/>
        <v>2.1615403235401636</v>
      </c>
      <c r="K88" s="11">
        <f t="shared" si="33"/>
        <v>0.24570024570024568</v>
      </c>
      <c r="L88" s="11">
        <f t="shared" si="34"/>
        <v>0.30959752321981426</v>
      </c>
      <c r="M88" s="11">
        <f t="shared" si="35"/>
        <v>0.47393364928909953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-0.27395979367279222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0.23108866446650544</v>
      </c>
      <c r="Q88" s="11">
        <f>2*'OddsRatio_working_3-way'!K88*'OddsRatio_working_3-way'!L88*'OddsRatio_working_3-way'!M88</f>
        <v>7.2102547415446333E-2</v>
      </c>
      <c r="R88" s="11">
        <f t="shared" si="36"/>
        <v>0</v>
      </c>
      <c r="S88" s="11">
        <f t="shared" si="37"/>
        <v>-0.84351306214848987</v>
      </c>
      <c r="T88" s="11">
        <f t="shared" si="38"/>
        <v>-0.26318660285444306</v>
      </c>
      <c r="U88" s="11">
        <f>'OddsRatio_working_3-way'!S88-'OddsRatio_working_3-way'!R88^2/3</f>
        <v>-0.84351306214848987</v>
      </c>
      <c r="V88" s="11">
        <f>'OddsRatio_working_3-way'!S88*'OddsRatio_working_3-way'!R88/3-2*'OddsRatio_working_3-way'!R88^3/27-'OddsRatio_working_3-way'!T88</f>
        <v>0.26318660285444306</v>
      </c>
      <c r="W88" s="11">
        <f>'OddsRatio_working_3-way'!V88^2+4*'OddsRatio_working_3-way'!U88^3/27</f>
        <v>-1.9647122323717237E-2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0.1490925134319121</v>
      </c>
      <c r="Y88" s="11">
        <f>IF('OddsRatio_working_3-way'!W88&gt;=0,IF('OddsRatio_working_3-way'!V88+SQRT('OddsRatio_working_3-way'!W88)&gt;0,0,PI()),ACOS('OddsRatio_working_3-way'!V88/(2*'OddsRatio_working_3-way'!X88)))</f>
        <v>0.48937144283267475</v>
      </c>
      <c r="Z88" s="11">
        <f>'OddsRatio_working_3-way'!X88^(1/3)*COS('OddsRatio_working_3-way'!Y88/3)</f>
        <v>0.52321636195502863</v>
      </c>
      <c r="AA88" s="11">
        <f>'OddsRatio_working_3-way'!X88^(1/3)*COS(('OddsRatio_working_3-way'!Y88+2*PI())/3)</f>
        <v>-0.33618528519878865</v>
      </c>
      <c r="AB88" s="11">
        <f>'OddsRatio_working_3-way'!X88^(1/3)*COS(('OddsRatio_working_3-way'!Y88+4*PI())/3)</f>
        <v>-0.18703107675624034</v>
      </c>
      <c r="AC88" s="11">
        <f>'OddsRatio_working_3-way'!X88^(1/3)*SIN('OddsRatio_working_3-way'!Y88/3)</f>
        <v>8.6114222395071049E-2</v>
      </c>
      <c r="AD88" s="11">
        <f>'OddsRatio_working_3-way'!X88^(1/3)*SIN(('OddsRatio_working_3-way'!Y88+2*PI())/3)</f>
        <v>0.4100615499311932</v>
      </c>
      <c r="AE88" s="11">
        <f>'OddsRatio_working_3-way'!X88^(1/3)*SIN(('OddsRatio_working_3-way'!Y88+4*PI())/3)</f>
        <v>-0.49617577232626409</v>
      </c>
      <c r="AF88" s="11">
        <f>-'OddsRatio_working_3-way'!U88/(3*'OddsRatio_working_3-way'!X88^(1/3))*COS(('OddsRatio_working_3-way'!Y88)/3)</f>
        <v>0.52321636195502863</v>
      </c>
      <c r="AG88" s="11">
        <f>-'OddsRatio_working_3-way'!U88/(3*'OddsRatio_working_3-way'!X88^(1/3))*COS(('OddsRatio_working_3-way'!Y88+2*PI())/3)</f>
        <v>-0.33618528519878865</v>
      </c>
      <c r="AH88" s="11">
        <f>-'OddsRatio_working_3-way'!U88/(3*'OddsRatio_working_3-way'!X88^(1/3))*COS(('OddsRatio_working_3-way'!Y88+4*PI())/3)</f>
        <v>-0.18703107675624034</v>
      </c>
      <c r="AI88" s="11">
        <f>'OddsRatio_working_3-way'!U88/(3*'OddsRatio_working_3-way'!X88^(1/3))*SIN(('OddsRatio_working_3-way'!Y88)/3)</f>
        <v>-8.6114222395071049E-2</v>
      </c>
      <c r="AJ88" s="11">
        <f>'OddsRatio_working_3-way'!U88/(3*'OddsRatio_working_3-way'!X88^(1/3))*SIN(('OddsRatio_working_3-way'!Y88+2*PI())/3)</f>
        <v>-0.4100615499311932</v>
      </c>
      <c r="AK88" s="11">
        <f>'OddsRatio_working_3-way'!U88/(3*'OddsRatio_working_3-way'!X88^(1/3))*SIN(('OddsRatio_working_3-way'!Y88+4*PI())/3)</f>
        <v>0.49617577232626409</v>
      </c>
      <c r="AL88" s="11">
        <f>'OddsRatio_working_3-way'!Z88+'OddsRatio_working_3-way'!AF88</f>
        <v>1.0464327239100573</v>
      </c>
      <c r="AM88" s="11">
        <f>'OddsRatio_working_3-way'!AA88+'OddsRatio_working_3-way'!AG88</f>
        <v>-0.67237057039757731</v>
      </c>
      <c r="AN88" s="11">
        <f>'OddsRatio_working_3-way'!AB88+'OddsRatio_working_3-way'!AH88</f>
        <v>-0.37406215351248068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1.0464327239100573</v>
      </c>
      <c r="AS88" s="11">
        <f>IF(('OddsRatio_working_3-way'!X88=0),IF(Q88&gt;0,-Q88^(1/3),(-Q88)^(1/3)),'OddsRatio_working_3-way'!AM88-'OddsRatio_working_3-way'!R88/3)</f>
        <v>-0.67237057039757731</v>
      </c>
      <c r="AT88" s="11">
        <f>IF(('OddsRatio_working_3-way'!X88=0),IF(Q88&gt;0,-Q88^(1/3),(-Q88)^(1/3)),'OddsRatio_working_3-way'!AN88-'OddsRatio_working_3-way'!R88/3)</f>
        <v>-0.37406215351248068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2.37</v>
      </c>
      <c r="B89" s="4">
        <f>IF('True_Odds_Calculator_3-way'!B90="","",'True_Odds_Calculator_3-way'!B90)</f>
        <v>3.21</v>
      </c>
      <c r="C89" s="4">
        <f>IF('True_Odds_Calculator_3-way'!C90="","",'True_Odds_Calculator_3-way'!C90)</f>
        <v>3.41</v>
      </c>
      <c r="D89" s="9">
        <f t="shared" si="26"/>
        <v>0.4121193787089078</v>
      </c>
      <c r="E89" s="9">
        <f t="shared" si="27"/>
        <v>0.30292819750846406</v>
      </c>
      <c r="F89" s="9">
        <f t="shared" si="28"/>
        <v>0.28495242378262803</v>
      </c>
      <c r="G89" s="9">
        <f t="shared" si="29"/>
        <v>1.0412272868423775</v>
      </c>
      <c r="H89" s="9">
        <f t="shared" si="30"/>
        <v>2.4264813829740577</v>
      </c>
      <c r="I89" s="9">
        <f t="shared" si="31"/>
        <v>3.3011123039216552</v>
      </c>
      <c r="J89" s="9">
        <f t="shared" si="32"/>
        <v>3.5093577612901306</v>
      </c>
      <c r="K89" s="11">
        <f t="shared" si="33"/>
        <v>0.42194092827004215</v>
      </c>
      <c r="L89" s="11">
        <f t="shared" si="34"/>
        <v>0.3115264797507788</v>
      </c>
      <c r="M89" s="11">
        <f t="shared" si="35"/>
        <v>0.29325513196480935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-0.28126916636436072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0.23089741189442381</v>
      </c>
      <c r="Q89" s="11">
        <f>2*'OddsRatio_working_3-way'!K89*'OddsRatio_working_3-way'!L89*'OddsRatio_working_3-way'!M89</f>
        <v>7.7094294455567203E-2</v>
      </c>
      <c r="R89" s="11">
        <f t="shared" si="36"/>
        <v>0</v>
      </c>
      <c r="S89" s="11">
        <f t="shared" si="37"/>
        <v>-0.82091263283126981</v>
      </c>
      <c r="T89" s="11">
        <f t="shared" si="38"/>
        <v>-0.27409436822413014</v>
      </c>
      <c r="U89" s="11">
        <f>'OddsRatio_working_3-way'!S89-'OddsRatio_working_3-way'!R89^2/3</f>
        <v>-0.82091263283126981</v>
      </c>
      <c r="V89" s="11">
        <f>'OddsRatio_working_3-way'!S89*'OddsRatio_working_3-way'!R89/3-2*'OddsRatio_working_3-way'!R89^3/27-'OddsRatio_working_3-way'!T89</f>
        <v>0.27409436822413014</v>
      </c>
      <c r="W89" s="11">
        <f>'OddsRatio_working_3-way'!V89^2+4*'OddsRatio_working_3-way'!U89^3/27</f>
        <v>-6.8294643653160764E-3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0.14314082843261486</v>
      </c>
      <c r="Y89" s="11">
        <f>IF('OddsRatio_working_3-way'!W89&gt;=0,IF('OddsRatio_working_3-way'!V89+SQRT('OddsRatio_working_3-way'!W89)&gt;0,0,PI()),ACOS('OddsRatio_working_3-way'!V89/(2*'OddsRatio_working_3-way'!X89)))</f>
        <v>0.29283612267134318</v>
      </c>
      <c r="Z89" s="11">
        <f>'OddsRatio_working_3-way'!X89^(1/3)*COS('OddsRatio_working_3-way'!Y89/3)</f>
        <v>0.52061364342118888</v>
      </c>
      <c r="AA89" s="11">
        <f>'OddsRatio_working_3-way'!X89^(1/3)*COS(('OddsRatio_working_3-way'!Y89+2*PI())/3)</f>
        <v>-0.30445695104906806</v>
      </c>
      <c r="AB89" s="11">
        <f>'OddsRatio_working_3-way'!X89^(1/3)*COS(('OddsRatio_working_3-way'!Y89+4*PI())/3)</f>
        <v>-0.2161566923721206</v>
      </c>
      <c r="AC89" s="11">
        <f>'OddsRatio_working_3-way'!X89^(1/3)*SIN('OddsRatio_working_3-way'!Y89/3)</f>
        <v>5.0980178116649275E-2</v>
      </c>
      <c r="AD89" s="11">
        <f>'OddsRatio_working_3-way'!X89^(1/3)*SIN(('OddsRatio_working_3-way'!Y89+2*PI())/3)</f>
        <v>0.42537455170119826</v>
      </c>
      <c r="AE89" s="11">
        <f>'OddsRatio_working_3-way'!X89^(1/3)*SIN(('OddsRatio_working_3-way'!Y89+4*PI())/3)</f>
        <v>-0.47635472981784743</v>
      </c>
      <c r="AF89" s="11">
        <f>-'OddsRatio_working_3-way'!U89/(3*'OddsRatio_working_3-way'!X89^(1/3))*COS(('OddsRatio_working_3-way'!Y89)/3)</f>
        <v>0.52061364342118877</v>
      </c>
      <c r="AG89" s="11">
        <f>-'OddsRatio_working_3-way'!U89/(3*'OddsRatio_working_3-way'!X89^(1/3))*COS(('OddsRatio_working_3-way'!Y89+2*PI())/3)</f>
        <v>-0.304456951049068</v>
      </c>
      <c r="AH89" s="11">
        <f>-'OddsRatio_working_3-way'!U89/(3*'OddsRatio_working_3-way'!X89^(1/3))*COS(('OddsRatio_working_3-way'!Y89+4*PI())/3)</f>
        <v>-0.21615669237212057</v>
      </c>
      <c r="AI89" s="11">
        <f>'OddsRatio_working_3-way'!U89/(3*'OddsRatio_working_3-way'!X89^(1/3))*SIN(('OddsRatio_working_3-way'!Y89)/3)</f>
        <v>-5.0980178116649268E-2</v>
      </c>
      <c r="AJ89" s="11">
        <f>'OddsRatio_working_3-way'!U89/(3*'OddsRatio_working_3-way'!X89^(1/3))*SIN(('OddsRatio_working_3-way'!Y89+2*PI())/3)</f>
        <v>-0.42537455170119814</v>
      </c>
      <c r="AK89" s="11">
        <f>'OddsRatio_working_3-way'!U89/(3*'OddsRatio_working_3-way'!X89^(1/3))*SIN(('OddsRatio_working_3-way'!Y89+4*PI())/3)</f>
        <v>0.47635472981784732</v>
      </c>
      <c r="AL89" s="11">
        <f>'OddsRatio_working_3-way'!Z89+'OddsRatio_working_3-way'!AF89</f>
        <v>1.0412272868423775</v>
      </c>
      <c r="AM89" s="11">
        <f>'OddsRatio_working_3-way'!AA89+'OddsRatio_working_3-way'!AG89</f>
        <v>-0.60891390209813601</v>
      </c>
      <c r="AN89" s="11">
        <f>'OddsRatio_working_3-way'!AB89+'OddsRatio_working_3-way'!AH89</f>
        <v>-0.43231338474424119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1.0412272868423775</v>
      </c>
      <c r="AS89" s="11">
        <f>IF(('OddsRatio_working_3-way'!X89=0),IF(Q89&gt;0,-Q89^(1/3),(-Q89)^(1/3)),'OddsRatio_working_3-way'!AM89-'OddsRatio_working_3-way'!R89/3)</f>
        <v>-0.60891390209813601</v>
      </c>
      <c r="AT89" s="11">
        <f>IF(('OddsRatio_working_3-way'!X89=0),IF(Q89&gt;0,-Q89^(1/3),(-Q89)^(1/3)),'OddsRatio_working_3-way'!AN89-'OddsRatio_working_3-way'!R89/3)</f>
        <v>-0.43231338474424119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3.88</v>
      </c>
      <c r="D90" s="9">
        <f t="shared" si="26"/>
        <v>0.46333302829441692</v>
      </c>
      <c r="E90" s="9">
        <f t="shared" si="27"/>
        <v>0.28868640317691069</v>
      </c>
      <c r="F90" s="9">
        <f t="shared" si="28"/>
        <v>0.2479805685286727</v>
      </c>
      <c r="G90" s="9">
        <f t="shared" si="29"/>
        <v>1.0529770929191768</v>
      </c>
      <c r="H90" s="9">
        <f t="shared" si="30"/>
        <v>2.158274802211094</v>
      </c>
      <c r="I90" s="9">
        <f t="shared" si="31"/>
        <v>3.4639663974308736</v>
      </c>
      <c r="J90" s="9">
        <f t="shared" si="32"/>
        <v>4.0325740276072288</v>
      </c>
      <c r="K90" s="11">
        <f t="shared" si="33"/>
        <v>0.47619047619047616</v>
      </c>
      <c r="L90" s="11">
        <f t="shared" si="34"/>
        <v>0.29940119760479045</v>
      </c>
      <c r="M90" s="11">
        <f t="shared" si="35"/>
        <v>0.25773195876288663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-0.27239776705793139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0.23223067855452573</v>
      </c>
      <c r="Q90" s="11">
        <f>2*'OddsRatio_working_3-way'!K90*'OddsRatio_working_3-way'!L90*'OddsRatio_working_3-way'!M90</f>
        <v>7.3490721061558781E-2</v>
      </c>
      <c r="R90" s="11">
        <f t="shared" si="36"/>
        <v>0</v>
      </c>
      <c r="S90" s="11">
        <f t="shared" si="37"/>
        <v>-0.85254251920918556</v>
      </c>
      <c r="T90" s="11">
        <f t="shared" si="38"/>
        <v>-0.26979193645860305</v>
      </c>
      <c r="U90" s="11">
        <f>'OddsRatio_working_3-way'!S90-'OddsRatio_working_3-way'!R90^2/3</f>
        <v>-0.85254251920918556</v>
      </c>
      <c r="V90" s="11">
        <f>'OddsRatio_working_3-way'!S90*'OddsRatio_working_3-way'!R90/3-2*'OddsRatio_working_3-way'!R90^3/27-'OddsRatio_working_3-way'!T90</f>
        <v>0.26979193645860305</v>
      </c>
      <c r="W90" s="11">
        <f>'OddsRatio_working_3-way'!V90^2+4*'OddsRatio_working_3-way'!U90^3/27</f>
        <v>-1.901266821477636E-2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0.15149286880317112</v>
      </c>
      <c r="Y90" s="11">
        <f>IF('OddsRatio_working_3-way'!W90&gt;=0,IF('OddsRatio_working_3-way'!V90+SQRT('OddsRatio_working_3-way'!W90)&gt;0,0,PI()),ACOS('OddsRatio_working_3-way'!V90/(2*'OddsRatio_working_3-way'!X90)))</f>
        <v>0.47247570483974033</v>
      </c>
      <c r="Z90" s="11">
        <f>'OddsRatio_working_3-way'!X90^(1/3)*COS('OddsRatio_working_3-way'!Y90/3)</f>
        <v>0.52648854645958842</v>
      </c>
      <c r="AA90" s="11">
        <f>'OddsRatio_working_3-way'!X90^(1/3)*COS(('OddsRatio_working_3-way'!Y90+2*PI())/3)</f>
        <v>-0.33565275089262525</v>
      </c>
      <c r="AB90" s="11">
        <f>'OddsRatio_working_3-way'!X90^(1/3)*COS(('OddsRatio_working_3-way'!Y90+4*PI())/3)</f>
        <v>-0.19083579556696356</v>
      </c>
      <c r="AC90" s="11">
        <f>'OddsRatio_working_3-way'!X90^(1/3)*SIN('OddsRatio_working_3-way'!Y90/3)</f>
        <v>8.3610108140492981E-2</v>
      </c>
      <c r="AD90" s="11">
        <f>'OddsRatio_working_3-way'!X90^(1/3)*SIN(('OddsRatio_working_3-way'!Y90+2*PI())/3)</f>
        <v>0.41414740196530081</v>
      </c>
      <c r="AE90" s="11">
        <f>'OddsRatio_working_3-way'!X90^(1/3)*SIN(('OddsRatio_working_3-way'!Y90+4*PI())/3)</f>
        <v>-0.49775751010579367</v>
      </c>
      <c r="AF90" s="11">
        <f>-'OddsRatio_working_3-way'!U90/(3*'OddsRatio_working_3-way'!X90^(1/3))*COS(('OddsRatio_working_3-way'!Y90)/3)</f>
        <v>0.52648854645958842</v>
      </c>
      <c r="AG90" s="11">
        <f>-'OddsRatio_working_3-way'!U90/(3*'OddsRatio_working_3-way'!X90^(1/3))*COS(('OddsRatio_working_3-way'!Y90+2*PI())/3)</f>
        <v>-0.33565275089262525</v>
      </c>
      <c r="AH90" s="11">
        <f>-'OddsRatio_working_3-way'!U90/(3*'OddsRatio_working_3-way'!X90^(1/3))*COS(('OddsRatio_working_3-way'!Y90+4*PI())/3)</f>
        <v>-0.19083579556696356</v>
      </c>
      <c r="AI90" s="11">
        <f>'OddsRatio_working_3-way'!U90/(3*'OddsRatio_working_3-way'!X90^(1/3))*SIN(('OddsRatio_working_3-way'!Y90)/3)</f>
        <v>-8.3610108140492981E-2</v>
      </c>
      <c r="AJ90" s="11">
        <f>'OddsRatio_working_3-way'!U90/(3*'OddsRatio_working_3-way'!X90^(1/3))*SIN(('OddsRatio_working_3-way'!Y90+2*PI())/3)</f>
        <v>-0.41414740196530081</v>
      </c>
      <c r="AK90" s="11">
        <f>'OddsRatio_working_3-way'!U90/(3*'OddsRatio_working_3-way'!X90^(1/3))*SIN(('OddsRatio_working_3-way'!Y90+4*PI())/3)</f>
        <v>0.49775751010579367</v>
      </c>
      <c r="AL90" s="11">
        <f>'OddsRatio_working_3-way'!Z90+'OddsRatio_working_3-way'!AF90</f>
        <v>1.0529770929191768</v>
      </c>
      <c r="AM90" s="11">
        <f>'OddsRatio_working_3-way'!AA90+'OddsRatio_working_3-way'!AG90</f>
        <v>-0.6713055017852505</v>
      </c>
      <c r="AN90" s="11">
        <f>'OddsRatio_working_3-way'!AB90+'OddsRatio_working_3-way'!AH90</f>
        <v>-0.38167159113392712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1.0529770929191768</v>
      </c>
      <c r="AS90" s="11">
        <f>IF(('OddsRatio_working_3-way'!X90=0),IF(Q90&gt;0,-Q90^(1/3),(-Q90)^(1/3)),'OddsRatio_working_3-way'!AM90-'OddsRatio_working_3-way'!R90/3)</f>
        <v>-0.6713055017852505</v>
      </c>
      <c r="AT90" s="11">
        <f>IF(('OddsRatio_working_3-way'!X90=0),IF(Q90&gt;0,-Q90^(1/3),(-Q90)^(1/3)),'OddsRatio_working_3-way'!AN90-'OddsRatio_working_3-way'!R90/3)</f>
        <v>-0.38167159113392712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2.98</v>
      </c>
      <c r="C91" s="4">
        <f>IF('True_Odds_Calculator_3-way'!C92="","",'True_Odds_Calculator_3-way'!C92)</f>
        <v>2.85</v>
      </c>
      <c r="D91" s="9">
        <f t="shared" si="26"/>
        <v>0.3351673516296092</v>
      </c>
      <c r="E91" s="9">
        <f t="shared" si="27"/>
        <v>0.32488201032797853</v>
      </c>
      <c r="F91" s="9">
        <f t="shared" si="28"/>
        <v>0.33995063804241221</v>
      </c>
      <c r="G91" s="9">
        <f t="shared" si="29"/>
        <v>1.0495154265646094</v>
      </c>
      <c r="H91" s="9">
        <f t="shared" si="30"/>
        <v>2.9835841562071121</v>
      </c>
      <c r="I91" s="9">
        <f t="shared" si="31"/>
        <v>3.078040544597926</v>
      </c>
      <c r="J91" s="9">
        <f t="shared" si="32"/>
        <v>2.9416035391445274</v>
      </c>
      <c r="K91" s="11">
        <f t="shared" si="33"/>
        <v>0.34602076124567471</v>
      </c>
      <c r="L91" s="11">
        <f t="shared" si="34"/>
        <v>0.33557046979865773</v>
      </c>
      <c r="M91" s="11">
        <f t="shared" si="35"/>
        <v>0.35087719298245612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-0.28205886630838262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0.23304353636232888</v>
      </c>
      <c r="Q91" s="11">
        <f>2*'OddsRatio_working_3-way'!K91*'OddsRatio_working_3-way'!L91*'OddsRatio_working_3-way'!M91</f>
        <v>8.1483753972842271E-2</v>
      </c>
      <c r="R91" s="11">
        <f t="shared" si="36"/>
        <v>0</v>
      </c>
      <c r="S91" s="11">
        <f t="shared" si="37"/>
        <v>-0.8262230484452705</v>
      </c>
      <c r="T91" s="11">
        <f t="shared" si="38"/>
        <v>-0.28888917777806661</v>
      </c>
      <c r="U91" s="11">
        <f>'OddsRatio_working_3-way'!S91-'OddsRatio_working_3-way'!R91^2/3</f>
        <v>-0.8262230484452705</v>
      </c>
      <c r="V91" s="11">
        <f>'OddsRatio_working_3-way'!S91*'OddsRatio_working_3-way'!R91/3-2*'OddsRatio_working_3-way'!R91^3/27-'OddsRatio_working_3-way'!T91</f>
        <v>0.28888917777806661</v>
      </c>
      <c r="W91" s="11">
        <f>'OddsRatio_working_3-way'!V91^2+4*'OddsRatio_working_3-way'!U91^3/27</f>
        <v>-1.0106386585956306E-4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0.14453202145471686</v>
      </c>
      <c r="Y91" s="11">
        <f>IF('OddsRatio_working_3-way'!W91&gt;=0,IF('OddsRatio_working_3-way'!V91+SQRT('OddsRatio_working_3-way'!W91)&gt;0,0,PI()),ACOS('OddsRatio_working_3-way'!V91/(2*'OddsRatio_working_3-way'!X91)))</f>
        <v>3.4784956660461441E-2</v>
      </c>
      <c r="Z91" s="11">
        <f>'OddsRatio_working_3-way'!X91^(1/3)*COS('OddsRatio_working_3-way'!Y91/3)</f>
        <v>0.52475771328230458</v>
      </c>
      <c r="AA91" s="11">
        <f>'OddsRatio_working_3-way'!X91^(1/3)*COS(('OddsRatio_working_3-way'!Y91+2*PI())/3)</f>
        <v>-0.2676484746882774</v>
      </c>
      <c r="AB91" s="11">
        <f>'OddsRatio_working_3-way'!X91^(1/3)*COS(('OddsRatio_working_3-way'!Y91+4*PI())/3)</f>
        <v>-0.25710923859402723</v>
      </c>
      <c r="AC91" s="11">
        <f>'OddsRatio_working_3-way'!X91^(1/3)*SIN('OddsRatio_working_3-way'!Y91/3)</f>
        <v>6.0848307960684449E-3</v>
      </c>
      <c r="AD91" s="11">
        <f>'OddsRatio_working_3-way'!X91^(1/3)*SIN(('OddsRatio_working_3-way'!Y91+2*PI())/3)</f>
        <v>0.45141109513627226</v>
      </c>
      <c r="AE91" s="11">
        <f>'OddsRatio_working_3-way'!X91^(1/3)*SIN(('OddsRatio_working_3-way'!Y91+4*PI())/3)</f>
        <v>-0.45749592593234062</v>
      </c>
      <c r="AF91" s="11">
        <f>-'OddsRatio_working_3-way'!U91/(3*'OddsRatio_working_3-way'!X91^(1/3))*COS(('OddsRatio_working_3-way'!Y91)/3)</f>
        <v>0.52475771328230469</v>
      </c>
      <c r="AG91" s="11">
        <f>-'OddsRatio_working_3-way'!U91/(3*'OddsRatio_working_3-way'!X91^(1/3))*COS(('OddsRatio_working_3-way'!Y91+2*PI())/3)</f>
        <v>-0.26764847468827746</v>
      </c>
      <c r="AH91" s="11">
        <f>-'OddsRatio_working_3-way'!U91/(3*'OddsRatio_working_3-way'!X91^(1/3))*COS(('OddsRatio_working_3-way'!Y91+4*PI())/3)</f>
        <v>-0.25710923859402729</v>
      </c>
      <c r="AI91" s="11">
        <f>'OddsRatio_working_3-way'!U91/(3*'OddsRatio_working_3-way'!X91^(1/3))*SIN(('OddsRatio_working_3-way'!Y91)/3)</f>
        <v>-6.0848307960684458E-3</v>
      </c>
      <c r="AJ91" s="11">
        <f>'OddsRatio_working_3-way'!U91/(3*'OddsRatio_working_3-way'!X91^(1/3))*SIN(('OddsRatio_working_3-way'!Y91+2*PI())/3)</f>
        <v>-0.45141109513627237</v>
      </c>
      <c r="AK91" s="11">
        <f>'OddsRatio_working_3-way'!U91/(3*'OddsRatio_working_3-way'!X91^(1/3))*SIN(('OddsRatio_working_3-way'!Y91+4*PI())/3)</f>
        <v>0.45749592593234073</v>
      </c>
      <c r="AL91" s="11">
        <f>'OddsRatio_working_3-way'!Z91+'OddsRatio_working_3-way'!AF91</f>
        <v>1.0495154265646094</v>
      </c>
      <c r="AM91" s="11">
        <f>'OddsRatio_working_3-way'!AA91+'OddsRatio_working_3-way'!AG91</f>
        <v>-0.53529694937655492</v>
      </c>
      <c r="AN91" s="11">
        <f>'OddsRatio_working_3-way'!AB91+'OddsRatio_working_3-way'!AH91</f>
        <v>-0.51421847718805447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1.0495154265646094</v>
      </c>
      <c r="AS91" s="11">
        <f>IF(('OddsRatio_working_3-way'!X91=0),IF(Q91&gt;0,-Q91^(1/3),(-Q91)^(1/3)),'OddsRatio_working_3-way'!AM91-'OddsRatio_working_3-way'!R91/3)</f>
        <v>-0.53529694937655492</v>
      </c>
      <c r="AT91" s="11">
        <f>IF(('OddsRatio_working_3-way'!X91=0),IF(Q91&gt;0,-Q91^(1/3),(-Q91)^(1/3)),'OddsRatio_working_3-way'!AN91-'OddsRatio_working_3-way'!R91/3)</f>
        <v>-0.51421847718805447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2.5299999999999998</v>
      </c>
      <c r="B92" s="4">
        <f>IF('True_Odds_Calculator_3-way'!B93="","",'True_Odds_Calculator_3-way'!B93)</f>
        <v>3.21</v>
      </c>
      <c r="C92" s="4">
        <f>IF('True_Odds_Calculator_3-way'!C93="","",'True_Odds_Calculator_3-way'!C93)</f>
        <v>3.12</v>
      </c>
      <c r="D92" s="9">
        <f t="shared" si="26"/>
        <v>0.38551728420747239</v>
      </c>
      <c r="E92" s="9">
        <f t="shared" si="27"/>
        <v>0.30281693957675782</v>
      </c>
      <c r="F92" s="9">
        <f t="shared" si="28"/>
        <v>0.31166577621576985</v>
      </c>
      <c r="G92" s="9">
        <f t="shared" si="29"/>
        <v>1.0417760928309916</v>
      </c>
      <c r="H92" s="9">
        <f t="shared" si="30"/>
        <v>2.5939174220314172</v>
      </c>
      <c r="I92" s="9">
        <f t="shared" si="31"/>
        <v>3.3023251651564913</v>
      </c>
      <c r="J92" s="9">
        <f t="shared" si="32"/>
        <v>3.2085653168017023</v>
      </c>
      <c r="K92" s="11">
        <f t="shared" si="33"/>
        <v>0.39525691699604748</v>
      </c>
      <c r="L92" s="11">
        <f t="shared" si="34"/>
        <v>0.3115264797507788</v>
      </c>
      <c r="M92" s="11">
        <f t="shared" si="35"/>
        <v>0.32051282051282048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-0.28290421484245143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0.23126902444253114</v>
      </c>
      <c r="Q92" s="11">
        <f>2*'OddsRatio_working_3-way'!K92*'OddsRatio_working_3-way'!L92*'OddsRatio_working_3-way'!M92</f>
        <v>7.8931407659566938E-2</v>
      </c>
      <c r="R92" s="11">
        <f t="shared" si="36"/>
        <v>0</v>
      </c>
      <c r="S92" s="11">
        <f t="shared" si="37"/>
        <v>-0.81748172105291617</v>
      </c>
      <c r="T92" s="11">
        <f t="shared" si="38"/>
        <v>-0.27900400035935702</v>
      </c>
      <c r="U92" s="11">
        <f>'OddsRatio_working_3-way'!S92-'OddsRatio_working_3-way'!R92^2/3</f>
        <v>-0.81748172105291617</v>
      </c>
      <c r="V92" s="11">
        <f>'OddsRatio_working_3-way'!S92*'OddsRatio_working_3-way'!R92/3-2*'OddsRatio_working_3-way'!R92^3/27-'OddsRatio_working_3-way'!T92</f>
        <v>0.27900400035935702</v>
      </c>
      <c r="W92" s="11">
        <f>'OddsRatio_working_3-way'!V92^2+4*'OddsRatio_working_3-way'!U92^3/27</f>
        <v>-3.0906511006143222E-3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0.14224440526532003</v>
      </c>
      <c r="Y92" s="11">
        <f>IF('OddsRatio_working_3-way'!W92&gt;=0,IF('OddsRatio_working_3-way'!V92+SQRT('OddsRatio_working_3-way'!W92)&gt;0,0,PI()),ACOS('OddsRatio_working_3-way'!V92/(2*'OddsRatio_working_3-way'!X92)))</f>
        <v>0.19668146412904042</v>
      </c>
      <c r="Z92" s="11">
        <f>'OddsRatio_working_3-way'!X92^(1/3)*COS('OddsRatio_working_3-way'!Y92/3)</f>
        <v>0.5208880464154958</v>
      </c>
      <c r="AA92" s="11">
        <f>'OddsRatio_working_3-way'!X92^(1/3)*COS(('OddsRatio_working_3-way'!Y92+2*PI())/3)</f>
        <v>-0.29006095399598608</v>
      </c>
      <c r="AB92" s="11">
        <f>'OddsRatio_working_3-way'!X92^(1/3)*COS(('OddsRatio_working_3-way'!Y92+4*PI())/3)</f>
        <v>-0.23082709241950977</v>
      </c>
      <c r="AC92" s="11">
        <f>'OddsRatio_working_3-way'!X92^(1/3)*SIN('OddsRatio_working_3-way'!Y92/3)</f>
        <v>3.4198685926319715E-2</v>
      </c>
      <c r="AD92" s="11">
        <f>'OddsRatio_working_3-way'!X92^(1/3)*SIN(('OddsRatio_working_3-way'!Y92+2*PI())/3)</f>
        <v>0.43400293776030729</v>
      </c>
      <c r="AE92" s="11">
        <f>'OddsRatio_working_3-way'!X92^(1/3)*SIN(('OddsRatio_working_3-way'!Y92+4*PI())/3)</f>
        <v>-0.46820162368662693</v>
      </c>
      <c r="AF92" s="11">
        <f>-'OddsRatio_working_3-way'!U92/(3*'OddsRatio_working_3-way'!X92^(1/3))*COS(('OddsRatio_working_3-way'!Y92)/3)</f>
        <v>0.5208880464154958</v>
      </c>
      <c r="AG92" s="11">
        <f>-'OddsRatio_working_3-way'!U92/(3*'OddsRatio_working_3-way'!X92^(1/3))*COS(('OddsRatio_working_3-way'!Y92+2*PI())/3)</f>
        <v>-0.29006095399598608</v>
      </c>
      <c r="AH92" s="11">
        <f>-'OddsRatio_working_3-way'!U92/(3*'OddsRatio_working_3-way'!X92^(1/3))*COS(('OddsRatio_working_3-way'!Y92+4*PI())/3)</f>
        <v>-0.23082709241950977</v>
      </c>
      <c r="AI92" s="11">
        <f>'OddsRatio_working_3-way'!U92/(3*'OddsRatio_working_3-way'!X92^(1/3))*SIN(('OddsRatio_working_3-way'!Y92)/3)</f>
        <v>-3.4198685926319715E-2</v>
      </c>
      <c r="AJ92" s="11">
        <f>'OddsRatio_working_3-way'!U92/(3*'OddsRatio_working_3-way'!X92^(1/3))*SIN(('OddsRatio_working_3-way'!Y92+2*PI())/3)</f>
        <v>-0.43400293776030729</v>
      </c>
      <c r="AK92" s="11">
        <f>'OddsRatio_working_3-way'!U92/(3*'OddsRatio_working_3-way'!X92^(1/3))*SIN(('OddsRatio_working_3-way'!Y92+4*PI())/3)</f>
        <v>0.46820162368662693</v>
      </c>
      <c r="AL92" s="11">
        <f>'OddsRatio_working_3-way'!Z92+'OddsRatio_working_3-way'!AF92</f>
        <v>1.0417760928309916</v>
      </c>
      <c r="AM92" s="11">
        <f>'OddsRatio_working_3-way'!AA92+'OddsRatio_working_3-way'!AG92</f>
        <v>-0.58012190799197216</v>
      </c>
      <c r="AN92" s="11">
        <f>'OddsRatio_working_3-way'!AB92+'OddsRatio_working_3-way'!AH92</f>
        <v>-0.46165418483901954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1.0417760928309916</v>
      </c>
      <c r="AS92" s="11">
        <f>IF(('OddsRatio_working_3-way'!X92=0),IF(Q92&gt;0,-Q92^(1/3),(-Q92)^(1/3)),'OddsRatio_working_3-way'!AM92-'OddsRatio_working_3-way'!R92/3)</f>
        <v>-0.58012190799197216</v>
      </c>
      <c r="AT92" s="11">
        <f>IF(('OddsRatio_working_3-way'!X92=0),IF(Q92&gt;0,-Q92^(1/3),(-Q92)^(1/3)),'OddsRatio_working_3-way'!AN92-'OddsRatio_working_3-way'!R92/3)</f>
        <v>-0.46165418483901954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2.3199999999999998</v>
      </c>
      <c r="B93" s="4">
        <f>IF('True_Odds_Calculator_3-way'!B94="","",'True_Odds_Calculator_3-way'!B94)</f>
        <v>3.14</v>
      </c>
      <c r="C93" s="4">
        <f>IF('True_Odds_Calculator_3-way'!C94="","",'True_Odds_Calculator_3-way'!C94)</f>
        <v>3.53</v>
      </c>
      <c r="D93" s="9">
        <f t="shared" si="26"/>
        <v>0.41889833779098246</v>
      </c>
      <c r="E93" s="9">
        <f t="shared" si="27"/>
        <v>0.30779001991803662</v>
      </c>
      <c r="F93" s="9">
        <f t="shared" si="28"/>
        <v>0.27331164229098082</v>
      </c>
      <c r="G93" s="9">
        <f t="shared" si="29"/>
        <v>1.0509197393764524</v>
      </c>
      <c r="H93" s="9">
        <f t="shared" si="30"/>
        <v>2.3872140559769175</v>
      </c>
      <c r="I93" s="9">
        <f t="shared" si="31"/>
        <v>3.2489682422656081</v>
      </c>
      <c r="J93" s="9">
        <f t="shared" si="32"/>
        <v>3.6588269406224252</v>
      </c>
      <c r="K93" s="11">
        <f t="shared" si="33"/>
        <v>0.43103448275862072</v>
      </c>
      <c r="L93" s="11">
        <f t="shared" si="34"/>
        <v>0.31847133757961782</v>
      </c>
      <c r="M93" s="11">
        <f t="shared" si="35"/>
        <v>0.28328611898016998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-0.27791749548440814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0.23293485788096011</v>
      </c>
      <c r="Q93" s="11">
        <f>2*'OddsRatio_working_3-way'!K93*'OddsRatio_working_3-way'!L93*'OddsRatio_working_3-way'!M93</f>
        <v>7.7774576921856464E-2</v>
      </c>
      <c r="R93" s="11">
        <f t="shared" si="36"/>
        <v>0</v>
      </c>
      <c r="S93" s="11">
        <f t="shared" si="37"/>
        <v>-0.83814391560688317</v>
      </c>
      <c r="T93" s="11">
        <f t="shared" si="38"/>
        <v>-0.27984771806573727</v>
      </c>
      <c r="U93" s="11">
        <f>'OddsRatio_working_3-way'!S93-'OddsRatio_working_3-way'!R93^2/3</f>
        <v>-0.83814391560688317</v>
      </c>
      <c r="V93" s="11">
        <f>'OddsRatio_working_3-way'!S93*'OddsRatio_working_3-way'!R93/3-2*'OddsRatio_working_3-way'!R93^3/27-'OddsRatio_working_3-way'!T93</f>
        <v>0.27984771806573727</v>
      </c>
      <c r="W93" s="11">
        <f>'OddsRatio_working_3-way'!V93^2+4*'OddsRatio_working_3-way'!U93^3/27</f>
        <v>-8.9124718321432622E-3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0.14767127102007996</v>
      </c>
      <c r="Y93" s="11">
        <f>IF('OddsRatio_working_3-way'!W93&gt;=0,IF('OddsRatio_working_3-way'!V93+SQRT('OddsRatio_working_3-way'!W93)&gt;0,0,PI()),ACOS('OddsRatio_working_3-way'!V93/(2*'OddsRatio_working_3-way'!X93)))</f>
        <v>0.32535881718986404</v>
      </c>
      <c r="Z93" s="11">
        <f>'OddsRatio_working_3-way'!X93^(1/3)*COS('OddsRatio_working_3-way'!Y93/3)</f>
        <v>0.52545986968822622</v>
      </c>
      <c r="AA93" s="11">
        <f>'OddsRatio_working_3-way'!X93^(1/3)*COS(('OddsRatio_working_3-way'!Y93+2*PI())/3)</f>
        <v>-0.31227711349381121</v>
      </c>
      <c r="AB93" s="11">
        <f>'OddsRatio_working_3-way'!X93^(1/3)*COS(('OddsRatio_working_3-way'!Y93+4*PI())/3)</f>
        <v>-0.21318275619441507</v>
      </c>
      <c r="AC93" s="11">
        <f>'OddsRatio_working_3-way'!X93^(1/3)*SIN('OddsRatio_working_3-way'!Y93/3)</f>
        <v>5.7212153861979392E-2</v>
      </c>
      <c r="AD93" s="11">
        <f>'OddsRatio_working_3-way'!X93^(1/3)*SIN(('OddsRatio_working_3-way'!Y93+2*PI())/3)</f>
        <v>0.42645551888827488</v>
      </c>
      <c r="AE93" s="11">
        <f>'OddsRatio_working_3-way'!X93^(1/3)*SIN(('OddsRatio_working_3-way'!Y93+4*PI())/3)</f>
        <v>-0.48366767275025424</v>
      </c>
      <c r="AF93" s="11">
        <f>-'OddsRatio_working_3-way'!U93/(3*'OddsRatio_working_3-way'!X93^(1/3))*COS(('OddsRatio_working_3-way'!Y93)/3)</f>
        <v>0.52545986968822611</v>
      </c>
      <c r="AG93" s="11">
        <f>-'OddsRatio_working_3-way'!U93/(3*'OddsRatio_working_3-way'!X93^(1/3))*COS(('OddsRatio_working_3-way'!Y93+2*PI())/3)</f>
        <v>-0.31227711349381115</v>
      </c>
      <c r="AH93" s="11">
        <f>-'OddsRatio_working_3-way'!U93/(3*'OddsRatio_working_3-way'!X93^(1/3))*COS(('OddsRatio_working_3-way'!Y93+4*PI())/3)</f>
        <v>-0.21318275619441504</v>
      </c>
      <c r="AI93" s="11">
        <f>'OddsRatio_working_3-way'!U93/(3*'OddsRatio_working_3-way'!X93^(1/3))*SIN(('OddsRatio_working_3-way'!Y93)/3)</f>
        <v>-5.7212153861979378E-2</v>
      </c>
      <c r="AJ93" s="11">
        <f>'OddsRatio_working_3-way'!U93/(3*'OddsRatio_working_3-way'!X93^(1/3))*SIN(('OddsRatio_working_3-way'!Y93+2*PI())/3)</f>
        <v>-0.42645551888827482</v>
      </c>
      <c r="AK93" s="11">
        <f>'OddsRatio_working_3-way'!U93/(3*'OddsRatio_working_3-way'!X93^(1/3))*SIN(('OddsRatio_working_3-way'!Y93+4*PI())/3)</f>
        <v>0.48366767275025413</v>
      </c>
      <c r="AL93" s="11">
        <f>'OddsRatio_working_3-way'!Z93+'OddsRatio_working_3-way'!AF93</f>
        <v>1.0509197393764524</v>
      </c>
      <c r="AM93" s="11">
        <f>'OddsRatio_working_3-way'!AA93+'OddsRatio_working_3-way'!AG93</f>
        <v>-0.62455422698762231</v>
      </c>
      <c r="AN93" s="11">
        <f>'OddsRatio_working_3-way'!AB93+'OddsRatio_working_3-way'!AH93</f>
        <v>-0.42636551238883014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1.0509197393764524</v>
      </c>
      <c r="AS93" s="11">
        <f>IF(('OddsRatio_working_3-way'!X93=0),IF(Q93&gt;0,-Q93^(1/3),(-Q93)^(1/3)),'OddsRatio_working_3-way'!AM93-'OddsRatio_working_3-way'!R93/3)</f>
        <v>-0.62455422698762231</v>
      </c>
      <c r="AT93" s="11">
        <f>IF(('OddsRatio_working_3-way'!X93=0),IF(Q93&gt;0,-Q93^(1/3),(-Q93)^(1/3)),'OddsRatio_working_3-way'!AN93-'OddsRatio_working_3-way'!R93/3)</f>
        <v>-0.42636551238883014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3.68</v>
      </c>
      <c r="B94" s="4">
        <f>IF('True_Odds_Calculator_3-way'!B95="","",'True_Odds_Calculator_3-way'!B95)</f>
        <v>3.65</v>
      </c>
      <c r="C94" s="4">
        <f>IF('True_Odds_Calculator_3-way'!C95="","",'True_Odds_Calculator_3-way'!C95)</f>
        <v>2.0499999999999998</v>
      </c>
      <c r="D94" s="9">
        <f t="shared" si="26"/>
        <v>0.26152691182565097</v>
      </c>
      <c r="E94" s="9">
        <f t="shared" si="27"/>
        <v>0.26370684174124831</v>
      </c>
      <c r="F94" s="9">
        <f t="shared" si="28"/>
        <v>0.47476624643310078</v>
      </c>
      <c r="G94" s="9">
        <f t="shared" si="29"/>
        <v>1.0536187570258373</v>
      </c>
      <c r="H94" s="9">
        <f t="shared" si="30"/>
        <v>3.8236982688292445</v>
      </c>
      <c r="I94" s="9">
        <f t="shared" si="31"/>
        <v>3.7920897061184693</v>
      </c>
      <c r="J94" s="9">
        <f t="shared" si="32"/>
        <v>2.1062996948771291</v>
      </c>
      <c r="K94" s="11">
        <f t="shared" si="33"/>
        <v>0.27173913043478259</v>
      </c>
      <c r="L94" s="11">
        <f t="shared" si="34"/>
        <v>0.27397260273972601</v>
      </c>
      <c r="M94" s="11">
        <f t="shared" si="35"/>
        <v>0.48780487804878053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-0.27081668821452953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0.23170005374860175</v>
      </c>
      <c r="Q94" s="11">
        <f>2*'OddsRatio_working_3-way'!K94*'OddsRatio_working_3-way'!L94*'OddsRatio_working_3-way'!M94</f>
        <v>7.2633245689216863E-2</v>
      </c>
      <c r="R94" s="11">
        <f t="shared" si="36"/>
        <v>0</v>
      </c>
      <c r="S94" s="11">
        <f t="shared" si="37"/>
        <v>-0.85556047256976564</v>
      </c>
      <c r="T94" s="11">
        <f t="shared" si="38"/>
        <v>-0.26820077510024004</v>
      </c>
      <c r="U94" s="11">
        <f>'OddsRatio_working_3-way'!S94-'OddsRatio_working_3-way'!R94^2/3</f>
        <v>-0.85556047256976564</v>
      </c>
      <c r="V94" s="11">
        <f>'OddsRatio_working_3-way'!S94*'OddsRatio_working_3-way'!R94/3-2*'OddsRatio_working_3-way'!R94^3/27-'OddsRatio_working_3-way'!T94</f>
        <v>0.26820077510024004</v>
      </c>
      <c r="W94" s="11">
        <f>'OddsRatio_working_3-way'!V94^2+4*'OddsRatio_working_3-way'!U94^3/27</f>
        <v>-2.0847061168840983E-2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0.152297994843342</v>
      </c>
      <c r="Y94" s="11">
        <f>IF('OddsRatio_working_3-way'!W94&gt;=0,IF('OddsRatio_working_3-way'!V94+SQRT('OddsRatio_working_3-way'!W94)&gt;0,0,PI()),ACOS('OddsRatio_working_3-way'!V94/(2*'OddsRatio_working_3-way'!X94)))</f>
        <v>0.49385266189605881</v>
      </c>
      <c r="Z94" s="11">
        <f>'OddsRatio_working_3-way'!X94^(1/3)*COS('OddsRatio_working_3-way'!Y94/3)</f>
        <v>0.52680937851291865</v>
      </c>
      <c r="AA94" s="11">
        <f>'OddsRatio_working_3-way'!X94^(1/3)*COS(('OddsRatio_working_3-way'!Y94+2*PI())/3)</f>
        <v>-0.33919404982617035</v>
      </c>
      <c r="AB94" s="11">
        <f>'OddsRatio_working_3-way'!X94^(1/3)*COS(('OddsRatio_working_3-way'!Y94+4*PI())/3)</f>
        <v>-0.18761532868674824</v>
      </c>
      <c r="AC94" s="11">
        <f>'OddsRatio_working_3-way'!X94^(1/3)*SIN('OddsRatio_working_3-way'!Y94/3)</f>
        <v>8.7514015453264635E-2</v>
      </c>
      <c r="AD94" s="11">
        <f>'OddsRatio_working_3-way'!X94^(1/3)*SIN(('OddsRatio_working_3-way'!Y94+2*PI())/3)</f>
        <v>0.41247329701744734</v>
      </c>
      <c r="AE94" s="11">
        <f>'OddsRatio_working_3-way'!X94^(1/3)*SIN(('OddsRatio_working_3-way'!Y94+4*PI())/3)</f>
        <v>-0.49998731247071188</v>
      </c>
      <c r="AF94" s="11">
        <f>-'OddsRatio_working_3-way'!U94/(3*'OddsRatio_working_3-way'!X94^(1/3))*COS(('OddsRatio_working_3-way'!Y94)/3)</f>
        <v>0.52680937851291865</v>
      </c>
      <c r="AG94" s="11">
        <f>-'OddsRatio_working_3-way'!U94/(3*'OddsRatio_working_3-way'!X94^(1/3))*COS(('OddsRatio_working_3-way'!Y94+2*PI())/3)</f>
        <v>-0.33919404982617035</v>
      </c>
      <c r="AH94" s="11">
        <f>-'OddsRatio_working_3-way'!U94/(3*'OddsRatio_working_3-way'!X94^(1/3))*COS(('OddsRatio_working_3-way'!Y94+4*PI())/3)</f>
        <v>-0.18761532868674824</v>
      </c>
      <c r="AI94" s="11">
        <f>'OddsRatio_working_3-way'!U94/(3*'OddsRatio_working_3-way'!X94^(1/3))*SIN(('OddsRatio_working_3-way'!Y94)/3)</f>
        <v>-8.7514015453264635E-2</v>
      </c>
      <c r="AJ94" s="11">
        <f>'OddsRatio_working_3-way'!U94/(3*'OddsRatio_working_3-way'!X94^(1/3))*SIN(('OddsRatio_working_3-way'!Y94+2*PI())/3)</f>
        <v>-0.41247329701744734</v>
      </c>
      <c r="AK94" s="11">
        <f>'OddsRatio_working_3-way'!U94/(3*'OddsRatio_working_3-way'!X94^(1/3))*SIN(('OddsRatio_working_3-way'!Y94+4*PI())/3)</f>
        <v>0.49998731247071188</v>
      </c>
      <c r="AL94" s="11">
        <f>'OddsRatio_working_3-way'!Z94+'OddsRatio_working_3-way'!AF94</f>
        <v>1.0536187570258373</v>
      </c>
      <c r="AM94" s="11">
        <f>'OddsRatio_working_3-way'!AA94+'OddsRatio_working_3-way'!AG94</f>
        <v>-0.6783880996523407</v>
      </c>
      <c r="AN94" s="11">
        <f>'OddsRatio_working_3-way'!AB94+'OddsRatio_working_3-way'!AH94</f>
        <v>-0.37523065737349648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1.0536187570258373</v>
      </c>
      <c r="AS94" s="11">
        <f>IF(('OddsRatio_working_3-way'!X94=0),IF(Q94&gt;0,-Q94^(1/3),(-Q94)^(1/3)),'OddsRatio_working_3-way'!AM94-'OddsRatio_working_3-way'!R94/3)</f>
        <v>-0.6783880996523407</v>
      </c>
      <c r="AT94" s="11">
        <f>IF(('OddsRatio_working_3-way'!X94=0),IF(Q94&gt;0,-Q94^(1/3),(-Q94)^(1/3)),'OddsRatio_working_3-way'!AN94-'OddsRatio_working_3-way'!R94/3)</f>
        <v>-0.37523065737349648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3.94</v>
      </c>
      <c r="C95" s="4">
        <f>IF('True_Odds_Calculator_3-way'!C96="","",'True_Odds_Calculator_3-way'!C96)</f>
        <v>4.8600000000000003</v>
      </c>
      <c r="D95" s="9">
        <f t="shared" si="26"/>
        <v>0.56051923252697577</v>
      </c>
      <c r="E95" s="9">
        <f t="shared" si="27"/>
        <v>0.24301043659292981</v>
      </c>
      <c r="F95" s="9">
        <f t="shared" si="28"/>
        <v>0.19647033088009441</v>
      </c>
      <c r="G95" s="9">
        <f t="shared" si="29"/>
        <v>1.0595406804154899</v>
      </c>
      <c r="H95" s="9">
        <f t="shared" si="30"/>
        <v>1.7840601035074628</v>
      </c>
      <c r="I95" s="9">
        <f t="shared" si="31"/>
        <v>4.1150496004215409</v>
      </c>
      <c r="J95" s="9">
        <f t="shared" si="32"/>
        <v>5.0898270264037917</v>
      </c>
      <c r="K95" s="11">
        <f t="shared" si="33"/>
        <v>0.57471264367816088</v>
      </c>
      <c r="L95" s="11">
        <f t="shared" si="34"/>
        <v>0.25380710659898476</v>
      </c>
      <c r="M95" s="11">
        <f t="shared" si="35"/>
        <v>0.20576131687242796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-0.25204878916686302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0.22630263277001383</v>
      </c>
      <c r="Q95" s="11">
        <f>2*'OddsRatio_working_3-way'!K95*'OddsRatio_working_3-way'!L95*'OddsRatio_working_3-way'!M95</f>
        <v>6.0027223546422759E-2</v>
      </c>
      <c r="R95" s="11">
        <f t="shared" si="36"/>
        <v>0</v>
      </c>
      <c r="S95" s="11">
        <f t="shared" si="37"/>
        <v>-0.89785248926625649</v>
      </c>
      <c r="T95" s="11">
        <f t="shared" si="38"/>
        <v>-0.23815715895656669</v>
      </c>
      <c r="U95" s="11">
        <f>'OddsRatio_working_3-way'!S95-'OddsRatio_working_3-way'!R95^2/3</f>
        <v>-0.89785248926625649</v>
      </c>
      <c r="V95" s="11">
        <f>'OddsRatio_working_3-way'!S95*'OddsRatio_working_3-way'!R95/3-2*'OddsRatio_working_3-way'!R95^3/27-'OddsRatio_working_3-way'!T95</f>
        <v>0.23815715895656669</v>
      </c>
      <c r="W95" s="11">
        <f>'OddsRatio_working_3-way'!V95^2+4*'OddsRatio_working_3-way'!U95^3/27</f>
        <v>-5.0509907027285868E-2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0.16372899818720968</v>
      </c>
      <c r="Y95" s="11">
        <f>IF('OddsRatio_working_3-way'!W95&gt;=0,IF('OddsRatio_working_3-way'!V95+SQRT('OddsRatio_working_3-way'!W95)&gt;0,0,PI()),ACOS('OddsRatio_working_3-way'!V95/(2*'OddsRatio_working_3-way'!X95)))</f>
        <v>0.75643018249208172</v>
      </c>
      <c r="Z95" s="11">
        <f>'OddsRatio_working_3-way'!X95^(1/3)*COS('OddsRatio_working_3-way'!Y95/3)</f>
        <v>0.52977034020774505</v>
      </c>
      <c r="AA95" s="11">
        <f>'OddsRatio_working_3-way'!X95^(1/3)*COS(('OddsRatio_working_3-way'!Y95+2*PI())/3)</f>
        <v>-0.38308272631250034</v>
      </c>
      <c r="AB95" s="11">
        <f>'OddsRatio_working_3-way'!X95^(1/3)*COS(('OddsRatio_working_3-way'!Y95+4*PI())/3)</f>
        <v>-0.1466876138952446</v>
      </c>
      <c r="AC95" s="11">
        <f>'OddsRatio_working_3-way'!X95^(1/3)*SIN('OddsRatio_working_3-way'!Y95/3)</f>
        <v>0.13648278178921441</v>
      </c>
      <c r="AD95" s="11">
        <f>'OddsRatio_working_3-way'!X95^(1/3)*SIN(('OddsRatio_working_3-way'!Y95+2*PI())/3)</f>
        <v>0.39055318189682464</v>
      </c>
      <c r="AE95" s="11">
        <f>'OddsRatio_working_3-way'!X95^(1/3)*SIN(('OddsRatio_working_3-way'!Y95+4*PI())/3)</f>
        <v>-0.52703596368603911</v>
      </c>
      <c r="AF95" s="11">
        <f>-'OddsRatio_working_3-way'!U95/(3*'OddsRatio_working_3-way'!X95^(1/3))*COS(('OddsRatio_working_3-way'!Y95)/3)</f>
        <v>0.52977034020774494</v>
      </c>
      <c r="AG95" s="11">
        <f>-'OddsRatio_working_3-way'!U95/(3*'OddsRatio_working_3-way'!X95^(1/3))*COS(('OddsRatio_working_3-way'!Y95+2*PI())/3)</f>
        <v>-0.38308272631250023</v>
      </c>
      <c r="AH95" s="11">
        <f>-'OddsRatio_working_3-way'!U95/(3*'OddsRatio_working_3-way'!X95^(1/3))*COS(('OddsRatio_working_3-way'!Y95+4*PI())/3)</f>
        <v>-0.14668761389524457</v>
      </c>
      <c r="AI95" s="11">
        <f>'OddsRatio_working_3-way'!U95/(3*'OddsRatio_working_3-way'!X95^(1/3))*SIN(('OddsRatio_working_3-way'!Y95)/3)</f>
        <v>-0.13648278178921439</v>
      </c>
      <c r="AJ95" s="11">
        <f>'OddsRatio_working_3-way'!U95/(3*'OddsRatio_working_3-way'!X95^(1/3))*SIN(('OddsRatio_working_3-way'!Y95+2*PI())/3)</f>
        <v>-0.39055318189682459</v>
      </c>
      <c r="AK95" s="11">
        <f>'OddsRatio_working_3-way'!U95/(3*'OddsRatio_working_3-way'!X95^(1/3))*SIN(('OddsRatio_working_3-way'!Y95+4*PI())/3)</f>
        <v>0.527035963686039</v>
      </c>
      <c r="AL95" s="11">
        <f>'OddsRatio_working_3-way'!Z95+'OddsRatio_working_3-way'!AF95</f>
        <v>1.0595406804154899</v>
      </c>
      <c r="AM95" s="11">
        <f>'OddsRatio_working_3-way'!AA95+'OddsRatio_working_3-way'!AG95</f>
        <v>-0.76616545262500058</v>
      </c>
      <c r="AN95" s="11">
        <f>'OddsRatio_working_3-way'!AB95+'OddsRatio_working_3-way'!AH95</f>
        <v>-0.29337522779048919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1.0595406804154899</v>
      </c>
      <c r="AS95" s="11">
        <f>IF(('OddsRatio_working_3-way'!X95=0),IF(Q95&gt;0,-Q95^(1/3),(-Q95)^(1/3)),'OddsRatio_working_3-way'!AM95-'OddsRatio_working_3-way'!R95/3)</f>
        <v>-0.76616545262500058</v>
      </c>
      <c r="AT95" s="11">
        <f>IF(('OddsRatio_working_3-way'!X95=0),IF(Q95&gt;0,-Q95^(1/3),(-Q95)^(1/3)),'OddsRatio_working_3-way'!AN95-'OddsRatio_working_3-way'!R95/3)</f>
        <v>-0.29337522779048919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12.53</v>
      </c>
      <c r="B96" s="4">
        <f>IF('True_Odds_Calculator_3-way'!B97="","",'True_Odds_Calculator_3-way'!B97)</f>
        <v>7.23</v>
      </c>
      <c r="C96" s="4">
        <f>IF('True_Odds_Calculator_3-way'!C97="","",'True_Odds_Calculator_3-way'!C97)</f>
        <v>1.22</v>
      </c>
      <c r="D96" s="9">
        <f t="shared" si="26"/>
        <v>7.1965024177712097E-2</v>
      </c>
      <c r="E96" s="9">
        <f t="shared" si="27"/>
        <v>0.12550365926788379</v>
      </c>
      <c r="F96" s="9">
        <f t="shared" si="28"/>
        <v>0.80253131655440402</v>
      </c>
      <c r="G96" s="9">
        <f t="shared" si="29"/>
        <v>1.1184422417388136</v>
      </c>
      <c r="H96" s="9">
        <f t="shared" si="30"/>
        <v>13.895639047248519</v>
      </c>
      <c r="I96" s="9">
        <f t="shared" si="31"/>
        <v>7.9678951660328092</v>
      </c>
      <c r="J96" s="9">
        <f t="shared" si="32"/>
        <v>1.2460572931825389</v>
      </c>
      <c r="K96" s="11">
        <f t="shared" si="33"/>
        <v>7.9808459696727854E-2</v>
      </c>
      <c r="L96" s="11">
        <f t="shared" si="34"/>
        <v>0.13831258644536651</v>
      </c>
      <c r="M96" s="11">
        <f t="shared" si="35"/>
        <v>0.81967213114754101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-0.14298511724141938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0.16268236915257089</v>
      </c>
      <c r="Q96" s="11">
        <f>2*'OddsRatio_working_3-way'!K96*'OddsRatio_working_3-way'!L96*'OddsRatio_working_3-way'!M96</f>
        <v>1.8095925378483969E-2</v>
      </c>
      <c r="R96" s="11">
        <f t="shared" si="36"/>
        <v>0</v>
      </c>
      <c r="S96" s="11">
        <f t="shared" si="37"/>
        <v>-1.1377573574870328</v>
      </c>
      <c r="T96" s="11">
        <f t="shared" si="38"/>
        <v>-0.12655810428109374</v>
      </c>
      <c r="U96" s="11">
        <f>'OddsRatio_working_3-way'!S96-'OddsRatio_working_3-way'!R96^2/3</f>
        <v>-1.1377573574870328</v>
      </c>
      <c r="V96" s="11">
        <f>'OddsRatio_working_3-way'!S96*'OddsRatio_working_3-way'!R96/3-2*'OddsRatio_working_3-way'!R96^3/27-'OddsRatio_working_3-way'!T96</f>
        <v>0.12655810428109374</v>
      </c>
      <c r="W96" s="11">
        <f>'OddsRatio_working_3-way'!V96^2+4*'OddsRatio_working_3-way'!U96^3/27</f>
        <v>-0.20217824250664296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0.23355684333041235</v>
      </c>
      <c r="Y96" s="11">
        <f>IF('OddsRatio_working_3-way'!W96&gt;=0,IF('OddsRatio_working_3-way'!V96+SQRT('OddsRatio_working_3-way'!W96)&gt;0,0,PI()),ACOS('OddsRatio_working_3-way'!V96/(2*'OddsRatio_working_3-way'!X96)))</f>
        <v>1.2964306354215345</v>
      </c>
      <c r="Z96" s="11">
        <f>'OddsRatio_working_3-way'!X96^(1/3)*COS('OddsRatio_working_3-way'!Y96/3)</f>
        <v>0.55922112086940678</v>
      </c>
      <c r="AA96" s="11">
        <f>'OddsRatio_working_3-way'!X96^(1/3)*COS(('OddsRatio_working_3-way'!Y96+2*PI())/3)</f>
        <v>-0.50297829053896759</v>
      </c>
      <c r="AB96" s="11">
        <f>'OddsRatio_working_3-way'!X96^(1/3)*COS(('OddsRatio_working_3-way'!Y96+4*PI())/3)</f>
        <v>-5.6242830330439086E-2</v>
      </c>
      <c r="AC96" s="11">
        <f>'OddsRatio_working_3-way'!X96^(1/3)*SIN('OddsRatio_working_3-way'!Y96/3)</f>
        <v>0.2579228382079452</v>
      </c>
      <c r="AD96" s="11">
        <f>'OddsRatio_working_3-way'!X96^(1/3)*SIN(('OddsRatio_working_3-way'!Y96+2*PI())/3)</f>
        <v>0.35533827790174177</v>
      </c>
      <c r="AE96" s="11">
        <f>'OddsRatio_working_3-way'!X96^(1/3)*SIN(('OddsRatio_working_3-way'!Y96+4*PI())/3)</f>
        <v>-0.61326111610968703</v>
      </c>
      <c r="AF96" s="11">
        <f>-'OddsRatio_working_3-way'!U96/(3*'OddsRatio_working_3-way'!X96^(1/3))*COS(('OddsRatio_working_3-way'!Y96)/3)</f>
        <v>0.55922112086940678</v>
      </c>
      <c r="AG96" s="11">
        <f>-'OddsRatio_working_3-way'!U96/(3*'OddsRatio_working_3-way'!X96^(1/3))*COS(('OddsRatio_working_3-way'!Y96+2*PI())/3)</f>
        <v>-0.50297829053896759</v>
      </c>
      <c r="AH96" s="11">
        <f>-'OddsRatio_working_3-way'!U96/(3*'OddsRatio_working_3-way'!X96^(1/3))*COS(('OddsRatio_working_3-way'!Y96+4*PI())/3)</f>
        <v>-5.6242830330439086E-2</v>
      </c>
      <c r="AI96" s="11">
        <f>'OddsRatio_working_3-way'!U96/(3*'OddsRatio_working_3-way'!X96^(1/3))*SIN(('OddsRatio_working_3-way'!Y96)/3)</f>
        <v>-0.2579228382079452</v>
      </c>
      <c r="AJ96" s="11">
        <f>'OddsRatio_working_3-way'!U96/(3*'OddsRatio_working_3-way'!X96^(1/3))*SIN(('OddsRatio_working_3-way'!Y96+2*PI())/3)</f>
        <v>-0.35533827790174177</v>
      </c>
      <c r="AK96" s="11">
        <f>'OddsRatio_working_3-way'!U96/(3*'OddsRatio_working_3-way'!X96^(1/3))*SIN(('OddsRatio_working_3-way'!Y96+4*PI())/3)</f>
        <v>0.61326111610968703</v>
      </c>
      <c r="AL96" s="11">
        <f>'OddsRatio_working_3-way'!Z96+'OddsRatio_working_3-way'!AF96</f>
        <v>1.1184422417388136</v>
      </c>
      <c r="AM96" s="11">
        <f>'OddsRatio_working_3-way'!AA96+'OddsRatio_working_3-way'!AG96</f>
        <v>-1.0059565810779352</v>
      </c>
      <c r="AN96" s="11">
        <f>'OddsRatio_working_3-way'!AB96+'OddsRatio_working_3-way'!AH96</f>
        <v>-0.11248566066087817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1.1184422417388136</v>
      </c>
      <c r="AS96" s="11">
        <f>IF(('OddsRatio_working_3-way'!X96=0),IF(Q96&gt;0,-Q96^(1/3),(-Q96)^(1/3)),'OddsRatio_working_3-way'!AM96-'OddsRatio_working_3-way'!R96/3)</f>
        <v>-1.0059565810779352</v>
      </c>
      <c r="AT96" s="11">
        <f>IF(('OddsRatio_working_3-way'!X96=0),IF(Q96&gt;0,-Q96^(1/3),(-Q96)^(1/3)),'OddsRatio_working_3-way'!AN96-'OddsRatio_working_3-way'!R96/3)</f>
        <v>-0.11248566066087817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3.29</v>
      </c>
      <c r="B97" s="4">
        <f>IF('True_Odds_Calculator_3-way'!B98="","",'True_Odds_Calculator_3-way'!B98)</f>
        <v>3.91</v>
      </c>
      <c r="C97" s="4">
        <f>IF('True_Odds_Calculator_3-way'!C98="","",'True_Odds_Calculator_3-way'!C98)</f>
        <v>2.13</v>
      </c>
      <c r="D97" s="9">
        <f t="shared" si="26"/>
        <v>0.29448600245446888</v>
      </c>
      <c r="E97" s="9">
        <f t="shared" si="27"/>
        <v>0.24725684800142311</v>
      </c>
      <c r="F97" s="9">
        <f t="shared" si="28"/>
        <v>0.45825714954410779</v>
      </c>
      <c r="G97" s="9">
        <f t="shared" si="29"/>
        <v>1.0461777894961863</v>
      </c>
      <c r="H97" s="9">
        <f t="shared" si="30"/>
        <v>3.3957471379462669</v>
      </c>
      <c r="I97" s="9">
        <f t="shared" si="31"/>
        <v>4.0443773674339019</v>
      </c>
      <c r="J97" s="9">
        <f t="shared" si="32"/>
        <v>2.1821809021306908</v>
      </c>
      <c r="K97" s="11">
        <f t="shared" si="33"/>
        <v>0.303951367781155</v>
      </c>
      <c r="L97" s="11">
        <f t="shared" si="34"/>
        <v>0.25575447570332482</v>
      </c>
      <c r="M97" s="11">
        <f t="shared" si="35"/>
        <v>0.46948356807511737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-0.27482399977489136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0.23102099564793674</v>
      </c>
      <c r="Q97" s="11">
        <f>2*'OddsRatio_working_3-way'!K97*'OddsRatio_working_3-way'!L97*'OddsRatio_working_3-way'!M97</f>
        <v>7.299241568655189E-2</v>
      </c>
      <c r="R97" s="11">
        <f t="shared" si="36"/>
        <v>0</v>
      </c>
      <c r="S97" s="11">
        <f t="shared" si="37"/>
        <v>-0.84061434167746008</v>
      </c>
      <c r="T97" s="11">
        <f t="shared" si="38"/>
        <v>-0.26559694839730175</v>
      </c>
      <c r="U97" s="11">
        <f>'OddsRatio_working_3-way'!S97-'OddsRatio_working_3-way'!R97^2/3</f>
        <v>-0.84061434167746008</v>
      </c>
      <c r="V97" s="11">
        <f>'OddsRatio_working_3-way'!S97*'OddsRatio_working_3-way'!R97/3-2*'OddsRatio_working_3-way'!R97^3/27-'OddsRatio_working_3-way'!T97</f>
        <v>0.26559694839730175</v>
      </c>
      <c r="W97" s="11">
        <f>'OddsRatio_working_3-way'!V97^2+4*'OddsRatio_working_3-way'!U97^3/27</f>
        <v>-1.745905948830255E-2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0.1483246426645464</v>
      </c>
      <c r="Y97" s="11">
        <f>IF('OddsRatio_working_3-way'!W97&gt;=0,IF('OddsRatio_working_3-way'!V97+SQRT('OddsRatio_working_3-way'!W97)&gt;0,0,PI()),ACOS('OddsRatio_working_3-way'!V97/(2*'OddsRatio_working_3-way'!X97)))</f>
        <v>0.46164033560755069</v>
      </c>
      <c r="Z97" s="11">
        <f>'OddsRatio_working_3-way'!X97^(1/3)*COS('OddsRatio_working_3-way'!Y97/3)</f>
        <v>0.52308889474809306</v>
      </c>
      <c r="AA97" s="11">
        <f>'OddsRatio_working_3-way'!X97^(1/3)*COS(('OddsRatio_working_3-way'!Y97+2*PI())/3)</f>
        <v>-0.33180888761787697</v>
      </c>
      <c r="AB97" s="11">
        <f>'OddsRatio_working_3-way'!X97^(1/3)*COS(('OddsRatio_working_3-way'!Y97+4*PI())/3)</f>
        <v>-0.19128000713021595</v>
      </c>
      <c r="AC97" s="11">
        <f>'OddsRatio_working_3-way'!X97^(1/3)*SIN('OddsRatio_working_3-way'!Y97/3)</f>
        <v>8.1134386978467823E-2</v>
      </c>
      <c r="AD97" s="11">
        <f>'OddsRatio_working_3-way'!X97^(1/3)*SIN(('OddsRatio_working_3-way'!Y97+2*PI())/3)</f>
        <v>0.41244107780013906</v>
      </c>
      <c r="AE97" s="11">
        <f>'OddsRatio_working_3-way'!X97^(1/3)*SIN(('OddsRatio_working_3-way'!Y97+4*PI())/3)</f>
        <v>-0.49357546477860698</v>
      </c>
      <c r="AF97" s="11">
        <f>-'OddsRatio_working_3-way'!U97/(3*'OddsRatio_working_3-way'!X97^(1/3))*COS(('OddsRatio_working_3-way'!Y97)/3)</f>
        <v>0.52308889474809317</v>
      </c>
      <c r="AG97" s="11">
        <f>-'OddsRatio_working_3-way'!U97/(3*'OddsRatio_working_3-way'!X97^(1/3))*COS(('OddsRatio_working_3-way'!Y97+2*PI())/3)</f>
        <v>-0.33180888761787702</v>
      </c>
      <c r="AH97" s="11">
        <f>-'OddsRatio_working_3-way'!U97/(3*'OddsRatio_working_3-way'!X97^(1/3))*COS(('OddsRatio_working_3-way'!Y97+4*PI())/3)</f>
        <v>-0.19128000713021598</v>
      </c>
      <c r="AI97" s="11">
        <f>'OddsRatio_working_3-way'!U97/(3*'OddsRatio_working_3-way'!X97^(1/3))*SIN(('OddsRatio_working_3-way'!Y97)/3)</f>
        <v>-8.1134386978467837E-2</v>
      </c>
      <c r="AJ97" s="11">
        <f>'OddsRatio_working_3-way'!U97/(3*'OddsRatio_working_3-way'!X97^(1/3))*SIN(('OddsRatio_working_3-way'!Y97+2*PI())/3)</f>
        <v>-0.41244107780013917</v>
      </c>
      <c r="AK97" s="11">
        <f>'OddsRatio_working_3-way'!U97/(3*'OddsRatio_working_3-way'!X97^(1/3))*SIN(('OddsRatio_working_3-way'!Y97+4*PI())/3)</f>
        <v>0.49357546477860703</v>
      </c>
      <c r="AL97" s="11">
        <f>'OddsRatio_working_3-way'!Z97+'OddsRatio_working_3-way'!AF97</f>
        <v>1.0461777894961863</v>
      </c>
      <c r="AM97" s="11">
        <f>'OddsRatio_working_3-way'!AA97+'OddsRatio_working_3-way'!AG97</f>
        <v>-0.66361777523575394</v>
      </c>
      <c r="AN97" s="11">
        <f>'OddsRatio_working_3-way'!AB97+'OddsRatio_working_3-way'!AH97</f>
        <v>-0.38256001426043196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1.0461777894961863</v>
      </c>
      <c r="AS97" s="11">
        <f>IF(('OddsRatio_working_3-way'!X97=0),IF(Q97&gt;0,-Q97^(1/3),(-Q97)^(1/3)),'OddsRatio_working_3-way'!AM97-'OddsRatio_working_3-way'!R97/3)</f>
        <v>-0.66361777523575394</v>
      </c>
      <c r="AT97" s="11">
        <f>IF(('OddsRatio_working_3-way'!X97=0),IF(Q97&gt;0,-Q97^(1/3),(-Q97)^(1/3)),'OddsRatio_working_3-way'!AN97-'OddsRatio_working_3-way'!R97/3)</f>
        <v>-0.38256001426043196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4.41</v>
      </c>
      <c r="B98" s="4">
        <f>IF('True_Odds_Calculator_3-way'!B99="","",'True_Odds_Calculator_3-way'!B99)</f>
        <v>3.63</v>
      </c>
      <c r="C98" s="4">
        <f>IF('True_Odds_Calculator_3-way'!C99="","",'True_Odds_Calculator_3-way'!C99)</f>
        <v>1.9</v>
      </c>
      <c r="D98" s="9">
        <f t="shared" si="26"/>
        <v>0.21878626199015425</v>
      </c>
      <c r="E98" s="9">
        <f t="shared" si="27"/>
        <v>0.26638825932320298</v>
      </c>
      <c r="F98" s="9">
        <f t="shared" si="28"/>
        <v>0.51482547868664286</v>
      </c>
      <c r="G98" s="9">
        <f t="shared" si="29"/>
        <v>1.0471175646444792</v>
      </c>
      <c r="H98" s="9">
        <f t="shared" si="30"/>
        <v>4.5706708954376749</v>
      </c>
      <c r="I98" s="9">
        <f t="shared" si="31"/>
        <v>3.7539191950149804</v>
      </c>
      <c r="J98" s="9">
        <f t="shared" si="32"/>
        <v>1.9424058081800313</v>
      </c>
      <c r="K98" s="11">
        <f t="shared" si="33"/>
        <v>0.22675736961451246</v>
      </c>
      <c r="L98" s="11">
        <f t="shared" si="34"/>
        <v>0.27548209366391185</v>
      </c>
      <c r="M98" s="11">
        <f t="shared" si="35"/>
        <v>0.52631578947368418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-0.2653712202584384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0.22817110992093903</v>
      </c>
      <c r="Q98" s="11">
        <f>2*'OddsRatio_working_3-way'!K98*'OddsRatio_working_3-way'!L98*'OddsRatio_working_3-way'!M98</f>
        <v>6.5755363089607791E-2</v>
      </c>
      <c r="R98" s="11">
        <f t="shared" si="36"/>
        <v>0</v>
      </c>
      <c r="S98" s="11">
        <f t="shared" si="37"/>
        <v>-0.85981859562136731</v>
      </c>
      <c r="T98" s="11">
        <f t="shared" si="38"/>
        <v>-0.24778633879578307</v>
      </c>
      <c r="U98" s="11">
        <f>'OddsRatio_working_3-way'!S98-'OddsRatio_working_3-way'!R98^2/3</f>
        <v>-0.85981859562136731</v>
      </c>
      <c r="V98" s="11">
        <f>'OddsRatio_working_3-way'!S98*'OddsRatio_working_3-way'!R98/3-2*'OddsRatio_working_3-way'!R98^3/27-'OddsRatio_working_3-way'!T98</f>
        <v>0.24778633879578307</v>
      </c>
      <c r="W98" s="11">
        <f>'OddsRatio_working_3-way'!V98^2+4*'OddsRatio_working_3-way'!U98^3/27</f>
        <v>-3.2772831766951109E-2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0.15343638866055348</v>
      </c>
      <c r="Y98" s="11">
        <f>IF('OddsRatio_working_3-way'!W98&gt;=0,IF('OddsRatio_working_3-way'!V98+SQRT('OddsRatio_working_3-way'!W98)&gt;0,0,PI()),ACOS('OddsRatio_working_3-way'!V98/(2*'OddsRatio_working_3-way'!X98)))</f>
        <v>0.63096901394834304</v>
      </c>
      <c r="Z98" s="11">
        <f>'OddsRatio_working_3-way'!X98^(1/3)*COS('OddsRatio_working_3-way'!Y98/3)</f>
        <v>0.52355878232223962</v>
      </c>
      <c r="AA98" s="11">
        <f>'OddsRatio_working_3-way'!X98^(1/3)*COS(('OddsRatio_working_3-way'!Y98+2*PI())/3)</f>
        <v>-0.35857453564307246</v>
      </c>
      <c r="AB98" s="11">
        <f>'OddsRatio_working_3-way'!X98^(1/3)*COS(('OddsRatio_working_3-way'!Y98+4*PI())/3)</f>
        <v>-0.16498424667916733</v>
      </c>
      <c r="AC98" s="11">
        <f>'OddsRatio_working_3-way'!X98^(1/3)*SIN('OddsRatio_working_3-way'!Y98/3)</f>
        <v>0.11176940544580821</v>
      </c>
      <c r="AD98" s="11">
        <f>'OddsRatio_working_3-way'!X98^(1/3)*SIN(('OddsRatio_working_3-way'!Y98+2*PI())/3)</f>
        <v>0.39753050314260258</v>
      </c>
      <c r="AE98" s="11">
        <f>'OddsRatio_working_3-way'!X98^(1/3)*SIN(('OddsRatio_working_3-way'!Y98+4*PI())/3)</f>
        <v>-0.50929990858841068</v>
      </c>
      <c r="AF98" s="11">
        <f>-'OddsRatio_working_3-way'!U98/(3*'OddsRatio_working_3-way'!X98^(1/3))*COS(('OddsRatio_working_3-way'!Y98)/3)</f>
        <v>0.52355878232223962</v>
      </c>
      <c r="AG98" s="11">
        <f>-'OddsRatio_working_3-way'!U98/(3*'OddsRatio_working_3-way'!X98^(1/3))*COS(('OddsRatio_working_3-way'!Y98+2*PI())/3)</f>
        <v>-0.35857453564307246</v>
      </c>
      <c r="AH98" s="11">
        <f>-'OddsRatio_working_3-way'!U98/(3*'OddsRatio_working_3-way'!X98^(1/3))*COS(('OddsRatio_working_3-way'!Y98+4*PI())/3)</f>
        <v>-0.16498424667916733</v>
      </c>
      <c r="AI98" s="11">
        <f>'OddsRatio_working_3-way'!U98/(3*'OddsRatio_working_3-way'!X98^(1/3))*SIN(('OddsRatio_working_3-way'!Y98)/3)</f>
        <v>-0.11176940544580821</v>
      </c>
      <c r="AJ98" s="11">
        <f>'OddsRatio_working_3-way'!U98/(3*'OddsRatio_working_3-way'!X98^(1/3))*SIN(('OddsRatio_working_3-way'!Y98+2*PI())/3)</f>
        <v>-0.39753050314260258</v>
      </c>
      <c r="AK98" s="11">
        <f>'OddsRatio_working_3-way'!U98/(3*'OddsRatio_working_3-way'!X98^(1/3))*SIN(('OddsRatio_working_3-way'!Y98+4*PI())/3)</f>
        <v>0.50929990858841068</v>
      </c>
      <c r="AL98" s="11">
        <f>'OddsRatio_working_3-way'!Z98+'OddsRatio_working_3-way'!AF98</f>
        <v>1.0471175646444792</v>
      </c>
      <c r="AM98" s="11">
        <f>'OddsRatio_working_3-way'!AA98+'OddsRatio_working_3-way'!AG98</f>
        <v>-0.71714907128614491</v>
      </c>
      <c r="AN98" s="11">
        <f>'OddsRatio_working_3-way'!AB98+'OddsRatio_working_3-way'!AH98</f>
        <v>-0.32996849335833467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1.0471175646444792</v>
      </c>
      <c r="AS98" s="11">
        <f>IF(('OddsRatio_working_3-way'!X98=0),IF(Q98&gt;0,-Q98^(1/3),(-Q98)^(1/3)),'OddsRatio_working_3-way'!AM98-'OddsRatio_working_3-way'!R98/3)</f>
        <v>-0.71714907128614491</v>
      </c>
      <c r="AT98" s="11">
        <f>IF(('OddsRatio_working_3-way'!X98=0),IF(Q98&gt;0,-Q98^(1/3),(-Q98)^(1/3)),'OddsRatio_working_3-way'!AN98-'OddsRatio_working_3-way'!R98/3)</f>
        <v>-0.32996849335833467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6.34</v>
      </c>
      <c r="B99" s="4">
        <f>IF('True_Odds_Calculator_3-way'!B100="","",'True_Odds_Calculator_3-way'!B100)</f>
        <v>4.4800000000000004</v>
      </c>
      <c r="C99" s="4">
        <f>IF('True_Odds_Calculator_3-way'!C100="","",'True_Odds_Calculator_3-way'!C100)</f>
        <v>1.54</v>
      </c>
      <c r="D99" s="9">
        <f t="shared" si="26"/>
        <v>0.15028991136727576</v>
      </c>
      <c r="E99" s="9">
        <f t="shared" si="27"/>
        <v>0.21346981012972407</v>
      </c>
      <c r="F99" s="9">
        <f t="shared" si="28"/>
        <v>0.63624027850300025</v>
      </c>
      <c r="G99" s="9">
        <f t="shared" si="29"/>
        <v>1.0587652757041792</v>
      </c>
      <c r="H99" s="9">
        <f t="shared" si="30"/>
        <v>6.6538065722603168</v>
      </c>
      <c r="I99" s="9">
        <f t="shared" si="31"/>
        <v>4.6845031594505429</v>
      </c>
      <c r="J99" s="9">
        <f t="shared" si="32"/>
        <v>1.5717332488802569</v>
      </c>
      <c r="K99" s="11">
        <f t="shared" si="33"/>
        <v>0.15772870662460567</v>
      </c>
      <c r="L99" s="11">
        <f t="shared" si="34"/>
        <v>0.2232142857142857</v>
      </c>
      <c r="M99" s="11">
        <f t="shared" si="35"/>
        <v>0.64935064935064934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-0.22941735483984249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0.21398722953477345</v>
      </c>
      <c r="Q99" s="11">
        <f>2*'OddsRatio_working_3-way'!K99*'OddsRatio_working_3-way'!L99*'OddsRatio_working_3-way'!M99</f>
        <v>4.5723766994609713E-2</v>
      </c>
      <c r="R99" s="11">
        <f t="shared" si="36"/>
        <v>0</v>
      </c>
      <c r="S99" s="11">
        <f t="shared" si="37"/>
        <v>-0.93274211832909981</v>
      </c>
      <c r="T99" s="11">
        <f t="shared" si="38"/>
        <v>-0.19930387143784184</v>
      </c>
      <c r="U99" s="11">
        <f>'OddsRatio_working_3-way'!S99-'OddsRatio_working_3-way'!R99^2/3</f>
        <v>-0.93274211832909981</v>
      </c>
      <c r="V99" s="11">
        <f>'OddsRatio_working_3-way'!S99*'OddsRatio_working_3-way'!R99/3-2*'OddsRatio_working_3-way'!R99^3/27-'OddsRatio_working_3-way'!T99</f>
        <v>0.19930387143784184</v>
      </c>
      <c r="W99" s="11">
        <f>'OddsRatio_working_3-way'!V99^2+4*'OddsRatio_working_3-way'!U99^3/27</f>
        <v>-8.0499148111542101E-2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0.1733646311114625</v>
      </c>
      <c r="Y99" s="11">
        <f>IF('OddsRatio_working_3-way'!W99&gt;=0,IF('OddsRatio_working_3-way'!V99+SQRT('OddsRatio_working_3-way'!W99)&gt;0,0,PI()),ACOS('OddsRatio_working_3-way'!V99/(2*'OddsRatio_working_3-way'!X99)))</f>
        <v>0.95842289490164922</v>
      </c>
      <c r="Z99" s="11">
        <f>'OddsRatio_working_3-way'!X99^(1/3)*COS('OddsRatio_working_3-way'!Y99/3)</f>
        <v>0.52938263785208961</v>
      </c>
      <c r="AA99" s="11">
        <f>'OddsRatio_working_3-way'!X99^(1/3)*COS(('OddsRatio_working_3-way'!Y99+2*PI())/3)</f>
        <v>-0.4163522784306169</v>
      </c>
      <c r="AB99" s="11">
        <f>'OddsRatio_working_3-way'!X99^(1/3)*COS(('OddsRatio_working_3-way'!Y99+4*PI())/3)</f>
        <v>-0.11303035942147278</v>
      </c>
      <c r="AC99" s="11">
        <f>'OddsRatio_working_3-way'!X99^(1/3)*SIN('OddsRatio_working_3-way'!Y99/3)</f>
        <v>0.17512299159104325</v>
      </c>
      <c r="AD99" s="11">
        <f>'OddsRatio_working_3-way'!X99^(1/3)*SIN(('OddsRatio_working_3-way'!Y99+2*PI())/3)</f>
        <v>0.3708973169068055</v>
      </c>
      <c r="AE99" s="11">
        <f>'OddsRatio_working_3-way'!X99^(1/3)*SIN(('OddsRatio_working_3-way'!Y99+4*PI())/3)</f>
        <v>-0.54602030849784877</v>
      </c>
      <c r="AF99" s="11">
        <f>-'OddsRatio_working_3-way'!U99/(3*'OddsRatio_working_3-way'!X99^(1/3))*COS(('OddsRatio_working_3-way'!Y99)/3)</f>
        <v>0.52938263785208961</v>
      </c>
      <c r="AG99" s="11">
        <f>-'OddsRatio_working_3-way'!U99/(3*'OddsRatio_working_3-way'!X99^(1/3))*COS(('OddsRatio_working_3-way'!Y99+2*PI())/3)</f>
        <v>-0.4163522784306169</v>
      </c>
      <c r="AH99" s="11">
        <f>-'OddsRatio_working_3-way'!U99/(3*'OddsRatio_working_3-way'!X99^(1/3))*COS(('OddsRatio_working_3-way'!Y99+4*PI())/3)</f>
        <v>-0.11303035942147278</v>
      </c>
      <c r="AI99" s="11">
        <f>'OddsRatio_working_3-way'!U99/(3*'OddsRatio_working_3-way'!X99^(1/3))*SIN(('OddsRatio_working_3-way'!Y99)/3)</f>
        <v>-0.17512299159104325</v>
      </c>
      <c r="AJ99" s="11">
        <f>'OddsRatio_working_3-way'!U99/(3*'OddsRatio_working_3-way'!X99^(1/3))*SIN(('OddsRatio_working_3-way'!Y99+2*PI())/3)</f>
        <v>-0.3708973169068055</v>
      </c>
      <c r="AK99" s="11">
        <f>'OddsRatio_working_3-way'!U99/(3*'OddsRatio_working_3-way'!X99^(1/3))*SIN(('OddsRatio_working_3-way'!Y99+4*PI())/3)</f>
        <v>0.54602030849784877</v>
      </c>
      <c r="AL99" s="11">
        <f>'OddsRatio_working_3-way'!Z99+'OddsRatio_working_3-way'!AF99</f>
        <v>1.0587652757041792</v>
      </c>
      <c r="AM99" s="11">
        <f>'OddsRatio_working_3-way'!AA99+'OddsRatio_working_3-way'!AG99</f>
        <v>-0.83270455686123379</v>
      </c>
      <c r="AN99" s="11">
        <f>'OddsRatio_working_3-way'!AB99+'OddsRatio_working_3-way'!AH99</f>
        <v>-0.22606071884294557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1.0587652757041792</v>
      </c>
      <c r="AS99" s="11">
        <f>IF(('OddsRatio_working_3-way'!X99=0),IF(Q99&gt;0,-Q99^(1/3),(-Q99)^(1/3)),'OddsRatio_working_3-way'!AM99-'OddsRatio_working_3-way'!R99/3)</f>
        <v>-0.83270455686123379</v>
      </c>
      <c r="AT99" s="11">
        <f>IF(('OddsRatio_working_3-way'!X99=0),IF(Q99&gt;0,-Q99^(1/3),(-Q99)^(1/3)),'OddsRatio_working_3-way'!AN99-'OddsRatio_working_3-way'!R99/3)</f>
        <v>-0.22606071884294557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2.62</v>
      </c>
      <c r="B100" s="4">
        <f>IF('True_Odds_Calculator_3-way'!B101="","",'True_Odds_Calculator_3-way'!B101)</f>
        <v>3.26</v>
      </c>
      <c r="C100" s="4">
        <f>IF('True_Odds_Calculator_3-way'!C101="","",'True_Odds_Calculator_3-way'!C101)</f>
        <v>2.96</v>
      </c>
      <c r="D100" s="9">
        <f t="shared" si="26"/>
        <v>0.37244622748470846</v>
      </c>
      <c r="E100" s="9">
        <f t="shared" si="27"/>
        <v>0.29845301614603686</v>
      </c>
      <c r="F100" s="9">
        <f t="shared" si="28"/>
        <v>0.32910075636925484</v>
      </c>
      <c r="G100" s="9">
        <f t="shared" si="29"/>
        <v>1.0400934237920936</v>
      </c>
      <c r="H100" s="9">
        <f t="shared" si="30"/>
        <v>2.6849513465431922</v>
      </c>
      <c r="I100" s="9">
        <f t="shared" si="31"/>
        <v>3.3506111377701315</v>
      </c>
      <c r="J100" s="9">
        <f t="shared" si="32"/>
        <v>3.0385831106325032</v>
      </c>
      <c r="K100" s="11">
        <f t="shared" si="33"/>
        <v>0.38167938931297707</v>
      </c>
      <c r="L100" s="11">
        <f t="shared" si="34"/>
        <v>0.30674846625766872</v>
      </c>
      <c r="M100" s="11">
        <f t="shared" si="35"/>
        <v>0.33783783783783783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-0.28383694423595152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0.23099482191881385</v>
      </c>
      <c r="Q100" s="11">
        <f>2*'OddsRatio_working_3-way'!K100*'OddsRatio_working_3-way'!L100*'OddsRatio_working_3-way'!M100</f>
        <v>7.9107815725621186E-2</v>
      </c>
      <c r="R100" s="11">
        <f t="shared" si="36"/>
        <v>0</v>
      </c>
      <c r="S100" s="11">
        <f t="shared" si="37"/>
        <v>-0.81382930097637185</v>
      </c>
      <c r="T100" s="11">
        <f t="shared" si="38"/>
        <v>-0.27870866471793559</v>
      </c>
      <c r="U100" s="11">
        <f>'OddsRatio_working_3-way'!S100-'OddsRatio_working_3-way'!R100^2/3</f>
        <v>-0.81382930097637185</v>
      </c>
      <c r="V100" s="11">
        <f>'OddsRatio_working_3-way'!S100*'OddsRatio_working_3-way'!R100/3-2*'OddsRatio_working_3-way'!R100^3/27-'OddsRatio_working_3-way'!T100</f>
        <v>0.27870866471793559</v>
      </c>
      <c r="W100" s="11">
        <f>'OddsRatio_working_3-way'!V100^2+4*'OddsRatio_working_3-way'!U100^3/27</f>
        <v>-2.1753915710897992E-3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0.14129217189917531</v>
      </c>
      <c r="Y100" s="11">
        <f>IF('OddsRatio_working_3-way'!W100&gt;=0,IF('OddsRatio_working_3-way'!V100+SQRT('OddsRatio_working_3-way'!W100)&gt;0,0,PI()),ACOS('OddsRatio_working_3-way'!V100/(2*'OddsRatio_working_3-way'!X100)))</f>
        <v>0.16581066976517422</v>
      </c>
      <c r="Z100" s="11">
        <f>'OddsRatio_working_3-way'!X100^(1/3)*COS('OddsRatio_working_3-way'!Y100/3)</f>
        <v>0.52004671189604679</v>
      </c>
      <c r="AA100" s="11">
        <f>'OddsRatio_working_3-way'!X100^(1/3)*COS(('OddsRatio_working_3-way'!Y100+2*PI())/3)</f>
        <v>-0.28494098682809454</v>
      </c>
      <c r="AB100" s="11">
        <f>'OddsRatio_working_3-way'!X100^(1/3)*COS(('OddsRatio_working_3-way'!Y100+4*PI())/3)</f>
        <v>-0.23510572506795238</v>
      </c>
      <c r="AC100" s="11">
        <f>'OddsRatio_working_3-way'!X100^(1/3)*SIN('OddsRatio_working_3-way'!Y100/3)</f>
        <v>2.8772401792353686E-2</v>
      </c>
      <c r="AD100" s="11">
        <f>'OddsRatio_working_3-way'!X100^(1/3)*SIN(('OddsRatio_working_3-way'!Y100+2*PI())/3)</f>
        <v>0.43598746276036682</v>
      </c>
      <c r="AE100" s="11">
        <f>'OddsRatio_working_3-way'!X100^(1/3)*SIN(('OddsRatio_working_3-way'!Y100+4*PI())/3)</f>
        <v>-0.46475986455272034</v>
      </c>
      <c r="AF100" s="11">
        <f>-'OddsRatio_working_3-way'!U100/(3*'OddsRatio_working_3-way'!X100^(1/3))*COS(('OddsRatio_working_3-way'!Y100)/3)</f>
        <v>0.5200467118960469</v>
      </c>
      <c r="AG100" s="11">
        <f>-'OddsRatio_working_3-way'!U100/(3*'OddsRatio_working_3-way'!X100^(1/3))*COS(('OddsRatio_working_3-way'!Y100+2*PI())/3)</f>
        <v>-0.28494098682809466</v>
      </c>
      <c r="AH100" s="11">
        <f>-'OddsRatio_working_3-way'!U100/(3*'OddsRatio_working_3-way'!X100^(1/3))*COS(('OddsRatio_working_3-way'!Y100+4*PI())/3)</f>
        <v>-0.23510572506795244</v>
      </c>
      <c r="AI100" s="11">
        <f>'OddsRatio_working_3-way'!U100/(3*'OddsRatio_working_3-way'!X100^(1/3))*SIN(('OddsRatio_working_3-way'!Y100)/3)</f>
        <v>-2.8772401792353693E-2</v>
      </c>
      <c r="AJ100" s="11">
        <f>'OddsRatio_working_3-way'!U100/(3*'OddsRatio_working_3-way'!X100^(1/3))*SIN(('OddsRatio_working_3-way'!Y100+2*PI())/3)</f>
        <v>-0.43598746276036687</v>
      </c>
      <c r="AK100" s="11">
        <f>'OddsRatio_working_3-way'!U100/(3*'OddsRatio_working_3-way'!X100^(1/3))*SIN(('OddsRatio_working_3-way'!Y100+4*PI())/3)</f>
        <v>0.46475986455272039</v>
      </c>
      <c r="AL100" s="11">
        <f>'OddsRatio_working_3-way'!Z100+'OddsRatio_working_3-way'!AF100</f>
        <v>1.0400934237920936</v>
      </c>
      <c r="AM100" s="11">
        <f>'OddsRatio_working_3-way'!AA100+'OddsRatio_working_3-way'!AG100</f>
        <v>-0.5698819736561892</v>
      </c>
      <c r="AN100" s="11">
        <f>'OddsRatio_working_3-way'!AB100+'OddsRatio_working_3-way'!AH100</f>
        <v>-0.47021145013590482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1.0400934237920936</v>
      </c>
      <c r="AS100" s="11">
        <f>IF(('OddsRatio_working_3-way'!X100=0),IF(Q100&gt;0,-Q100^(1/3),(-Q100)^(1/3)),'OddsRatio_working_3-way'!AM100-'OddsRatio_working_3-way'!R100/3)</f>
        <v>-0.5698819736561892</v>
      </c>
      <c r="AT100" s="11">
        <f>IF(('OddsRatio_working_3-way'!X100=0),IF(Q100&gt;0,-Q100^(1/3),(-Q100)^(1/3)),'OddsRatio_working_3-way'!AN100-'OddsRatio_working_3-way'!R100/3)</f>
        <v>-0.47021145013590482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7.6</v>
      </c>
      <c r="B101" s="4">
        <f>IF('True_Odds_Calculator_3-way'!B102="","",'True_Odds_Calculator_3-way'!B102)</f>
        <v>4.55</v>
      </c>
      <c r="C101" s="4">
        <f>IF('True_Odds_Calculator_3-way'!C102="","",'True_Odds_Calculator_3-way'!C102)</f>
        <v>1.46</v>
      </c>
      <c r="D101" s="9">
        <f t="shared" si="26"/>
        <v>0.12347092726772463</v>
      </c>
      <c r="E101" s="9">
        <f t="shared" si="27"/>
        <v>0.20753602540746563</v>
      </c>
      <c r="F101" s="9">
        <f t="shared" si="28"/>
        <v>0.66899304732480969</v>
      </c>
      <c r="G101" s="9">
        <f t="shared" si="29"/>
        <v>1.0756170557826685</v>
      </c>
      <c r="H101" s="9">
        <f t="shared" si="30"/>
        <v>8.0990725681656119</v>
      </c>
      <c r="I101" s="9">
        <f t="shared" si="31"/>
        <v>4.818440548028474</v>
      </c>
      <c r="J101" s="9">
        <f t="shared" si="32"/>
        <v>1.4947838456600278</v>
      </c>
      <c r="K101" s="11">
        <f t="shared" si="33"/>
        <v>0.13157894736842105</v>
      </c>
      <c r="L101" s="11">
        <f t="shared" si="34"/>
        <v>0.21978021978021978</v>
      </c>
      <c r="M101" s="11">
        <f t="shared" si="35"/>
        <v>0.68493150684931503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-0.21347758225912516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0.21015394122820219</v>
      </c>
      <c r="Q101" s="11">
        <f>2*'OddsRatio_working_3-way'!K101*'OddsRatio_working_3-way'!L101*'OddsRatio_working_3-way'!M101</f>
        <v>3.9614315028878827E-2</v>
      </c>
      <c r="R101" s="11">
        <f t="shared" si="36"/>
        <v>0</v>
      </c>
      <c r="S101" s="11">
        <f t="shared" si="37"/>
        <v>-0.98443095993616492</v>
      </c>
      <c r="T101" s="11">
        <f t="shared" si="38"/>
        <v>-0.18556662769767479</v>
      </c>
      <c r="U101" s="11">
        <f>'OddsRatio_working_3-way'!S101-'OddsRatio_working_3-way'!R101^2/3</f>
        <v>-0.98443095993616492</v>
      </c>
      <c r="V101" s="11">
        <f>'OddsRatio_working_3-way'!S101*'OddsRatio_working_3-way'!R101/3-2*'OddsRatio_working_3-way'!R101^3/27-'OddsRatio_working_3-way'!T101</f>
        <v>0.18556662769767479</v>
      </c>
      <c r="W101" s="11">
        <f>'OddsRatio_working_3-way'!V101^2+4*'OddsRatio_working_3-way'!U101^3/27</f>
        <v>-0.10690077349623464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0.18797323400641519</v>
      </c>
      <c r="Y101" s="11">
        <f>IF('OddsRatio_working_3-way'!W101&gt;=0,IF('OddsRatio_working_3-way'!V101+SQRT('OddsRatio_working_3-way'!W101)&gt;0,0,PI()),ACOS('OddsRatio_working_3-way'!V101/(2*'OddsRatio_working_3-way'!X101)))</f>
        <v>1.0545736815247788</v>
      </c>
      <c r="Z101" s="11">
        <f>'OddsRatio_working_3-way'!X101^(1/3)*COS('OddsRatio_working_3-way'!Y101/3)</f>
        <v>0.53780852789133438</v>
      </c>
      <c r="AA101" s="11">
        <f>'OddsRatio_working_3-way'!X101^(1/3)*COS(('OddsRatio_working_3-way'!Y101+2*PI())/3)</f>
        <v>-0.43972355582910205</v>
      </c>
      <c r="AB101" s="11">
        <f>'OddsRatio_working_3-way'!X101^(1/3)*COS(('OddsRatio_working_3-way'!Y101+4*PI())/3)</f>
        <v>-9.8084972062232448E-2</v>
      </c>
      <c r="AC101" s="11">
        <f>'OddsRatio_working_3-way'!X101^(1/3)*SIN('OddsRatio_working_3-way'!Y101/3)</f>
        <v>0.1972451283033648</v>
      </c>
      <c r="AD101" s="11">
        <f>'OddsRatio_working_3-way'!X101^(1/3)*SIN(('OddsRatio_working_3-way'!Y101+2*PI())/3)</f>
        <v>0.36713328337412504</v>
      </c>
      <c r="AE101" s="11">
        <f>'OddsRatio_working_3-way'!X101^(1/3)*SIN(('OddsRatio_working_3-way'!Y101+4*PI())/3)</f>
        <v>-0.56437841167748981</v>
      </c>
      <c r="AF101" s="11">
        <f>-'OddsRatio_working_3-way'!U101/(3*'OddsRatio_working_3-way'!X101^(1/3))*COS(('OddsRatio_working_3-way'!Y101)/3)</f>
        <v>0.53780852789133426</v>
      </c>
      <c r="AG101" s="11">
        <f>-'OddsRatio_working_3-way'!U101/(3*'OddsRatio_working_3-way'!X101^(1/3))*COS(('OddsRatio_working_3-way'!Y101+2*PI())/3)</f>
        <v>-0.439723555829102</v>
      </c>
      <c r="AH101" s="11">
        <f>-'OddsRatio_working_3-way'!U101/(3*'OddsRatio_working_3-way'!X101^(1/3))*COS(('OddsRatio_working_3-way'!Y101+4*PI())/3)</f>
        <v>-9.8084972062232434E-2</v>
      </c>
      <c r="AI101" s="11">
        <f>'OddsRatio_working_3-way'!U101/(3*'OddsRatio_working_3-way'!X101^(1/3))*SIN(('OddsRatio_working_3-way'!Y101)/3)</f>
        <v>-0.19724512830336477</v>
      </c>
      <c r="AJ101" s="11">
        <f>'OddsRatio_working_3-way'!U101/(3*'OddsRatio_working_3-way'!X101^(1/3))*SIN(('OddsRatio_working_3-way'!Y101+2*PI())/3)</f>
        <v>-0.36713328337412493</v>
      </c>
      <c r="AK101" s="11">
        <f>'OddsRatio_working_3-way'!U101/(3*'OddsRatio_working_3-way'!X101^(1/3))*SIN(('OddsRatio_working_3-way'!Y101+4*PI())/3)</f>
        <v>0.5643784116774897</v>
      </c>
      <c r="AL101" s="11">
        <f>'OddsRatio_working_3-way'!Z101+'OddsRatio_working_3-way'!AF101</f>
        <v>1.0756170557826685</v>
      </c>
      <c r="AM101" s="11">
        <f>'OddsRatio_working_3-way'!AA101+'OddsRatio_working_3-way'!AG101</f>
        <v>-0.87944711165820411</v>
      </c>
      <c r="AN101" s="11">
        <f>'OddsRatio_working_3-way'!AB101+'OddsRatio_working_3-way'!AH101</f>
        <v>-0.19616994412446487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1.0756170557826685</v>
      </c>
      <c r="AS101" s="11">
        <f>IF(('OddsRatio_working_3-way'!X101=0),IF(Q101&gt;0,-Q101^(1/3),(-Q101)^(1/3)),'OddsRatio_working_3-way'!AM101-'OddsRatio_working_3-way'!R101/3)</f>
        <v>-0.87944711165820411</v>
      </c>
      <c r="AT101" s="11">
        <f>IF(('OddsRatio_working_3-way'!X101=0),IF(Q101&gt;0,-Q101^(1/3),(-Q101)^(1/3)),'OddsRatio_working_3-way'!AN101-'OddsRatio_working_3-way'!R101/3)</f>
        <v>-0.19616994412446487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1.1499999999999999</v>
      </c>
      <c r="B102" s="4">
        <f>IF('True_Odds_Calculator_3-way'!B103="","",'True_Odds_Calculator_3-way'!B103)</f>
        <v>8.86</v>
      </c>
      <c r="C102" s="4">
        <f>IF('True_Odds_Calculator_3-way'!C103="","",'True_Odds_Calculator_3-way'!C103)</f>
        <v>19.62</v>
      </c>
      <c r="D102" s="9">
        <f t="shared" si="26"/>
        <v>0.8542803684869974</v>
      </c>
      <c r="E102" s="9">
        <f t="shared" si="27"/>
        <v>0.10062208119150459</v>
      </c>
      <c r="F102" s="9">
        <f t="shared" si="28"/>
        <v>4.5097550321498078E-2</v>
      </c>
      <c r="G102" s="9">
        <f t="shared" si="29"/>
        <v>1.1371725793105045</v>
      </c>
      <c r="H102" s="9">
        <f t="shared" si="30"/>
        <v>1.1705758868965752</v>
      </c>
      <c r="I102" s="9">
        <f t="shared" si="31"/>
        <v>9.9381764733805653</v>
      </c>
      <c r="J102" s="9">
        <f t="shared" si="32"/>
        <v>22.174153426761592</v>
      </c>
      <c r="K102" s="11">
        <f t="shared" si="33"/>
        <v>0.86956521739130443</v>
      </c>
      <c r="L102" s="11">
        <f t="shared" si="34"/>
        <v>0.11286681715575622</v>
      </c>
      <c r="M102" s="11">
        <f t="shared" si="35"/>
        <v>5.09683995922528E-2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-0.10981531621167251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0.13321115724228996</v>
      </c>
      <c r="Q102" s="11">
        <f>2*'OddsRatio_working_3-way'!K102*'OddsRatio_working_3-way'!L102*'OddsRatio_working_3-way'!M102</f>
        <v>1.0004593108696204E-2</v>
      </c>
      <c r="R102" s="11">
        <f t="shared" si="36"/>
        <v>0</v>
      </c>
      <c r="S102" s="11">
        <f t="shared" si="37"/>
        <v>-1.2130471580623712</v>
      </c>
      <c r="T102" s="11">
        <f t="shared" si="38"/>
        <v>-9.110380458598355E-2</v>
      </c>
      <c r="U102" s="11">
        <f>'OddsRatio_working_3-way'!S102-'OddsRatio_working_3-way'!R102^2/3</f>
        <v>-1.2130471580623712</v>
      </c>
      <c r="V102" s="11">
        <f>'OddsRatio_working_3-way'!S102*'OddsRatio_working_3-way'!R102/3-2*'OddsRatio_working_3-way'!R102^3/27-'OddsRatio_working_3-way'!T102</f>
        <v>9.110380458598355E-2</v>
      </c>
      <c r="W102" s="11">
        <f>'OddsRatio_working_3-way'!V102^2+4*'OddsRatio_working_3-way'!U102^3/27</f>
        <v>-0.25614139543085279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0.25711928099662901</v>
      </c>
      <c r="Y102" s="11">
        <f>IF('OddsRatio_working_3-way'!W102&gt;=0,IF('OddsRatio_working_3-way'!V102+SQRT('OddsRatio_working_3-way'!W102)&gt;0,0,PI()),ACOS('OddsRatio_working_3-way'!V102/(2*'OddsRatio_working_3-way'!X102)))</f>
        <v>1.392693703846787</v>
      </c>
      <c r="Z102" s="11">
        <f>'OddsRatio_working_3-way'!X102^(1/3)*COS('OddsRatio_working_3-way'!Y102/3)</f>
        <v>0.56858628965525226</v>
      </c>
      <c r="AA102" s="11">
        <f>'OddsRatio_working_3-way'!X102^(1/3)*COS(('OddsRatio_working_3-way'!Y102+2*PI())/3)</f>
        <v>-0.53085756425518249</v>
      </c>
      <c r="AB102" s="11">
        <f>'OddsRatio_working_3-way'!X102^(1/3)*COS(('OddsRatio_working_3-way'!Y102+4*PI())/3)</f>
        <v>-3.7728725400069767E-2</v>
      </c>
      <c r="AC102" s="11">
        <f>'OddsRatio_working_3-way'!X102^(1/3)*SIN('OddsRatio_working_3-way'!Y102/3)</f>
        <v>0.28470806785816694</v>
      </c>
      <c r="AD102" s="11">
        <f>'OddsRatio_working_3-way'!X102^(1/3)*SIN(('OddsRatio_working_3-way'!Y102+2*PI())/3)</f>
        <v>0.35005613715590234</v>
      </c>
      <c r="AE102" s="11">
        <f>'OddsRatio_working_3-way'!X102^(1/3)*SIN(('OddsRatio_working_3-way'!Y102+4*PI())/3)</f>
        <v>-0.63476420501406905</v>
      </c>
      <c r="AF102" s="11">
        <f>-'OddsRatio_working_3-way'!U102/(3*'OddsRatio_working_3-way'!X102^(1/3))*COS(('OddsRatio_working_3-way'!Y102)/3)</f>
        <v>0.56858628965525226</v>
      </c>
      <c r="AG102" s="11">
        <f>-'OddsRatio_working_3-way'!U102/(3*'OddsRatio_working_3-way'!X102^(1/3))*COS(('OddsRatio_working_3-way'!Y102+2*PI())/3)</f>
        <v>-0.53085756425518249</v>
      </c>
      <c r="AH102" s="11">
        <f>-'OddsRatio_working_3-way'!U102/(3*'OddsRatio_working_3-way'!X102^(1/3))*COS(('OddsRatio_working_3-way'!Y102+4*PI())/3)</f>
        <v>-3.7728725400069767E-2</v>
      </c>
      <c r="AI102" s="11">
        <f>'OddsRatio_working_3-way'!U102/(3*'OddsRatio_working_3-way'!X102^(1/3))*SIN(('OddsRatio_working_3-way'!Y102)/3)</f>
        <v>-0.28470806785816694</v>
      </c>
      <c r="AJ102" s="11">
        <f>'OddsRatio_working_3-way'!U102/(3*'OddsRatio_working_3-way'!X102^(1/3))*SIN(('OddsRatio_working_3-way'!Y102+2*PI())/3)</f>
        <v>-0.35005613715590234</v>
      </c>
      <c r="AK102" s="11">
        <f>'OddsRatio_working_3-way'!U102/(3*'OddsRatio_working_3-way'!X102^(1/3))*SIN(('OddsRatio_working_3-way'!Y102+4*PI())/3)</f>
        <v>0.63476420501406905</v>
      </c>
      <c r="AL102" s="11">
        <f>'OddsRatio_working_3-way'!Z102+'OddsRatio_working_3-way'!AF102</f>
        <v>1.1371725793105045</v>
      </c>
      <c r="AM102" s="11">
        <f>'OddsRatio_working_3-way'!AA102+'OddsRatio_working_3-way'!AG102</f>
        <v>-1.061715128510365</v>
      </c>
      <c r="AN102" s="11">
        <f>'OddsRatio_working_3-way'!AB102+'OddsRatio_working_3-way'!AH102</f>
        <v>-7.5457450800139533E-2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1.1371725793105045</v>
      </c>
      <c r="AS102" s="11">
        <f>IF(('OddsRatio_working_3-way'!X102=0),IF(Q102&gt;0,-Q102^(1/3),(-Q102)^(1/3)),'OddsRatio_working_3-way'!AM102-'OddsRatio_working_3-way'!R102/3)</f>
        <v>-1.061715128510365</v>
      </c>
      <c r="AT102" s="11">
        <f>IF(('OddsRatio_working_3-way'!X102=0),IF(Q102&gt;0,-Q102^(1/3),(-Q102)^(1/3)),'OddsRatio_working_3-way'!AN102-'OddsRatio_working_3-way'!R102/3)</f>
        <v>-7.5457450800139533E-2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3.34</v>
      </c>
      <c r="C103" s="4">
        <f>IF('True_Odds_Calculator_3-way'!C104="","",'True_Odds_Calculator_3-way'!C104)</f>
        <v>3.26</v>
      </c>
      <c r="D103" s="9">
        <f t="shared" si="26"/>
        <v>0.41501313606422652</v>
      </c>
      <c r="E103" s="9">
        <f t="shared" si="27"/>
        <v>0.28889423234246969</v>
      </c>
      <c r="F103" s="9">
        <f t="shared" si="28"/>
        <v>0.29609263159330368</v>
      </c>
      <c r="G103" s="9">
        <f t="shared" si="29"/>
        <v>1.0519121521939949</v>
      </c>
      <c r="H103" s="9">
        <f t="shared" si="30"/>
        <v>2.4095622839399526</v>
      </c>
      <c r="I103" s="9">
        <f t="shared" si="31"/>
        <v>3.461474436133948</v>
      </c>
      <c r="J103" s="9">
        <f t="shared" si="32"/>
        <v>3.3773214639584284</v>
      </c>
      <c r="K103" s="11">
        <f t="shared" si="33"/>
        <v>0.42735042735042739</v>
      </c>
      <c r="L103" s="11">
        <f t="shared" si="34"/>
        <v>0.29940119760479045</v>
      </c>
      <c r="M103" s="11">
        <f t="shared" si="35"/>
        <v>0.30674846625766872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-0.27813085485470757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0.23313448610094589</v>
      </c>
      <c r="Q103" s="11">
        <f>2*'OddsRatio_working_3-way'!K103*'OddsRatio_working_3-way'!L103*'OddsRatio_working_3-way'!M103</f>
        <v>7.8496459966648446E-2</v>
      </c>
      <c r="R103" s="11">
        <f t="shared" si="36"/>
        <v>0</v>
      </c>
      <c r="S103" s="11">
        <f t="shared" si="37"/>
        <v>-0.83821870904158668</v>
      </c>
      <c r="T103" s="11">
        <f t="shared" si="38"/>
        <v>-0.2822285215628238</v>
      </c>
      <c r="U103" s="11">
        <f>'OddsRatio_working_3-way'!S103-'OddsRatio_working_3-way'!R103^2/3</f>
        <v>-0.83821870904158668</v>
      </c>
      <c r="V103" s="11">
        <f>'OddsRatio_working_3-way'!S103*'OddsRatio_working_3-way'!R103/3-2*'OddsRatio_working_3-way'!R103^3/27-'OddsRatio_working_3-way'!T103</f>
        <v>0.2822285215628238</v>
      </c>
      <c r="W103" s="11">
        <f>'OddsRatio_working_3-way'!V103^2+4*'OddsRatio_working_3-way'!U103^3/27</f>
        <v>-7.5976325202915806E-3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0.14769103806919776</v>
      </c>
      <c r="Y103" s="11">
        <f>IF('OddsRatio_working_3-way'!W103&gt;=0,IF('OddsRatio_working_3-way'!V103+SQRT('OddsRatio_working_3-way'!W103)&gt;0,0,PI()),ACOS('OddsRatio_working_3-way'!V103/(2*'OddsRatio_working_3-way'!X103)))</f>
        <v>0.2995500751494633</v>
      </c>
      <c r="Z103" s="11">
        <f>'OddsRatio_working_3-way'!X103^(1/3)*COS('OddsRatio_working_3-way'!Y103/3)</f>
        <v>0.52595607609699757</v>
      </c>
      <c r="AA103" s="11">
        <f>'OddsRatio_working_3-way'!X103^(1/3)*COS(('OddsRatio_working_3-way'!Y103+2*PI())/3)</f>
        <v>-0.30861061164328618</v>
      </c>
      <c r="AB103" s="11">
        <f>'OddsRatio_working_3-way'!X103^(1/3)*COS(('OddsRatio_working_3-way'!Y103+4*PI())/3)</f>
        <v>-0.21734546445371125</v>
      </c>
      <c r="AC103" s="11">
        <f>'OddsRatio_working_3-way'!X103^(1/3)*SIN('OddsRatio_working_3-way'!Y103/3)</f>
        <v>5.2691957297531837E-2</v>
      </c>
      <c r="AD103" s="11">
        <f>'OddsRatio_working_3-way'!X103^(1/3)*SIN(('OddsRatio_working_3-way'!Y103+2*PI())/3)</f>
        <v>0.42914534452601533</v>
      </c>
      <c r="AE103" s="11">
        <f>'OddsRatio_working_3-way'!X103^(1/3)*SIN(('OddsRatio_working_3-way'!Y103+4*PI())/3)</f>
        <v>-0.48183730182354723</v>
      </c>
      <c r="AF103" s="11">
        <f>-'OddsRatio_working_3-way'!U103/(3*'OddsRatio_working_3-way'!X103^(1/3))*COS(('OddsRatio_working_3-way'!Y103)/3)</f>
        <v>0.52595607609699746</v>
      </c>
      <c r="AG103" s="11">
        <f>-'OddsRatio_working_3-way'!U103/(3*'OddsRatio_working_3-way'!X103^(1/3))*COS(('OddsRatio_working_3-way'!Y103+2*PI())/3)</f>
        <v>-0.30861061164328607</v>
      </c>
      <c r="AH103" s="11">
        <f>-'OddsRatio_working_3-way'!U103/(3*'OddsRatio_working_3-way'!X103^(1/3))*COS(('OddsRatio_working_3-way'!Y103+4*PI())/3)</f>
        <v>-0.2173454644537112</v>
      </c>
      <c r="AI103" s="11">
        <f>'OddsRatio_working_3-way'!U103/(3*'OddsRatio_working_3-way'!X103^(1/3))*SIN(('OddsRatio_working_3-way'!Y103)/3)</f>
        <v>-5.269195729753183E-2</v>
      </c>
      <c r="AJ103" s="11">
        <f>'OddsRatio_working_3-way'!U103/(3*'OddsRatio_working_3-way'!X103^(1/3))*SIN(('OddsRatio_working_3-way'!Y103+2*PI())/3)</f>
        <v>-0.42914534452601522</v>
      </c>
      <c r="AK103" s="11">
        <f>'OddsRatio_working_3-way'!U103/(3*'OddsRatio_working_3-way'!X103^(1/3))*SIN(('OddsRatio_working_3-way'!Y103+4*PI())/3)</f>
        <v>0.48183730182354712</v>
      </c>
      <c r="AL103" s="11">
        <f>'OddsRatio_working_3-way'!Z103+'OddsRatio_working_3-way'!AF103</f>
        <v>1.0519121521939949</v>
      </c>
      <c r="AM103" s="11">
        <f>'OddsRatio_working_3-way'!AA103+'OddsRatio_working_3-way'!AG103</f>
        <v>-0.61722122328657225</v>
      </c>
      <c r="AN103" s="11">
        <f>'OddsRatio_working_3-way'!AB103+'OddsRatio_working_3-way'!AH103</f>
        <v>-0.43469092890742245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1.0519121521939949</v>
      </c>
      <c r="AS103" s="11">
        <f>IF(('OddsRatio_working_3-way'!X103=0),IF(Q103&gt;0,-Q103^(1/3),(-Q103)^(1/3)),'OddsRatio_working_3-way'!AM103-'OddsRatio_working_3-way'!R103/3)</f>
        <v>-0.61722122328657225</v>
      </c>
      <c r="AT103" s="11">
        <f>IF(('OddsRatio_working_3-way'!X103=0),IF(Q103&gt;0,-Q103^(1/3),(-Q103)^(1/3)),'OddsRatio_working_3-way'!AN103-'OddsRatio_working_3-way'!R103/3)</f>
        <v>-0.43469092890742245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3.03</v>
      </c>
      <c r="B104" s="4">
        <f>IF('True_Odds_Calculator_3-way'!B105="","",'True_Odds_Calculator_3-way'!B105)</f>
        <v>3.3</v>
      </c>
      <c r="C104" s="4">
        <f>IF('True_Odds_Calculator_3-way'!C105="","",'True_Odds_Calculator_3-way'!C105)</f>
        <v>2.54</v>
      </c>
      <c r="D104" s="9">
        <f t="shared" si="26"/>
        <v>0.3212187549640525</v>
      </c>
      <c r="E104" s="9">
        <f t="shared" si="27"/>
        <v>0.29462008555918345</v>
      </c>
      <c r="F104" s="9">
        <f t="shared" si="28"/>
        <v>0.3841611594767641</v>
      </c>
      <c r="G104" s="9">
        <f t="shared" si="29"/>
        <v>1.0409572678658621</v>
      </c>
      <c r="H104" s="9">
        <f t="shared" si="30"/>
        <v>3.1131432537677002</v>
      </c>
      <c r="I104" s="9">
        <f t="shared" si="31"/>
        <v>3.3942017160914828</v>
      </c>
      <c r="J104" s="9">
        <f t="shared" si="32"/>
        <v>2.6030741925134282</v>
      </c>
      <c r="K104" s="11">
        <f t="shared" si="33"/>
        <v>0.33003300330033003</v>
      </c>
      <c r="L104" s="11">
        <f t="shared" si="34"/>
        <v>0.30303030303030304</v>
      </c>
      <c r="M104" s="11">
        <f t="shared" si="35"/>
        <v>0.39370078740157477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-0.28310941330353523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0.23112547475219966</v>
      </c>
      <c r="Q104" s="11">
        <f>2*'OddsRatio_working_3-way'!K104*'OddsRatio_working_3-way'!L104*'OddsRatio_working_3-way'!M104</f>
        <v>7.8748032283543309E-2</v>
      </c>
      <c r="R104" s="11">
        <f t="shared" si="36"/>
        <v>0</v>
      </c>
      <c r="S104" s="11">
        <f t="shared" si="37"/>
        <v>-0.81638216142392594</v>
      </c>
      <c r="T104" s="11">
        <f t="shared" si="38"/>
        <v>-0.27815405840678903</v>
      </c>
      <c r="U104" s="11">
        <f>'OddsRatio_working_3-way'!S104-'OddsRatio_working_3-way'!R104^2/3</f>
        <v>-0.81638216142392594</v>
      </c>
      <c r="V104" s="11">
        <f>'OddsRatio_working_3-way'!S104*'OddsRatio_working_3-way'!R104/3-2*'OddsRatio_working_3-way'!R104^3/27-'OddsRatio_working_3-way'!T104</f>
        <v>0.27815405840678903</v>
      </c>
      <c r="W104" s="11">
        <f>'OddsRatio_working_3-way'!V104^2+4*'OddsRatio_working_3-way'!U104^3/27</f>
        <v>-3.2380600897592843E-3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0.14195751151130281</v>
      </c>
      <c r="Y104" s="11">
        <f>IF('OddsRatio_working_3-way'!W104&gt;=0,IF('OddsRatio_working_3-way'!V104+SQRT('OddsRatio_working_3-way'!W104)&gt;0,0,PI()),ACOS('OddsRatio_working_3-way'!V104/(2*'OddsRatio_working_3-way'!X104)))</f>
        <v>0.20179273370617978</v>
      </c>
      <c r="Z104" s="11">
        <f>'OddsRatio_working_3-way'!X104^(1/3)*COS('OddsRatio_working_3-way'!Y104/3)</f>
        <v>0.52047863393293103</v>
      </c>
      <c r="AA104" s="11">
        <f>'OddsRatio_working_3-way'!X104^(1/3)*COS(('OddsRatio_working_3-way'!Y104+2*PI())/3)</f>
        <v>-0.29060433088814752</v>
      </c>
      <c r="AB104" s="11">
        <f>'OddsRatio_working_3-way'!X104^(1/3)*COS(('OddsRatio_working_3-way'!Y104+4*PI())/3)</f>
        <v>-0.22987430304478365</v>
      </c>
      <c r="AC104" s="11">
        <f>'OddsRatio_working_3-way'!X104^(1/3)*SIN('OddsRatio_working_3-way'!Y104/3)</f>
        <v>3.5062497923259682E-2</v>
      </c>
      <c r="AD104" s="11">
        <f>'OddsRatio_working_3-way'!X104^(1/3)*SIN(('OddsRatio_working_3-way'!Y104+2*PI())/3)</f>
        <v>0.43321647015130982</v>
      </c>
      <c r="AE104" s="11">
        <f>'OddsRatio_working_3-way'!X104^(1/3)*SIN(('OddsRatio_working_3-way'!Y104+4*PI())/3)</f>
        <v>-0.46827896807456948</v>
      </c>
      <c r="AF104" s="11">
        <f>-'OddsRatio_working_3-way'!U104/(3*'OddsRatio_working_3-way'!X104^(1/3))*COS(('OddsRatio_working_3-way'!Y104)/3)</f>
        <v>0.52047863393293103</v>
      </c>
      <c r="AG104" s="11">
        <f>-'OddsRatio_working_3-way'!U104/(3*'OddsRatio_working_3-way'!X104^(1/3))*COS(('OddsRatio_working_3-way'!Y104+2*PI())/3)</f>
        <v>-0.29060433088814752</v>
      </c>
      <c r="AH104" s="11">
        <f>-'OddsRatio_working_3-way'!U104/(3*'OddsRatio_working_3-way'!X104^(1/3))*COS(('OddsRatio_working_3-way'!Y104+4*PI())/3)</f>
        <v>-0.22987430304478365</v>
      </c>
      <c r="AI104" s="11">
        <f>'OddsRatio_working_3-way'!U104/(3*'OddsRatio_working_3-way'!X104^(1/3))*SIN(('OddsRatio_working_3-way'!Y104)/3)</f>
        <v>-3.5062497923259682E-2</v>
      </c>
      <c r="AJ104" s="11">
        <f>'OddsRatio_working_3-way'!U104/(3*'OddsRatio_working_3-way'!X104^(1/3))*SIN(('OddsRatio_working_3-way'!Y104+2*PI())/3)</f>
        <v>-0.43321647015130982</v>
      </c>
      <c r="AK104" s="11">
        <f>'OddsRatio_working_3-way'!U104/(3*'OddsRatio_working_3-way'!X104^(1/3))*SIN(('OddsRatio_working_3-way'!Y104+4*PI())/3)</f>
        <v>0.46827896807456948</v>
      </c>
      <c r="AL104" s="11">
        <f>'OddsRatio_working_3-way'!Z104+'OddsRatio_working_3-way'!AF104</f>
        <v>1.0409572678658621</v>
      </c>
      <c r="AM104" s="11">
        <f>'OddsRatio_working_3-way'!AA104+'OddsRatio_working_3-way'!AG104</f>
        <v>-0.58120866177629504</v>
      </c>
      <c r="AN104" s="11">
        <f>'OddsRatio_working_3-way'!AB104+'OddsRatio_working_3-way'!AH104</f>
        <v>-0.4597486060895673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1.0409572678658621</v>
      </c>
      <c r="AS104" s="11">
        <f>IF(('OddsRatio_working_3-way'!X104=0),IF(Q104&gt;0,-Q104^(1/3),(-Q104)^(1/3)),'OddsRatio_working_3-way'!AM104-'OddsRatio_working_3-way'!R104/3)</f>
        <v>-0.58120866177629504</v>
      </c>
      <c r="AT104" s="11">
        <f>IF(('OddsRatio_working_3-way'!X104=0),IF(Q104&gt;0,-Q104^(1/3),(-Q104)^(1/3)),'OddsRatio_working_3-way'!AN104-'OddsRatio_working_3-way'!R104/3)</f>
        <v>-0.4597486060895673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3.31</v>
      </c>
      <c r="D105" s="9">
        <f t="shared" si="26"/>
        <v>0.40455482320370223</v>
      </c>
      <c r="E105" s="9">
        <f t="shared" si="27"/>
        <v>0.30377730244744144</v>
      </c>
      <c r="F105" s="9">
        <f t="shared" si="28"/>
        <v>0.29166787434885638</v>
      </c>
      <c r="G105" s="9">
        <f t="shared" si="29"/>
        <v>1.0513234771440856</v>
      </c>
      <c r="H105" s="9">
        <f t="shared" si="30"/>
        <v>2.4718528680017195</v>
      </c>
      <c r="I105" s="9">
        <f t="shared" si="31"/>
        <v>3.2918851801741069</v>
      </c>
      <c r="J105" s="9">
        <f t="shared" si="32"/>
        <v>3.4285572322028375</v>
      </c>
      <c r="K105" s="11">
        <f t="shared" si="33"/>
        <v>0.41666666666666669</v>
      </c>
      <c r="L105" s="11">
        <f t="shared" si="34"/>
        <v>0.31446540880503143</v>
      </c>
      <c r="M105" s="11">
        <f t="shared" si="35"/>
        <v>0.30211480362537763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-0.27908092496532344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0.2331572580389773</v>
      </c>
      <c r="Q105" s="11">
        <f>2*'OddsRatio_working_3-way'!K105*'OddsRatio_working_3-way'!L105*'OddsRatio_working_3-way'!M105</f>
        <v>7.9170546023421814E-2</v>
      </c>
      <c r="R105" s="11">
        <f t="shared" si="36"/>
        <v>0</v>
      </c>
      <c r="S105" s="11">
        <f t="shared" si="37"/>
        <v>-0.83544677253720478</v>
      </c>
      <c r="T105" s="11">
        <f t="shared" si="38"/>
        <v>-0.28368311461365181</v>
      </c>
      <c r="U105" s="11">
        <f>'OddsRatio_working_3-way'!S105-'OddsRatio_working_3-way'!R105^2/3</f>
        <v>-0.83544677253720478</v>
      </c>
      <c r="V105" s="11">
        <f>'OddsRatio_working_3-way'!S105*'OddsRatio_working_3-way'!R105/3-2*'OddsRatio_working_3-way'!R105^3/27-'OddsRatio_working_3-way'!T105</f>
        <v>0.28368311461365181</v>
      </c>
      <c r="W105" s="11">
        <f>'OddsRatio_working_3-way'!V105^2+4*'OddsRatio_working_3-way'!U105^3/27</f>
        <v>-5.9117242680183785E-3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0.14695903662664017</v>
      </c>
      <c r="Y105" s="11">
        <f>IF('OddsRatio_working_3-way'!W105&gt;=0,IF('OddsRatio_working_3-way'!V105+SQRT('OddsRatio_working_3-way'!W105)&gt;0,0,PI()),ACOS('OddsRatio_working_3-way'!V105/(2*'OddsRatio_working_3-way'!X105)))</f>
        <v>0.26467522412384503</v>
      </c>
      <c r="Z105" s="11">
        <f>'OddsRatio_working_3-way'!X105^(1/3)*COS('OddsRatio_working_3-way'!Y105/3)</f>
        <v>0.52566173857204279</v>
      </c>
      <c r="AA105" s="11">
        <f>'OddsRatio_working_3-way'!X105^(1/3)*COS(('OddsRatio_working_3-way'!Y105+2*PI())/3)</f>
        <v>-0.30309866765350391</v>
      </c>
      <c r="AB105" s="11">
        <f>'OddsRatio_working_3-way'!X105^(1/3)*COS(('OddsRatio_working_3-way'!Y105+4*PI())/3)</f>
        <v>-0.22256307091853891</v>
      </c>
      <c r="AC105" s="11">
        <f>'OddsRatio_working_3-way'!X105^(1/3)*SIN('OddsRatio_working_3-way'!Y105/3)</f>
        <v>4.6497248454279168E-2</v>
      </c>
      <c r="AD105" s="11">
        <f>'OddsRatio_working_3-way'!X105^(1/3)*SIN(('OddsRatio_working_3-way'!Y105+2*PI())/3)</f>
        <v>0.43198779517374369</v>
      </c>
      <c r="AE105" s="11">
        <f>'OddsRatio_working_3-way'!X105^(1/3)*SIN(('OddsRatio_working_3-way'!Y105+4*PI())/3)</f>
        <v>-0.47848504362802291</v>
      </c>
      <c r="AF105" s="11">
        <f>-'OddsRatio_working_3-way'!U105/(3*'OddsRatio_working_3-way'!X105^(1/3))*COS(('OddsRatio_working_3-way'!Y105)/3)</f>
        <v>0.5256617385720429</v>
      </c>
      <c r="AG105" s="11">
        <f>-'OddsRatio_working_3-way'!U105/(3*'OddsRatio_working_3-way'!X105^(1/3))*COS(('OddsRatio_working_3-way'!Y105+2*PI())/3)</f>
        <v>-0.30309866765350396</v>
      </c>
      <c r="AH105" s="11">
        <f>-'OddsRatio_working_3-way'!U105/(3*'OddsRatio_working_3-way'!X105^(1/3))*COS(('OddsRatio_working_3-way'!Y105+4*PI())/3)</f>
        <v>-0.22256307091853897</v>
      </c>
      <c r="AI105" s="11">
        <f>'OddsRatio_working_3-way'!U105/(3*'OddsRatio_working_3-way'!X105^(1/3))*SIN(('OddsRatio_working_3-way'!Y105)/3)</f>
        <v>-4.6497248454279175E-2</v>
      </c>
      <c r="AJ105" s="11">
        <f>'OddsRatio_working_3-way'!U105/(3*'OddsRatio_working_3-way'!X105^(1/3))*SIN(('OddsRatio_working_3-way'!Y105+2*PI())/3)</f>
        <v>-0.4319877951737438</v>
      </c>
      <c r="AK105" s="11">
        <f>'OddsRatio_working_3-way'!U105/(3*'OddsRatio_working_3-way'!X105^(1/3))*SIN(('OddsRatio_working_3-way'!Y105+4*PI())/3)</f>
        <v>0.47848504362802302</v>
      </c>
      <c r="AL105" s="11">
        <f>'OddsRatio_working_3-way'!Z105+'OddsRatio_working_3-way'!AF105</f>
        <v>1.0513234771440856</v>
      </c>
      <c r="AM105" s="11">
        <f>'OddsRatio_working_3-way'!AA105+'OddsRatio_working_3-way'!AG105</f>
        <v>-0.60619733530700781</v>
      </c>
      <c r="AN105" s="11">
        <f>'OddsRatio_working_3-way'!AB105+'OddsRatio_working_3-way'!AH105</f>
        <v>-0.44512614183707788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1.0513234771440856</v>
      </c>
      <c r="AS105" s="11">
        <f>IF(('OddsRatio_working_3-way'!X105=0),IF(Q105&gt;0,-Q105^(1/3),(-Q105)^(1/3)),'OddsRatio_working_3-way'!AM105-'OddsRatio_working_3-way'!R105/3)</f>
        <v>-0.60619733530700781</v>
      </c>
      <c r="AT105" s="11">
        <f>IF(('OddsRatio_working_3-way'!X105=0),IF(Q105&gt;0,-Q105^(1/3),(-Q105)^(1/3)),'OddsRatio_working_3-way'!AN105-'OddsRatio_working_3-way'!R105/3)</f>
        <v>-0.44512614183707788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2.2999999999999998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2.88</v>
      </c>
      <c r="D106" s="9">
        <f t="shared" si="26"/>
        <v>0.40854322042201602</v>
      </c>
      <c r="E106" s="9">
        <f t="shared" si="27"/>
        <v>0.26821170200609212</v>
      </c>
      <c r="F106" s="9">
        <f t="shared" si="28"/>
        <v>0.32324507757189153</v>
      </c>
      <c r="G106" s="9">
        <f t="shared" si="29"/>
        <v>1.1136318773116725</v>
      </c>
      <c r="H106" s="9">
        <f t="shared" si="30"/>
        <v>2.4477214405051742</v>
      </c>
      <c r="I106" s="9">
        <f t="shared" si="31"/>
        <v>3.7283980994135972</v>
      </c>
      <c r="J106" s="9">
        <f t="shared" si="32"/>
        <v>3.0936279293459443</v>
      </c>
      <c r="K106" s="11">
        <f t="shared" si="33"/>
        <v>0.43478260869565222</v>
      </c>
      <c r="L106" s="11">
        <f t="shared" si="34"/>
        <v>0.28985507246376813</v>
      </c>
      <c r="M106" s="11">
        <f t="shared" si="35"/>
        <v>0.34722222222222221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-0.26201603304627863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0.24635930826857105</v>
      </c>
      <c r="Q106" s="11">
        <f>2*'OddsRatio_working_3-way'!K106*'OddsRatio_working_3-way'!L106*'OddsRatio_working_3-way'!M106</f>
        <v>8.7516628159350282E-2</v>
      </c>
      <c r="R106" s="11">
        <f t="shared" si="36"/>
        <v>0</v>
      </c>
      <c r="S106" s="11">
        <f t="shared" si="37"/>
        <v>-0.940245165169178</v>
      </c>
      <c r="T106" s="11">
        <f t="shared" si="38"/>
        <v>-0.33401249206720357</v>
      </c>
      <c r="U106" s="11">
        <f>'OddsRatio_working_3-way'!S106-'OddsRatio_working_3-way'!R106^2/3</f>
        <v>-0.940245165169178</v>
      </c>
      <c r="V106" s="11">
        <f>'OddsRatio_working_3-way'!S106*'OddsRatio_working_3-way'!R106/3-2*'OddsRatio_working_3-way'!R106^3/27-'OddsRatio_working_3-way'!T106</f>
        <v>0.33401249206720357</v>
      </c>
      <c r="W106" s="11">
        <f>'OddsRatio_working_3-way'!V106^2+4*'OddsRatio_working_3-way'!U106^3/27</f>
        <v>-1.1581440823648939E-2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0.17546066915450928</v>
      </c>
      <c r="Y106" s="11">
        <f>IF('OddsRatio_working_3-way'!W106&gt;=0,IF('OddsRatio_working_3-way'!V106+SQRT('OddsRatio_working_3-way'!W106)&gt;0,0,PI()),ACOS('OddsRatio_working_3-way'!V106/(2*'OddsRatio_working_3-way'!X106)))</f>
        <v>0.31169264322783974</v>
      </c>
      <c r="Z106" s="11">
        <f>'OddsRatio_working_3-way'!X106^(1/3)*COS('OddsRatio_working_3-way'!Y106/3)</f>
        <v>0.55681593865583623</v>
      </c>
      <c r="AA106" s="11">
        <f>'OddsRatio_working_3-way'!X106^(1/3)*COS(('OddsRatio_working_3-way'!Y106+2*PI())/3)</f>
        <v>-0.32869016435169923</v>
      </c>
      <c r="AB106" s="11">
        <f>'OddsRatio_working_3-way'!X106^(1/3)*COS(('OddsRatio_working_3-way'!Y106+4*PI())/3)</f>
        <v>-0.22812577430413683</v>
      </c>
      <c r="AC106" s="11">
        <f>'OddsRatio_working_3-way'!X106^(1/3)*SIN('OddsRatio_working_3-way'!Y106/3)</f>
        <v>5.8060877664850678E-2</v>
      </c>
      <c r="AD106" s="11">
        <f>'OddsRatio_working_3-way'!X106^(1/3)*SIN(('OddsRatio_working_3-way'!Y106+2*PI())/3)</f>
        <v>0.45318630927560644</v>
      </c>
      <c r="AE106" s="11">
        <f>'OddsRatio_working_3-way'!X106^(1/3)*SIN(('OddsRatio_working_3-way'!Y106+4*PI())/3)</f>
        <v>-0.51124718694045712</v>
      </c>
      <c r="AF106" s="11">
        <f>-'OddsRatio_working_3-way'!U106/(3*'OddsRatio_working_3-way'!X106^(1/3))*COS(('OddsRatio_working_3-way'!Y106)/3)</f>
        <v>0.55681593865583623</v>
      </c>
      <c r="AG106" s="11">
        <f>-'OddsRatio_working_3-way'!U106/(3*'OddsRatio_working_3-way'!X106^(1/3))*COS(('OddsRatio_working_3-way'!Y106+2*PI())/3)</f>
        <v>-0.32869016435169923</v>
      </c>
      <c r="AH106" s="11">
        <f>-'OddsRatio_working_3-way'!U106/(3*'OddsRatio_working_3-way'!X106^(1/3))*COS(('OddsRatio_working_3-way'!Y106+4*PI())/3)</f>
        <v>-0.22812577430413683</v>
      </c>
      <c r="AI106" s="11">
        <f>'OddsRatio_working_3-way'!U106/(3*'OddsRatio_working_3-way'!X106^(1/3))*SIN(('OddsRatio_working_3-way'!Y106)/3)</f>
        <v>-5.8060877664850678E-2</v>
      </c>
      <c r="AJ106" s="11">
        <f>'OddsRatio_working_3-way'!U106/(3*'OddsRatio_working_3-way'!X106^(1/3))*SIN(('OddsRatio_working_3-way'!Y106+2*PI())/3)</f>
        <v>-0.45318630927560644</v>
      </c>
      <c r="AK106" s="11">
        <f>'OddsRatio_working_3-way'!U106/(3*'OddsRatio_working_3-way'!X106^(1/3))*SIN(('OddsRatio_working_3-way'!Y106+4*PI())/3)</f>
        <v>0.51124718694045712</v>
      </c>
      <c r="AL106" s="11">
        <f>'OddsRatio_working_3-way'!Z106+'OddsRatio_working_3-way'!AF106</f>
        <v>1.1136318773116725</v>
      </c>
      <c r="AM106" s="11">
        <f>'OddsRatio_working_3-way'!AA106+'OddsRatio_working_3-way'!AG106</f>
        <v>-0.65738032870339846</v>
      </c>
      <c r="AN106" s="11">
        <f>'OddsRatio_working_3-way'!AB106+'OddsRatio_working_3-way'!AH106</f>
        <v>-0.45625154860827366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1.1136318773116725</v>
      </c>
      <c r="AS106" s="11">
        <f>IF(('OddsRatio_working_3-way'!X106=0),IF(Q106&gt;0,-Q106^(1/3),(-Q106)^(1/3)),'OddsRatio_working_3-way'!AM106-'OddsRatio_working_3-way'!R106/3)</f>
        <v>-0.65738032870339846</v>
      </c>
      <c r="AT106" s="11">
        <f>IF(('OddsRatio_working_3-way'!X106=0),IF(Q106&gt;0,-Q106^(1/3),(-Q106)^(1/3)),'OddsRatio_working_3-way'!AN106-'OddsRatio_working_3-way'!R106/3)</f>
        <v>-0.45625154860827366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3.09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2.2599999999999998</v>
      </c>
      <c r="D107" s="9">
        <f t="shared" si="26"/>
        <v>0.30078253366671986</v>
      </c>
      <c r="E107" s="9">
        <f t="shared" si="27"/>
        <v>0.28280591243432007</v>
      </c>
      <c r="F107" s="9">
        <f t="shared" si="28"/>
        <v>0.41641155389896006</v>
      </c>
      <c r="G107" s="9">
        <f t="shared" si="29"/>
        <v>1.1122780553920661</v>
      </c>
      <c r="H107" s="9">
        <f t="shared" si="30"/>
        <v>3.3246611357694178</v>
      </c>
      <c r="I107" s="9">
        <f t="shared" si="31"/>
        <v>3.5359939662939115</v>
      </c>
      <c r="J107" s="9">
        <f t="shared" si="32"/>
        <v>2.4014703497940033</v>
      </c>
      <c r="K107" s="11">
        <f t="shared" si="33"/>
        <v>0.3236245954692557</v>
      </c>
      <c r="L107" s="11">
        <f t="shared" si="34"/>
        <v>0.3048780487804878</v>
      </c>
      <c r="M107" s="11">
        <f t="shared" si="35"/>
        <v>0.44247787610619471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-0.26212649230195373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0.24579193725608534</v>
      </c>
      <c r="Q107" s="11">
        <f>2*'OddsRatio_working_3-way'!K107*'OddsRatio_working_3-way'!L107*'OddsRatio_working_3-way'!M107</f>
        <v>8.7315075401806524E-2</v>
      </c>
      <c r="R107" s="11">
        <f t="shared" si="36"/>
        <v>0</v>
      </c>
      <c r="S107" s="11">
        <f t="shared" si="37"/>
        <v>-0.9376844556899957</v>
      </c>
      <c r="T107" s="11">
        <f t="shared" si="38"/>
        <v>-0.33310282617761844</v>
      </c>
      <c r="U107" s="11">
        <f>'OddsRatio_working_3-way'!S107-'OddsRatio_working_3-way'!R107^2/3</f>
        <v>-0.9376844556899957</v>
      </c>
      <c r="V107" s="11">
        <f>'OddsRatio_working_3-way'!S107*'OddsRatio_working_3-way'!R107/3-2*'OddsRatio_working_3-way'!R107^3/27-'OddsRatio_working_3-way'!T107</f>
        <v>0.33310282617761844</v>
      </c>
      <c r="W107" s="11">
        <f>'OddsRatio_working_3-way'!V107^2+4*'OddsRatio_working_3-way'!U107^3/27</f>
        <v>-1.1184886873943298E-2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0.17474437021078817</v>
      </c>
      <c r="Y107" s="11">
        <f>IF('OddsRatio_working_3-way'!W107&gt;=0,IF('OddsRatio_working_3-way'!V107+SQRT('OddsRatio_working_3-way'!W107)&gt;0,0,PI()),ACOS('OddsRatio_working_3-way'!V107/(2*'OddsRatio_working_3-way'!X107)))</f>
        <v>0.30742937200030718</v>
      </c>
      <c r="Z107" s="11">
        <f>'OddsRatio_working_3-way'!X107^(1/3)*COS('OddsRatio_working_3-way'!Y107/3)</f>
        <v>0.55613902769603307</v>
      </c>
      <c r="AA107" s="11">
        <f>'OddsRatio_working_3-way'!X107^(1/3)*COS(('OddsRatio_working_3-way'!Y107+2*PI())/3)</f>
        <v>-0.32759880142094844</v>
      </c>
      <c r="AB107" s="11">
        <f>'OddsRatio_working_3-way'!X107^(1/3)*COS(('OddsRatio_working_3-way'!Y107+4*PI())/3)</f>
        <v>-0.2285402262750845</v>
      </c>
      <c r="AC107" s="11">
        <f>'OddsRatio_working_3-way'!X107^(1/3)*SIN('OddsRatio_working_3-way'!Y107/3)</f>
        <v>5.7191495026005346E-2</v>
      </c>
      <c r="AD107" s="11">
        <f>'OddsRatio_working_3-way'!X107^(1/3)*SIN(('OddsRatio_working_3-way'!Y107+2*PI())/3)</f>
        <v>0.45303477850773954</v>
      </c>
      <c r="AE107" s="11">
        <f>'OddsRatio_working_3-way'!X107^(1/3)*SIN(('OddsRatio_working_3-way'!Y107+4*PI())/3)</f>
        <v>-0.51022627353374483</v>
      </c>
      <c r="AF107" s="11">
        <f>-'OddsRatio_working_3-way'!U107/(3*'OddsRatio_working_3-way'!X107^(1/3))*COS(('OddsRatio_working_3-way'!Y107)/3)</f>
        <v>0.55613902769603307</v>
      </c>
      <c r="AG107" s="11">
        <f>-'OddsRatio_working_3-way'!U107/(3*'OddsRatio_working_3-way'!X107^(1/3))*COS(('OddsRatio_working_3-way'!Y107+2*PI())/3)</f>
        <v>-0.32759880142094844</v>
      </c>
      <c r="AH107" s="11">
        <f>-'OddsRatio_working_3-way'!U107/(3*'OddsRatio_working_3-way'!X107^(1/3))*COS(('OddsRatio_working_3-way'!Y107+4*PI())/3)</f>
        <v>-0.2285402262750845</v>
      </c>
      <c r="AI107" s="11">
        <f>'OddsRatio_working_3-way'!U107/(3*'OddsRatio_working_3-way'!X107^(1/3))*SIN(('OddsRatio_working_3-way'!Y107)/3)</f>
        <v>-5.7191495026005346E-2</v>
      </c>
      <c r="AJ107" s="11">
        <f>'OddsRatio_working_3-way'!U107/(3*'OddsRatio_working_3-way'!X107^(1/3))*SIN(('OddsRatio_working_3-way'!Y107+2*PI())/3)</f>
        <v>-0.45303477850773954</v>
      </c>
      <c r="AK107" s="11">
        <f>'OddsRatio_working_3-way'!U107/(3*'OddsRatio_working_3-way'!X107^(1/3))*SIN(('OddsRatio_working_3-way'!Y107+4*PI())/3)</f>
        <v>0.51022627353374483</v>
      </c>
      <c r="AL107" s="11">
        <f>'OddsRatio_working_3-way'!Z107+'OddsRatio_working_3-way'!AF107</f>
        <v>1.1122780553920661</v>
      </c>
      <c r="AM107" s="11">
        <f>'OddsRatio_working_3-way'!AA107+'OddsRatio_working_3-way'!AG107</f>
        <v>-0.65519760284189688</v>
      </c>
      <c r="AN107" s="11">
        <f>'OddsRatio_working_3-way'!AB107+'OddsRatio_working_3-way'!AH107</f>
        <v>-0.45708045255016899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1.1122780553920661</v>
      </c>
      <c r="AS107" s="11">
        <f>IF(('OddsRatio_working_3-way'!X107=0),IF(Q107&gt;0,-Q107^(1/3),(-Q107)^(1/3)),'OddsRatio_working_3-way'!AM107-'OddsRatio_working_3-way'!R107/3)</f>
        <v>-0.65519760284189688</v>
      </c>
      <c r="AT107" s="11">
        <f>IF(('OddsRatio_working_3-way'!X107=0),IF(Q107&gt;0,-Q107^(1/3),(-Q107)^(1/3)),'OddsRatio_working_3-way'!AN107-'OddsRatio_working_3-way'!R107/3)</f>
        <v>-0.45708045255016899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2.37</v>
      </c>
      <c r="B108" s="4">
        <f>IF('True_Odds_Calculator_3-way'!B109="","",'True_Odds_Calculator_3-way'!B109)</f>
        <v>3.23</v>
      </c>
      <c r="C108" s="4">
        <f>IF('True_Odds_Calculator_3-way'!C109="","",'True_Odds_Calculator_3-way'!C109)</f>
        <v>3.14</v>
      </c>
      <c r="D108" s="9">
        <f t="shared" si="26"/>
        <v>0.40376971674886708</v>
      </c>
      <c r="E108" s="9">
        <f t="shared" si="27"/>
        <v>0.29380541691349327</v>
      </c>
      <c r="F108" s="9">
        <f t="shared" si="28"/>
        <v>0.30242486633763993</v>
      </c>
      <c r="G108" s="9">
        <f t="shared" si="29"/>
        <v>1.0778534601825522</v>
      </c>
      <c r="H108" s="9">
        <f t="shared" si="30"/>
        <v>2.4766592404500973</v>
      </c>
      <c r="I108" s="9">
        <f t="shared" si="31"/>
        <v>3.4036132162070909</v>
      </c>
      <c r="J108" s="9">
        <f t="shared" si="32"/>
        <v>3.3066064047906618</v>
      </c>
      <c r="K108" s="11">
        <f t="shared" si="33"/>
        <v>0.42194092827004215</v>
      </c>
      <c r="L108" s="11">
        <f t="shared" si="34"/>
        <v>0.30959752321981426</v>
      </c>
      <c r="M108" s="11">
        <f t="shared" si="35"/>
        <v>0.31847133757961782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-0.27199360120187988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0.23879837986531932</v>
      </c>
      <c r="Q108" s="11">
        <f>2*'OddsRatio_working_3-way'!K108*'OddsRatio_working_3-way'!L108*'OddsRatio_working_3-way'!M108</f>
        <v>8.3205010406034619E-2</v>
      </c>
      <c r="R108" s="11">
        <f t="shared" si="36"/>
        <v>0</v>
      </c>
      <c r="S108" s="11">
        <f t="shared" si="37"/>
        <v>-0.8779558739989537</v>
      </c>
      <c r="T108" s="11">
        <f t="shared" si="38"/>
        <v>-0.30590797003447873</v>
      </c>
      <c r="U108" s="11">
        <f>'OddsRatio_working_3-way'!S108-'OddsRatio_working_3-way'!R108^2/3</f>
        <v>-0.8779558739989537</v>
      </c>
      <c r="V108" s="11">
        <f>'OddsRatio_working_3-way'!S108*'OddsRatio_working_3-way'!R108/3-2*'OddsRatio_working_3-way'!R108^3/27-'OddsRatio_working_3-way'!T108</f>
        <v>0.30590797003447873</v>
      </c>
      <c r="W108" s="11">
        <f>'OddsRatio_working_3-way'!V108^2+4*'OddsRatio_working_3-way'!U108^3/27</f>
        <v>-6.6772189129421233E-3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0.15831685400136467</v>
      </c>
      <c r="Y108" s="11">
        <f>IF('OddsRatio_working_3-way'!W108&gt;=0,IF('OddsRatio_working_3-way'!V108+SQRT('OddsRatio_working_3-way'!W108)&gt;0,0,PI()),ACOS('OddsRatio_working_3-way'!V108/(2*'OddsRatio_working_3-way'!X108)))</f>
        <v>0.26102593025192045</v>
      </c>
      <c r="Z108" s="11">
        <f>'OddsRatio_working_3-way'!X108^(1/3)*COS('OddsRatio_working_3-way'!Y108/3)</f>
        <v>0.53892673009127612</v>
      </c>
      <c r="AA108" s="11">
        <f>'OddsRatio_working_3-way'!X108^(1/3)*COS(('OddsRatio_working_3-way'!Y108+2*PI())/3)</f>
        <v>-0.31017519618330586</v>
      </c>
      <c r="AB108" s="11">
        <f>'OddsRatio_working_3-way'!X108^(1/3)*COS(('OddsRatio_working_3-way'!Y108+4*PI())/3)</f>
        <v>-0.22875153390797043</v>
      </c>
      <c r="AC108" s="11">
        <f>'OddsRatio_working_3-way'!X108^(1/3)*SIN('OddsRatio_working_3-way'!Y108/3)</f>
        <v>4.7009973333070207E-2</v>
      </c>
      <c r="AD108" s="11">
        <f>'OddsRatio_working_3-way'!X108^(1/3)*SIN(('OddsRatio_working_3-way'!Y108+2*PI())/3)</f>
        <v>0.44321925237098952</v>
      </c>
      <c r="AE108" s="11">
        <f>'OddsRatio_working_3-way'!X108^(1/3)*SIN(('OddsRatio_working_3-way'!Y108+4*PI())/3)</f>
        <v>-0.49022922570405963</v>
      </c>
      <c r="AF108" s="11">
        <f>-'OddsRatio_working_3-way'!U108/(3*'OddsRatio_working_3-way'!X108^(1/3))*COS(('OddsRatio_working_3-way'!Y108)/3)</f>
        <v>0.53892673009127623</v>
      </c>
      <c r="AG108" s="11">
        <f>-'OddsRatio_working_3-way'!U108/(3*'OddsRatio_working_3-way'!X108^(1/3))*COS(('OddsRatio_working_3-way'!Y108+2*PI())/3)</f>
        <v>-0.31017519618330591</v>
      </c>
      <c r="AH108" s="11">
        <f>-'OddsRatio_working_3-way'!U108/(3*'OddsRatio_working_3-way'!X108^(1/3))*COS(('OddsRatio_working_3-way'!Y108+4*PI())/3)</f>
        <v>-0.22875153390797046</v>
      </c>
      <c r="AI108" s="11">
        <f>'OddsRatio_working_3-way'!U108/(3*'OddsRatio_working_3-way'!X108^(1/3))*SIN(('OddsRatio_working_3-way'!Y108)/3)</f>
        <v>-4.7009973333070214E-2</v>
      </c>
      <c r="AJ108" s="11">
        <f>'OddsRatio_working_3-way'!U108/(3*'OddsRatio_working_3-way'!X108^(1/3))*SIN(('OddsRatio_working_3-way'!Y108+2*PI())/3)</f>
        <v>-0.44321925237098964</v>
      </c>
      <c r="AK108" s="11">
        <f>'OddsRatio_working_3-way'!U108/(3*'OddsRatio_working_3-way'!X108^(1/3))*SIN(('OddsRatio_working_3-way'!Y108+4*PI())/3)</f>
        <v>0.49022922570405975</v>
      </c>
      <c r="AL108" s="11">
        <f>'OddsRatio_working_3-way'!Z108+'OddsRatio_working_3-way'!AF108</f>
        <v>1.0778534601825522</v>
      </c>
      <c r="AM108" s="11">
        <f>'OddsRatio_working_3-way'!AA108+'OddsRatio_working_3-way'!AG108</f>
        <v>-0.62035039236661182</v>
      </c>
      <c r="AN108" s="11">
        <f>'OddsRatio_working_3-way'!AB108+'OddsRatio_working_3-way'!AH108</f>
        <v>-0.45750306781594086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1.0778534601825522</v>
      </c>
      <c r="AS108" s="11">
        <f>IF(('OddsRatio_working_3-way'!X108=0),IF(Q108&gt;0,-Q108^(1/3),(-Q108)^(1/3)),'OddsRatio_working_3-way'!AM108-'OddsRatio_working_3-way'!R108/3)</f>
        <v>-0.62035039236661182</v>
      </c>
      <c r="AT108" s="11">
        <f>IF(('OddsRatio_working_3-way'!X108=0),IF(Q108&gt;0,-Q108^(1/3),(-Q108)^(1/3)),'OddsRatio_working_3-way'!AN108-'OddsRatio_working_3-way'!R108/3)</f>
        <v>-0.45750306781594086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1.5</v>
      </c>
      <c r="B109" s="4">
        <f>IF('True_Odds_Calculator_3-way'!B110="","",'True_Odds_Calculator_3-way'!B110)</f>
        <v>4.1900000000000004</v>
      </c>
      <c r="C109" s="4">
        <f>IF('True_Odds_Calculator_3-way'!C110="","",'True_Odds_Calculator_3-way'!C110)</f>
        <v>6.57</v>
      </c>
      <c r="D109" s="9">
        <f t="shared" si="26"/>
        <v>0.64197064533382409</v>
      </c>
      <c r="E109" s="9">
        <f t="shared" si="27"/>
        <v>0.21938729406106053</v>
      </c>
      <c r="F109" s="9">
        <f t="shared" si="28"/>
        <v>0.13864206060511544</v>
      </c>
      <c r="G109" s="9">
        <f t="shared" si="29"/>
        <v>1.1154072457004665</v>
      </c>
      <c r="H109" s="9">
        <f t="shared" si="30"/>
        <v>1.5577036228502332</v>
      </c>
      <c r="I109" s="9">
        <f t="shared" si="31"/>
        <v>4.5581491137844887</v>
      </c>
      <c r="J109" s="9">
        <f t="shared" si="32"/>
        <v>7.2128183585515986</v>
      </c>
      <c r="K109" s="11">
        <f t="shared" si="33"/>
        <v>0.66666666666666663</v>
      </c>
      <c r="L109" s="11">
        <f t="shared" si="34"/>
        <v>0.2386634844868735</v>
      </c>
      <c r="M109" s="11">
        <f t="shared" si="35"/>
        <v>0.15220700152207001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-0.21515192244587089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0.22425407065940622</v>
      </c>
      <c r="Q109" s="11">
        <f>2*'OddsRatio_working_3-way'!K109*'OddsRatio_working_3-way'!L109*'OddsRatio_working_3-way'!M109</f>
        <v>4.8435004462074778E-2</v>
      </c>
      <c r="R109" s="11">
        <f t="shared" si="36"/>
        <v>0</v>
      </c>
      <c r="S109" s="11">
        <f t="shared" si="37"/>
        <v>-1.0423056792152312</v>
      </c>
      <c r="T109" s="11">
        <f t="shared" si="38"/>
        <v>-0.22512001710912122</v>
      </c>
      <c r="U109" s="11">
        <f>'OddsRatio_working_3-way'!S109-'OddsRatio_working_3-way'!R109^2/3</f>
        <v>-1.0423056792152312</v>
      </c>
      <c r="V109" s="11">
        <f>'OddsRatio_working_3-way'!S109*'OddsRatio_working_3-way'!R109/3-2*'OddsRatio_working_3-way'!R109^3/27-'OddsRatio_working_3-way'!T109</f>
        <v>0.22512001710912122</v>
      </c>
      <c r="W109" s="11">
        <f>'OddsRatio_working_3-way'!V109^2+4*'OddsRatio_working_3-way'!U109^3/27</f>
        <v>-0.11707832109436854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0.2047909563418143</v>
      </c>
      <c r="Y109" s="11">
        <f>IF('OddsRatio_working_3-way'!W109&gt;=0,IF('OddsRatio_working_3-way'!V109+SQRT('OddsRatio_working_3-way'!W109)&gt;0,0,PI()),ACOS('OddsRatio_working_3-way'!V109/(2*'OddsRatio_working_3-way'!X109)))</f>
        <v>0.98887063641284101</v>
      </c>
      <c r="Z109" s="11">
        <f>'OddsRatio_working_3-way'!X109^(1/3)*COS('OddsRatio_working_3-way'!Y109/3)</f>
        <v>0.55770362285023323</v>
      </c>
      <c r="AA109" s="11">
        <f>'OddsRatio_working_3-way'!X109^(1/3)*COS(('OddsRatio_working_3-way'!Y109+2*PI())/3)</f>
        <v>-0.44408322974076686</v>
      </c>
      <c r="AB109" s="11">
        <f>'OddsRatio_working_3-way'!X109^(1/3)*COS(('OddsRatio_working_3-way'!Y109+4*PI())/3)</f>
        <v>-0.11362039310946652</v>
      </c>
      <c r="AC109" s="11">
        <f>'OddsRatio_working_3-way'!X109^(1/3)*SIN('OddsRatio_working_3-way'!Y109/3)</f>
        <v>0.19079280768624862</v>
      </c>
      <c r="AD109" s="11">
        <f>'OddsRatio_working_3-way'!X109^(1/3)*SIN(('OddsRatio_working_3-way'!Y109+2*PI())/3)</f>
        <v>0.38758910132779317</v>
      </c>
      <c r="AE109" s="11">
        <f>'OddsRatio_working_3-way'!X109^(1/3)*SIN(('OddsRatio_working_3-way'!Y109+4*PI())/3)</f>
        <v>-0.57838190901404174</v>
      </c>
      <c r="AF109" s="11">
        <f>-'OddsRatio_working_3-way'!U109/(3*'OddsRatio_working_3-way'!X109^(1/3))*COS(('OddsRatio_working_3-way'!Y109)/3)</f>
        <v>0.55770362285023323</v>
      </c>
      <c r="AG109" s="11">
        <f>-'OddsRatio_working_3-way'!U109/(3*'OddsRatio_working_3-way'!X109^(1/3))*COS(('OddsRatio_working_3-way'!Y109+2*PI())/3)</f>
        <v>-0.44408322974076686</v>
      </c>
      <c r="AH109" s="11">
        <f>-'OddsRatio_working_3-way'!U109/(3*'OddsRatio_working_3-way'!X109^(1/3))*COS(('OddsRatio_working_3-way'!Y109+4*PI())/3)</f>
        <v>-0.11362039310946652</v>
      </c>
      <c r="AI109" s="11">
        <f>'OddsRatio_working_3-way'!U109/(3*'OddsRatio_working_3-way'!X109^(1/3))*SIN(('OddsRatio_working_3-way'!Y109)/3)</f>
        <v>-0.19079280768624862</v>
      </c>
      <c r="AJ109" s="11">
        <f>'OddsRatio_working_3-way'!U109/(3*'OddsRatio_working_3-way'!X109^(1/3))*SIN(('OddsRatio_working_3-way'!Y109+2*PI())/3)</f>
        <v>-0.38758910132779317</v>
      </c>
      <c r="AK109" s="11">
        <f>'OddsRatio_working_3-way'!U109/(3*'OddsRatio_working_3-way'!X109^(1/3))*SIN(('OddsRatio_working_3-way'!Y109+4*PI())/3)</f>
        <v>0.57838190901404174</v>
      </c>
      <c r="AL109" s="11">
        <f>'OddsRatio_working_3-way'!Z109+'OddsRatio_working_3-way'!AF109</f>
        <v>1.1154072457004665</v>
      </c>
      <c r="AM109" s="11">
        <f>'OddsRatio_working_3-way'!AA109+'OddsRatio_working_3-way'!AG109</f>
        <v>-0.88816645948153372</v>
      </c>
      <c r="AN109" s="11">
        <f>'OddsRatio_working_3-way'!AB109+'OddsRatio_working_3-way'!AH109</f>
        <v>-0.22724078621893304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1.1154072457004665</v>
      </c>
      <c r="AS109" s="11">
        <f>IF(('OddsRatio_working_3-way'!X109=0),IF(Q109&gt;0,-Q109^(1/3),(-Q109)^(1/3)),'OddsRatio_working_3-way'!AM109-'OddsRatio_working_3-way'!R109/3)</f>
        <v>-0.88816645948153372</v>
      </c>
      <c r="AT109" s="11">
        <f>IF(('OddsRatio_working_3-way'!X109=0),IF(Q109&gt;0,-Q109^(1/3),(-Q109)^(1/3)),'OddsRatio_working_3-way'!AN109-'OddsRatio_working_3-way'!R109/3)</f>
        <v>-0.22724078621893304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1.83</v>
      </c>
      <c r="B110" s="4">
        <f>IF('True_Odds_Calculator_3-way'!B111="","",'True_Odds_Calculator_3-way'!B111)</f>
        <v>3.75</v>
      </c>
      <c r="C110" s="4">
        <f>IF('True_Odds_Calculator_3-way'!C111="","",'True_Odds_Calculator_3-way'!C111)</f>
        <v>3.98</v>
      </c>
      <c r="D110" s="9">
        <f t="shared" si="26"/>
        <v>0.52073333487191242</v>
      </c>
      <c r="E110" s="9">
        <f t="shared" si="27"/>
        <v>0.24694928823420129</v>
      </c>
      <c r="F110" s="9">
        <f t="shared" si="28"/>
        <v>0.23231737689388635</v>
      </c>
      <c r="G110" s="9">
        <f t="shared" si="29"/>
        <v>1.1088779579740671</v>
      </c>
      <c r="H110" s="9">
        <f t="shared" si="30"/>
        <v>1.9203687051184757</v>
      </c>
      <c r="I110" s="9">
        <f t="shared" si="31"/>
        <v>4.049414384428685</v>
      </c>
      <c r="J110" s="9">
        <f t="shared" si="32"/>
        <v>4.3044563147627208</v>
      </c>
      <c r="K110" s="11">
        <f t="shared" si="33"/>
        <v>0.54644808743169393</v>
      </c>
      <c r="L110" s="11">
        <f t="shared" si="34"/>
        <v>0.26666666666666666</v>
      </c>
      <c r="M110" s="11">
        <f t="shared" si="35"/>
        <v>0.25125628140703515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-0.24903570676698616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0.24018086790967585</v>
      </c>
      <c r="Q110" s="11">
        <f>2*'OddsRatio_working_3-way'!K110*'OddsRatio_working_3-way'!L110*'OddsRatio_working_3-way'!M110</f>
        <v>7.3225874362706042E-2</v>
      </c>
      <c r="R110" s="11">
        <f t="shared" si="36"/>
        <v>0</v>
      </c>
      <c r="S110" s="11">
        <f t="shared" si="37"/>
        <v>-0.96444349698978926</v>
      </c>
      <c r="T110" s="11">
        <f t="shared" si="38"/>
        <v>-0.29403765152127714</v>
      </c>
      <c r="U110" s="11">
        <f>'OddsRatio_working_3-way'!S110-'OddsRatio_working_3-way'!R110^2/3</f>
        <v>-0.96444349698978926</v>
      </c>
      <c r="V110" s="11">
        <f>'OddsRatio_working_3-way'!S110*'OddsRatio_working_3-way'!R110/3-2*'OddsRatio_working_3-way'!R110^3/27-'OddsRatio_working_3-way'!T110</f>
        <v>0.29403765152127714</v>
      </c>
      <c r="W110" s="11">
        <f>'OddsRatio_working_3-way'!V110^2+4*'OddsRatio_working_3-way'!U110^3/27</f>
        <v>-4.6442353243313625E-2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0.18227759993719858</v>
      </c>
      <c r="Y110" s="11">
        <f>IF('OddsRatio_working_3-way'!W110&gt;=0,IF('OddsRatio_working_3-way'!V110+SQRT('OddsRatio_working_3-way'!W110)&gt;0,0,PI()),ACOS('OddsRatio_working_3-way'!V110/(2*'OddsRatio_working_3-way'!X110)))</f>
        <v>0.63247735046646902</v>
      </c>
      <c r="Z110" s="11">
        <f>'OddsRatio_working_3-way'!X110^(1/3)*COS('OddsRatio_working_3-way'!Y110/3)</f>
        <v>0.55443897898703354</v>
      </c>
      <c r="AA110" s="11">
        <f>'OddsRatio_working_3-way'!X110^(1/3)*COS(('OddsRatio_working_3-way'!Y110+2*PI())/3)</f>
        <v>-0.37997618359326457</v>
      </c>
      <c r="AB110" s="11">
        <f>'OddsRatio_working_3-way'!X110^(1/3)*COS(('OddsRatio_working_3-way'!Y110+4*PI())/3)</f>
        <v>-0.1744627953937686</v>
      </c>
      <c r="AC110" s="11">
        <f>'OddsRatio_working_3-way'!X110^(1/3)*SIN('OddsRatio_working_3-way'!Y110/3)</f>
        <v>0.11865320999905099</v>
      </c>
      <c r="AD110" s="11">
        <f>'OddsRatio_working_3-way'!X110^(1/3)*SIN(('OddsRatio_working_3-way'!Y110+2*PI())/3)</f>
        <v>0.42083163565155218</v>
      </c>
      <c r="AE110" s="11">
        <f>'OddsRatio_working_3-way'!X110^(1/3)*SIN(('OddsRatio_working_3-way'!Y110+4*PI())/3)</f>
        <v>-0.53948484565060317</v>
      </c>
      <c r="AF110" s="11">
        <f>-'OddsRatio_working_3-way'!U110/(3*'OddsRatio_working_3-way'!X110^(1/3))*COS(('OddsRatio_working_3-way'!Y110)/3)</f>
        <v>0.55443897898703354</v>
      </c>
      <c r="AG110" s="11">
        <f>-'OddsRatio_working_3-way'!U110/(3*'OddsRatio_working_3-way'!X110^(1/3))*COS(('OddsRatio_working_3-way'!Y110+2*PI())/3)</f>
        <v>-0.37997618359326457</v>
      </c>
      <c r="AH110" s="11">
        <f>-'OddsRatio_working_3-way'!U110/(3*'OddsRatio_working_3-way'!X110^(1/3))*COS(('OddsRatio_working_3-way'!Y110+4*PI())/3)</f>
        <v>-0.1744627953937686</v>
      </c>
      <c r="AI110" s="11">
        <f>'OddsRatio_working_3-way'!U110/(3*'OddsRatio_working_3-way'!X110^(1/3))*SIN(('OddsRatio_working_3-way'!Y110)/3)</f>
        <v>-0.11865320999905099</v>
      </c>
      <c r="AJ110" s="11">
        <f>'OddsRatio_working_3-way'!U110/(3*'OddsRatio_working_3-way'!X110^(1/3))*SIN(('OddsRatio_working_3-way'!Y110+2*PI())/3)</f>
        <v>-0.42083163565155218</v>
      </c>
      <c r="AK110" s="11">
        <f>'OddsRatio_working_3-way'!U110/(3*'OddsRatio_working_3-way'!X110^(1/3))*SIN(('OddsRatio_working_3-way'!Y110+4*PI())/3)</f>
        <v>0.53948484565060317</v>
      </c>
      <c r="AL110" s="11">
        <f>'OddsRatio_working_3-way'!Z110+'OddsRatio_working_3-way'!AF110</f>
        <v>1.1088779579740671</v>
      </c>
      <c r="AM110" s="11">
        <f>'OddsRatio_working_3-way'!AA110+'OddsRatio_working_3-way'!AG110</f>
        <v>-0.75995236718652914</v>
      </c>
      <c r="AN110" s="11">
        <f>'OddsRatio_working_3-way'!AB110+'OddsRatio_working_3-way'!AH110</f>
        <v>-0.34892559078753721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1.1088779579740671</v>
      </c>
      <c r="AS110" s="11">
        <f>IF(('OddsRatio_working_3-way'!X110=0),IF(Q110&gt;0,-Q110^(1/3),(-Q110)^(1/3)),'OddsRatio_working_3-way'!AM110-'OddsRatio_working_3-way'!R110/3)</f>
        <v>-0.75995236718652914</v>
      </c>
      <c r="AT110" s="11">
        <f>IF(('OddsRatio_working_3-way'!X110=0),IF(Q110&gt;0,-Q110^(1/3),(-Q110)^(1/3)),'OddsRatio_working_3-way'!AN110-'OddsRatio_working_3-way'!R110/3)</f>
        <v>-0.34892559078753721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3.43</v>
      </c>
      <c r="B111" s="4">
        <f>IF('True_Odds_Calculator_3-way'!B112="","",'True_Odds_Calculator_3-way'!B112)</f>
        <v>3.43</v>
      </c>
      <c r="C111" s="4">
        <f>IF('True_Odds_Calculator_3-way'!C112="","",'True_Odds_Calculator_3-way'!C112)</f>
        <v>2.02</v>
      </c>
      <c r="D111" s="9">
        <f t="shared" si="26"/>
        <v>0.26742587815062996</v>
      </c>
      <c r="E111" s="9">
        <f t="shared" si="27"/>
        <v>0.26742587815062996</v>
      </c>
      <c r="F111" s="9">
        <f t="shared" si="28"/>
        <v>0.46514824369874008</v>
      </c>
      <c r="G111" s="9">
        <f t="shared" si="29"/>
        <v>1.127306131035575</v>
      </c>
      <c r="H111" s="9">
        <f t="shared" si="30"/>
        <v>3.7393538984164474</v>
      </c>
      <c r="I111" s="9">
        <f t="shared" si="31"/>
        <v>3.7393538984164474</v>
      </c>
      <c r="J111" s="9">
        <f t="shared" si="32"/>
        <v>2.1498522536562867</v>
      </c>
      <c r="K111" s="11">
        <f t="shared" si="33"/>
        <v>0.29154518950437314</v>
      </c>
      <c r="L111" s="11">
        <f t="shared" si="34"/>
        <v>0.29154518950437314</v>
      </c>
      <c r="M111" s="11">
        <f t="shared" si="35"/>
        <v>0.49504950495049505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-0.25343880340825864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0.24742166011686545</v>
      </c>
      <c r="Q111" s="11">
        <f>2*'OddsRatio_working_3-way'!K111*'OddsRatio_working_3-way'!L111*'OddsRatio_working_3-way'!M111</f>
        <v>8.4157027250634495E-2</v>
      </c>
      <c r="R111" s="11">
        <f t="shared" si="36"/>
        <v>0</v>
      </c>
      <c r="S111" s="11">
        <f t="shared" si="37"/>
        <v>-0.97625800307421629</v>
      </c>
      <c r="T111" s="11">
        <f t="shared" si="38"/>
        <v>-0.33206054526333884</v>
      </c>
      <c r="U111" s="11">
        <f>'OddsRatio_working_3-way'!S111-'OddsRatio_working_3-way'!R111^2/3</f>
        <v>-0.97625800307421629</v>
      </c>
      <c r="V111" s="11">
        <f>'OddsRatio_working_3-way'!S111*'OddsRatio_working_3-way'!R111/3-2*'OddsRatio_working_3-way'!R111^3/27-'OddsRatio_working_3-way'!T111</f>
        <v>0.33206054526333884</v>
      </c>
      <c r="W111" s="11">
        <f>'OddsRatio_working_3-way'!V111^2+4*'OddsRatio_working_3-way'!U111^3/27</f>
        <v>-2.758048665430074E-2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0.18563720826849789</v>
      </c>
      <c r="Y111" s="11">
        <f>IF('OddsRatio_working_3-way'!W111&gt;=0,IF('OddsRatio_working_3-way'!V111+SQRT('OddsRatio_working_3-way'!W111)&gt;0,0,PI()),ACOS('OddsRatio_working_3-way'!V111/(2*'OddsRatio_working_3-way'!X111)))</f>
        <v>0.46375232170636327</v>
      </c>
      <c r="Z111" s="11">
        <f>'OddsRatio_working_3-way'!X111^(1/3)*COS('OddsRatio_working_3-way'!Y111/3)</f>
        <v>0.5636530655177876</v>
      </c>
      <c r="AA111" s="11">
        <f>'OddsRatio_working_3-way'!X111^(1/3)*COS(('OddsRatio_working_3-way'!Y111+2*PI())/3)</f>
        <v>-0.35789174864535961</v>
      </c>
      <c r="AB111" s="11">
        <f>'OddsRatio_working_3-way'!X111^(1/3)*COS(('OddsRatio_working_3-way'!Y111+4*PI())/3)</f>
        <v>-0.20576131687242838</v>
      </c>
      <c r="AC111" s="11">
        <f>'OddsRatio_working_3-way'!X111^(1/3)*SIN('OddsRatio_working_3-way'!Y111/3)</f>
        <v>8.7832545736036063E-2</v>
      </c>
      <c r="AD111" s="11">
        <f>'OddsRatio_working_3-way'!X111^(1/3)*SIN(('OddsRatio_working_3-way'!Y111+2*PI())/3)</f>
        <v>0.44422160079136064</v>
      </c>
      <c r="AE111" s="11">
        <f>'OddsRatio_working_3-way'!X111^(1/3)*SIN(('OddsRatio_working_3-way'!Y111+4*PI())/3)</f>
        <v>-0.53205414652739658</v>
      </c>
      <c r="AF111" s="11">
        <f>-'OddsRatio_working_3-way'!U111/(3*'OddsRatio_working_3-way'!X111^(1/3))*COS(('OddsRatio_working_3-way'!Y111)/3)</f>
        <v>0.56365306551778738</v>
      </c>
      <c r="AG111" s="11">
        <f>-'OddsRatio_working_3-way'!U111/(3*'OddsRatio_working_3-way'!X111^(1/3))*COS(('OddsRatio_working_3-way'!Y111+2*PI())/3)</f>
        <v>-0.35789174864535944</v>
      </c>
      <c r="AH111" s="11">
        <f>-'OddsRatio_working_3-way'!U111/(3*'OddsRatio_working_3-way'!X111^(1/3))*COS(('OddsRatio_working_3-way'!Y111+4*PI())/3)</f>
        <v>-0.2057613168724283</v>
      </c>
      <c r="AI111" s="11">
        <f>'OddsRatio_working_3-way'!U111/(3*'OddsRatio_working_3-way'!X111^(1/3))*SIN(('OddsRatio_working_3-way'!Y111)/3)</f>
        <v>-8.7832545736036022E-2</v>
      </c>
      <c r="AJ111" s="11">
        <f>'OddsRatio_working_3-way'!U111/(3*'OddsRatio_working_3-way'!X111^(1/3))*SIN(('OddsRatio_working_3-way'!Y111+2*PI())/3)</f>
        <v>-0.44422160079136047</v>
      </c>
      <c r="AK111" s="11">
        <f>'OddsRatio_working_3-way'!U111/(3*'OddsRatio_working_3-way'!X111^(1/3))*SIN(('OddsRatio_working_3-way'!Y111+4*PI())/3)</f>
        <v>0.53205414652739635</v>
      </c>
      <c r="AL111" s="11">
        <f>'OddsRatio_working_3-way'!Z111+'OddsRatio_working_3-way'!AF111</f>
        <v>1.127306131035575</v>
      </c>
      <c r="AM111" s="11">
        <f>'OddsRatio_working_3-way'!AA111+'OddsRatio_working_3-way'!AG111</f>
        <v>-0.71578349729071911</v>
      </c>
      <c r="AN111" s="11">
        <f>'OddsRatio_working_3-way'!AB111+'OddsRatio_working_3-way'!AH111</f>
        <v>-0.41152263374485665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1.127306131035575</v>
      </c>
      <c r="AS111" s="11">
        <f>IF(('OddsRatio_working_3-way'!X111=0),IF(Q111&gt;0,-Q111^(1/3),(-Q111)^(1/3)),'OddsRatio_working_3-way'!AM111-'OddsRatio_working_3-way'!R111/3)</f>
        <v>-0.71578349729071911</v>
      </c>
      <c r="AT111" s="11">
        <f>IF(('OddsRatio_working_3-way'!X111=0),IF(Q111&gt;0,-Q111^(1/3),(-Q111)^(1/3)),'OddsRatio_working_3-way'!AN111-'OddsRatio_working_3-way'!R111/3)</f>
        <v>-0.41152263374485665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2.25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3.21</v>
      </c>
      <c r="D112" s="9">
        <f t="shared" si="26"/>
        <v>0.41564977854522106</v>
      </c>
      <c r="E112" s="9">
        <f t="shared" si="27"/>
        <v>0.29745400516678305</v>
      </c>
      <c r="F112" s="9">
        <f t="shared" si="28"/>
        <v>0.28689621628799594</v>
      </c>
      <c r="G112" s="9">
        <f t="shared" si="29"/>
        <v>1.1246972843339627</v>
      </c>
      <c r="H112" s="9">
        <f t="shared" si="30"/>
        <v>2.4058716054174534</v>
      </c>
      <c r="I112" s="9">
        <f t="shared" si="31"/>
        <v>3.3618642971013215</v>
      </c>
      <c r="J112" s="9">
        <f t="shared" si="32"/>
        <v>3.4855809983780572</v>
      </c>
      <c r="K112" s="11">
        <f t="shared" si="33"/>
        <v>0.44444444444444442</v>
      </c>
      <c r="L112" s="11">
        <f t="shared" si="34"/>
        <v>0.32258064516129031</v>
      </c>
      <c r="M112" s="11">
        <f t="shared" si="35"/>
        <v>0.3115264797507788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-0.25910293772820159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0.24832791790886447</v>
      </c>
      <c r="Q112" s="11">
        <f>2*'OddsRatio_working_3-way'!K112*'OddsRatio_working_3-way'!L112*'OddsRatio_working_3-way'!M112</f>
        <v>8.932658917585054E-2</v>
      </c>
      <c r="R112" s="11">
        <f t="shared" si="36"/>
        <v>0</v>
      </c>
      <c r="S112" s="11">
        <f t="shared" si="37"/>
        <v>-0.9584141348847226</v>
      </c>
      <c r="T112" s="11">
        <f t="shared" si="38"/>
        <v>-0.34475328592975635</v>
      </c>
      <c r="U112" s="11">
        <f>'OddsRatio_working_3-way'!S112-'OddsRatio_working_3-way'!R112^2/3</f>
        <v>-0.9584141348847226</v>
      </c>
      <c r="V112" s="11">
        <f>'OddsRatio_working_3-way'!S112*'OddsRatio_working_3-way'!R112/3-2*'OddsRatio_working_3-way'!R112^3/27-'OddsRatio_working_3-way'!T112</f>
        <v>0.34475328592975635</v>
      </c>
      <c r="W112" s="11">
        <f>'OddsRatio_working_3-way'!V112^2+4*'OddsRatio_working_3-way'!U112^3/27</f>
        <v>-1.1568673951627181E-2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0.18057097088886651</v>
      </c>
      <c r="Y112" s="11">
        <f>IF('OddsRatio_working_3-way'!W112&gt;=0,IF('OddsRatio_working_3-way'!V112+SQRT('OddsRatio_working_3-way'!W112)&gt;0,0,PI()),ACOS('OddsRatio_working_3-way'!V112/(2*'OddsRatio_working_3-way'!X112)))</f>
        <v>0.30241539709869136</v>
      </c>
      <c r="Z112" s="11">
        <f>'OddsRatio_working_3-way'!X112^(1/3)*COS('OddsRatio_working_3-way'!Y112/3)</f>
        <v>0.56234864216698133</v>
      </c>
      <c r="AA112" s="11">
        <f>'OddsRatio_working_3-way'!X112^(1/3)*COS(('OddsRatio_working_3-way'!Y112+2*PI())/3)</f>
        <v>-0.33043421563164199</v>
      </c>
      <c r="AB112" s="11">
        <f>'OddsRatio_working_3-way'!X112^(1/3)*COS(('OddsRatio_working_3-way'!Y112+4*PI())/3)</f>
        <v>-0.23191442653533917</v>
      </c>
      <c r="AC112" s="11">
        <f>'OddsRatio_working_3-way'!X112^(1/3)*SIN('OddsRatio_working_3-way'!Y112/3)</f>
        <v>5.6880426755255536E-2</v>
      </c>
      <c r="AD112" s="11">
        <f>'OddsRatio_working_3-way'!X112^(1/3)*SIN(('OddsRatio_working_3-way'!Y112+2*PI())/3)</f>
        <v>0.458567996522663</v>
      </c>
      <c r="AE112" s="11">
        <f>'OddsRatio_working_3-way'!X112^(1/3)*SIN(('OddsRatio_working_3-way'!Y112+4*PI())/3)</f>
        <v>-0.51544842327791862</v>
      </c>
      <c r="AF112" s="11">
        <f>-'OddsRatio_working_3-way'!U112/(3*'OddsRatio_working_3-way'!X112^(1/3))*COS(('OddsRatio_working_3-way'!Y112)/3)</f>
        <v>0.56234864216698133</v>
      </c>
      <c r="AG112" s="11">
        <f>-'OddsRatio_working_3-way'!U112/(3*'OddsRatio_working_3-way'!X112^(1/3))*COS(('OddsRatio_working_3-way'!Y112+2*PI())/3)</f>
        <v>-0.33043421563164199</v>
      </c>
      <c r="AH112" s="11">
        <f>-'OddsRatio_working_3-way'!U112/(3*'OddsRatio_working_3-way'!X112^(1/3))*COS(('OddsRatio_working_3-way'!Y112+4*PI())/3)</f>
        <v>-0.23191442653533917</v>
      </c>
      <c r="AI112" s="11">
        <f>'OddsRatio_working_3-way'!U112/(3*'OddsRatio_working_3-way'!X112^(1/3))*SIN(('OddsRatio_working_3-way'!Y112)/3)</f>
        <v>-5.6880426755255536E-2</v>
      </c>
      <c r="AJ112" s="11">
        <f>'OddsRatio_working_3-way'!U112/(3*'OddsRatio_working_3-way'!X112^(1/3))*SIN(('OddsRatio_working_3-way'!Y112+2*PI())/3)</f>
        <v>-0.458567996522663</v>
      </c>
      <c r="AK112" s="11">
        <f>'OddsRatio_working_3-way'!U112/(3*'OddsRatio_working_3-way'!X112^(1/3))*SIN(('OddsRatio_working_3-way'!Y112+4*PI())/3)</f>
        <v>0.51544842327791862</v>
      </c>
      <c r="AL112" s="11">
        <f>'OddsRatio_working_3-way'!Z112+'OddsRatio_working_3-way'!AF112</f>
        <v>1.1246972843339627</v>
      </c>
      <c r="AM112" s="11">
        <f>'OddsRatio_working_3-way'!AA112+'OddsRatio_working_3-way'!AG112</f>
        <v>-0.66086843126328398</v>
      </c>
      <c r="AN112" s="11">
        <f>'OddsRatio_working_3-way'!AB112+'OddsRatio_working_3-way'!AH112</f>
        <v>-0.46382885307067834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1.1246972843339627</v>
      </c>
      <c r="AS112" s="11">
        <f>IF(('OddsRatio_working_3-way'!X112=0),IF(Q112&gt;0,-Q112^(1/3),(-Q112)^(1/3)),'OddsRatio_working_3-way'!AM112-'OddsRatio_working_3-way'!R112/3)</f>
        <v>-0.66086843126328398</v>
      </c>
      <c r="AT112" s="11">
        <f>IF(('OddsRatio_working_3-way'!X112=0),IF(Q112&gt;0,-Q112^(1/3),(-Q112)^(1/3)),'OddsRatio_working_3-way'!AN112-'OddsRatio_working_3-way'!R112/3)</f>
        <v>-0.46382885307067834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3.36</v>
      </c>
      <c r="C113" s="4">
        <f>IF('True_Odds_Calculator_3-way'!C114="","",'True_Odds_Calculator_3-way'!C114)</f>
        <v>2.84</v>
      </c>
      <c r="D113" s="9">
        <f t="shared" si="26"/>
        <v>0.4006258390627892</v>
      </c>
      <c r="E113" s="9">
        <f t="shared" si="27"/>
        <v>0.27361845190065393</v>
      </c>
      <c r="F113" s="9">
        <f t="shared" si="28"/>
        <v>0.32575570903655676</v>
      </c>
      <c r="G113" s="9">
        <f t="shared" si="29"/>
        <v>1.1248831700841295</v>
      </c>
      <c r="H113" s="9">
        <f t="shared" si="30"/>
        <v>2.496094616211892</v>
      </c>
      <c r="I113" s="9">
        <f t="shared" si="31"/>
        <v>3.6547242813985457</v>
      </c>
      <c r="J113" s="9">
        <f t="shared" si="32"/>
        <v>3.069785032954798</v>
      </c>
      <c r="K113" s="11">
        <f t="shared" si="33"/>
        <v>0.42918454935622319</v>
      </c>
      <c r="L113" s="11">
        <f t="shared" si="34"/>
        <v>0.29761904761904762</v>
      </c>
      <c r="M113" s="11">
        <f t="shared" si="35"/>
        <v>0.35211267605633806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-0.25975739990731217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0.24872050615567509</v>
      </c>
      <c r="Q113" s="11">
        <f>2*'OddsRatio_working_3-way'!K113*'OddsRatio_working_3-way'!L113*'OddsRatio_working_3-way'!M113</f>
        <v>8.9953166783245983E-2</v>
      </c>
      <c r="R113" s="11">
        <f t="shared" si="36"/>
        <v>0</v>
      </c>
      <c r="S113" s="11">
        <f t="shared" si="37"/>
        <v>-0.95751076290579085</v>
      </c>
      <c r="T113" s="11">
        <f t="shared" si="38"/>
        <v>-0.34629684011059353</v>
      </c>
      <c r="U113" s="11">
        <f>'OddsRatio_working_3-way'!S113-'OddsRatio_working_3-way'!R113^2/3</f>
        <v>-0.95751076290579085</v>
      </c>
      <c r="V113" s="11">
        <f>'OddsRatio_working_3-way'!S113*'OddsRatio_working_3-way'!R113/3-2*'OddsRatio_working_3-way'!R113^3/27-'OddsRatio_working_3-way'!T113</f>
        <v>0.34629684011059353</v>
      </c>
      <c r="W113" s="11">
        <f>'OddsRatio_working_3-way'!V113^2+4*'OddsRatio_working_3-way'!U113^3/27</f>
        <v>-1.013354848580969E-2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0.18031573001016277</v>
      </c>
      <c r="Y113" s="11">
        <f>IF('OddsRatio_working_3-way'!W113&gt;=0,IF('OddsRatio_working_3-way'!V113+SQRT('OddsRatio_working_3-way'!W113)&gt;0,0,PI()),ACOS('OddsRatio_working_3-way'!V113/(2*'OddsRatio_working_3-way'!X113)))</f>
        <v>0.28289510668231621</v>
      </c>
      <c r="Z113" s="11">
        <f>'OddsRatio_working_3-way'!X113^(1/3)*COS('OddsRatio_working_3-way'!Y113/3)</f>
        <v>0.56244158504206476</v>
      </c>
      <c r="AA113" s="11">
        <f>'OddsRatio_working_3-way'!X113^(1/3)*COS(('OddsRatio_working_3-way'!Y113+2*PI())/3)</f>
        <v>-0.32728909277158597</v>
      </c>
      <c r="AB113" s="11">
        <f>'OddsRatio_working_3-way'!X113^(1/3)*COS(('OddsRatio_working_3-way'!Y113+4*PI())/3)</f>
        <v>-0.23515249227047888</v>
      </c>
      <c r="AC113" s="11">
        <f>'OddsRatio_working_3-way'!X113^(1/3)*SIN('OddsRatio_working_3-way'!Y113/3)</f>
        <v>5.3195091101531214E-2</v>
      </c>
      <c r="AD113" s="11">
        <f>'OddsRatio_working_3-way'!X113^(1/3)*SIN(('OddsRatio_working_3-way'!Y113+2*PI())/3)</f>
        <v>0.46049115524044815</v>
      </c>
      <c r="AE113" s="11">
        <f>'OddsRatio_working_3-way'!X113^(1/3)*SIN(('OddsRatio_working_3-way'!Y113+4*PI())/3)</f>
        <v>-0.51368624634197935</v>
      </c>
      <c r="AF113" s="11">
        <f>-'OddsRatio_working_3-way'!U113/(3*'OddsRatio_working_3-way'!X113^(1/3))*COS(('OddsRatio_working_3-way'!Y113)/3)</f>
        <v>0.56244158504206465</v>
      </c>
      <c r="AG113" s="11">
        <f>-'OddsRatio_working_3-way'!U113/(3*'OddsRatio_working_3-way'!X113^(1/3))*COS(('OddsRatio_working_3-way'!Y113+2*PI())/3)</f>
        <v>-0.32728909277158591</v>
      </c>
      <c r="AH113" s="11">
        <f>-'OddsRatio_working_3-way'!U113/(3*'OddsRatio_working_3-way'!X113^(1/3))*COS(('OddsRatio_working_3-way'!Y113+4*PI())/3)</f>
        <v>-0.23515249227047882</v>
      </c>
      <c r="AI113" s="11">
        <f>'OddsRatio_working_3-way'!U113/(3*'OddsRatio_working_3-way'!X113^(1/3))*SIN(('OddsRatio_working_3-way'!Y113)/3)</f>
        <v>-5.31950911015312E-2</v>
      </c>
      <c r="AJ113" s="11">
        <f>'OddsRatio_working_3-way'!U113/(3*'OddsRatio_working_3-way'!X113^(1/3))*SIN(('OddsRatio_working_3-way'!Y113+2*PI())/3)</f>
        <v>-0.46049115524044804</v>
      </c>
      <c r="AK113" s="11">
        <f>'OddsRatio_working_3-way'!U113/(3*'OddsRatio_working_3-way'!X113^(1/3))*SIN(('OddsRatio_working_3-way'!Y113+4*PI())/3)</f>
        <v>0.51368624634197924</v>
      </c>
      <c r="AL113" s="11">
        <f>'OddsRatio_working_3-way'!Z113+'OddsRatio_working_3-way'!AF113</f>
        <v>1.1248831700841295</v>
      </c>
      <c r="AM113" s="11">
        <f>'OddsRatio_working_3-way'!AA113+'OddsRatio_working_3-way'!AG113</f>
        <v>-0.65457818554317182</v>
      </c>
      <c r="AN113" s="11">
        <f>'OddsRatio_working_3-way'!AB113+'OddsRatio_working_3-way'!AH113</f>
        <v>-0.4703049845409577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1.1248831700841295</v>
      </c>
      <c r="AS113" s="11">
        <f>IF(('OddsRatio_working_3-way'!X113=0),IF(Q113&gt;0,-Q113^(1/3),(-Q113)^(1/3)),'OddsRatio_working_3-way'!AM113-'OddsRatio_working_3-way'!R113/3)</f>
        <v>-0.65457818554317182</v>
      </c>
      <c r="AT113" s="11">
        <f>IF(('OddsRatio_working_3-way'!X113=0),IF(Q113&gt;0,-Q113^(1/3),(-Q113)^(1/3)),'OddsRatio_working_3-way'!AN113-'OddsRatio_working_3-way'!R113/3)</f>
        <v>-0.4703049845409577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3.39</v>
      </c>
      <c r="C114" s="4">
        <f>IF('True_Odds_Calculator_3-way'!C115="","",'True_Odds_Calculator_3-way'!C115)</f>
        <v>2.8</v>
      </c>
      <c r="D114" s="9">
        <f t="shared" si="26"/>
        <v>0.39749671137534781</v>
      </c>
      <c r="E114" s="9">
        <f t="shared" si="27"/>
        <v>0.27148620450665067</v>
      </c>
      <c r="F114" s="9">
        <f t="shared" si="28"/>
        <v>0.33101708411800146</v>
      </c>
      <c r="G114" s="9">
        <f t="shared" si="29"/>
        <v>1.1227733954586774</v>
      </c>
      <c r="H114" s="9">
        <f t="shared" si="30"/>
        <v>2.5157440838692144</v>
      </c>
      <c r="I114" s="9">
        <f t="shared" si="31"/>
        <v>3.6834284151462389</v>
      </c>
      <c r="J114" s="9">
        <f t="shared" si="32"/>
        <v>3.0209921118256196</v>
      </c>
      <c r="K114" s="11">
        <f t="shared" si="33"/>
        <v>0.42553191489361702</v>
      </c>
      <c r="L114" s="11">
        <f t="shared" si="34"/>
        <v>0.29498525073746312</v>
      </c>
      <c r="M114" s="11">
        <f t="shared" si="35"/>
        <v>0.35714285714285715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-0.26036258977324689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0.24836144211026531</v>
      </c>
      <c r="Q114" s="11">
        <f>2*'OddsRatio_working_3-way'!K114*'OddsRatio_working_3-way'!L114*'OddsRatio_working_3-way'!M114</f>
        <v>8.9661170436918888E-2</v>
      </c>
      <c r="R114" s="11">
        <f t="shared" si="36"/>
        <v>0</v>
      </c>
      <c r="S114" s="11">
        <f t="shared" si="37"/>
        <v>-0.95390602131652813</v>
      </c>
      <c r="T114" s="11">
        <f t="shared" si="38"/>
        <v>-0.34437040480741088</v>
      </c>
      <c r="U114" s="11">
        <f>'OddsRatio_working_3-way'!S114-'OddsRatio_working_3-way'!R114^2/3</f>
        <v>-0.95390602131652813</v>
      </c>
      <c r="V114" s="11">
        <f>'OddsRatio_working_3-way'!S114*'OddsRatio_working_3-way'!R114/3-2*'OddsRatio_working_3-way'!R114^3/27-'OddsRatio_working_3-way'!T114</f>
        <v>0.34437040480741088</v>
      </c>
      <c r="W114" s="11">
        <f>'OddsRatio_working_3-way'!V114^2+4*'OddsRatio_working_3-way'!U114^3/27</f>
        <v>-1.0000742035872381E-2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0.17929843679121441</v>
      </c>
      <c r="Y114" s="11">
        <f>IF('OddsRatio_working_3-way'!W114&gt;=0,IF('OddsRatio_working_3-way'!V114+SQRT('OddsRatio_working_3-way'!W114)&gt;0,0,PI()),ACOS('OddsRatio_working_3-way'!V114/(2*'OddsRatio_working_3-way'!X114)))</f>
        <v>0.28262245444209766</v>
      </c>
      <c r="Z114" s="11">
        <f>'OddsRatio_working_3-way'!X114^(1/3)*COS('OddsRatio_working_3-way'!Y114/3)</f>
        <v>0.56138669772933869</v>
      </c>
      <c r="AA114" s="11">
        <f>'OddsRatio_working_3-way'!X114^(1/3)*COS(('OddsRatio_working_3-way'!Y114+2*PI())/3)</f>
        <v>-0.32663066527021384</v>
      </c>
      <c r="AB114" s="11">
        <f>'OddsRatio_working_3-way'!X114^(1/3)*COS(('OddsRatio_working_3-way'!Y114+4*PI())/3)</f>
        <v>-0.23475603245912477</v>
      </c>
      <c r="AC114" s="11">
        <f>'OddsRatio_working_3-way'!X114^(1/3)*SIN('OddsRatio_working_3-way'!Y114/3)</f>
        <v>5.3043843985180229E-2</v>
      </c>
      <c r="AD114" s="11">
        <f>'OddsRatio_working_3-way'!X114^(1/3)*SIN(('OddsRatio_working_3-way'!Y114+2*PI())/3)</f>
        <v>0.45965321958767308</v>
      </c>
      <c r="AE114" s="11">
        <f>'OddsRatio_working_3-way'!X114^(1/3)*SIN(('OddsRatio_working_3-way'!Y114+4*PI())/3)</f>
        <v>-0.51269706357285338</v>
      </c>
      <c r="AF114" s="11">
        <f>-'OddsRatio_working_3-way'!U114/(3*'OddsRatio_working_3-way'!X114^(1/3))*COS(('OddsRatio_working_3-way'!Y114)/3)</f>
        <v>0.56138669772933869</v>
      </c>
      <c r="AG114" s="11">
        <f>-'OddsRatio_working_3-way'!U114/(3*'OddsRatio_working_3-way'!X114^(1/3))*COS(('OddsRatio_working_3-way'!Y114+2*PI())/3)</f>
        <v>-0.32663066527021384</v>
      </c>
      <c r="AH114" s="11">
        <f>-'OddsRatio_working_3-way'!U114/(3*'OddsRatio_working_3-way'!X114^(1/3))*COS(('OddsRatio_working_3-way'!Y114+4*PI())/3)</f>
        <v>-0.23475603245912477</v>
      </c>
      <c r="AI114" s="11">
        <f>'OddsRatio_working_3-way'!U114/(3*'OddsRatio_working_3-way'!X114^(1/3))*SIN(('OddsRatio_working_3-way'!Y114)/3)</f>
        <v>-5.3043843985180229E-2</v>
      </c>
      <c r="AJ114" s="11">
        <f>'OddsRatio_working_3-way'!U114/(3*'OddsRatio_working_3-way'!X114^(1/3))*SIN(('OddsRatio_working_3-way'!Y114+2*PI())/3)</f>
        <v>-0.45965321958767308</v>
      </c>
      <c r="AK114" s="11">
        <f>'OddsRatio_working_3-way'!U114/(3*'OddsRatio_working_3-way'!X114^(1/3))*SIN(('OddsRatio_working_3-way'!Y114+4*PI())/3)</f>
        <v>0.51269706357285338</v>
      </c>
      <c r="AL114" s="11">
        <f>'OddsRatio_working_3-way'!Z114+'OddsRatio_working_3-way'!AF114</f>
        <v>1.1227733954586774</v>
      </c>
      <c r="AM114" s="11">
        <f>'OddsRatio_working_3-way'!AA114+'OddsRatio_working_3-way'!AG114</f>
        <v>-0.65326133054042768</v>
      </c>
      <c r="AN114" s="11">
        <f>'OddsRatio_working_3-way'!AB114+'OddsRatio_working_3-way'!AH114</f>
        <v>-0.46951206491824954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1.1227733954586774</v>
      </c>
      <c r="AS114" s="11">
        <f>IF(('OddsRatio_working_3-way'!X114=0),IF(Q114&gt;0,-Q114^(1/3),(-Q114)^(1/3)),'OddsRatio_working_3-way'!AM114-'OddsRatio_working_3-way'!R114/3)</f>
        <v>-0.65326133054042768</v>
      </c>
      <c r="AT114" s="11">
        <f>IF(('OddsRatio_working_3-way'!X114=0),IF(Q114&gt;0,-Q114^(1/3),(-Q114)^(1/3)),'OddsRatio_working_3-way'!AN114-'OddsRatio_working_3-way'!R114/3)</f>
        <v>-0.46951206491824954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1.76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</v>
      </c>
      <c r="D115" s="9">
        <f t="shared" si="26"/>
        <v>0.53721908758223846</v>
      </c>
      <c r="E115" s="9">
        <f t="shared" si="27"/>
        <v>0.24289264346270054</v>
      </c>
      <c r="F115" s="9">
        <f t="shared" si="28"/>
        <v>0.21988826895506083</v>
      </c>
      <c r="G115" s="9">
        <f t="shared" si="29"/>
        <v>1.1334709939695697</v>
      </c>
      <c r="H115" s="9">
        <f t="shared" si="30"/>
        <v>1.861437955416873</v>
      </c>
      <c r="I115" s="9">
        <f t="shared" si="31"/>
        <v>4.1170452334163166</v>
      </c>
      <c r="J115" s="9">
        <f t="shared" si="32"/>
        <v>4.547764211124754</v>
      </c>
      <c r="K115" s="11">
        <f t="shared" si="33"/>
        <v>0.56818181818181823</v>
      </c>
      <c r="L115" s="11">
        <f t="shared" si="34"/>
        <v>0.26666666666666666</v>
      </c>
      <c r="M115" s="11">
        <f t="shared" si="35"/>
        <v>0.24213075060532688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-0.23999192897497967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0.24359820969990459</v>
      </c>
      <c r="Q115" s="11">
        <f>2*'OddsRatio_working_3-way'!K115*'OddsRatio_working_3-way'!L115*'OddsRatio_working_3-way'!M115</f>
        <v>7.3372954728886941E-2</v>
      </c>
      <c r="R115" s="11">
        <f t="shared" si="36"/>
        <v>0</v>
      </c>
      <c r="S115" s="11">
        <f t="shared" si="37"/>
        <v>-1.0150266750233126</v>
      </c>
      <c r="T115" s="11">
        <f t="shared" si="38"/>
        <v>-0.30573092621184117</v>
      </c>
      <c r="U115" s="11">
        <f>'OddsRatio_working_3-way'!S115-'OddsRatio_working_3-way'!R115^2/3</f>
        <v>-1.0150266750233126</v>
      </c>
      <c r="V115" s="11">
        <f>'OddsRatio_working_3-way'!S115*'OddsRatio_working_3-way'!R115/3-2*'OddsRatio_working_3-way'!R115^3/27-'OddsRatio_working_3-way'!T115</f>
        <v>0.30573092621184117</v>
      </c>
      <c r="W115" s="11">
        <f>'OddsRatio_working_3-way'!V115^2+4*'OddsRatio_working_3-way'!U115^3/27</f>
        <v>-6.1456129793855105E-2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0.19680417236189721</v>
      </c>
      <c r="Y115" s="11">
        <f>IF('OddsRatio_working_3-way'!W115&gt;=0,IF('OddsRatio_working_3-way'!V115+SQRT('OddsRatio_working_3-way'!W115)&gt;0,0,PI()),ACOS('OddsRatio_working_3-way'!V115/(2*'OddsRatio_working_3-way'!X115)))</f>
        <v>0.68132492279767276</v>
      </c>
      <c r="Z115" s="11">
        <f>'OddsRatio_working_3-way'!X115^(1/3)*COS('OddsRatio_working_3-way'!Y115/3)</f>
        <v>0.56673549698478487</v>
      </c>
      <c r="AA115" s="11">
        <f>'OddsRatio_working_3-way'!X115^(1/3)*COS(('OddsRatio_working_3-way'!Y115+2*PI())/3)</f>
        <v>-0.39679096524665669</v>
      </c>
      <c r="AB115" s="11">
        <f>'OddsRatio_working_3-way'!X115^(1/3)*COS(('OddsRatio_working_3-way'!Y115+4*PI())/3)</f>
        <v>-0.16994453173812823</v>
      </c>
      <c r="AC115" s="11">
        <f>'OddsRatio_working_3-way'!X115^(1/3)*SIN('OddsRatio_working_3-way'!Y115/3)</f>
        <v>0.13096984945085546</v>
      </c>
      <c r="AD115" s="11">
        <f>'OddsRatio_working_3-way'!X115^(1/3)*SIN(('OddsRatio_working_3-way'!Y115+2*PI())/3)</f>
        <v>0.425322412889795</v>
      </c>
      <c r="AE115" s="11">
        <f>'OddsRatio_working_3-way'!X115^(1/3)*SIN(('OddsRatio_working_3-way'!Y115+4*PI())/3)</f>
        <v>-0.55629226234065055</v>
      </c>
      <c r="AF115" s="11">
        <f>-'OddsRatio_working_3-way'!U115/(3*'OddsRatio_working_3-way'!X115^(1/3))*COS(('OddsRatio_working_3-way'!Y115)/3)</f>
        <v>0.56673549698478498</v>
      </c>
      <c r="AG115" s="11">
        <f>-'OddsRatio_working_3-way'!U115/(3*'OddsRatio_working_3-way'!X115^(1/3))*COS(('OddsRatio_working_3-way'!Y115+2*PI())/3)</f>
        <v>-0.3967909652466568</v>
      </c>
      <c r="AH115" s="11">
        <f>-'OddsRatio_working_3-way'!U115/(3*'OddsRatio_working_3-way'!X115^(1/3))*COS(('OddsRatio_working_3-way'!Y115+4*PI())/3)</f>
        <v>-0.16994453173812829</v>
      </c>
      <c r="AI115" s="11">
        <f>'OddsRatio_working_3-way'!U115/(3*'OddsRatio_working_3-way'!X115^(1/3))*SIN(('OddsRatio_working_3-way'!Y115)/3)</f>
        <v>-0.13096984945085549</v>
      </c>
      <c r="AJ115" s="11">
        <f>'OddsRatio_working_3-way'!U115/(3*'OddsRatio_working_3-way'!X115^(1/3))*SIN(('OddsRatio_working_3-way'!Y115+2*PI())/3)</f>
        <v>-0.42532241288979511</v>
      </c>
      <c r="AK115" s="11">
        <f>'OddsRatio_working_3-way'!U115/(3*'OddsRatio_working_3-way'!X115^(1/3))*SIN(('OddsRatio_working_3-way'!Y115+4*PI())/3)</f>
        <v>0.55629226234065066</v>
      </c>
      <c r="AL115" s="11">
        <f>'OddsRatio_working_3-way'!Z115+'OddsRatio_working_3-way'!AF115</f>
        <v>1.1334709939695697</v>
      </c>
      <c r="AM115" s="11">
        <f>'OddsRatio_working_3-way'!AA115+'OddsRatio_working_3-way'!AG115</f>
        <v>-0.79358193049331349</v>
      </c>
      <c r="AN115" s="11">
        <f>'OddsRatio_working_3-way'!AB115+'OddsRatio_working_3-way'!AH115</f>
        <v>-0.33988906347625653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1.1334709939695697</v>
      </c>
      <c r="AS115" s="11">
        <f>IF(('OddsRatio_working_3-way'!X115=0),IF(Q115&gt;0,-Q115^(1/3),(-Q115)^(1/3)),'OddsRatio_working_3-way'!AM115-'OddsRatio_working_3-way'!R115/3)</f>
        <v>-0.79358193049331349</v>
      </c>
      <c r="AT115" s="11">
        <f>IF(('OddsRatio_working_3-way'!X115=0),IF(Q115&gt;0,-Q115^(1/3),(-Q115)^(1/3)),'OddsRatio_working_3-way'!AN115-'OddsRatio_working_3-way'!R115/3)</f>
        <v>-0.33988906347625653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2.2799999999999998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2.84</v>
      </c>
      <c r="D116" s="9">
        <f t="shared" si="26"/>
        <v>0.41033779559817629</v>
      </c>
      <c r="E116" s="9">
        <f t="shared" si="27"/>
        <v>0.26347362889135678</v>
      </c>
      <c r="F116" s="9">
        <f t="shared" si="28"/>
        <v>0.32618857551046698</v>
      </c>
      <c r="G116" s="9">
        <f t="shared" si="29"/>
        <v>1.1226691816613452</v>
      </c>
      <c r="H116" s="9">
        <f t="shared" si="30"/>
        <v>2.4370165525265213</v>
      </c>
      <c r="I116" s="9">
        <f t="shared" si="31"/>
        <v>3.7954462623367498</v>
      </c>
      <c r="J116" s="9">
        <f t="shared" si="32"/>
        <v>3.0657112942568747</v>
      </c>
      <c r="K116" s="11">
        <f t="shared" si="33"/>
        <v>0.43859649122807021</v>
      </c>
      <c r="L116" s="11">
        <f t="shared" si="34"/>
        <v>0.28653295128939826</v>
      </c>
      <c r="M116" s="11">
        <f t="shared" si="35"/>
        <v>0.35211267605633806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-0.25950667054657894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0.24824713626351685</v>
      </c>
      <c r="Q116" s="11">
        <f>2*'OddsRatio_working_3-way'!K116*'OddsRatio_working_3-way'!L116*'OddsRatio_working_3-way'!M116</f>
        <v>8.8501652856868757E-2</v>
      </c>
      <c r="R116" s="11">
        <f t="shared" si="36"/>
        <v>0</v>
      </c>
      <c r="S116" s="11">
        <f t="shared" si="37"/>
        <v>-0.95661177317967594</v>
      </c>
      <c r="T116" s="11">
        <f t="shared" si="38"/>
        <v>-0.34103806530469732</v>
      </c>
      <c r="U116" s="11">
        <f>'OddsRatio_working_3-way'!S116-'OddsRatio_working_3-way'!R116^2/3</f>
        <v>-0.95661177317967594</v>
      </c>
      <c r="V116" s="11">
        <f>'OddsRatio_working_3-way'!S116*'OddsRatio_working_3-way'!R116/3-2*'OddsRatio_working_3-way'!R116^3/27-'OddsRatio_working_3-way'!T116</f>
        <v>0.34103806530469732</v>
      </c>
      <c r="W116" s="11">
        <f>'OddsRatio_working_3-way'!V116^2+4*'OddsRatio_working_3-way'!U116^3/27</f>
        <v>-1.3382112712975555E-2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0.18006184680530365</v>
      </c>
      <c r="Y116" s="11">
        <f>IF('OddsRatio_working_3-way'!W116&gt;=0,IF('OddsRatio_working_3-way'!V116+SQRT('OddsRatio_working_3-way'!W116)&gt;0,0,PI()),ACOS('OddsRatio_working_3-way'!V116/(2*'OddsRatio_working_3-way'!X116)))</f>
        <v>0.32702378031760615</v>
      </c>
      <c r="Z116" s="11">
        <f>'OddsRatio_working_3-way'!X116^(1/3)*COS('OddsRatio_working_3-way'!Y116/3)</f>
        <v>0.56133459083067272</v>
      </c>
      <c r="AA116" s="11">
        <f>'OddsRatio_working_3-way'!X116^(1/3)*COS(('OddsRatio_working_3-way'!Y116+2*PI())/3)</f>
        <v>-0.333870219654892</v>
      </c>
      <c r="AB116" s="11">
        <f>'OddsRatio_working_3-way'!X116^(1/3)*COS(('OddsRatio_working_3-way'!Y116+4*PI())/3)</f>
        <v>-0.22746437117578061</v>
      </c>
      <c r="AC116" s="11">
        <f>'OddsRatio_working_3-way'!X116^(1/3)*SIN('OddsRatio_working_3-way'!Y116/3)</f>
        <v>6.143344526276541E-2</v>
      </c>
      <c r="AD116" s="11">
        <f>'OddsRatio_working_3-way'!X116^(1/3)*SIN(('OddsRatio_working_3-way'!Y116+2*PI())/3)</f>
        <v>0.45541329305092326</v>
      </c>
      <c r="AE116" s="11">
        <f>'OddsRatio_working_3-way'!X116^(1/3)*SIN(('OddsRatio_working_3-way'!Y116+4*PI())/3)</f>
        <v>-0.51684673831368877</v>
      </c>
      <c r="AF116" s="11">
        <f>-'OddsRatio_working_3-way'!U116/(3*'OddsRatio_working_3-way'!X116^(1/3))*COS(('OddsRatio_working_3-way'!Y116)/3)</f>
        <v>0.56133459083067261</v>
      </c>
      <c r="AG116" s="11">
        <f>-'OddsRatio_working_3-way'!U116/(3*'OddsRatio_working_3-way'!X116^(1/3))*COS(('OddsRatio_working_3-way'!Y116+2*PI())/3)</f>
        <v>-0.33387021965489194</v>
      </c>
      <c r="AH116" s="11">
        <f>-'OddsRatio_working_3-way'!U116/(3*'OddsRatio_working_3-way'!X116^(1/3))*COS(('OddsRatio_working_3-way'!Y116+4*PI())/3)</f>
        <v>-0.22746437117578056</v>
      </c>
      <c r="AI116" s="11">
        <f>'OddsRatio_working_3-way'!U116/(3*'OddsRatio_working_3-way'!X116^(1/3))*SIN(('OddsRatio_working_3-way'!Y116)/3)</f>
        <v>-6.1433445262765403E-2</v>
      </c>
      <c r="AJ116" s="11">
        <f>'OddsRatio_working_3-way'!U116/(3*'OddsRatio_working_3-way'!X116^(1/3))*SIN(('OddsRatio_working_3-way'!Y116+2*PI())/3)</f>
        <v>-0.45541329305092321</v>
      </c>
      <c r="AK116" s="11">
        <f>'OddsRatio_working_3-way'!U116/(3*'OddsRatio_working_3-way'!X116^(1/3))*SIN(('OddsRatio_working_3-way'!Y116+4*PI())/3)</f>
        <v>0.51684673831368866</v>
      </c>
      <c r="AL116" s="11">
        <f>'OddsRatio_working_3-way'!Z116+'OddsRatio_working_3-way'!AF116</f>
        <v>1.1226691816613452</v>
      </c>
      <c r="AM116" s="11">
        <f>'OddsRatio_working_3-way'!AA116+'OddsRatio_working_3-way'!AG116</f>
        <v>-0.66774043930978388</v>
      </c>
      <c r="AN116" s="11">
        <f>'OddsRatio_working_3-way'!AB116+'OddsRatio_working_3-way'!AH116</f>
        <v>-0.45492874235156117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1.1226691816613452</v>
      </c>
      <c r="AS116" s="11">
        <f>IF(('OddsRatio_working_3-way'!X116=0),IF(Q116&gt;0,-Q116^(1/3),(-Q116)^(1/3)),'OddsRatio_working_3-way'!AM116-'OddsRatio_working_3-way'!R116/3)</f>
        <v>-0.66774043930978388</v>
      </c>
      <c r="AT116" s="11">
        <f>IF(('OddsRatio_working_3-way'!X116=0),IF(Q116&gt;0,-Q116^(1/3),(-Q116)^(1/3)),'OddsRatio_working_3-way'!AN116-'OddsRatio_working_3-way'!R116/3)</f>
        <v>-0.45492874235156117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2.02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3.19</v>
      </c>
      <c r="D117" s="9">
        <f t="shared" si="26"/>
        <v>0.45495027860020854</v>
      </c>
      <c r="E117" s="9">
        <f t="shared" si="27"/>
        <v>0.26511547758056303</v>
      </c>
      <c r="F117" s="9">
        <f t="shared" si="28"/>
        <v>0.27993424381922816</v>
      </c>
      <c r="G117" s="9">
        <f t="shared" si="29"/>
        <v>1.1745513676894688</v>
      </c>
      <c r="H117" s="9">
        <f t="shared" si="30"/>
        <v>2.1980423950432582</v>
      </c>
      <c r="I117" s="9">
        <f t="shared" si="31"/>
        <v>3.7719412277471465</v>
      </c>
      <c r="J117" s="9">
        <f t="shared" si="32"/>
        <v>3.5722674952399371</v>
      </c>
      <c r="K117" s="11">
        <f t="shared" si="33"/>
        <v>0.49504950495049505</v>
      </c>
      <c r="L117" s="11">
        <f t="shared" si="34"/>
        <v>0.29761904761904762</v>
      </c>
      <c r="M117" s="11">
        <f t="shared" si="35"/>
        <v>0.31347962382445144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-0.24348654077230369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0.25726094776965386</v>
      </c>
      <c r="Q117" s="11">
        <f>2*'OddsRatio_working_3-way'!K117*'OddsRatio_working_3-way'!L117*'OddsRatio_working_3-way'!M117</f>
        <v>9.2373769396644101E-2</v>
      </c>
      <c r="R117" s="11">
        <f t="shared" si="36"/>
        <v>0</v>
      </c>
      <c r="S117" s="11">
        <f t="shared" si="37"/>
        <v>-1.0565715334969226</v>
      </c>
      <c r="T117" s="11">
        <f t="shared" si="38"/>
        <v>-0.37937936570805109</v>
      </c>
      <c r="U117" s="11">
        <f>'OddsRatio_working_3-way'!S117-'OddsRatio_working_3-way'!R117^2/3</f>
        <v>-1.0565715334969226</v>
      </c>
      <c r="V117" s="11">
        <f>'OddsRatio_working_3-way'!S117*'OddsRatio_working_3-way'!R117/3-2*'OddsRatio_working_3-way'!R117^3/27-'OddsRatio_working_3-way'!T117</f>
        <v>0.37937936570805109</v>
      </c>
      <c r="W117" s="11">
        <f>'OddsRatio_working_3-way'!V117^2+4*'OddsRatio_working_3-way'!U117^3/27</f>
        <v>-3.0811543356211529E-2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0.20900971656914344</v>
      </c>
      <c r="Y117" s="11">
        <f>IF('OddsRatio_working_3-way'!W117&gt;=0,IF('OddsRatio_working_3-way'!V117+SQRT('OddsRatio_working_3-way'!W117)&gt;0,0,PI()),ACOS('OddsRatio_working_3-way'!V117/(2*'OddsRatio_working_3-way'!X117)))</f>
        <v>0.43335045235685454</v>
      </c>
      <c r="Z117" s="11">
        <f>'OddsRatio_working_3-way'!X117^(1/3)*COS('OddsRatio_working_3-way'!Y117/3)</f>
        <v>0.5872756838447345</v>
      </c>
      <c r="AA117" s="11">
        <f>'OddsRatio_working_3-way'!X117^(1/3)*COS(('OddsRatio_working_3-way'!Y117+2*PI())/3)</f>
        <v>-0.36761984478627546</v>
      </c>
      <c r="AB117" s="11">
        <f>'OddsRatio_working_3-way'!X117^(1/3)*COS(('OddsRatio_working_3-way'!Y117+4*PI())/3)</f>
        <v>-0.21965583905845906</v>
      </c>
      <c r="AC117" s="11">
        <f>'OddsRatio_working_3-way'!X117^(1/3)*SIN('OddsRatio_working_3-way'!Y117/3)</f>
        <v>8.5427058537330083E-2</v>
      </c>
      <c r="AD117" s="11">
        <f>'OddsRatio_working_3-way'!X117^(1/3)*SIN(('OddsRatio_working_3-way'!Y117+2*PI())/3)</f>
        <v>0.46588213196575334</v>
      </c>
      <c r="AE117" s="11">
        <f>'OddsRatio_working_3-way'!X117^(1/3)*SIN(('OddsRatio_working_3-way'!Y117+4*PI())/3)</f>
        <v>-0.55130919050308347</v>
      </c>
      <c r="AF117" s="11">
        <f>-'OddsRatio_working_3-way'!U117/(3*'OddsRatio_working_3-way'!X117^(1/3))*COS(('OddsRatio_working_3-way'!Y117)/3)</f>
        <v>0.58727568384473439</v>
      </c>
      <c r="AG117" s="11">
        <f>-'OddsRatio_working_3-way'!U117/(3*'OddsRatio_working_3-way'!X117^(1/3))*COS(('OddsRatio_working_3-way'!Y117+2*PI())/3)</f>
        <v>-0.36761984478627541</v>
      </c>
      <c r="AH117" s="11">
        <f>-'OddsRatio_working_3-way'!U117/(3*'OddsRatio_working_3-way'!X117^(1/3))*COS(('OddsRatio_working_3-way'!Y117+4*PI())/3)</f>
        <v>-0.21965583905845903</v>
      </c>
      <c r="AI117" s="11">
        <f>'OddsRatio_working_3-way'!U117/(3*'OddsRatio_working_3-way'!X117^(1/3))*SIN(('OddsRatio_working_3-way'!Y117)/3)</f>
        <v>-8.5427058537330056E-2</v>
      </c>
      <c r="AJ117" s="11">
        <f>'OddsRatio_working_3-way'!U117/(3*'OddsRatio_working_3-way'!X117^(1/3))*SIN(('OddsRatio_working_3-way'!Y117+2*PI())/3)</f>
        <v>-0.46588213196575329</v>
      </c>
      <c r="AK117" s="11">
        <f>'OddsRatio_working_3-way'!U117/(3*'OddsRatio_working_3-way'!X117^(1/3))*SIN(('OddsRatio_working_3-way'!Y117+4*PI())/3)</f>
        <v>0.55130919050308336</v>
      </c>
      <c r="AL117" s="11">
        <f>'OddsRatio_working_3-way'!Z117+'OddsRatio_working_3-way'!AF117</f>
        <v>1.1745513676894688</v>
      </c>
      <c r="AM117" s="11">
        <f>'OddsRatio_working_3-way'!AA117+'OddsRatio_working_3-way'!AG117</f>
        <v>-0.73523968957255081</v>
      </c>
      <c r="AN117" s="11">
        <f>'OddsRatio_working_3-way'!AB117+'OddsRatio_working_3-way'!AH117</f>
        <v>-0.43931167811691807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1.1745513676894688</v>
      </c>
      <c r="AS117" s="11">
        <f>IF(('OddsRatio_working_3-way'!X117=0),IF(Q117&gt;0,-Q117^(1/3),(-Q117)^(1/3)),'OddsRatio_working_3-way'!AM117-'OddsRatio_working_3-way'!R117/3)</f>
        <v>-0.73523968957255081</v>
      </c>
      <c r="AT117" s="11">
        <f>IF(('OddsRatio_working_3-way'!X117=0),IF(Q117&gt;0,-Q117^(1/3),(-Q117)^(1/3)),'OddsRatio_working_3-way'!AN117-'OddsRatio_working_3-way'!R117/3)</f>
        <v>-0.43931167811691807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1.31</v>
      </c>
      <c r="B118" s="4">
        <f>IF('True_Odds_Calculator_3-way'!B119="","",'True_Odds_Calculator_3-way'!B119)</f>
        <v>4.8600000000000003</v>
      </c>
      <c r="C118" s="4">
        <f>IF('True_Odds_Calculator_3-way'!C119="","",'True_Odds_Calculator_3-way'!C119)</f>
        <v>7.34</v>
      </c>
      <c r="D118" s="9">
        <f t="shared" si="26"/>
        <v>0.71869720157722772</v>
      </c>
      <c r="E118" s="9">
        <f t="shared" si="27"/>
        <v>0.17025209181953166</v>
      </c>
      <c r="F118" s="9">
        <f t="shared" si="28"/>
        <v>0.11105070660324046</v>
      </c>
      <c r="G118" s="9">
        <f t="shared" si="29"/>
        <v>1.2626018022854852</v>
      </c>
      <c r="H118" s="9">
        <f t="shared" si="30"/>
        <v>1.3914065587085007</v>
      </c>
      <c r="I118" s="9">
        <f t="shared" si="31"/>
        <v>5.873642956821973</v>
      </c>
      <c r="J118" s="9">
        <f t="shared" si="32"/>
        <v>9.0048954264899752</v>
      </c>
      <c r="K118" s="11">
        <f t="shared" si="33"/>
        <v>0.76335877862595414</v>
      </c>
      <c r="L118" s="11">
        <f t="shared" si="34"/>
        <v>0.20576131687242796</v>
      </c>
      <c r="M118" s="11">
        <f t="shared" si="35"/>
        <v>0.13623978201634879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-0.16234339786373209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0.22490498994625474</v>
      </c>
      <c r="Q118" s="11">
        <f>2*'OddsRatio_working_3-way'!K118*'OddsRatio_working_3-way'!L118*'OddsRatio_working_3-way'!M118</f>
        <v>4.2798285432208323E-2</v>
      </c>
      <c r="R118" s="11">
        <f t="shared" si="36"/>
        <v>0</v>
      </c>
      <c r="S118" s="11">
        <f t="shared" si="37"/>
        <v>-1.3853657919309761</v>
      </c>
      <c r="T118" s="11">
        <f t="shared" si="38"/>
        <v>-0.26362812405917718</v>
      </c>
      <c r="U118" s="11">
        <f>'OddsRatio_working_3-way'!S118-'OddsRatio_working_3-way'!R118^2/3</f>
        <v>-1.3853657919309761</v>
      </c>
      <c r="V118" s="11">
        <f>'OddsRatio_working_3-way'!S118*'OddsRatio_working_3-way'!R118/3-2*'OddsRatio_working_3-way'!R118^3/27-'OddsRatio_working_3-way'!T118</f>
        <v>0.26362812405917718</v>
      </c>
      <c r="W118" s="11">
        <f>'OddsRatio_working_3-way'!V118^2+4*'OddsRatio_working_3-way'!U118^3/27</f>
        <v>-0.32440350030635173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0.31380857544899593</v>
      </c>
      <c r="Y118" s="11">
        <f>IF('OddsRatio_working_3-way'!W118&gt;=0,IF('OddsRatio_working_3-way'!V118+SQRT('OddsRatio_working_3-way'!W118)&gt;0,0,PI()),ACOS('OddsRatio_working_3-way'!V118/(2*'OddsRatio_working_3-way'!X118)))</f>
        <v>1.1373002304705846</v>
      </c>
      <c r="Z118" s="11">
        <f>'OddsRatio_working_3-way'!X118^(1/3)*COS('OddsRatio_working_3-way'!Y118/3)</f>
        <v>0.63130090114274262</v>
      </c>
      <c r="AA118" s="11">
        <f>'OddsRatio_working_3-way'!X118^(1/3)*COS(('OddsRatio_working_3-way'!Y118+2*PI())/3)</f>
        <v>-0.53344812536386044</v>
      </c>
      <c r="AB118" s="11">
        <f>'OddsRatio_working_3-way'!X118^(1/3)*COS(('OddsRatio_working_3-way'!Y118+4*PI())/3)</f>
        <v>-9.7852775778882337E-2</v>
      </c>
      <c r="AC118" s="11">
        <f>'OddsRatio_working_3-way'!X118^(1/3)*SIN('OddsRatio_working_3-way'!Y118/3)</f>
        <v>0.25149109234063649</v>
      </c>
      <c r="AD118" s="11">
        <f>'OddsRatio_working_3-way'!X118^(1/3)*SIN(('OddsRatio_working_3-way'!Y118+2*PI())/3)</f>
        <v>0.42097707165130549</v>
      </c>
      <c r="AE118" s="11">
        <f>'OddsRatio_working_3-way'!X118^(1/3)*SIN(('OddsRatio_working_3-way'!Y118+4*PI())/3)</f>
        <v>-0.67246816399194176</v>
      </c>
      <c r="AF118" s="11">
        <f>-'OddsRatio_working_3-way'!U118/(3*'OddsRatio_working_3-way'!X118^(1/3))*COS(('OddsRatio_working_3-way'!Y118)/3)</f>
        <v>0.63130090114274273</v>
      </c>
      <c r="AG118" s="11">
        <f>-'OddsRatio_working_3-way'!U118/(3*'OddsRatio_working_3-way'!X118^(1/3))*COS(('OddsRatio_working_3-way'!Y118+2*PI())/3)</f>
        <v>-0.53344812536386044</v>
      </c>
      <c r="AH118" s="11">
        <f>-'OddsRatio_working_3-way'!U118/(3*'OddsRatio_working_3-way'!X118^(1/3))*COS(('OddsRatio_working_3-way'!Y118+4*PI())/3)</f>
        <v>-9.785277577888235E-2</v>
      </c>
      <c r="AI118" s="11">
        <f>'OddsRatio_working_3-way'!U118/(3*'OddsRatio_working_3-way'!X118^(1/3))*SIN(('OddsRatio_working_3-way'!Y118)/3)</f>
        <v>-0.25149109234063655</v>
      </c>
      <c r="AJ118" s="11">
        <f>'OddsRatio_working_3-way'!U118/(3*'OddsRatio_working_3-way'!X118^(1/3))*SIN(('OddsRatio_working_3-way'!Y118+2*PI())/3)</f>
        <v>-0.42097707165130555</v>
      </c>
      <c r="AK118" s="11">
        <f>'OddsRatio_working_3-way'!U118/(3*'OddsRatio_working_3-way'!X118^(1/3))*SIN(('OddsRatio_working_3-way'!Y118+4*PI())/3)</f>
        <v>0.67246816399194187</v>
      </c>
      <c r="AL118" s="11">
        <f>'OddsRatio_working_3-way'!Z118+'OddsRatio_working_3-way'!AF118</f>
        <v>1.2626018022854852</v>
      </c>
      <c r="AM118" s="11">
        <f>'OddsRatio_working_3-way'!AA118+'OddsRatio_working_3-way'!AG118</f>
        <v>-1.0668962507277209</v>
      </c>
      <c r="AN118" s="11">
        <f>'OddsRatio_working_3-way'!AB118+'OddsRatio_working_3-way'!AH118</f>
        <v>-0.1957055515577647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1.2626018022854852</v>
      </c>
      <c r="AS118" s="11">
        <f>IF(('OddsRatio_working_3-way'!X118=0),IF(Q118&gt;0,-Q118^(1/3),(-Q118)^(1/3)),'OddsRatio_working_3-way'!AM118-'OddsRatio_working_3-way'!R118/3)</f>
        <v>-1.0668962507277209</v>
      </c>
      <c r="AT118" s="11">
        <f>IF(('OddsRatio_working_3-way'!X118=0),IF(Q118&gt;0,-Q118^(1/3),(-Q118)^(1/3)),'OddsRatio_working_3-way'!AN118-'OddsRatio_working_3-way'!R118/3)</f>
        <v>-0.1957055515577647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2.0699999999999998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3.07</v>
      </c>
      <c r="D119" s="9">
        <f t="shared" si="26"/>
        <v>0.44355433430465313</v>
      </c>
      <c r="E119" s="9">
        <f t="shared" si="27"/>
        <v>0.26464179685655981</v>
      </c>
      <c r="F119" s="9">
        <f t="shared" si="28"/>
        <v>0.29180386883878701</v>
      </c>
      <c r="G119" s="9">
        <f t="shared" si="29"/>
        <v>1.1724441359257733</v>
      </c>
      <c r="H119" s="9">
        <f t="shared" si="30"/>
        <v>2.2545152254405769</v>
      </c>
      <c r="I119" s="9">
        <f t="shared" si="31"/>
        <v>3.7786926021440839</v>
      </c>
      <c r="J119" s="9">
        <f t="shared" si="32"/>
        <v>3.4269593613663512</v>
      </c>
      <c r="K119" s="11">
        <f t="shared" si="33"/>
        <v>0.48309178743961356</v>
      </c>
      <c r="L119" s="11">
        <f t="shared" si="34"/>
        <v>0.29673590504451036</v>
      </c>
      <c r="M119" s="11">
        <f t="shared" si="35"/>
        <v>0.32573289902280134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-0.24511159009849304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0.25728411726309652</v>
      </c>
      <c r="Q119" s="11">
        <f>2*'OddsRatio_working_3-way'!K119*'OddsRatio_working_3-way'!L119*'OddsRatio_working_3-way'!M119</f>
        <v>9.3388064342321803E-2</v>
      </c>
      <c r="R119" s="11">
        <f t="shared" si="36"/>
        <v>0</v>
      </c>
      <c r="S119" s="11">
        <f t="shared" si="37"/>
        <v>-1.049661165184854</v>
      </c>
      <c r="T119" s="11">
        <f t="shared" si="38"/>
        <v>-0.381002237816644</v>
      </c>
      <c r="U119" s="11">
        <f>'OddsRatio_working_3-way'!S119-'OddsRatio_working_3-way'!R119^2/3</f>
        <v>-1.049661165184854</v>
      </c>
      <c r="V119" s="11">
        <f>'OddsRatio_working_3-way'!S119*'OddsRatio_working_3-way'!R119/3-2*'OddsRatio_working_3-way'!R119^3/27-'OddsRatio_working_3-way'!T119</f>
        <v>0.381002237816644</v>
      </c>
      <c r="W119" s="11">
        <f>'OddsRatio_working_3-way'!V119^2+4*'OddsRatio_working_3-way'!U119^3/27</f>
        <v>-2.6171319291072997E-2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0.20696257180488187</v>
      </c>
      <c r="Y119" s="11">
        <f>IF('OddsRatio_working_3-way'!W119&gt;=0,IF('OddsRatio_working_3-way'!V119+SQRT('OddsRatio_working_3-way'!W119)&gt;0,0,PI()),ACOS('OddsRatio_working_3-way'!V119/(2*'OddsRatio_working_3-way'!X119)))</f>
        <v>0.40153617832851807</v>
      </c>
      <c r="Z119" s="11">
        <f>'OddsRatio_working_3-way'!X119^(1/3)*COS('OddsRatio_working_3-way'!Y119/3)</f>
        <v>0.58622206796288678</v>
      </c>
      <c r="AA119" s="11">
        <f>'OddsRatio_working_3-way'!X119^(1/3)*COS(('OddsRatio_working_3-way'!Y119+2*PI())/3)</f>
        <v>-0.36147079240115265</v>
      </c>
      <c r="AB119" s="11">
        <f>'OddsRatio_working_3-way'!X119^(1/3)*COS(('OddsRatio_working_3-way'!Y119+4*PI())/3)</f>
        <v>-0.22475127556173397</v>
      </c>
      <c r="AC119" s="11">
        <f>'OddsRatio_working_3-way'!X119^(1/3)*SIN('OddsRatio_working_3-way'!Y119/3)</f>
        <v>7.8935049850713895E-2</v>
      </c>
      <c r="AD119" s="11">
        <f>'OddsRatio_working_3-way'!X119^(1/3)*SIN(('OddsRatio_working_3-way'!Y119+2*PI())/3)</f>
        <v>0.46821567818955062</v>
      </c>
      <c r="AE119" s="11">
        <f>'OddsRatio_working_3-way'!X119^(1/3)*SIN(('OddsRatio_working_3-way'!Y119+4*PI())/3)</f>
        <v>-0.54715072804026466</v>
      </c>
      <c r="AF119" s="11">
        <f>-'OddsRatio_working_3-way'!U119/(3*'OddsRatio_working_3-way'!X119^(1/3))*COS(('OddsRatio_working_3-way'!Y119)/3)</f>
        <v>0.58622206796288656</v>
      </c>
      <c r="AG119" s="11">
        <f>-'OddsRatio_working_3-way'!U119/(3*'OddsRatio_working_3-way'!X119^(1/3))*COS(('OddsRatio_working_3-way'!Y119+2*PI())/3)</f>
        <v>-0.36147079240115254</v>
      </c>
      <c r="AH119" s="11">
        <f>-'OddsRatio_working_3-way'!U119/(3*'OddsRatio_working_3-way'!X119^(1/3))*COS(('OddsRatio_working_3-way'!Y119+4*PI())/3)</f>
        <v>-0.22475127556173388</v>
      </c>
      <c r="AI119" s="11">
        <f>'OddsRatio_working_3-way'!U119/(3*'OddsRatio_working_3-way'!X119^(1/3))*SIN(('OddsRatio_working_3-way'!Y119)/3)</f>
        <v>-7.8935049850713868E-2</v>
      </c>
      <c r="AJ119" s="11">
        <f>'OddsRatio_working_3-way'!U119/(3*'OddsRatio_working_3-way'!X119^(1/3))*SIN(('OddsRatio_working_3-way'!Y119+2*PI())/3)</f>
        <v>-0.46821567818955045</v>
      </c>
      <c r="AK119" s="11">
        <f>'OddsRatio_working_3-way'!U119/(3*'OddsRatio_working_3-way'!X119^(1/3))*SIN(('OddsRatio_working_3-way'!Y119+4*PI())/3)</f>
        <v>0.54715072804026443</v>
      </c>
      <c r="AL119" s="11">
        <f>'OddsRatio_working_3-way'!Z119+'OddsRatio_working_3-way'!AF119</f>
        <v>1.1724441359257733</v>
      </c>
      <c r="AM119" s="11">
        <f>'OddsRatio_working_3-way'!AA119+'OddsRatio_working_3-way'!AG119</f>
        <v>-0.72294158480230519</v>
      </c>
      <c r="AN119" s="11">
        <f>'OddsRatio_working_3-way'!AB119+'OddsRatio_working_3-way'!AH119</f>
        <v>-0.44950255112346782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1.1724441359257733</v>
      </c>
      <c r="AS119" s="11">
        <f>IF(('OddsRatio_working_3-way'!X119=0),IF(Q119&gt;0,-Q119^(1/3),(-Q119)^(1/3)),'OddsRatio_working_3-way'!AM119-'OddsRatio_working_3-way'!R119/3)</f>
        <v>-0.72294158480230519</v>
      </c>
      <c r="AT119" s="11">
        <f>IF(('OddsRatio_working_3-way'!X119=0),IF(Q119&gt;0,-Q119^(1/3),(-Q119)^(1/3)),'OddsRatio_working_3-way'!AN119-'OddsRatio_working_3-way'!R119/3)</f>
        <v>-0.44950255112346782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2.68</v>
      </c>
      <c r="B120" s="4">
        <f>IF('True_Odds_Calculator_3-way'!B121="","",'True_Odds_Calculator_3-way'!B121)</f>
        <v>3.5</v>
      </c>
      <c r="C120" s="4">
        <f>IF('True_Odds_Calculator_3-way'!C121="","",'True_Odds_Calculator_3-way'!C121)</f>
        <v>2.39</v>
      </c>
      <c r="D120" s="9">
        <f t="shared" si="26"/>
        <v>0.34658175387234275</v>
      </c>
      <c r="E120" s="9">
        <f t="shared" si="27"/>
        <v>0.26277487508458608</v>
      </c>
      <c r="F120" s="9">
        <f t="shared" si="28"/>
        <v>0.39064337104307145</v>
      </c>
      <c r="G120" s="9">
        <f t="shared" si="29"/>
        <v>1.122215546182799</v>
      </c>
      <c r="H120" s="9">
        <f t="shared" si="30"/>
        <v>2.8853221175871027</v>
      </c>
      <c r="I120" s="9">
        <f t="shared" si="31"/>
        <v>3.8055388654569975</v>
      </c>
      <c r="J120" s="9">
        <f t="shared" si="32"/>
        <v>2.5598796091940907</v>
      </c>
      <c r="K120" s="11">
        <f t="shared" si="33"/>
        <v>0.37313432835820892</v>
      </c>
      <c r="L120" s="11">
        <f t="shared" si="34"/>
        <v>0.2857142857142857</v>
      </c>
      <c r="M120" s="11">
        <f t="shared" si="35"/>
        <v>0.41841004184100417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-0.26041341410104313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0.24845884147701416</v>
      </c>
      <c r="Q120" s="11">
        <f>2*'OddsRatio_working_3-way'!K120*'OddsRatio_working_3-way'!L120*'OddsRatio_working_3-way'!M120</f>
        <v>8.9213228537527528E-2</v>
      </c>
      <c r="R120" s="11">
        <f t="shared" si="36"/>
        <v>0</v>
      </c>
      <c r="S120" s="11">
        <f t="shared" si="37"/>
        <v>-0.95409386776293148</v>
      </c>
      <c r="T120" s="11">
        <f t="shared" si="38"/>
        <v>-0.3425830763960257</v>
      </c>
      <c r="U120" s="11">
        <f>'OddsRatio_working_3-way'!S120-'OddsRatio_working_3-way'!R120^2/3</f>
        <v>-0.95409386776293148</v>
      </c>
      <c r="V120" s="11">
        <f>'OddsRatio_working_3-way'!S120*'OddsRatio_working_3-way'!R120/3-2*'OddsRatio_working_3-way'!R120^3/27-'OddsRatio_working_3-way'!T120</f>
        <v>0.3425830763960257</v>
      </c>
      <c r="W120" s="11">
        <f>'OddsRatio_working_3-way'!V120^2+4*'OddsRatio_working_3-way'!U120^3/27</f>
        <v>-1.1304536637722615E-2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0.1793514014934702</v>
      </c>
      <c r="Y120" s="11">
        <f>IF('OddsRatio_working_3-way'!W120&gt;=0,IF('OddsRatio_working_3-way'!V120+SQRT('OddsRatio_working_3-way'!W120)&gt;0,0,PI()),ACOS('OddsRatio_working_3-way'!V120/(2*'OddsRatio_working_3-way'!X120)))</f>
        <v>0.30093064162093253</v>
      </c>
      <c r="Z120" s="11">
        <f>'OddsRatio_working_3-way'!X120^(1/3)*COS('OddsRatio_working_3-way'!Y120/3)</f>
        <v>0.56110777309139948</v>
      </c>
      <c r="AA120" s="11">
        <f>'OddsRatio_working_3-way'!X120^(1/3)*COS(('OddsRatio_working_3-way'!Y120+2*PI())/3)</f>
        <v>-0.32946213915239914</v>
      </c>
      <c r="AB120" s="11">
        <f>'OddsRatio_working_3-way'!X120^(1/3)*COS(('OddsRatio_working_3-way'!Y120+4*PI())/3)</f>
        <v>-0.23164563393900048</v>
      </c>
      <c r="AC120" s="11">
        <f>'OddsRatio_working_3-way'!X120^(1/3)*SIN('OddsRatio_working_3-way'!Y120/3)</f>
        <v>5.6474385616144207E-2</v>
      </c>
      <c r="AD120" s="11">
        <f>'OddsRatio_working_3-way'!X120^(1/3)*SIN(('OddsRatio_working_3-way'!Y120+2*PI())/3)</f>
        <v>0.45769639294999437</v>
      </c>
      <c r="AE120" s="11">
        <f>'OddsRatio_working_3-way'!X120^(1/3)*SIN(('OddsRatio_working_3-way'!Y120+4*PI())/3)</f>
        <v>-0.51417077856613846</v>
      </c>
      <c r="AF120" s="11">
        <f>-'OddsRatio_working_3-way'!U120/(3*'OddsRatio_working_3-way'!X120^(1/3))*COS(('OddsRatio_working_3-way'!Y120)/3)</f>
        <v>0.56110777309139948</v>
      </c>
      <c r="AG120" s="11">
        <f>-'OddsRatio_working_3-way'!U120/(3*'OddsRatio_working_3-way'!X120^(1/3))*COS(('OddsRatio_working_3-way'!Y120+2*PI())/3)</f>
        <v>-0.32946213915239914</v>
      </c>
      <c r="AH120" s="11">
        <f>-'OddsRatio_working_3-way'!U120/(3*'OddsRatio_working_3-way'!X120^(1/3))*COS(('OddsRatio_working_3-way'!Y120+4*PI())/3)</f>
        <v>-0.23164563393900048</v>
      </c>
      <c r="AI120" s="11">
        <f>'OddsRatio_working_3-way'!U120/(3*'OddsRatio_working_3-way'!X120^(1/3))*SIN(('OddsRatio_working_3-way'!Y120)/3)</f>
        <v>-5.6474385616144207E-2</v>
      </c>
      <c r="AJ120" s="11">
        <f>'OddsRatio_working_3-way'!U120/(3*'OddsRatio_working_3-way'!X120^(1/3))*SIN(('OddsRatio_working_3-way'!Y120+2*PI())/3)</f>
        <v>-0.45769639294999437</v>
      </c>
      <c r="AK120" s="11">
        <f>'OddsRatio_working_3-way'!U120/(3*'OddsRatio_working_3-way'!X120^(1/3))*SIN(('OddsRatio_working_3-way'!Y120+4*PI())/3)</f>
        <v>0.51417077856613846</v>
      </c>
      <c r="AL120" s="11">
        <f>'OddsRatio_working_3-way'!Z120+'OddsRatio_working_3-way'!AF120</f>
        <v>1.122215546182799</v>
      </c>
      <c r="AM120" s="11">
        <f>'OddsRatio_working_3-way'!AA120+'OddsRatio_working_3-way'!AG120</f>
        <v>-0.65892427830479827</v>
      </c>
      <c r="AN120" s="11">
        <f>'OddsRatio_working_3-way'!AB120+'OddsRatio_working_3-way'!AH120</f>
        <v>-0.46329126787800096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1.122215546182799</v>
      </c>
      <c r="AS120" s="11">
        <f>IF(('OddsRatio_working_3-way'!X120=0),IF(Q120&gt;0,-Q120^(1/3),(-Q120)^(1/3)),'OddsRatio_working_3-way'!AM120-'OddsRatio_working_3-way'!R120/3)</f>
        <v>-0.65892427830479827</v>
      </c>
      <c r="AT120" s="11">
        <f>IF(('OddsRatio_working_3-way'!X120=0),IF(Q120&gt;0,-Q120^(1/3),(-Q120)^(1/3)),'OddsRatio_working_3-way'!AN120-'OddsRatio_working_3-way'!R120/3)</f>
        <v>-0.46329126787800096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2.13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3.71</v>
      </c>
      <c r="D121" s="9">
        <f t="shared" si="26"/>
        <v>0.46088587631443217</v>
      </c>
      <c r="E121" s="9">
        <f t="shared" si="27"/>
        <v>0.27632223886134127</v>
      </c>
      <c r="F121" s="9">
        <f t="shared" si="28"/>
        <v>0.26279188482422638</v>
      </c>
      <c r="G121" s="9">
        <f t="shared" si="29"/>
        <v>1.0351633004457619</v>
      </c>
      <c r="H121" s="9">
        <f t="shared" si="30"/>
        <v>2.1697345295037107</v>
      </c>
      <c r="I121" s="9">
        <f t="shared" si="31"/>
        <v>3.6189631501277781</v>
      </c>
      <c r="J121" s="9">
        <f t="shared" si="32"/>
        <v>3.8052925442080148</v>
      </c>
      <c r="K121" s="11">
        <f t="shared" si="33"/>
        <v>0.46948356807511737</v>
      </c>
      <c r="L121" s="11">
        <f t="shared" si="34"/>
        <v>0.28328611898016998</v>
      </c>
      <c r="M121" s="11">
        <f t="shared" si="35"/>
        <v>0.26954177897574122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-0.27774102702340142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0.22835536209757706</v>
      </c>
      <c r="Q121" s="11">
        <f>2*'OddsRatio_working_3-way'!K121*'OddsRatio_working_3-way'!L121*'OddsRatio_working_3-way'!M121</f>
        <v>7.1697130956853053E-2</v>
      </c>
      <c r="R121" s="11">
        <f t="shared" si="36"/>
        <v>0</v>
      </c>
      <c r="S121" s="11">
        <f t="shared" si="37"/>
        <v>-0.82218808126729037</v>
      </c>
      <c r="T121" s="11">
        <f t="shared" si="38"/>
        <v>-0.25814382457371743</v>
      </c>
      <c r="U121" s="11">
        <f>'OddsRatio_working_3-way'!S121-'OddsRatio_working_3-way'!R121^2/3</f>
        <v>-0.82218808126729037</v>
      </c>
      <c r="V121" s="11">
        <f>'OddsRatio_working_3-way'!S121*'OddsRatio_working_3-way'!R121/3-2*'OddsRatio_working_3-way'!R121^3/27-'OddsRatio_working_3-way'!T121</f>
        <v>0.25814382457371743</v>
      </c>
      <c r="W121" s="11">
        <f>'OddsRatio_working_3-way'!V121^2+4*'OddsRatio_working_3-way'!U121^3/27</f>
        <v>-1.5701556315838916E-2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0.14347455391234459</v>
      </c>
      <c r="Y121" s="11">
        <f>IF('OddsRatio_working_3-way'!W121&gt;=0,IF('OddsRatio_working_3-way'!V121+SQRT('OddsRatio_working_3-way'!W121)&gt;0,0,PI()),ACOS('OddsRatio_working_3-way'!V121/(2*'OddsRatio_working_3-way'!X121)))</f>
        <v>0.45190843707305728</v>
      </c>
      <c r="Z121" s="11">
        <f>'OddsRatio_working_3-way'!X121^(1/3)*COS('OddsRatio_working_3-way'!Y121/3)</f>
        <v>0.51758165022288094</v>
      </c>
      <c r="AA121" s="11">
        <f>'OddsRatio_working_3-way'!X121^(1/3)*COS(('OddsRatio_working_3-way'!Y121+2*PI())/3)</f>
        <v>-0.32682718914746234</v>
      </c>
      <c r="AB121" s="11">
        <f>'OddsRatio_working_3-way'!X121^(1/3)*COS(('OddsRatio_working_3-way'!Y121+4*PI())/3)</f>
        <v>-0.19075446107541849</v>
      </c>
      <c r="AC121" s="11">
        <f>'OddsRatio_working_3-way'!X121^(1/3)*SIN('OddsRatio_working_3-way'!Y121/3)</f>
        <v>7.8561626181761254E-2</v>
      </c>
      <c r="AD121" s="11">
        <f>'OddsRatio_working_3-way'!X121^(1/3)*SIN(('OddsRatio_working_3-way'!Y121+2*PI())/3)</f>
        <v>0.408958044534806</v>
      </c>
      <c r="AE121" s="11">
        <f>'OddsRatio_working_3-way'!X121^(1/3)*SIN(('OddsRatio_working_3-way'!Y121+4*PI())/3)</f>
        <v>-0.48751967071656721</v>
      </c>
      <c r="AF121" s="11">
        <f>-'OddsRatio_working_3-way'!U121/(3*'OddsRatio_working_3-way'!X121^(1/3))*COS(('OddsRatio_working_3-way'!Y121)/3)</f>
        <v>0.51758165022288094</v>
      </c>
      <c r="AG121" s="11">
        <f>-'OddsRatio_working_3-way'!U121/(3*'OddsRatio_working_3-way'!X121^(1/3))*COS(('OddsRatio_working_3-way'!Y121+2*PI())/3)</f>
        <v>-0.32682718914746234</v>
      </c>
      <c r="AH121" s="11">
        <f>-'OddsRatio_working_3-way'!U121/(3*'OddsRatio_working_3-way'!X121^(1/3))*COS(('OddsRatio_working_3-way'!Y121+4*PI())/3)</f>
        <v>-0.19075446107541849</v>
      </c>
      <c r="AI121" s="11">
        <f>'OddsRatio_working_3-way'!U121/(3*'OddsRatio_working_3-way'!X121^(1/3))*SIN(('OddsRatio_working_3-way'!Y121)/3)</f>
        <v>-7.8561626181761254E-2</v>
      </c>
      <c r="AJ121" s="11">
        <f>'OddsRatio_working_3-way'!U121/(3*'OddsRatio_working_3-way'!X121^(1/3))*SIN(('OddsRatio_working_3-way'!Y121+2*PI())/3)</f>
        <v>-0.408958044534806</v>
      </c>
      <c r="AK121" s="11">
        <f>'OddsRatio_working_3-way'!U121/(3*'OddsRatio_working_3-way'!X121^(1/3))*SIN(('OddsRatio_working_3-way'!Y121+4*PI())/3)</f>
        <v>0.48751967071656721</v>
      </c>
      <c r="AL121" s="11">
        <f>'OddsRatio_working_3-way'!Z121+'OddsRatio_working_3-way'!AF121</f>
        <v>1.0351633004457619</v>
      </c>
      <c r="AM121" s="11">
        <f>'OddsRatio_working_3-way'!AA121+'OddsRatio_working_3-way'!AG121</f>
        <v>-0.65365437829492468</v>
      </c>
      <c r="AN121" s="11">
        <f>'OddsRatio_working_3-way'!AB121+'OddsRatio_working_3-way'!AH121</f>
        <v>-0.38150892215083698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1.0351633004457619</v>
      </c>
      <c r="AS121" s="11">
        <f>IF(('OddsRatio_working_3-way'!X121=0),IF(Q121&gt;0,-Q121^(1/3),(-Q121)^(1/3)),'OddsRatio_working_3-way'!AM121-'OddsRatio_working_3-way'!R121/3)</f>
        <v>-0.65365437829492468</v>
      </c>
      <c r="AT121" s="11">
        <f>IF(('OddsRatio_working_3-way'!X121=0),IF(Q121&gt;0,-Q121^(1/3),(-Q121)^(1/3)),'OddsRatio_working_3-way'!AN121-'OddsRatio_working_3-way'!R121/3)</f>
        <v>-0.38150892215083698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1.74</v>
      </c>
      <c r="B122" s="4">
        <f>IF('True_Odds_Calculator_3-way'!B123="","",'True_Odds_Calculator_3-way'!B123)</f>
        <v>3.76</v>
      </c>
      <c r="C122" s="4">
        <f>IF('True_Odds_Calculator_3-way'!C123="","",'True_Odds_Calculator_3-way'!C123)</f>
        <v>5.52</v>
      </c>
      <c r="D122" s="9">
        <f t="shared" si="26"/>
        <v>0.56557023700210085</v>
      </c>
      <c r="E122" s="9">
        <f t="shared" si="27"/>
        <v>0.25873850050077163</v>
      </c>
      <c r="F122" s="9">
        <f t="shared" si="28"/>
        <v>0.17569126249712735</v>
      </c>
      <c r="G122" s="9">
        <f t="shared" si="29"/>
        <v>1.038009444072421</v>
      </c>
      <c r="H122" s="9">
        <f t="shared" si="30"/>
        <v>1.7681269886135917</v>
      </c>
      <c r="I122" s="9">
        <f t="shared" si="31"/>
        <v>3.8649060656398824</v>
      </c>
      <c r="J122" s="9">
        <f t="shared" si="32"/>
        <v>5.6918026872073417</v>
      </c>
      <c r="K122" s="11">
        <f t="shared" si="33"/>
        <v>0.57471264367816088</v>
      </c>
      <c r="L122" s="11">
        <f t="shared" si="34"/>
        <v>0.26595744680851063</v>
      </c>
      <c r="M122" s="11">
        <f t="shared" si="35"/>
        <v>0.1811594202898551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-0.25562484715089262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0.22207424656466096</v>
      </c>
      <c r="Q122" s="11">
        <f>2*'OddsRatio_working_3-way'!K122*'OddsRatio_working_3-way'!L122*'OddsRatio_working_3-way'!M122</f>
        <v>5.538011136275834E-2</v>
      </c>
      <c r="R122" s="11">
        <f t="shared" si="36"/>
        <v>0</v>
      </c>
      <c r="S122" s="11">
        <f t="shared" si="37"/>
        <v>-0.8687506282735219</v>
      </c>
      <c r="T122" s="11">
        <f t="shared" si="38"/>
        <v>-0.21664604196347176</v>
      </c>
      <c r="U122" s="11">
        <f>'OddsRatio_working_3-way'!S122-'OddsRatio_working_3-way'!R122^2/3</f>
        <v>-0.8687506282735219</v>
      </c>
      <c r="V122" s="11">
        <f>'OddsRatio_working_3-way'!S122*'OddsRatio_working_3-way'!R122/3-2*'OddsRatio_working_3-way'!R122^3/27-'OddsRatio_working_3-way'!T122</f>
        <v>0.21664604196347176</v>
      </c>
      <c r="W122" s="11">
        <f>'OddsRatio_working_3-way'!V122^2+4*'OddsRatio_working_3-way'!U122^3/27</f>
        <v>-5.0200807123346854E-2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0.15583349657710407</v>
      </c>
      <c r="Y122" s="11">
        <f>IF('OddsRatio_working_3-way'!W122&gt;=0,IF('OddsRatio_working_3-way'!V122+SQRT('OddsRatio_working_3-way'!W122)&gt;0,0,PI()),ACOS('OddsRatio_working_3-way'!V122/(2*'OddsRatio_working_3-way'!X122)))</f>
        <v>0.80220915175709939</v>
      </c>
      <c r="Z122" s="11">
        <f>'OddsRatio_working_3-way'!X122^(1/3)*COS('OddsRatio_working_3-way'!Y122/3)</f>
        <v>0.51900472203621051</v>
      </c>
      <c r="AA122" s="11">
        <f>'OddsRatio_working_3-way'!X122^(1/3)*COS(('OddsRatio_working_3-way'!Y122+2*PI())/3)</f>
        <v>-0.38264143258544892</v>
      </c>
      <c r="AB122" s="11">
        <f>'OddsRatio_working_3-way'!X122^(1/3)*COS(('OddsRatio_working_3-way'!Y122+4*PI())/3)</f>
        <v>-0.13636328945076173</v>
      </c>
      <c r="AC122" s="11">
        <f>'OddsRatio_working_3-way'!X122^(1/3)*SIN('OddsRatio_working_3-way'!Y122/3)</f>
        <v>0.142188752234333</v>
      </c>
      <c r="AD122" s="11">
        <f>'OddsRatio_working_3-way'!X122^(1/3)*SIN(('OddsRatio_working_3-way'!Y122+2*PI())/3)</f>
        <v>0.37837689785027312</v>
      </c>
      <c r="AE122" s="11">
        <f>'OddsRatio_working_3-way'!X122^(1/3)*SIN(('OddsRatio_working_3-way'!Y122+4*PI())/3)</f>
        <v>-0.52056565008460598</v>
      </c>
      <c r="AF122" s="11">
        <f>-'OddsRatio_working_3-way'!U122/(3*'OddsRatio_working_3-way'!X122^(1/3))*COS(('OddsRatio_working_3-way'!Y122)/3)</f>
        <v>0.51900472203621051</v>
      </c>
      <c r="AG122" s="11">
        <f>-'OddsRatio_working_3-way'!U122/(3*'OddsRatio_working_3-way'!X122^(1/3))*COS(('OddsRatio_working_3-way'!Y122+2*PI())/3)</f>
        <v>-0.38264143258544892</v>
      </c>
      <c r="AH122" s="11">
        <f>-'OddsRatio_working_3-way'!U122/(3*'OddsRatio_working_3-way'!X122^(1/3))*COS(('OddsRatio_working_3-way'!Y122+4*PI())/3)</f>
        <v>-0.13636328945076173</v>
      </c>
      <c r="AI122" s="11">
        <f>'OddsRatio_working_3-way'!U122/(3*'OddsRatio_working_3-way'!X122^(1/3))*SIN(('OddsRatio_working_3-way'!Y122)/3)</f>
        <v>-0.142188752234333</v>
      </c>
      <c r="AJ122" s="11">
        <f>'OddsRatio_working_3-way'!U122/(3*'OddsRatio_working_3-way'!X122^(1/3))*SIN(('OddsRatio_working_3-way'!Y122+2*PI())/3)</f>
        <v>-0.37837689785027312</v>
      </c>
      <c r="AK122" s="11">
        <f>'OddsRatio_working_3-way'!U122/(3*'OddsRatio_working_3-way'!X122^(1/3))*SIN(('OddsRatio_working_3-way'!Y122+4*PI())/3)</f>
        <v>0.52056565008460598</v>
      </c>
      <c r="AL122" s="11">
        <f>'OddsRatio_working_3-way'!Z122+'OddsRatio_working_3-way'!AF122</f>
        <v>1.038009444072421</v>
      </c>
      <c r="AM122" s="11">
        <f>'OddsRatio_working_3-way'!AA122+'OddsRatio_working_3-way'!AG122</f>
        <v>-0.76528286517089783</v>
      </c>
      <c r="AN122" s="11">
        <f>'OddsRatio_working_3-way'!AB122+'OddsRatio_working_3-way'!AH122</f>
        <v>-0.27272657890152346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1.038009444072421</v>
      </c>
      <c r="AS122" s="11">
        <f>IF(('OddsRatio_working_3-way'!X122=0),IF(Q122&gt;0,-Q122^(1/3),(-Q122)^(1/3)),'OddsRatio_working_3-way'!AM122-'OddsRatio_working_3-way'!R122/3)</f>
        <v>-0.76528286517089783</v>
      </c>
      <c r="AT122" s="11">
        <f>IF(('OddsRatio_working_3-way'!X122=0),IF(Q122&gt;0,-Q122^(1/3),(-Q122)^(1/3)),'OddsRatio_working_3-way'!AN122-'OddsRatio_working_3-way'!R122/3)</f>
        <v>-0.27272657890152346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2.62</v>
      </c>
      <c r="B123" s="4">
        <f>IF('True_Odds_Calculator_3-way'!B124="","",'True_Odds_Calculator_3-way'!B124)</f>
        <v>2.99</v>
      </c>
      <c r="C123" s="4">
        <f>IF('True_Odds_Calculator_3-way'!C124="","",'True_Odds_Calculator_3-way'!C124)</f>
        <v>3.16</v>
      </c>
      <c r="D123" s="9">
        <f t="shared" si="26"/>
        <v>0.37026561201344704</v>
      </c>
      <c r="E123" s="9">
        <f t="shared" si="27"/>
        <v>0.32370735754686547</v>
      </c>
      <c r="F123" s="9">
        <f t="shared" si="28"/>
        <v>0.30602703043968749</v>
      </c>
      <c r="G123" s="9">
        <f t="shared" si="29"/>
        <v>1.0498542620311695</v>
      </c>
      <c r="H123" s="9">
        <f t="shared" si="30"/>
        <v>2.7007639044904952</v>
      </c>
      <c r="I123" s="9">
        <f t="shared" si="31"/>
        <v>3.0892099814420275</v>
      </c>
      <c r="J123" s="9">
        <f t="shared" si="32"/>
        <v>3.2676852059873265</v>
      </c>
      <c r="K123" s="11">
        <f t="shared" si="33"/>
        <v>0.38167938931297707</v>
      </c>
      <c r="L123" s="11">
        <f t="shared" si="34"/>
        <v>0.33444816053511706</v>
      </c>
      <c r="M123" s="11">
        <f t="shared" si="35"/>
        <v>0.31645569620253161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-0.28129517304274798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0.23308603322635346</v>
      </c>
      <c r="Q123" s="11">
        <f>2*'OddsRatio_working_3-way'!K123*'OddsRatio_working_3-way'!L123*'OddsRatio_working_3-way'!M123</f>
        <v>8.0792385867020255E-2</v>
      </c>
      <c r="R123" s="11">
        <f t="shared" si="36"/>
        <v>0</v>
      </c>
      <c r="S123" s="11">
        <f t="shared" si="37"/>
        <v>-0.82861725178246037</v>
      </c>
      <c r="T123" s="11">
        <f t="shared" si="38"/>
        <v>-0.28721568519322715</v>
      </c>
      <c r="U123" s="11">
        <f>'OddsRatio_working_3-way'!S123-'OddsRatio_working_3-way'!R123^2/3</f>
        <v>-0.82861725178246037</v>
      </c>
      <c r="V123" s="11">
        <f>'OddsRatio_working_3-way'!S123*'OddsRatio_working_3-way'!R123/3-2*'OddsRatio_working_3-way'!R123^3/27-'OddsRatio_working_3-way'!T123</f>
        <v>0.28721568519322715</v>
      </c>
      <c r="W123" s="11">
        <f>'OddsRatio_working_3-way'!V123^2+4*'OddsRatio_working_3-way'!U123^3/27</f>
        <v>-1.7936735088610323E-3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0.14516070691640007</v>
      </c>
      <c r="Y123" s="11">
        <f>IF('OddsRatio_working_3-way'!W123&gt;=0,IF('OddsRatio_working_3-way'!V123+SQRT('OddsRatio_working_3-way'!W123)&gt;0,0,PI()),ACOS('OddsRatio_working_3-way'!V123/(2*'OddsRatio_working_3-way'!X123)))</f>
        <v>0.14640136808216631</v>
      </c>
      <c r="Z123" s="11">
        <f>'OddsRatio_working_3-way'!X123^(1/3)*COS('OddsRatio_working_3-way'!Y123/3)</f>
        <v>0.52492713101558475</v>
      </c>
      <c r="AA123" s="11">
        <f>'OddsRatio_working_3-way'!X123^(1/3)*COS(('OddsRatio_working_3-way'!Y123+2*PI())/3)</f>
        <v>-0.28466589170180678</v>
      </c>
      <c r="AB123" s="11">
        <f>'OddsRatio_working_3-way'!X123^(1/3)*COS(('OddsRatio_working_3-way'!Y123+4*PI())/3)</f>
        <v>-0.2402612393137781</v>
      </c>
      <c r="AC123" s="11">
        <f>'OddsRatio_working_3-way'!X123^(1/3)*SIN('OddsRatio_working_3-way'!Y123/3)</f>
        <v>2.5637038009500117E-2</v>
      </c>
      <c r="AD123" s="11">
        <f>'OddsRatio_working_3-way'!X123^(1/3)*SIN(('OddsRatio_working_3-way'!Y123+2*PI())/3)</f>
        <v>0.44178171159042862</v>
      </c>
      <c r="AE123" s="11">
        <f>'OddsRatio_working_3-way'!X123^(1/3)*SIN(('OddsRatio_working_3-way'!Y123+4*PI())/3)</f>
        <v>-0.46741874959992874</v>
      </c>
      <c r="AF123" s="11">
        <f>-'OddsRatio_working_3-way'!U123/(3*'OddsRatio_working_3-way'!X123^(1/3))*COS(('OddsRatio_working_3-way'!Y123)/3)</f>
        <v>0.52492713101558475</v>
      </c>
      <c r="AG123" s="11">
        <f>-'OddsRatio_working_3-way'!U123/(3*'OddsRatio_working_3-way'!X123^(1/3))*COS(('OddsRatio_working_3-way'!Y123+2*PI())/3)</f>
        <v>-0.28466589170180678</v>
      </c>
      <c r="AH123" s="11">
        <f>-'OddsRatio_working_3-way'!U123/(3*'OddsRatio_working_3-way'!X123^(1/3))*COS(('OddsRatio_working_3-way'!Y123+4*PI())/3)</f>
        <v>-0.2402612393137781</v>
      </c>
      <c r="AI123" s="11">
        <f>'OddsRatio_working_3-way'!U123/(3*'OddsRatio_working_3-way'!X123^(1/3))*SIN(('OddsRatio_working_3-way'!Y123)/3)</f>
        <v>-2.5637038009500117E-2</v>
      </c>
      <c r="AJ123" s="11">
        <f>'OddsRatio_working_3-way'!U123/(3*'OddsRatio_working_3-way'!X123^(1/3))*SIN(('OddsRatio_working_3-way'!Y123+2*PI())/3)</f>
        <v>-0.44178171159042862</v>
      </c>
      <c r="AK123" s="11">
        <f>'OddsRatio_working_3-way'!U123/(3*'OddsRatio_working_3-way'!X123^(1/3))*SIN(('OddsRatio_working_3-way'!Y123+4*PI())/3)</f>
        <v>0.46741874959992874</v>
      </c>
      <c r="AL123" s="11">
        <f>'OddsRatio_working_3-way'!Z123+'OddsRatio_working_3-way'!AF123</f>
        <v>1.0498542620311695</v>
      </c>
      <c r="AM123" s="11">
        <f>'OddsRatio_working_3-way'!AA123+'OddsRatio_working_3-way'!AG123</f>
        <v>-0.56933178340361357</v>
      </c>
      <c r="AN123" s="11">
        <f>'OddsRatio_working_3-way'!AB123+'OddsRatio_working_3-way'!AH123</f>
        <v>-0.4805224786275562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1.0498542620311695</v>
      </c>
      <c r="AS123" s="11">
        <f>IF(('OddsRatio_working_3-way'!X123=0),IF(Q123&gt;0,-Q123^(1/3),(-Q123)^(1/3)),'OddsRatio_working_3-way'!AM123-'OddsRatio_working_3-way'!R123/3)</f>
        <v>-0.56933178340361357</v>
      </c>
      <c r="AT123" s="11">
        <f>IF(('OddsRatio_working_3-way'!X123=0),IF(Q123&gt;0,-Q123^(1/3),(-Q123)^(1/3)),'OddsRatio_working_3-way'!AN123-'OddsRatio_working_3-way'!R123/3)</f>
        <v>-0.4805224786275562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3.12</v>
      </c>
      <c r="B124" s="4">
        <f>IF('True_Odds_Calculator_3-way'!B125="","",'True_Odds_Calculator_3-way'!B125)</f>
        <v>2.94</v>
      </c>
      <c r="C124" s="4">
        <f>IF('True_Odds_Calculator_3-way'!C125="","",'True_Odds_Calculator_3-way'!C125)</f>
        <v>2.64</v>
      </c>
      <c r="D124" s="9">
        <f t="shared" si="26"/>
        <v>0.30785614921623317</v>
      </c>
      <c r="E124" s="9">
        <f t="shared" si="27"/>
        <v>0.32707748937677422</v>
      </c>
      <c r="F124" s="9">
        <f t="shared" si="28"/>
        <v>0.36506636140699272</v>
      </c>
      <c r="G124" s="9">
        <f t="shared" si="29"/>
        <v>1.0605048796786984</v>
      </c>
      <c r="H124" s="9">
        <f t="shared" si="30"/>
        <v>3.2482703449188413</v>
      </c>
      <c r="I124" s="9">
        <f t="shared" si="31"/>
        <v>3.0573794665766747</v>
      </c>
      <c r="J124" s="9">
        <f t="shared" si="32"/>
        <v>2.7392280026730651</v>
      </c>
      <c r="K124" s="11">
        <f t="shared" si="33"/>
        <v>0.32051282051282048</v>
      </c>
      <c r="L124" s="11">
        <f t="shared" si="34"/>
        <v>0.3401360544217687</v>
      </c>
      <c r="M124" s="11">
        <f t="shared" si="35"/>
        <v>0.37878787878787878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-0.27853231424660008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0.23537969966541394</v>
      </c>
      <c r="Q124" s="11">
        <f>2*'OddsRatio_working_3-way'!K124*'OddsRatio_working_3-way'!L124*'OddsRatio_working_3-way'!M124</f>
        <v>8.2589368303654015E-2</v>
      </c>
      <c r="R124" s="11">
        <f t="shared" si="36"/>
        <v>0</v>
      </c>
      <c r="S124" s="11">
        <f t="shared" si="37"/>
        <v>-0.84507142484379483</v>
      </c>
      <c r="T124" s="11">
        <f t="shared" si="38"/>
        <v>-0.29651628941887537</v>
      </c>
      <c r="U124" s="11">
        <f>'OddsRatio_working_3-way'!S124-'OddsRatio_working_3-way'!R124^2/3</f>
        <v>-0.84507142484379483</v>
      </c>
      <c r="V124" s="11">
        <f>'OddsRatio_working_3-way'!S124*'OddsRatio_working_3-way'!R124/3-2*'OddsRatio_working_3-way'!R124^3/27-'OddsRatio_working_3-way'!T124</f>
        <v>0.29651628941887537</v>
      </c>
      <c r="W124" s="11">
        <f>'OddsRatio_working_3-way'!V124^2+4*'OddsRatio_working_3-way'!U124^3/27</f>
        <v>-1.4861101544409866E-3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0.14950586948777231</v>
      </c>
      <c r="Y124" s="11">
        <f>IF('OddsRatio_working_3-way'!W124&gt;=0,IF('OddsRatio_working_3-way'!V124+SQRT('OddsRatio_working_3-way'!W124)&gt;0,0,PI()),ACOS('OddsRatio_working_3-way'!V124/(2*'OddsRatio_working_3-way'!X124)))</f>
        <v>0.12928489253864117</v>
      </c>
      <c r="Z124" s="11">
        <f>'OddsRatio_working_3-way'!X124^(1/3)*COS('OddsRatio_working_3-way'!Y124/3)</f>
        <v>0.53025243983934933</v>
      </c>
      <c r="AA124" s="11">
        <f>'OddsRatio_working_3-way'!X124^(1/3)*COS(('OddsRatio_working_3-way'!Y124+2*PI())/3)</f>
        <v>-0.28492820831129151</v>
      </c>
      <c r="AB124" s="11">
        <f>'OddsRatio_working_3-way'!X124^(1/3)*COS(('OddsRatio_working_3-way'!Y124+4*PI())/3)</f>
        <v>-0.2453242315280581</v>
      </c>
      <c r="AC124" s="11">
        <f>'OddsRatio_working_3-way'!X124^(1/3)*SIN('OddsRatio_working_3-way'!Y124/3)</f>
        <v>2.2865366656779684E-2</v>
      </c>
      <c r="AD124" s="11">
        <f>'OddsRatio_working_3-way'!X124^(1/3)*SIN(('OddsRatio_working_3-way'!Y124+2*PI())/3)</f>
        <v>0.44777939999116639</v>
      </c>
      <c r="AE124" s="11">
        <f>'OddsRatio_working_3-way'!X124^(1/3)*SIN(('OddsRatio_working_3-way'!Y124+4*PI())/3)</f>
        <v>-0.47064476664794591</v>
      </c>
      <c r="AF124" s="11">
        <f>-'OddsRatio_working_3-way'!U124/(3*'OddsRatio_working_3-way'!X124^(1/3))*COS(('OddsRatio_working_3-way'!Y124)/3)</f>
        <v>0.53025243983934911</v>
      </c>
      <c r="AG124" s="11">
        <f>-'OddsRatio_working_3-way'!U124/(3*'OddsRatio_working_3-way'!X124^(1/3))*COS(('OddsRatio_working_3-way'!Y124+2*PI())/3)</f>
        <v>-0.2849282083112914</v>
      </c>
      <c r="AH124" s="11">
        <f>-'OddsRatio_working_3-way'!U124/(3*'OddsRatio_working_3-way'!X124^(1/3))*COS(('OddsRatio_working_3-way'!Y124+4*PI())/3)</f>
        <v>-0.24532423152805799</v>
      </c>
      <c r="AI124" s="11">
        <f>'OddsRatio_working_3-way'!U124/(3*'OddsRatio_working_3-way'!X124^(1/3))*SIN(('OddsRatio_working_3-way'!Y124)/3)</f>
        <v>-2.2865366656779674E-2</v>
      </c>
      <c r="AJ124" s="11">
        <f>'OddsRatio_working_3-way'!U124/(3*'OddsRatio_working_3-way'!X124^(1/3))*SIN(('OddsRatio_working_3-way'!Y124+2*PI())/3)</f>
        <v>-0.44777939999116617</v>
      </c>
      <c r="AK124" s="11">
        <f>'OddsRatio_working_3-way'!U124/(3*'OddsRatio_working_3-way'!X124^(1/3))*SIN(('OddsRatio_working_3-way'!Y124+4*PI())/3)</f>
        <v>0.47064476664794574</v>
      </c>
      <c r="AL124" s="11">
        <f>'OddsRatio_working_3-way'!Z124+'OddsRatio_working_3-way'!AF124</f>
        <v>1.0605048796786984</v>
      </c>
      <c r="AM124" s="11">
        <f>'OddsRatio_working_3-way'!AA124+'OddsRatio_working_3-way'!AG124</f>
        <v>-0.56985641662258291</v>
      </c>
      <c r="AN124" s="11">
        <f>'OddsRatio_working_3-way'!AB124+'OddsRatio_working_3-way'!AH124</f>
        <v>-0.49064846305611609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1.0605048796786984</v>
      </c>
      <c r="AS124" s="11">
        <f>IF(('OddsRatio_working_3-way'!X124=0),IF(Q124&gt;0,-Q124^(1/3),(-Q124)^(1/3)),'OddsRatio_working_3-way'!AM124-'OddsRatio_working_3-way'!R124/3)</f>
        <v>-0.56985641662258291</v>
      </c>
      <c r="AT124" s="11">
        <f>IF(('OddsRatio_working_3-way'!X124=0),IF(Q124&gt;0,-Q124^(1/3),(-Q124)^(1/3)),'OddsRatio_working_3-way'!AN124-'OddsRatio_working_3-way'!R124/3)</f>
        <v>-0.49064846305611609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3.3</v>
      </c>
      <c r="D125" s="9">
        <f t="shared" si="26"/>
        <v>0.42490600031351594</v>
      </c>
      <c r="E125" s="9">
        <f t="shared" si="27"/>
        <v>0.29686293208496589</v>
      </c>
      <c r="F125" s="9">
        <f t="shared" si="28"/>
        <v>0.27823106760151822</v>
      </c>
      <c r="G125" s="9">
        <f t="shared" si="29"/>
        <v>1.1278847542400596</v>
      </c>
      <c r="H125" s="9">
        <f t="shared" si="30"/>
        <v>2.3534617050880717</v>
      </c>
      <c r="I125" s="9">
        <f t="shared" si="31"/>
        <v>3.3685579839041253</v>
      </c>
      <c r="J125" s="9">
        <f t="shared" si="32"/>
        <v>3.5941349347521365</v>
      </c>
      <c r="K125" s="11">
        <f t="shared" si="33"/>
        <v>0.45454545454545453</v>
      </c>
      <c r="L125" s="11">
        <f t="shared" si="34"/>
        <v>0.32258064516129031</v>
      </c>
      <c r="M125" s="11">
        <f t="shared" si="35"/>
        <v>0.30303030303030304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-0.25753132498000531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0.2488225362125655</v>
      </c>
      <c r="Q125" s="11">
        <f>2*'OddsRatio_working_3-way'!K125*'OddsRatio_working_3-way'!L125*'OddsRatio_working_3-way'!M125</f>
        <v>8.8865191504487684E-2</v>
      </c>
      <c r="R125" s="11">
        <f t="shared" si="36"/>
        <v>0</v>
      </c>
      <c r="S125" s="11">
        <f t="shared" si="37"/>
        <v>-0.96618357487922701</v>
      </c>
      <c r="T125" s="11">
        <f t="shared" si="38"/>
        <v>-0.34506556245686681</v>
      </c>
      <c r="U125" s="11">
        <f>'OddsRatio_working_3-way'!S125-'OddsRatio_working_3-way'!R125^2/3</f>
        <v>-0.96618357487922701</v>
      </c>
      <c r="V125" s="11">
        <f>'OddsRatio_working_3-way'!S125*'OddsRatio_working_3-way'!R125/3-2*'OddsRatio_working_3-way'!R125^3/27-'OddsRatio_working_3-way'!T125</f>
        <v>0.34506556245686681</v>
      </c>
      <c r="W125" s="11">
        <f>'OddsRatio_working_3-way'!V125^2+4*'OddsRatio_working_3-way'!U125^3/27</f>
        <v>-1.4550899186773866E-2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0.18277112845061697</v>
      </c>
      <c r="Y125" s="11">
        <f>IF('OddsRatio_working_3-way'!W125&gt;=0,IF('OddsRatio_working_3-way'!V125+SQRT('OddsRatio_working_3-way'!W125)&gt;0,0,PI()),ACOS('OddsRatio_working_3-way'!V125/(2*'OddsRatio_working_3-way'!X125)))</f>
        <v>0.33629825219609244</v>
      </c>
      <c r="Z125" s="11">
        <f>'OddsRatio_working_3-way'!X125^(1/3)*COS('OddsRatio_working_3-way'!Y125/3)</f>
        <v>0.56394237712002993</v>
      </c>
      <c r="AA125" s="11">
        <f>'OddsRatio_working_3-way'!X125^(1/3)*COS(('OddsRatio_working_3-way'!Y125+2*PI())/3)</f>
        <v>-0.3369497315196483</v>
      </c>
      <c r="AB125" s="11">
        <f>'OddsRatio_working_3-way'!X125^(1/3)*COS(('OddsRatio_working_3-way'!Y125+4*PI())/3)</f>
        <v>-0.22699264560038174</v>
      </c>
      <c r="AC125" s="11">
        <f>'OddsRatio_working_3-way'!X125^(1/3)*SIN('OddsRatio_working_3-way'!Y125/3)</f>
        <v>6.3483753154795527E-2</v>
      </c>
      <c r="AD125" s="11">
        <f>'OddsRatio_working_3-way'!X125^(1/3)*SIN(('OddsRatio_working_3-way'!Y125+2*PI())/3)</f>
        <v>0.45664654827913237</v>
      </c>
      <c r="AE125" s="11">
        <f>'OddsRatio_working_3-way'!X125^(1/3)*SIN(('OddsRatio_working_3-way'!Y125+4*PI())/3)</f>
        <v>-0.5201303014339278</v>
      </c>
      <c r="AF125" s="11">
        <f>-'OddsRatio_working_3-way'!U125/(3*'OddsRatio_working_3-way'!X125^(1/3))*COS(('OddsRatio_working_3-way'!Y125)/3)</f>
        <v>0.56394237712002981</v>
      </c>
      <c r="AG125" s="11">
        <f>-'OddsRatio_working_3-way'!U125/(3*'OddsRatio_working_3-way'!X125^(1/3))*COS(('OddsRatio_working_3-way'!Y125+2*PI())/3)</f>
        <v>-0.33694973151964824</v>
      </c>
      <c r="AH125" s="11">
        <f>-'OddsRatio_working_3-way'!U125/(3*'OddsRatio_working_3-way'!X125^(1/3))*COS(('OddsRatio_working_3-way'!Y125+4*PI())/3)</f>
        <v>-0.22699264560038171</v>
      </c>
      <c r="AI125" s="11">
        <f>'OddsRatio_working_3-way'!U125/(3*'OddsRatio_working_3-way'!X125^(1/3))*SIN(('OddsRatio_working_3-way'!Y125)/3)</f>
        <v>-6.3483753154795514E-2</v>
      </c>
      <c r="AJ125" s="11">
        <f>'OddsRatio_working_3-way'!U125/(3*'OddsRatio_working_3-way'!X125^(1/3))*SIN(('OddsRatio_working_3-way'!Y125+2*PI())/3)</f>
        <v>-0.45664654827913226</v>
      </c>
      <c r="AK125" s="11">
        <f>'OddsRatio_working_3-way'!U125/(3*'OddsRatio_working_3-way'!X125^(1/3))*SIN(('OddsRatio_working_3-way'!Y125+4*PI())/3)</f>
        <v>0.52013030143392769</v>
      </c>
      <c r="AL125" s="11">
        <f>'OddsRatio_working_3-way'!Z125+'OddsRatio_working_3-way'!AF125</f>
        <v>1.1278847542400596</v>
      </c>
      <c r="AM125" s="11">
        <f>'OddsRatio_working_3-way'!AA125+'OddsRatio_working_3-way'!AG125</f>
        <v>-0.67389946303929649</v>
      </c>
      <c r="AN125" s="11">
        <f>'OddsRatio_working_3-way'!AB125+'OddsRatio_working_3-way'!AH125</f>
        <v>-0.45398529120076347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1.1278847542400596</v>
      </c>
      <c r="AS125" s="11">
        <f>IF(('OddsRatio_working_3-way'!X125=0),IF(Q125&gt;0,-Q125^(1/3),(-Q125)^(1/3)),'OddsRatio_working_3-way'!AM125-'OddsRatio_working_3-way'!R125/3)</f>
        <v>-0.67389946303929649</v>
      </c>
      <c r="AT125" s="11">
        <f>IF(('OddsRatio_working_3-way'!X125=0),IF(Q125&gt;0,-Q125^(1/3),(-Q125)^(1/3)),'OddsRatio_working_3-way'!AN125-'OddsRatio_working_3-way'!R125/3)</f>
        <v>-0.45398529120076347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2.44</v>
      </c>
      <c r="B126" s="4">
        <f>IF('True_Odds_Calculator_3-way'!B127="","",'True_Odds_Calculator_3-way'!B127)</f>
        <v>2.89</v>
      </c>
      <c r="C126" s="4">
        <f>IF('True_Odds_Calculator_3-way'!C127="","",'True_Odds_Calculator_3-way'!C127)</f>
        <v>3.53</v>
      </c>
      <c r="D126" s="9">
        <f t="shared" si="26"/>
        <v>0.39568138020900545</v>
      </c>
      <c r="E126" s="9">
        <f t="shared" si="27"/>
        <v>0.33282712180884055</v>
      </c>
      <c r="F126" s="9">
        <f t="shared" si="28"/>
        <v>0.27149149798215422</v>
      </c>
      <c r="G126" s="9">
        <f t="shared" si="29"/>
        <v>1.0606152555536383</v>
      </c>
      <c r="H126" s="9">
        <f t="shared" si="30"/>
        <v>2.5272859679972393</v>
      </c>
      <c r="I126" s="9">
        <f t="shared" si="31"/>
        <v>3.0045628329963763</v>
      </c>
      <c r="J126" s="9">
        <f t="shared" si="32"/>
        <v>3.6833565965507042</v>
      </c>
      <c r="K126" s="11">
        <f t="shared" si="33"/>
        <v>0.4098360655737705</v>
      </c>
      <c r="L126" s="11">
        <f t="shared" si="34"/>
        <v>0.34602076124567471</v>
      </c>
      <c r="M126" s="11">
        <f t="shared" si="35"/>
        <v>0.28328611898016998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-0.27661927769351213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0.23541560173915085</v>
      </c>
      <c r="Q126" s="11">
        <f>2*'OddsRatio_working_3-way'!K126*'OddsRatio_working_3-way'!L126*'OddsRatio_working_3-way'!M126</f>
        <v>8.0346621753976388E-2</v>
      </c>
      <c r="R126" s="11">
        <f t="shared" si="36"/>
        <v>0</v>
      </c>
      <c r="S126" s="11">
        <f t="shared" si="37"/>
        <v>-0.85104553703587493</v>
      </c>
      <c r="T126" s="11">
        <f t="shared" si="38"/>
        <v>-0.29045922765729515</v>
      </c>
      <c r="U126" s="11">
        <f>'OddsRatio_working_3-way'!S126-'OddsRatio_working_3-way'!R126^2/3</f>
        <v>-0.85104553703587493</v>
      </c>
      <c r="V126" s="11">
        <f>'OddsRatio_working_3-way'!S126*'OddsRatio_working_3-way'!R126/3-2*'OddsRatio_working_3-way'!R126^3/27-'OddsRatio_working_3-way'!T126</f>
        <v>0.29045922765729515</v>
      </c>
      <c r="W126" s="11">
        <f>'OddsRatio_working_3-way'!V126^2+4*'OddsRatio_working_3-way'!U126^3/27</f>
        <v>-6.9510652457355077E-3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0.15109403378112579</v>
      </c>
      <c r="Y126" s="11">
        <f>IF('OddsRatio_working_3-way'!W126&gt;=0,IF('OddsRatio_working_3-way'!V126+SQRT('OddsRatio_working_3-way'!W126)&gt;0,0,PI()),ACOS('OddsRatio_working_3-way'!V126/(2*'OddsRatio_working_3-way'!X126)))</f>
        <v>0.27952371909497686</v>
      </c>
      <c r="Z126" s="11">
        <f>'OddsRatio_working_3-way'!X126^(1/3)*COS('OddsRatio_working_3-way'!Y126/3)</f>
        <v>0.53030762777681917</v>
      </c>
      <c r="AA126" s="11">
        <f>'OddsRatio_working_3-way'!X126^(1/3)*COS(('OddsRatio_working_3-way'!Y126+2*PI())/3)</f>
        <v>-0.30806941944467131</v>
      </c>
      <c r="AB126" s="11">
        <f>'OddsRatio_working_3-way'!X126^(1/3)*COS(('OddsRatio_working_3-way'!Y126+4*PI())/3)</f>
        <v>-0.22223820833214805</v>
      </c>
      <c r="AC126" s="11">
        <f>'OddsRatio_working_3-way'!X126^(1/3)*SIN('OddsRatio_working_3-way'!Y126/3)</f>
        <v>4.9554672840687118E-2</v>
      </c>
      <c r="AD126" s="11">
        <f>'OddsRatio_working_3-way'!X126^(1/3)*SIN(('OddsRatio_working_3-way'!Y126+2*PI())/3)</f>
        <v>0.43448254105504419</v>
      </c>
      <c r="AE126" s="11">
        <f>'OddsRatio_working_3-way'!X126^(1/3)*SIN(('OddsRatio_working_3-way'!Y126+4*PI())/3)</f>
        <v>-0.48403721389573107</v>
      </c>
      <c r="AF126" s="11">
        <f>-'OddsRatio_working_3-way'!U126/(3*'OddsRatio_working_3-way'!X126^(1/3))*COS(('OddsRatio_working_3-way'!Y126)/3)</f>
        <v>0.53030762777681917</v>
      </c>
      <c r="AG126" s="11">
        <f>-'OddsRatio_working_3-way'!U126/(3*'OddsRatio_working_3-way'!X126^(1/3))*COS(('OddsRatio_working_3-way'!Y126+2*PI())/3)</f>
        <v>-0.30806941944467131</v>
      </c>
      <c r="AH126" s="11">
        <f>-'OddsRatio_working_3-way'!U126/(3*'OddsRatio_working_3-way'!X126^(1/3))*COS(('OddsRatio_working_3-way'!Y126+4*PI())/3)</f>
        <v>-0.22223820833214805</v>
      </c>
      <c r="AI126" s="11">
        <f>'OddsRatio_working_3-way'!U126/(3*'OddsRatio_working_3-way'!X126^(1/3))*SIN(('OddsRatio_working_3-way'!Y126)/3)</f>
        <v>-4.9554672840687118E-2</v>
      </c>
      <c r="AJ126" s="11">
        <f>'OddsRatio_working_3-way'!U126/(3*'OddsRatio_working_3-way'!X126^(1/3))*SIN(('OddsRatio_working_3-way'!Y126+2*PI())/3)</f>
        <v>-0.43448254105504419</v>
      </c>
      <c r="AK126" s="11">
        <f>'OddsRatio_working_3-way'!U126/(3*'OddsRatio_working_3-way'!X126^(1/3))*SIN(('OddsRatio_working_3-way'!Y126+4*PI())/3)</f>
        <v>0.48403721389573107</v>
      </c>
      <c r="AL126" s="11">
        <f>'OddsRatio_working_3-way'!Z126+'OddsRatio_working_3-way'!AF126</f>
        <v>1.0606152555536383</v>
      </c>
      <c r="AM126" s="11">
        <f>'OddsRatio_working_3-way'!AA126+'OddsRatio_working_3-way'!AG126</f>
        <v>-0.61613883888934262</v>
      </c>
      <c r="AN126" s="11">
        <f>'OddsRatio_working_3-way'!AB126+'OddsRatio_working_3-way'!AH126</f>
        <v>-0.4444764166642961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1.0606152555536383</v>
      </c>
      <c r="AS126" s="11">
        <f>IF(('OddsRatio_working_3-way'!X126=0),IF(Q126&gt;0,-Q126^(1/3),(-Q126)^(1/3)),'OddsRatio_working_3-way'!AM126-'OddsRatio_working_3-way'!R126/3)</f>
        <v>-0.61613883888934262</v>
      </c>
      <c r="AT126" s="11">
        <f>IF(('OddsRatio_working_3-way'!X126=0),IF(Q126&gt;0,-Q126^(1/3),(-Q126)^(1/3)),'OddsRatio_working_3-way'!AN126-'OddsRatio_working_3-way'!R126/3)</f>
        <v>-0.4444764166642961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2.25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3.24</v>
      </c>
      <c r="D127" s="9">
        <f t="shared" si="26"/>
        <v>0.43200262483408325</v>
      </c>
      <c r="E127" s="9">
        <f t="shared" si="27"/>
        <v>0.2700345124680209</v>
      </c>
      <c r="F127" s="9">
        <f t="shared" si="28"/>
        <v>0.2979628626978959</v>
      </c>
      <c r="G127" s="9">
        <f t="shared" si="29"/>
        <v>1.0518406000594358</v>
      </c>
      <c r="H127" s="9">
        <f t="shared" si="30"/>
        <v>2.3148007500742946</v>
      </c>
      <c r="I127" s="9">
        <f t="shared" si="31"/>
        <v>3.7032303421527497</v>
      </c>
      <c r="J127" s="9">
        <f t="shared" si="32"/>
        <v>3.3561229441331366</v>
      </c>
      <c r="K127" s="11">
        <f t="shared" si="33"/>
        <v>0.44444444444444442</v>
      </c>
      <c r="L127" s="11">
        <f t="shared" si="34"/>
        <v>0.28011204481792717</v>
      </c>
      <c r="M127" s="11">
        <f t="shared" si="35"/>
        <v>0.30864197530864196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-0.27650017482987721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0.23285034178280362</v>
      </c>
      <c r="Q127" s="11">
        <f>2*'OddsRatio_working_3-way'!K127*'OddsRatio_working_3-way'!L127*'OddsRatio_working_3-way'!M127</f>
        <v>7.6848297618087008E-2</v>
      </c>
      <c r="R127" s="11">
        <f t="shared" si="36"/>
        <v>0</v>
      </c>
      <c r="S127" s="11">
        <f t="shared" si="37"/>
        <v>-0.84213451917732018</v>
      </c>
      <c r="T127" s="11">
        <f t="shared" si="38"/>
        <v>-0.27793218454697038</v>
      </c>
      <c r="U127" s="11">
        <f>'OddsRatio_working_3-way'!S127-'OddsRatio_working_3-way'!R127^2/3</f>
        <v>-0.84213451917732018</v>
      </c>
      <c r="V127" s="11">
        <f>'OddsRatio_working_3-way'!S127*'OddsRatio_working_3-way'!R127/3-2*'OddsRatio_working_3-way'!R127^3/27-'OddsRatio_working_3-way'!T127</f>
        <v>0.27793218454697038</v>
      </c>
      <c r="W127" s="11">
        <f>'OddsRatio_working_3-way'!V127^2+4*'OddsRatio_working_3-way'!U127^3/27</f>
        <v>-1.1232788418656423E-2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0.1487271727238399</v>
      </c>
      <c r="Y127" s="11">
        <f>IF('OddsRatio_working_3-way'!W127&gt;=0,IF('OddsRatio_working_3-way'!V127+SQRT('OddsRatio_working_3-way'!W127)&gt;0,0,PI()),ACOS('OddsRatio_working_3-way'!V127/(2*'OddsRatio_working_3-way'!X127)))</f>
        <v>0.36431172448754867</v>
      </c>
      <c r="Z127" s="11">
        <f>'OddsRatio_working_3-way'!X127^(1/3)*COS('OddsRatio_working_3-way'!Y127/3)</f>
        <v>0.5259203000297179</v>
      </c>
      <c r="AA127" s="11">
        <f>'OddsRatio_working_3-way'!X127^(1/3)*COS(('OddsRatio_working_3-way'!Y127+2*PI())/3)</f>
        <v>-0.31854349560343209</v>
      </c>
      <c r="AB127" s="11">
        <f>'OddsRatio_working_3-way'!X127^(1/3)*COS(('OddsRatio_working_3-way'!Y127+4*PI())/3)</f>
        <v>-0.20737680442628612</v>
      </c>
      <c r="AC127" s="11">
        <f>'OddsRatio_working_3-way'!X127^(1/3)*SIN('OddsRatio_working_3-way'!Y127/3)</f>
        <v>6.4182119076045416E-2</v>
      </c>
      <c r="AD127" s="11">
        <f>'OddsRatio_working_3-way'!X127^(1/3)*SIN(('OddsRatio_working_3-way'!Y127+2*PI())/3)</f>
        <v>0.42336928065364682</v>
      </c>
      <c r="AE127" s="11">
        <f>'OddsRatio_working_3-way'!X127^(1/3)*SIN(('OddsRatio_working_3-way'!Y127+4*PI())/3)</f>
        <v>-0.48755139972969208</v>
      </c>
      <c r="AF127" s="11">
        <f>-'OddsRatio_working_3-way'!U127/(3*'OddsRatio_working_3-way'!X127^(1/3))*COS(('OddsRatio_working_3-way'!Y127)/3)</f>
        <v>0.52592030002971779</v>
      </c>
      <c r="AG127" s="11">
        <f>-'OddsRatio_working_3-way'!U127/(3*'OddsRatio_working_3-way'!X127^(1/3))*COS(('OddsRatio_working_3-way'!Y127+2*PI())/3)</f>
        <v>-0.31854349560343204</v>
      </c>
      <c r="AH127" s="11">
        <f>-'OddsRatio_working_3-way'!U127/(3*'OddsRatio_working_3-way'!X127^(1/3))*COS(('OddsRatio_working_3-way'!Y127+4*PI())/3)</f>
        <v>-0.20737680442628606</v>
      </c>
      <c r="AI127" s="11">
        <f>'OddsRatio_working_3-way'!U127/(3*'OddsRatio_working_3-way'!X127^(1/3))*SIN(('OddsRatio_working_3-way'!Y127)/3)</f>
        <v>-6.4182119076045416E-2</v>
      </c>
      <c r="AJ127" s="11">
        <f>'OddsRatio_working_3-way'!U127/(3*'OddsRatio_working_3-way'!X127^(1/3))*SIN(('OddsRatio_working_3-way'!Y127+2*PI())/3)</f>
        <v>-0.42336928065364671</v>
      </c>
      <c r="AK127" s="11">
        <f>'OddsRatio_working_3-way'!U127/(3*'OddsRatio_working_3-way'!X127^(1/3))*SIN(('OddsRatio_working_3-way'!Y127+4*PI())/3)</f>
        <v>0.48755139972969197</v>
      </c>
      <c r="AL127" s="11">
        <f>'OddsRatio_working_3-way'!Z127+'OddsRatio_working_3-way'!AF127</f>
        <v>1.0518406000594358</v>
      </c>
      <c r="AM127" s="11">
        <f>'OddsRatio_working_3-way'!AA127+'OddsRatio_working_3-way'!AG127</f>
        <v>-0.63708699120686418</v>
      </c>
      <c r="AN127" s="11">
        <f>'OddsRatio_working_3-way'!AB127+'OddsRatio_working_3-way'!AH127</f>
        <v>-0.41475360885257218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1.0518406000594358</v>
      </c>
      <c r="AS127" s="11">
        <f>IF(('OddsRatio_working_3-way'!X127=0),IF(Q127&gt;0,-Q127^(1/3),(-Q127)^(1/3)),'OddsRatio_working_3-way'!AM127-'OddsRatio_working_3-way'!R127/3)</f>
        <v>-0.63708699120686418</v>
      </c>
      <c r="AT127" s="11">
        <f>IF(('OddsRatio_working_3-way'!X127=0),IF(Q127&gt;0,-Q127^(1/3),(-Q127)^(1/3)),'OddsRatio_working_3-way'!AN127-'OddsRatio_working_3-way'!R127/3)</f>
        <v>-0.41475360885257218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2.42</v>
      </c>
      <c r="B128" s="4">
        <f>IF('True_Odds_Calculator_3-way'!B129="","",'True_Odds_Calculator_3-way'!B129)</f>
        <v>3.41</v>
      </c>
      <c r="C128" s="4">
        <f>IF('True_Odds_Calculator_3-way'!C129="","",'True_Odds_Calculator_3-way'!C129)</f>
        <v>3.06</v>
      </c>
      <c r="D128" s="9">
        <f t="shared" si="26"/>
        <v>0.40113666888203164</v>
      </c>
      <c r="E128" s="9">
        <f t="shared" si="27"/>
        <v>0.28298535941314756</v>
      </c>
      <c r="F128" s="9">
        <f t="shared" si="28"/>
        <v>0.31587797170482085</v>
      </c>
      <c r="G128" s="9">
        <f t="shared" si="29"/>
        <v>1.0513492605881596</v>
      </c>
      <c r="H128" s="9">
        <f t="shared" si="30"/>
        <v>2.4929159500351865</v>
      </c>
      <c r="I128" s="9">
        <f t="shared" si="31"/>
        <v>3.5337517180174651</v>
      </c>
      <c r="J128" s="9">
        <f t="shared" si="32"/>
        <v>3.165779476811609</v>
      </c>
      <c r="K128" s="11">
        <f t="shared" si="33"/>
        <v>0.41322314049586778</v>
      </c>
      <c r="L128" s="11">
        <f t="shared" si="34"/>
        <v>0.29325513196480935</v>
      </c>
      <c r="M128" s="11">
        <f t="shared" si="35"/>
        <v>0.32679738562091504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-0.27917815696760928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0.23325132707728718</v>
      </c>
      <c r="Q128" s="11">
        <f>2*'OddsRatio_working_3-way'!K128*'OddsRatio_working_3-way'!L128*'OddsRatio_working_3-way'!M128</f>
        <v>7.9202487971914162E-2</v>
      </c>
      <c r="R128" s="11">
        <f t="shared" si="36"/>
        <v>0</v>
      </c>
      <c r="S128" s="11">
        <f t="shared" si="37"/>
        <v>-0.83549275348339447</v>
      </c>
      <c r="T128" s="11">
        <f t="shared" si="38"/>
        <v>-0.28369872783816452</v>
      </c>
      <c r="U128" s="11">
        <f>'OddsRatio_working_3-way'!S128-'OddsRatio_working_3-way'!R128^2/3</f>
        <v>-0.83549275348339447</v>
      </c>
      <c r="V128" s="11">
        <f>'OddsRatio_working_3-way'!S128*'OddsRatio_working_3-way'!R128/3-2*'OddsRatio_working_3-way'!R128^3/27-'OddsRatio_working_3-way'!T128</f>
        <v>0.28369872783816452</v>
      </c>
      <c r="W128" s="11">
        <f>'OddsRatio_working_3-way'!V128^2+4*'OddsRatio_working_3-way'!U128^3/27</f>
        <v>-5.9171301179761077E-3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0.14697116919226799</v>
      </c>
      <c r="Y128" s="11">
        <f>IF('OddsRatio_working_3-way'!W128&gt;=0,IF('OddsRatio_working_3-way'!V128+SQRT('OddsRatio_working_3-way'!W128)&gt;0,0,PI()),ACOS('OddsRatio_working_3-way'!V128/(2*'OddsRatio_working_3-way'!X128)))</f>
        <v>0.26477673352805065</v>
      </c>
      <c r="Z128" s="11">
        <f>'OddsRatio_working_3-way'!X128^(1/3)*COS('OddsRatio_working_3-way'!Y128/3)</f>
        <v>0.52567463029407979</v>
      </c>
      <c r="AA128" s="11">
        <f>'OddsRatio_working_3-way'!X128^(1/3)*COS(('OddsRatio_working_3-way'!Y128+2*PI())/3)</f>
        <v>-0.30312162561321904</v>
      </c>
      <c r="AB128" s="11">
        <f>'OddsRatio_working_3-way'!X128^(1/3)*COS(('OddsRatio_working_3-way'!Y128+4*PI())/3)</f>
        <v>-0.22255300468086087</v>
      </c>
      <c r="AC128" s="11">
        <f>'OddsRatio_working_3-way'!X128^(1/3)*SIN('OddsRatio_working_3-way'!Y128/3)</f>
        <v>4.6516314983534007E-2</v>
      </c>
      <c r="AD128" s="11">
        <f>'OddsRatio_working_3-way'!X128^(1/3)*SIN(('OddsRatio_working_3-way'!Y128+2*PI())/3)</f>
        <v>0.43198942646789895</v>
      </c>
      <c r="AE128" s="11">
        <f>'OddsRatio_working_3-way'!X128^(1/3)*SIN(('OddsRatio_working_3-way'!Y128+4*PI())/3)</f>
        <v>-0.47850574145143288</v>
      </c>
      <c r="AF128" s="11">
        <f>-'OddsRatio_working_3-way'!U128/(3*'OddsRatio_working_3-way'!X128^(1/3))*COS(('OddsRatio_working_3-way'!Y128)/3)</f>
        <v>0.52567463029407979</v>
      </c>
      <c r="AG128" s="11">
        <f>-'OddsRatio_working_3-way'!U128/(3*'OddsRatio_working_3-way'!X128^(1/3))*COS(('OddsRatio_working_3-way'!Y128+2*PI())/3)</f>
        <v>-0.30312162561321904</v>
      </c>
      <c r="AH128" s="11">
        <f>-'OddsRatio_working_3-way'!U128/(3*'OddsRatio_working_3-way'!X128^(1/3))*COS(('OddsRatio_working_3-way'!Y128+4*PI())/3)</f>
        <v>-0.22255300468086087</v>
      </c>
      <c r="AI128" s="11">
        <f>'OddsRatio_working_3-way'!U128/(3*'OddsRatio_working_3-way'!X128^(1/3))*SIN(('OddsRatio_working_3-way'!Y128)/3)</f>
        <v>-4.6516314983534007E-2</v>
      </c>
      <c r="AJ128" s="11">
        <f>'OddsRatio_working_3-way'!U128/(3*'OddsRatio_working_3-way'!X128^(1/3))*SIN(('OddsRatio_working_3-way'!Y128+2*PI())/3)</f>
        <v>-0.43198942646789895</v>
      </c>
      <c r="AK128" s="11">
        <f>'OddsRatio_working_3-way'!U128/(3*'OddsRatio_working_3-way'!X128^(1/3))*SIN(('OddsRatio_working_3-way'!Y128+4*PI())/3)</f>
        <v>0.47850574145143288</v>
      </c>
      <c r="AL128" s="11">
        <f>'OddsRatio_working_3-way'!Z128+'OddsRatio_working_3-way'!AF128</f>
        <v>1.0513492605881596</v>
      </c>
      <c r="AM128" s="11">
        <f>'OddsRatio_working_3-way'!AA128+'OddsRatio_working_3-way'!AG128</f>
        <v>-0.60624325122643807</v>
      </c>
      <c r="AN128" s="11">
        <f>'OddsRatio_working_3-way'!AB128+'OddsRatio_working_3-way'!AH128</f>
        <v>-0.44510600936172173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1.0513492605881596</v>
      </c>
      <c r="AS128" s="11">
        <f>IF(('OddsRatio_working_3-way'!X128=0),IF(Q128&gt;0,-Q128^(1/3),(-Q128)^(1/3)),'OddsRatio_working_3-way'!AM128-'OddsRatio_working_3-way'!R128/3)</f>
        <v>-0.60624325122643807</v>
      </c>
      <c r="AT128" s="11">
        <f>IF(('OddsRatio_working_3-way'!X128=0),IF(Q128&gt;0,-Q128^(1/3),(-Q128)^(1/3)),'OddsRatio_working_3-way'!AN128-'OddsRatio_working_3-way'!R128/3)</f>
        <v>-0.44510600936172173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1.35</v>
      </c>
      <c r="B129" s="4">
        <f>IF('True_Odds_Calculator_3-way'!B130="","",'True_Odds_Calculator_3-way'!B130)</f>
        <v>5.17</v>
      </c>
      <c r="C129" s="4">
        <f>IF('True_Odds_Calculator_3-way'!C130="","",'True_Odds_Calculator_3-way'!C130)</f>
        <v>9.34</v>
      </c>
      <c r="D129" s="9">
        <f t="shared" si="26"/>
        <v>0.72234428157546582</v>
      </c>
      <c r="E129" s="9">
        <f t="shared" si="27"/>
        <v>0.17922335275128948</v>
      </c>
      <c r="F129" s="9">
        <f t="shared" si="28"/>
        <v>9.8432365673244676E-2</v>
      </c>
      <c r="G129" s="9">
        <f t="shared" si="29"/>
        <v>1.0982326196468235</v>
      </c>
      <c r="H129" s="9">
        <f t="shared" si="30"/>
        <v>1.3843814168763882</v>
      </c>
      <c r="I129" s="9">
        <f t="shared" si="31"/>
        <v>5.5796300239272538</v>
      </c>
      <c r="J129" s="9">
        <f t="shared" si="32"/>
        <v>10.159260047854506</v>
      </c>
      <c r="K129" s="11">
        <f t="shared" si="33"/>
        <v>0.7407407407407407</v>
      </c>
      <c r="L129" s="11">
        <f t="shared" si="34"/>
        <v>0.19342359767891684</v>
      </c>
      <c r="M129" s="11">
        <f t="shared" si="35"/>
        <v>0.10706638115631692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-0.18672349261442156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0.19727396828859309</v>
      </c>
      <c r="Q129" s="11">
        <f>2*'OddsRatio_working_3-way'!K129*'OddsRatio_working_3-way'!L129*'OddsRatio_working_3-way'!M129</f>
        <v>3.0680243901802972E-2</v>
      </c>
      <c r="R129" s="11">
        <f t="shared" si="36"/>
        <v>0</v>
      </c>
      <c r="S129" s="11">
        <f t="shared" si="37"/>
        <v>-1.0565032044251548</v>
      </c>
      <c r="T129" s="11">
        <f t="shared" si="38"/>
        <v>-0.16430842992615161</v>
      </c>
      <c r="U129" s="11">
        <f>'OddsRatio_working_3-way'!S129-'OddsRatio_working_3-way'!R129^2/3</f>
        <v>-1.0565032044251548</v>
      </c>
      <c r="V129" s="11">
        <f>'OddsRatio_working_3-way'!S129*'OddsRatio_working_3-way'!R129/3-2*'OddsRatio_working_3-way'!R129^3/27-'OddsRatio_working_3-way'!T129</f>
        <v>0.16430842992615161</v>
      </c>
      <c r="W129" s="11">
        <f>'OddsRatio_working_3-way'!V129^2+4*'OddsRatio_working_3-way'!U129^3/27</f>
        <v>-0.1477090868805534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0.20898944173411638</v>
      </c>
      <c r="Y129" s="11">
        <f>IF('OddsRatio_working_3-way'!W129&gt;=0,IF('OddsRatio_working_3-way'!V129+SQRT('OddsRatio_working_3-way'!W129)&gt;0,0,PI()),ACOS('OddsRatio_working_3-way'!V129/(2*'OddsRatio_working_3-way'!X129)))</f>
        <v>1.1667933187617296</v>
      </c>
      <c r="Z129" s="11">
        <f>'OddsRatio_working_3-way'!X129^(1/3)*COS('OddsRatio_working_3-way'!Y129/3)</f>
        <v>0.54911630982341175</v>
      </c>
      <c r="AA129" s="11">
        <f>'OddsRatio_working_3-way'!X129^(1/3)*COS(('OddsRatio_working_3-way'!Y129+2*PI())/3)</f>
        <v>-0.46944083710981166</v>
      </c>
      <c r="AB129" s="11">
        <f>'OddsRatio_working_3-way'!X129^(1/3)*COS(('OddsRatio_working_3-way'!Y129+4*PI())/3)</f>
        <v>-7.9675472713600148E-2</v>
      </c>
      <c r="AC129" s="11">
        <f>'OddsRatio_working_3-way'!X129^(1/3)*SIN('OddsRatio_working_3-way'!Y129/3)</f>
        <v>0.22503113805494543</v>
      </c>
      <c r="AD129" s="11">
        <f>'OddsRatio_working_3-way'!X129^(1/3)*SIN(('OddsRatio_working_3-way'!Y129+2*PI())/3)</f>
        <v>0.36303310491196833</v>
      </c>
      <c r="AE129" s="11">
        <f>'OddsRatio_working_3-way'!X129^(1/3)*SIN(('OddsRatio_working_3-way'!Y129+4*PI())/3)</f>
        <v>-0.58806424296691373</v>
      </c>
      <c r="AF129" s="11">
        <f>-'OddsRatio_working_3-way'!U129/(3*'OddsRatio_working_3-way'!X129^(1/3))*COS(('OddsRatio_working_3-way'!Y129)/3)</f>
        <v>0.54911630982341164</v>
      </c>
      <c r="AG129" s="11">
        <f>-'OddsRatio_working_3-way'!U129/(3*'OddsRatio_working_3-way'!X129^(1/3))*COS(('OddsRatio_working_3-way'!Y129+2*PI())/3)</f>
        <v>-0.4694408371098116</v>
      </c>
      <c r="AH129" s="11">
        <f>-'OddsRatio_working_3-way'!U129/(3*'OddsRatio_working_3-way'!X129^(1/3))*COS(('OddsRatio_working_3-way'!Y129+4*PI())/3)</f>
        <v>-7.9675472713600135E-2</v>
      </c>
      <c r="AI129" s="11">
        <f>'OddsRatio_working_3-way'!U129/(3*'OddsRatio_working_3-way'!X129^(1/3))*SIN(('OddsRatio_working_3-way'!Y129)/3)</f>
        <v>-0.2250311380549454</v>
      </c>
      <c r="AJ129" s="11">
        <f>'OddsRatio_working_3-way'!U129/(3*'OddsRatio_working_3-way'!X129^(1/3))*SIN(('OddsRatio_working_3-way'!Y129+2*PI())/3)</f>
        <v>-0.36303310491196827</v>
      </c>
      <c r="AK129" s="11">
        <f>'OddsRatio_working_3-way'!U129/(3*'OddsRatio_working_3-way'!X129^(1/3))*SIN(('OddsRatio_working_3-way'!Y129+4*PI())/3)</f>
        <v>0.58806424296691362</v>
      </c>
      <c r="AL129" s="11">
        <f>'OddsRatio_working_3-way'!Z129+'OddsRatio_working_3-way'!AF129</f>
        <v>1.0982326196468235</v>
      </c>
      <c r="AM129" s="11">
        <f>'OddsRatio_working_3-way'!AA129+'OddsRatio_working_3-way'!AG129</f>
        <v>-0.93888167421962332</v>
      </c>
      <c r="AN129" s="11">
        <f>'OddsRatio_working_3-way'!AB129+'OddsRatio_working_3-way'!AH129</f>
        <v>-0.1593509454272003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1.0982326196468235</v>
      </c>
      <c r="AS129" s="11">
        <f>IF(('OddsRatio_working_3-way'!X129=0),IF(Q129&gt;0,-Q129^(1/3),(-Q129)^(1/3)),'OddsRatio_working_3-way'!AM129-'OddsRatio_working_3-way'!R129/3)</f>
        <v>-0.93888167421962332</v>
      </c>
      <c r="AT129" s="11">
        <f>IF(('OddsRatio_working_3-way'!X129=0),IF(Q129&gt;0,-Q129^(1/3),(-Q129)^(1/3)),'OddsRatio_working_3-way'!AN129-'OddsRatio_working_3-way'!R129/3)</f>
        <v>-0.1593509454272003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2.73</v>
      </c>
      <c r="B130" s="4">
        <f>IF('True_Odds_Calculator_3-way'!B131="","",'True_Odds_Calculator_3-way'!B131)</f>
        <v>3.3</v>
      </c>
      <c r="C130" s="4">
        <f>IF('True_Odds_Calculator_3-way'!C131="","",'True_Odds_Calculator_3-way'!C131)</f>
        <v>2.75</v>
      </c>
      <c r="D130" s="9">
        <f t="shared" si="26"/>
        <v>0.35494743100980664</v>
      </c>
      <c r="E130" s="9">
        <f t="shared" si="27"/>
        <v>0.29273247878149644</v>
      </c>
      <c r="F130" s="9">
        <f t="shared" si="28"/>
        <v>0.35232009020869709</v>
      </c>
      <c r="G130" s="9">
        <f t="shared" si="29"/>
        <v>1.0504731801578489</v>
      </c>
      <c r="H130" s="9">
        <f t="shared" si="30"/>
        <v>2.8173186016730787</v>
      </c>
      <c r="I130" s="9">
        <f t="shared" si="31"/>
        <v>3.4160883143630518</v>
      </c>
      <c r="J130" s="9">
        <f t="shared" si="32"/>
        <v>2.8383280652762357</v>
      </c>
      <c r="K130" s="11">
        <f t="shared" si="33"/>
        <v>0.36630036630036628</v>
      </c>
      <c r="L130" s="11">
        <f t="shared" si="34"/>
        <v>0.30303030303030304</v>
      </c>
      <c r="M130" s="11">
        <f t="shared" si="35"/>
        <v>0.36363636363636365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-0.281062371971463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0.23330205148386962</v>
      </c>
      <c r="Q130" s="11">
        <f>2*'OddsRatio_working_3-way'!K130*'OddsRatio_working_3-way'!L130*'OddsRatio_working_3-way'!M130</f>
        <v>8.0727353454626186E-2</v>
      </c>
      <c r="R130" s="11">
        <f t="shared" si="36"/>
        <v>0</v>
      </c>
      <c r="S130" s="11">
        <f t="shared" si="37"/>
        <v>-0.83007216457832145</v>
      </c>
      <c r="T130" s="11">
        <f t="shared" si="38"/>
        <v>-0.28722220227623585</v>
      </c>
      <c r="U130" s="11">
        <f>'OddsRatio_working_3-way'!S130-'OddsRatio_working_3-way'!R130^2/3</f>
        <v>-0.83007216457832145</v>
      </c>
      <c r="V130" s="11">
        <f>'OddsRatio_working_3-way'!S130*'OddsRatio_working_3-way'!R130/3-2*'OddsRatio_working_3-way'!R130^3/27-'OddsRatio_working_3-way'!T130</f>
        <v>0.28722220227623585</v>
      </c>
      <c r="W130" s="11">
        <f>'OddsRatio_working_3-way'!V130^2+4*'OddsRatio_working_3-way'!U130^3/27</f>
        <v>-2.2346888161270395E-3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0.14554319143860525</v>
      </c>
      <c r="Y130" s="11">
        <f>IF('OddsRatio_working_3-way'!W130&gt;=0,IF('OddsRatio_working_3-way'!V130+SQRT('OddsRatio_working_3-way'!W130)&gt;0,0,PI()),ACOS('OddsRatio_working_3-way'!V130/(2*'OddsRatio_working_3-way'!X130)))</f>
        <v>0.16312268976478905</v>
      </c>
      <c r="Z130" s="11">
        <f>'OddsRatio_working_3-way'!X130^(1/3)*COS('OddsRatio_working_3-way'!Y130/3)</f>
        <v>0.52523659007892443</v>
      </c>
      <c r="AA130" s="11">
        <f>'OddsRatio_working_3-way'!X130^(1/3)*COS(('OddsRatio_working_3-way'!Y130+2*PI())/3)</f>
        <v>-0.28737580857128303</v>
      </c>
      <c r="AB130" s="11">
        <f>'OddsRatio_working_3-way'!X130^(1/3)*COS(('OddsRatio_working_3-way'!Y130+4*PI())/3)</f>
        <v>-0.23786078150764151</v>
      </c>
      <c r="AC130" s="11">
        <f>'OddsRatio_working_3-way'!X130^(1/3)*SIN('OddsRatio_working_3-way'!Y130/3)</f>
        <v>2.8587514204125114E-2</v>
      </c>
      <c r="AD130" s="11">
        <f>'OddsRatio_working_3-way'!X130^(1/3)*SIN(('OddsRatio_working_3-way'!Y130+2*PI())/3)</f>
        <v>0.44057447290339963</v>
      </c>
      <c r="AE130" s="11">
        <f>'OddsRatio_working_3-way'!X130^(1/3)*SIN(('OddsRatio_working_3-way'!Y130+4*PI())/3)</f>
        <v>-0.46916198710752471</v>
      </c>
      <c r="AF130" s="11">
        <f>-'OddsRatio_working_3-way'!U130/(3*'OddsRatio_working_3-way'!X130^(1/3))*COS(('OddsRatio_working_3-way'!Y130)/3)</f>
        <v>0.52523659007892443</v>
      </c>
      <c r="AG130" s="11">
        <f>-'OddsRatio_working_3-way'!U130/(3*'OddsRatio_working_3-way'!X130^(1/3))*COS(('OddsRatio_working_3-way'!Y130+2*PI())/3)</f>
        <v>-0.28737580857128303</v>
      </c>
      <c r="AH130" s="11">
        <f>-'OddsRatio_working_3-way'!U130/(3*'OddsRatio_working_3-way'!X130^(1/3))*COS(('OddsRatio_working_3-way'!Y130+4*PI())/3)</f>
        <v>-0.23786078150764151</v>
      </c>
      <c r="AI130" s="11">
        <f>'OddsRatio_working_3-way'!U130/(3*'OddsRatio_working_3-way'!X130^(1/3))*SIN(('OddsRatio_working_3-way'!Y130)/3)</f>
        <v>-2.8587514204125114E-2</v>
      </c>
      <c r="AJ130" s="11">
        <f>'OddsRatio_working_3-way'!U130/(3*'OddsRatio_working_3-way'!X130^(1/3))*SIN(('OddsRatio_working_3-way'!Y130+2*PI())/3)</f>
        <v>-0.44057447290339963</v>
      </c>
      <c r="AK130" s="11">
        <f>'OddsRatio_working_3-way'!U130/(3*'OddsRatio_working_3-way'!X130^(1/3))*SIN(('OddsRatio_working_3-way'!Y130+4*PI())/3)</f>
        <v>0.46916198710752471</v>
      </c>
      <c r="AL130" s="11">
        <f>'OddsRatio_working_3-way'!Z130+'OddsRatio_working_3-way'!AF130</f>
        <v>1.0504731801578489</v>
      </c>
      <c r="AM130" s="11">
        <f>'OddsRatio_working_3-way'!AA130+'OddsRatio_working_3-way'!AG130</f>
        <v>-0.57475161714256606</v>
      </c>
      <c r="AN130" s="11">
        <f>'OddsRatio_working_3-way'!AB130+'OddsRatio_working_3-way'!AH130</f>
        <v>-0.47572156301528301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1.0504731801578489</v>
      </c>
      <c r="AS130" s="11">
        <f>IF(('OddsRatio_working_3-way'!X130=0),IF(Q130&gt;0,-Q130^(1/3),(-Q130)^(1/3)),'OddsRatio_working_3-way'!AM130-'OddsRatio_working_3-way'!R130/3)</f>
        <v>-0.57475161714256606</v>
      </c>
      <c r="AT130" s="11">
        <f>IF(('OddsRatio_working_3-way'!X130=0),IF(Q130&gt;0,-Q130^(1/3),(-Q130)^(1/3)),'OddsRatio_working_3-way'!AN130-'OddsRatio_working_3-way'!R130/3)</f>
        <v>-0.47572156301528301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1.61</v>
      </c>
      <c r="B131" s="4">
        <f>IF('True_Odds_Calculator_3-way'!B132="","",'True_Odds_Calculator_3-way'!B132)</f>
        <v>4.18</v>
      </c>
      <c r="C131" s="4">
        <f>IF('True_Odds_Calculator_3-way'!C132="","",'True_Odds_Calculator_3-way'!C132)</f>
        <v>4.79</v>
      </c>
      <c r="D131" s="9">
        <f t="shared" si="26"/>
        <v>0.59240450742495876</v>
      </c>
      <c r="E131" s="9">
        <f t="shared" si="27"/>
        <v>0.21801646969706684</v>
      </c>
      <c r="F131" s="9">
        <f t="shared" si="28"/>
        <v>0.18957902287797426</v>
      </c>
      <c r="G131" s="9">
        <f t="shared" si="29"/>
        <v>1.1279274950062268</v>
      </c>
      <c r="H131" s="9">
        <f t="shared" si="30"/>
        <v>1.6880357719537984</v>
      </c>
      <c r="I131" s="9">
        <f t="shared" si="31"/>
        <v>4.5868094341198011</v>
      </c>
      <c r="J131" s="9">
        <f t="shared" si="32"/>
        <v>5.2748452060736009</v>
      </c>
      <c r="K131" s="11">
        <f t="shared" si="33"/>
        <v>0.6211180124223602</v>
      </c>
      <c r="L131" s="11">
        <f t="shared" si="34"/>
        <v>0.23923444976076558</v>
      </c>
      <c r="M131" s="11">
        <f t="shared" si="35"/>
        <v>0.20876826722338204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-0.22806492247021948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0.23514271829077177</v>
      </c>
      <c r="Q131" s="11">
        <f>2*'OddsRatio_working_3-way'!K131*'OddsRatio_working_3-way'!L131*'OddsRatio_working_3-way'!M131</f>
        <v>6.2042933585955619E-2</v>
      </c>
      <c r="R131" s="11">
        <f t="shared" si="36"/>
        <v>0</v>
      </c>
      <c r="S131" s="11">
        <f t="shared" si="37"/>
        <v>-1.0310341272296115</v>
      </c>
      <c r="T131" s="11">
        <f t="shared" si="38"/>
        <v>-0.27204066681520095</v>
      </c>
      <c r="U131" s="11">
        <f>'OddsRatio_working_3-way'!S131-'OddsRatio_working_3-way'!R131^2/3</f>
        <v>-1.0310341272296115</v>
      </c>
      <c r="V131" s="11">
        <f>'OddsRatio_working_3-way'!S131*'OddsRatio_working_3-way'!R131/3-2*'OddsRatio_working_3-way'!R131^3/27-'OddsRatio_working_3-way'!T131</f>
        <v>0.27204066681520095</v>
      </c>
      <c r="W131" s="11">
        <f>'OddsRatio_working_3-way'!V131^2+4*'OddsRatio_working_3-way'!U131^3/27</f>
        <v>-8.836744927943746E-2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0.20147802217654948</v>
      </c>
      <c r="Y131" s="11">
        <f>IF('OddsRatio_working_3-way'!W131&gt;=0,IF('OddsRatio_working_3-way'!V131+SQRT('OddsRatio_working_3-way'!W131)&gt;0,0,PI()),ACOS('OddsRatio_working_3-way'!V131/(2*'OddsRatio_working_3-way'!X131)))</f>
        <v>0.82967912273304667</v>
      </c>
      <c r="Z131" s="11">
        <f>'OddsRatio_working_3-way'!X131^(1/3)*COS('OddsRatio_working_3-way'!Y131/3)</f>
        <v>0.5639637475031134</v>
      </c>
      <c r="AA131" s="11">
        <f>'OddsRatio_working_3-way'!X131^(1/3)*COS(('OddsRatio_working_3-way'!Y131+2*PI())/3)</f>
        <v>-0.42060799118289177</v>
      </c>
      <c r="AB131" s="11">
        <f>'OddsRatio_working_3-way'!X131^(1/3)*COS(('OddsRatio_working_3-way'!Y131+4*PI())/3)</f>
        <v>-0.14335575632022185</v>
      </c>
      <c r="AC131" s="11">
        <f>'OddsRatio_working_3-way'!X131^(1/3)*SIN('OddsRatio_working_3-way'!Y131/3)</f>
        <v>0.16007165243138788</v>
      </c>
      <c r="AD131" s="11">
        <f>'OddsRatio_working_3-way'!X131^(1/3)*SIN(('OddsRatio_working_3-way'!Y131+2*PI())/3)</f>
        <v>0.4083711059354751</v>
      </c>
      <c r="AE131" s="11">
        <f>'OddsRatio_working_3-way'!X131^(1/3)*SIN(('OddsRatio_working_3-way'!Y131+4*PI())/3)</f>
        <v>-0.56844275836686298</v>
      </c>
      <c r="AF131" s="11">
        <f>-'OddsRatio_working_3-way'!U131/(3*'OddsRatio_working_3-way'!X131^(1/3))*COS(('OddsRatio_working_3-way'!Y131)/3)</f>
        <v>0.56396374750311329</v>
      </c>
      <c r="AG131" s="11">
        <f>-'OddsRatio_working_3-way'!U131/(3*'OddsRatio_working_3-way'!X131^(1/3))*COS(('OddsRatio_working_3-way'!Y131+2*PI())/3)</f>
        <v>-0.42060799118289166</v>
      </c>
      <c r="AH131" s="11">
        <f>-'OddsRatio_working_3-way'!U131/(3*'OddsRatio_working_3-way'!X131^(1/3))*COS(('OddsRatio_working_3-way'!Y131+4*PI())/3)</f>
        <v>-0.14335575632022182</v>
      </c>
      <c r="AI131" s="11">
        <f>'OddsRatio_working_3-way'!U131/(3*'OddsRatio_working_3-way'!X131^(1/3))*SIN(('OddsRatio_working_3-way'!Y131)/3)</f>
        <v>-0.16007165243138785</v>
      </c>
      <c r="AJ131" s="11">
        <f>'OddsRatio_working_3-way'!U131/(3*'OddsRatio_working_3-way'!X131^(1/3))*SIN(('OddsRatio_working_3-way'!Y131+2*PI())/3)</f>
        <v>-0.40837110593547504</v>
      </c>
      <c r="AK131" s="11">
        <f>'OddsRatio_working_3-way'!U131/(3*'OddsRatio_working_3-way'!X131^(1/3))*SIN(('OddsRatio_working_3-way'!Y131+4*PI())/3)</f>
        <v>0.56844275836686287</v>
      </c>
      <c r="AL131" s="11">
        <f>'OddsRatio_working_3-way'!Z131+'OddsRatio_working_3-way'!AF131</f>
        <v>1.1279274950062268</v>
      </c>
      <c r="AM131" s="11">
        <f>'OddsRatio_working_3-way'!AA131+'OddsRatio_working_3-way'!AG131</f>
        <v>-0.84121598236578343</v>
      </c>
      <c r="AN131" s="11">
        <f>'OddsRatio_working_3-way'!AB131+'OddsRatio_working_3-way'!AH131</f>
        <v>-0.2867115126404437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1.1279274950062268</v>
      </c>
      <c r="AS131" s="11">
        <f>IF(('OddsRatio_working_3-way'!X131=0),IF(Q131&gt;0,-Q131^(1/3),(-Q131)^(1/3)),'OddsRatio_working_3-way'!AM131-'OddsRatio_working_3-way'!R131/3)</f>
        <v>-0.84121598236578343</v>
      </c>
      <c r="AT131" s="11">
        <f>IF(('OddsRatio_working_3-way'!X131=0),IF(Q131&gt;0,-Q131^(1/3),(-Q131)^(1/3)),'OddsRatio_working_3-way'!AN131-'OddsRatio_working_3-way'!R131/3)</f>
        <v>-0.2867115126404437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1.59</v>
      </c>
      <c r="B132" s="4">
        <f>IF('True_Odds_Calculator_3-way'!B133="","",'True_Odds_Calculator_3-way'!B133)</f>
        <v>4.25</v>
      </c>
      <c r="C132" s="4">
        <f>IF('True_Odds_Calculator_3-way'!C133="","",'True_Odds_Calculator_3-way'!C133)</f>
        <v>5.38</v>
      </c>
      <c r="D132" s="9">
        <f t="shared" ref="D132:D195" si="39">(K132/(AR132+K132-(AR132*K132)))</f>
        <v>0.60777250561260476</v>
      </c>
      <c r="E132" s="9">
        <f t="shared" ref="E132:E195" si="40">(L132/(AR132+L132-(AR132*L132)))</f>
        <v>0.21954341521595777</v>
      </c>
      <c r="F132" s="9">
        <f t="shared" ref="F132:F195" si="41">(M132/(AR132+M132-(AR132*M132)))</f>
        <v>0.17268407917143763</v>
      </c>
      <c r="G132" s="9">
        <f t="shared" ref="G132:G195" si="42">AR132</f>
        <v>1.093817764425504</v>
      </c>
      <c r="H132" s="9">
        <f t="shared" ref="H132:H195" si="43">IF(A132="","",1/D132)</f>
        <v>1.6453524810110474</v>
      </c>
      <c r="I132" s="9">
        <f t="shared" ref="I132:I195" si="44">IF(B132="","",1/E132)</f>
        <v>4.5549077343828888</v>
      </c>
      <c r="J132" s="9">
        <f t="shared" ref="J132:J195" si="45">IF(C132="","",1/F132)</f>
        <v>5.7909218081837066</v>
      </c>
      <c r="K132" s="11">
        <f t="shared" ref="K132:K195" si="46">1/A132</f>
        <v>0.62893081761006286</v>
      </c>
      <c r="L132" s="11">
        <f t="shared" ref="L132:L195" si="47">1/B132</f>
        <v>0.23529411764705882</v>
      </c>
      <c r="M132" s="11">
        <f t="shared" ref="M132:M195" si="48">1/C132</f>
        <v>0.18587360594795541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-0.23101551766108719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0.22610152288452731</v>
      </c>
      <c r="Q132" s="11">
        <f>2*'OddsRatio_working_3-way'!K132*'OddsRatio_working_3-way'!L132*'OddsRatio_working_3-way'!M132</f>
        <v>5.5012535981636815E-2</v>
      </c>
      <c r="R132" s="11">
        <f t="shared" ref="R132:R195" si="49">O132/N132</f>
        <v>0</v>
      </c>
      <c r="S132" s="11">
        <f t="shared" ref="S132:S195" si="50">P132/N132</f>
        <v>-0.97872872425925528</v>
      </c>
      <c r="T132" s="11">
        <f t="shared" ref="T132:T195" si="51">Q132/N132</f>
        <v>-0.23813350955213022</v>
      </c>
      <c r="U132" s="11">
        <f>'OddsRatio_working_3-way'!S132-'OddsRatio_working_3-way'!R132^2/3</f>
        <v>-0.97872872425925528</v>
      </c>
      <c r="V132" s="11">
        <f>'OddsRatio_working_3-way'!S132*'OddsRatio_working_3-way'!R132/3-2*'OddsRatio_working_3-way'!R132^3/27-'OddsRatio_working_3-way'!T132</f>
        <v>0.23813350955213022</v>
      </c>
      <c r="W132" s="11">
        <f>'OddsRatio_working_3-way'!V132^2+4*'OddsRatio_working_3-way'!U132^3/27</f>
        <v>-8.21863501081945E-2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0.18634237204659668</v>
      </c>
      <c r="Y132" s="11">
        <f>IF('OddsRatio_working_3-way'!W132&gt;=0,IF('OddsRatio_working_3-way'!V132+SQRT('OddsRatio_working_3-way'!W132)&gt;0,0,PI()),ACOS('OddsRatio_working_3-way'!V132/(2*'OddsRatio_working_3-way'!X132)))</f>
        <v>0.87764081017397311</v>
      </c>
      <c r="Z132" s="11">
        <f>'OddsRatio_working_3-way'!X132^(1/3)*COS('OddsRatio_working_3-way'!Y132/3)</f>
        <v>0.54690888221275202</v>
      </c>
      <c r="AA132" s="11">
        <f>'OddsRatio_working_3-way'!X132^(1/3)*COS(('OddsRatio_working_3-way'!Y132+2*PI())/3)</f>
        <v>-0.4161085226547579</v>
      </c>
      <c r="AB132" s="11">
        <f>'OddsRatio_working_3-way'!X132^(1/3)*COS(('OddsRatio_working_3-way'!Y132+4*PI())/3)</f>
        <v>-0.13080035955799382</v>
      </c>
      <c r="AC132" s="11">
        <f>'OddsRatio_working_3-way'!X132^(1/3)*SIN('OddsRatio_working_3-way'!Y132/3)</f>
        <v>0.16472274476591436</v>
      </c>
      <c r="AD132" s="11">
        <f>'OddsRatio_working_3-way'!X132^(1/3)*SIN(('OddsRatio_working_3-way'!Y132+2*PI())/3)</f>
        <v>0.39127561316863751</v>
      </c>
      <c r="AE132" s="11">
        <f>'OddsRatio_working_3-way'!X132^(1/3)*SIN(('OddsRatio_working_3-way'!Y132+4*PI())/3)</f>
        <v>-0.55599835793455177</v>
      </c>
      <c r="AF132" s="11">
        <f>-'OddsRatio_working_3-way'!U132/(3*'OddsRatio_working_3-way'!X132^(1/3))*COS(('OddsRatio_working_3-way'!Y132)/3)</f>
        <v>0.54690888221275202</v>
      </c>
      <c r="AG132" s="11">
        <f>-'OddsRatio_working_3-way'!U132/(3*'OddsRatio_working_3-way'!X132^(1/3))*COS(('OddsRatio_working_3-way'!Y132+2*PI())/3)</f>
        <v>-0.4161085226547579</v>
      </c>
      <c r="AH132" s="11">
        <f>-'OddsRatio_working_3-way'!U132/(3*'OddsRatio_working_3-way'!X132^(1/3))*COS(('OddsRatio_working_3-way'!Y132+4*PI())/3)</f>
        <v>-0.13080035955799382</v>
      </c>
      <c r="AI132" s="11">
        <f>'OddsRatio_working_3-way'!U132/(3*'OddsRatio_working_3-way'!X132^(1/3))*SIN(('OddsRatio_working_3-way'!Y132)/3)</f>
        <v>-0.16472274476591436</v>
      </c>
      <c r="AJ132" s="11">
        <f>'OddsRatio_working_3-way'!U132/(3*'OddsRatio_working_3-way'!X132^(1/3))*SIN(('OddsRatio_working_3-way'!Y132+2*PI())/3)</f>
        <v>-0.39127561316863751</v>
      </c>
      <c r="AK132" s="11">
        <f>'OddsRatio_working_3-way'!U132/(3*'OddsRatio_working_3-way'!X132^(1/3))*SIN(('OddsRatio_working_3-way'!Y132+4*PI())/3)</f>
        <v>0.55599835793455177</v>
      </c>
      <c r="AL132" s="11">
        <f>'OddsRatio_working_3-way'!Z132+'OddsRatio_working_3-way'!AF132</f>
        <v>1.093817764425504</v>
      </c>
      <c r="AM132" s="11">
        <f>'OddsRatio_working_3-way'!AA132+'OddsRatio_working_3-way'!AG132</f>
        <v>-0.83221704530951579</v>
      </c>
      <c r="AN132" s="11">
        <f>'OddsRatio_working_3-way'!AB132+'OddsRatio_working_3-way'!AH132</f>
        <v>-0.26160071911598765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1.093817764425504</v>
      </c>
      <c r="AS132" s="11">
        <f>IF(('OddsRatio_working_3-way'!X132=0),IF(Q132&gt;0,-Q132^(1/3),(-Q132)^(1/3)),'OddsRatio_working_3-way'!AM132-'OddsRatio_working_3-way'!R132/3)</f>
        <v>-0.83221704530951579</v>
      </c>
      <c r="AT132" s="11">
        <f>IF(('OddsRatio_working_3-way'!X132=0),IF(Q132&gt;0,-Q132^(1/3),(-Q132)^(1/3)),'OddsRatio_working_3-way'!AN132-'OddsRatio_working_3-way'!R132/3)</f>
        <v>-0.26160071911598765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3.53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</v>
      </c>
      <c r="D133" s="9">
        <f t="shared" si="39"/>
        <v>0.26423695025989224</v>
      </c>
      <c r="E133" s="9">
        <f t="shared" si="40"/>
        <v>0.25970537044815745</v>
      </c>
      <c r="F133" s="9">
        <f t="shared" si="41"/>
        <v>0.47605767929195014</v>
      </c>
      <c r="G133" s="9">
        <f t="shared" si="42"/>
        <v>1.1005857976859432</v>
      </c>
      <c r="H133" s="9">
        <f t="shared" si="43"/>
        <v>3.784482068145437</v>
      </c>
      <c r="I133" s="9">
        <f t="shared" si="44"/>
        <v>3.8505172160065926</v>
      </c>
      <c r="J133" s="9">
        <f t="shared" si="45"/>
        <v>2.1005857976859432</v>
      </c>
      <c r="K133" s="11">
        <f t="shared" si="46"/>
        <v>0.28328611898016998</v>
      </c>
      <c r="L133" s="11">
        <f t="shared" si="47"/>
        <v>0.2785515320334262</v>
      </c>
      <c r="M133" s="11">
        <f t="shared" si="48"/>
        <v>0.5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-0.2585360657160668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0.2414639342839332</v>
      </c>
      <c r="Q133" s="11">
        <f>2*'OddsRatio_working_3-way'!K133*'OddsRatio_working_3-way'!L133*'OddsRatio_working_3-way'!M133</f>
        <v>7.8909782445729798E-2</v>
      </c>
      <c r="R133" s="11">
        <f t="shared" si="49"/>
        <v>0</v>
      </c>
      <c r="S133" s="11">
        <f t="shared" si="50"/>
        <v>-0.93396615135745586</v>
      </c>
      <c r="T133" s="11">
        <f t="shared" si="51"/>
        <v>-0.30521769652204439</v>
      </c>
      <c r="U133" s="11">
        <f>'OddsRatio_working_3-way'!S133-'OddsRatio_working_3-way'!R133^2/3</f>
        <v>-0.93396615135745586</v>
      </c>
      <c r="V133" s="11">
        <f>'OddsRatio_working_3-way'!S133*'OddsRatio_working_3-way'!R133/3-2*'OddsRatio_working_3-way'!R133^3/27-'OddsRatio_working_3-way'!T133</f>
        <v>0.30521769652204439</v>
      </c>
      <c r="W133" s="11">
        <f>'OddsRatio_working_3-way'!V133^2+4*'OddsRatio_working_3-way'!U133^3/27</f>
        <v>-2.753725743511834E-2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0.1737060014113942</v>
      </c>
      <c r="Y133" s="11">
        <f>IF('OddsRatio_working_3-way'!W133&gt;=0,IF('OddsRatio_working_3-way'!V133+SQRT('OddsRatio_working_3-way'!W133)&gt;0,0,PI()),ACOS('OddsRatio_working_3-way'!V133/(2*'OddsRatio_working_3-way'!X133)))</f>
        <v>0.49798508749645376</v>
      </c>
      <c r="Z133" s="11">
        <f>'OddsRatio_working_3-way'!X133^(1/3)*COS('OddsRatio_working_3-way'!Y133/3)</f>
        <v>0.5502928988429715</v>
      </c>
      <c r="AA133" s="11">
        <f>'OddsRatio_working_3-way'!X133^(1/3)*COS(('OddsRatio_working_3-way'!Y133+2*PI())/3)</f>
        <v>-0.35498899416808871</v>
      </c>
      <c r="AB133" s="11">
        <f>'OddsRatio_working_3-way'!X133^(1/3)*COS(('OddsRatio_working_3-way'!Y133+4*PI())/3)</f>
        <v>-0.1953039046748829</v>
      </c>
      <c r="AC133" s="11">
        <f>'OddsRatio_working_3-way'!X133^(1/3)*SIN('OddsRatio_working_3-way'!Y133/3)</f>
        <v>9.2194229404471945E-2</v>
      </c>
      <c r="AD133" s="11">
        <f>'OddsRatio_working_3-way'!X133^(1/3)*SIN(('OddsRatio_working_3-way'!Y133+2*PI())/3)</f>
        <v>0.43047051521795765</v>
      </c>
      <c r="AE133" s="11">
        <f>'OddsRatio_working_3-way'!X133^(1/3)*SIN(('OddsRatio_working_3-way'!Y133+4*PI())/3)</f>
        <v>-0.52266474462242951</v>
      </c>
      <c r="AF133" s="11">
        <f>-'OddsRatio_working_3-way'!U133/(3*'OddsRatio_working_3-way'!X133^(1/3))*COS(('OddsRatio_working_3-way'!Y133)/3)</f>
        <v>0.55029289884297161</v>
      </c>
      <c r="AG133" s="11">
        <f>-'OddsRatio_working_3-way'!U133/(3*'OddsRatio_working_3-way'!X133^(1/3))*COS(('OddsRatio_working_3-way'!Y133+2*PI())/3)</f>
        <v>-0.35498899416808882</v>
      </c>
      <c r="AH133" s="11">
        <f>-'OddsRatio_working_3-way'!U133/(3*'OddsRatio_working_3-way'!X133^(1/3))*COS(('OddsRatio_working_3-way'!Y133+4*PI())/3)</f>
        <v>-0.19530390467488293</v>
      </c>
      <c r="AI133" s="11">
        <f>'OddsRatio_working_3-way'!U133/(3*'OddsRatio_working_3-way'!X133^(1/3))*SIN(('OddsRatio_working_3-way'!Y133)/3)</f>
        <v>-9.2194229404471958E-2</v>
      </c>
      <c r="AJ133" s="11">
        <f>'OddsRatio_working_3-way'!U133/(3*'OddsRatio_working_3-way'!X133^(1/3))*SIN(('OddsRatio_working_3-way'!Y133+2*PI())/3)</f>
        <v>-0.43047051521795771</v>
      </c>
      <c r="AK133" s="11">
        <f>'OddsRatio_working_3-way'!U133/(3*'OddsRatio_working_3-way'!X133^(1/3))*SIN(('OddsRatio_working_3-way'!Y133+4*PI())/3)</f>
        <v>0.52266474462242962</v>
      </c>
      <c r="AL133" s="11">
        <f>'OddsRatio_working_3-way'!Z133+'OddsRatio_working_3-way'!AF133</f>
        <v>1.1005857976859432</v>
      </c>
      <c r="AM133" s="11">
        <f>'OddsRatio_working_3-way'!AA133+'OddsRatio_working_3-way'!AG133</f>
        <v>-0.70997798833617753</v>
      </c>
      <c r="AN133" s="11">
        <f>'OddsRatio_working_3-way'!AB133+'OddsRatio_working_3-way'!AH133</f>
        <v>-0.3906078093497658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1.1005857976859432</v>
      </c>
      <c r="AS133" s="11">
        <f>IF(('OddsRatio_working_3-way'!X133=0),IF(Q133&gt;0,-Q133^(1/3),(-Q133)^(1/3)),'OddsRatio_working_3-way'!AM133-'OddsRatio_working_3-way'!R133/3)</f>
        <v>-0.70997798833617753</v>
      </c>
      <c r="AT133" s="11">
        <f>IF(('OddsRatio_working_3-way'!X133=0),IF(Q133&gt;0,-Q133^(1/3),(-Q133)^(1/3)),'OddsRatio_working_3-way'!AN133-'OddsRatio_working_3-way'!R133/3)</f>
        <v>-0.3906078093497658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3.88</v>
      </c>
      <c r="C134" s="4">
        <f>IF('True_Odds_Calculator_3-way'!C135="","",'True_Odds_Calculator_3-way'!C135)</f>
        <v>2.89</v>
      </c>
      <c r="D134" s="9">
        <f t="shared" si="39"/>
        <v>0.42043901669413319</v>
      </c>
      <c r="E134" s="9">
        <f t="shared" si="40"/>
        <v>0.24668012564416966</v>
      </c>
      <c r="F134" s="9">
        <f t="shared" si="41"/>
        <v>0.332880857661697</v>
      </c>
      <c r="G134" s="9">
        <f t="shared" si="42"/>
        <v>1.0603586330067971</v>
      </c>
      <c r="H134" s="9">
        <f t="shared" si="43"/>
        <v>2.3784662229088358</v>
      </c>
      <c r="I134" s="9">
        <f t="shared" si="44"/>
        <v>4.0538328630595748</v>
      </c>
      <c r="J134" s="9">
        <f t="shared" si="45"/>
        <v>3.0040778163828468</v>
      </c>
      <c r="K134" s="11">
        <f t="shared" si="46"/>
        <v>0.43478260869565222</v>
      </c>
      <c r="L134" s="11">
        <f t="shared" si="47"/>
        <v>0.25773195876288663</v>
      </c>
      <c r="M134" s="11">
        <f t="shared" si="48"/>
        <v>0.34602076124567471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-0.27437228483821074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0.23535925826549148</v>
      </c>
      <c r="Q134" s="11">
        <f>2*'OddsRatio_working_3-way'!K134*'OddsRatio_working_3-way'!L134*'OddsRatio_working_3-way'!M134</f>
        <v>7.7548355276932934E-2</v>
      </c>
      <c r="R134" s="11">
        <f t="shared" si="49"/>
        <v>0</v>
      </c>
      <c r="S134" s="11">
        <f t="shared" si="50"/>
        <v>-0.85780988558766391</v>
      </c>
      <c r="T134" s="11">
        <f t="shared" si="51"/>
        <v>-0.28263917152806056</v>
      </c>
      <c r="U134" s="11">
        <f>'OddsRatio_working_3-way'!S134-'OddsRatio_working_3-way'!R134^2/3</f>
        <v>-0.85780988558766391</v>
      </c>
      <c r="V134" s="11">
        <f>'OddsRatio_working_3-way'!S134*'OddsRatio_working_3-way'!R134/3-2*'OddsRatio_working_3-way'!R134^3/27-'OddsRatio_working_3-way'!T134</f>
        <v>0.28263917152806056</v>
      </c>
      <c r="W134" s="11">
        <f>'OddsRatio_working_3-way'!V134^2+4*'OddsRatio_working_3-way'!U134^3/27</f>
        <v>-1.3627534105745243E-2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0.15289901519288285</v>
      </c>
      <c r="Y134" s="11">
        <f>IF('OddsRatio_working_3-way'!W134&gt;=0,IF('OddsRatio_working_3-way'!V134+SQRT('OddsRatio_working_3-way'!W134)&gt;0,0,PI()),ACOS('OddsRatio_working_3-way'!V134/(2*'OddsRatio_working_3-way'!X134)))</f>
        <v>0.39168411146515725</v>
      </c>
      <c r="Z134" s="11">
        <f>'OddsRatio_working_3-way'!X134^(1/3)*COS('OddsRatio_working_3-way'!Y134/3)</f>
        <v>0.53017931650339856</v>
      </c>
      <c r="AA134" s="11">
        <f>'OddsRatio_working_3-way'!X134^(1/3)*COS(('OddsRatio_working_3-way'!Y134+2*PI())/3)</f>
        <v>-0.3253797126629191</v>
      </c>
      <c r="AB134" s="11">
        <f>'OddsRatio_working_3-way'!X134^(1/3)*COS(('OddsRatio_working_3-way'!Y134+4*PI())/3)</f>
        <v>-0.20479960384047963</v>
      </c>
      <c r="AC134" s="11">
        <f>'OddsRatio_working_3-way'!X134^(1/3)*SIN('OddsRatio_working_3-way'!Y134/3)</f>
        <v>6.9616958287549893E-2</v>
      </c>
      <c r="AD134" s="11">
        <f>'OddsRatio_working_3-way'!X134^(1/3)*SIN(('OddsRatio_working_3-way'!Y134+2*PI())/3)</f>
        <v>0.42434027750923853</v>
      </c>
      <c r="AE134" s="11">
        <f>'OddsRatio_working_3-way'!X134^(1/3)*SIN(('OddsRatio_working_3-way'!Y134+4*PI())/3)</f>
        <v>-0.4939572357967883</v>
      </c>
      <c r="AF134" s="11">
        <f>-'OddsRatio_working_3-way'!U134/(3*'OddsRatio_working_3-way'!X134^(1/3))*COS(('OddsRatio_working_3-way'!Y134)/3)</f>
        <v>0.53017931650339856</v>
      </c>
      <c r="AG134" s="11">
        <f>-'OddsRatio_working_3-way'!U134/(3*'OddsRatio_working_3-way'!X134^(1/3))*COS(('OddsRatio_working_3-way'!Y134+2*PI())/3)</f>
        <v>-0.3253797126629191</v>
      </c>
      <c r="AH134" s="11">
        <f>-'OddsRatio_working_3-way'!U134/(3*'OddsRatio_working_3-way'!X134^(1/3))*COS(('OddsRatio_working_3-way'!Y134+4*PI())/3)</f>
        <v>-0.20479960384047963</v>
      </c>
      <c r="AI134" s="11">
        <f>'OddsRatio_working_3-way'!U134/(3*'OddsRatio_working_3-way'!X134^(1/3))*SIN(('OddsRatio_working_3-way'!Y134)/3)</f>
        <v>-6.9616958287549893E-2</v>
      </c>
      <c r="AJ134" s="11">
        <f>'OddsRatio_working_3-way'!U134/(3*'OddsRatio_working_3-way'!X134^(1/3))*SIN(('OddsRatio_working_3-way'!Y134+2*PI())/3)</f>
        <v>-0.42434027750923853</v>
      </c>
      <c r="AK134" s="11">
        <f>'OddsRatio_working_3-way'!U134/(3*'OddsRatio_working_3-way'!X134^(1/3))*SIN(('OddsRatio_working_3-way'!Y134+4*PI())/3)</f>
        <v>0.4939572357967883</v>
      </c>
      <c r="AL134" s="11">
        <f>'OddsRatio_working_3-way'!Z134+'OddsRatio_working_3-way'!AF134</f>
        <v>1.0603586330067971</v>
      </c>
      <c r="AM134" s="11">
        <f>'OddsRatio_working_3-way'!AA134+'OddsRatio_working_3-way'!AG134</f>
        <v>-0.65075942532583819</v>
      </c>
      <c r="AN134" s="11">
        <f>'OddsRatio_working_3-way'!AB134+'OddsRatio_working_3-way'!AH134</f>
        <v>-0.40959920768095925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1.0603586330067971</v>
      </c>
      <c r="AS134" s="11">
        <f>IF(('OddsRatio_working_3-way'!X134=0),IF(Q134&gt;0,-Q134^(1/3),(-Q134)^(1/3)),'OddsRatio_working_3-way'!AM134-'OddsRatio_working_3-way'!R134/3)</f>
        <v>-0.65075942532583819</v>
      </c>
      <c r="AT134" s="11">
        <f>IF(('OddsRatio_working_3-way'!X134=0),IF(Q134&gt;0,-Q134^(1/3),(-Q134)^(1/3)),'OddsRatio_working_3-way'!AN134-'OddsRatio_working_3-way'!R134/3)</f>
        <v>-0.40959920768095925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3.65</v>
      </c>
      <c r="C135" s="4">
        <f>IF('True_Odds_Calculator_3-way'!C136="","",'True_Odds_Calculator_3-way'!C136)</f>
        <v>2.57</v>
      </c>
      <c r="D135" s="9">
        <f t="shared" si="39"/>
        <v>0.36228208868974254</v>
      </c>
      <c r="E135" s="9">
        <f t="shared" si="40"/>
        <v>0.26246129996052769</v>
      </c>
      <c r="F135" s="9">
        <f t="shared" si="41"/>
        <v>0.37525661134972954</v>
      </c>
      <c r="G135" s="9">
        <f t="shared" si="42"/>
        <v>1.0604096322878447</v>
      </c>
      <c r="H135" s="9">
        <f t="shared" si="43"/>
        <v>2.7602799895978225</v>
      </c>
      <c r="I135" s="9">
        <f t="shared" si="44"/>
        <v>3.8100855255627892</v>
      </c>
      <c r="J135" s="9">
        <f t="shared" si="45"/>
        <v>2.664843122691916</v>
      </c>
      <c r="K135" s="11">
        <f t="shared" si="46"/>
        <v>0.37593984962406013</v>
      </c>
      <c r="L135" s="11">
        <f t="shared" si="47"/>
        <v>0.27397260273972601</v>
      </c>
      <c r="M135" s="11">
        <f t="shared" si="48"/>
        <v>0.38910505836575876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-0.27678719211546265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0.23565122496556407</v>
      </c>
      <c r="Q135" s="11">
        <f>2*'OddsRatio_working_3-way'!K135*'OddsRatio_working_3-way'!L135*'OddsRatio_working_3-way'!M135</f>
        <v>8.015347787944356E-2</v>
      </c>
      <c r="R135" s="11">
        <f t="shared" si="49"/>
        <v>0</v>
      </c>
      <c r="S135" s="11">
        <f t="shared" si="50"/>
        <v>-0.85138052510486617</v>
      </c>
      <c r="T135" s="11">
        <f t="shared" si="51"/>
        <v>-0.2895852126207028</v>
      </c>
      <c r="U135" s="11">
        <f>'OddsRatio_working_3-way'!S135-'OddsRatio_working_3-way'!R135^2/3</f>
        <v>-0.85138052510486617</v>
      </c>
      <c r="V135" s="11">
        <f>'OddsRatio_working_3-way'!S135*'OddsRatio_working_3-way'!R135/3-2*'OddsRatio_working_3-way'!R135^3/27-'OddsRatio_working_3-way'!T135</f>
        <v>0.2895852126207028</v>
      </c>
      <c r="W135" s="11">
        <f>'OddsRatio_working_3-way'!V135^2+4*'OddsRatio_working_3-way'!U135^3/27</f>
        <v>-7.5659084406463212E-3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0.151183252883069</v>
      </c>
      <c r="Y135" s="11">
        <f>IF('OddsRatio_working_3-way'!W135&gt;=0,IF('OddsRatio_working_3-way'!V135+SQRT('OddsRatio_working_3-way'!W135)&gt;0,0,PI()),ACOS('OddsRatio_working_3-way'!V135/(2*'OddsRatio_working_3-way'!X135)))</f>
        <v>0.29179468998126379</v>
      </c>
      <c r="Z135" s="11">
        <f>'OddsRatio_working_3-way'!X135^(1/3)*COS('OddsRatio_working_3-way'!Y135/3)</f>
        <v>0.53020481614392234</v>
      </c>
      <c r="AA135" s="11">
        <f>'OddsRatio_working_3-way'!X135^(1/3)*COS(('OddsRatio_working_3-way'!Y135+2*PI())/3)</f>
        <v>-0.30990498589465698</v>
      </c>
      <c r="AB135" s="11">
        <f>'OddsRatio_working_3-way'!X135^(1/3)*COS(('OddsRatio_working_3-way'!Y135+4*PI())/3)</f>
        <v>-0.22029983024926544</v>
      </c>
      <c r="AC135" s="11">
        <f>'OddsRatio_working_3-way'!X135^(1/3)*SIN('OddsRatio_working_3-way'!Y135/3)</f>
        <v>5.1733560732645206E-2</v>
      </c>
      <c r="AD135" s="11">
        <f>'OddsRatio_working_3-way'!X135^(1/3)*SIN(('OddsRatio_working_3-way'!Y135+2*PI())/3)</f>
        <v>0.43330405962317181</v>
      </c>
      <c r="AE135" s="11">
        <f>'OddsRatio_working_3-way'!X135^(1/3)*SIN(('OddsRatio_working_3-way'!Y135+4*PI())/3)</f>
        <v>-0.48503762035581693</v>
      </c>
      <c r="AF135" s="11">
        <f>-'OddsRatio_working_3-way'!U135/(3*'OddsRatio_working_3-way'!X135^(1/3))*COS(('OddsRatio_working_3-way'!Y135)/3)</f>
        <v>0.53020481614392223</v>
      </c>
      <c r="AG135" s="11">
        <f>-'OddsRatio_working_3-way'!U135/(3*'OddsRatio_working_3-way'!X135^(1/3))*COS(('OddsRatio_working_3-way'!Y135+2*PI())/3)</f>
        <v>-0.30990498589465693</v>
      </c>
      <c r="AH135" s="11">
        <f>-'OddsRatio_working_3-way'!U135/(3*'OddsRatio_working_3-way'!X135^(1/3))*COS(('OddsRatio_working_3-way'!Y135+4*PI())/3)</f>
        <v>-0.22029983024926539</v>
      </c>
      <c r="AI135" s="11">
        <f>'OddsRatio_working_3-way'!U135/(3*'OddsRatio_working_3-way'!X135^(1/3))*SIN(('OddsRatio_working_3-way'!Y135)/3)</f>
        <v>-5.1733560732645192E-2</v>
      </c>
      <c r="AJ135" s="11">
        <f>'OddsRatio_working_3-way'!U135/(3*'OddsRatio_working_3-way'!X135^(1/3))*SIN(('OddsRatio_working_3-way'!Y135+2*PI())/3)</f>
        <v>-0.4333040596231717</v>
      </c>
      <c r="AK135" s="11">
        <f>'OddsRatio_working_3-way'!U135/(3*'OddsRatio_working_3-way'!X135^(1/3))*SIN(('OddsRatio_working_3-way'!Y135+4*PI())/3)</f>
        <v>0.48503762035581682</v>
      </c>
      <c r="AL135" s="11">
        <f>'OddsRatio_working_3-way'!Z135+'OddsRatio_working_3-way'!AF135</f>
        <v>1.0604096322878447</v>
      </c>
      <c r="AM135" s="11">
        <f>'OddsRatio_working_3-way'!AA135+'OddsRatio_working_3-way'!AG135</f>
        <v>-0.61980997178931396</v>
      </c>
      <c r="AN135" s="11">
        <f>'OddsRatio_working_3-way'!AB135+'OddsRatio_working_3-way'!AH135</f>
        <v>-0.44059966049853083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1.0604096322878447</v>
      </c>
      <c r="AS135" s="11">
        <f>IF(('OddsRatio_working_3-way'!X135=0),IF(Q135&gt;0,-Q135^(1/3),(-Q135)^(1/3)),'OddsRatio_working_3-way'!AM135-'OddsRatio_working_3-way'!R135/3)</f>
        <v>-0.61980997178931396</v>
      </c>
      <c r="AT135" s="11">
        <f>IF(('OddsRatio_working_3-way'!X135=0),IF(Q135&gt;0,-Q135^(1/3),(-Q135)^(1/3)),'OddsRatio_working_3-way'!AN135-'OddsRatio_working_3-way'!R135/3)</f>
        <v>-0.44059966049853083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3.57</v>
      </c>
      <c r="D136" s="9">
        <f t="shared" si="39"/>
        <v>0.47414868924831266</v>
      </c>
      <c r="E136" s="9">
        <f t="shared" si="40"/>
        <v>0.25290888315497839</v>
      </c>
      <c r="F136" s="9">
        <f t="shared" si="41"/>
        <v>0.27294242759670923</v>
      </c>
      <c r="G136" s="9">
        <f t="shared" si="42"/>
        <v>1.0364888362583766</v>
      </c>
      <c r="H136" s="9">
        <f t="shared" si="43"/>
        <v>2.1090430547964627</v>
      </c>
      <c r="I136" s="9">
        <f t="shared" si="44"/>
        <v>3.9539931833363737</v>
      </c>
      <c r="J136" s="9">
        <f t="shared" si="45"/>
        <v>3.6637763091840276</v>
      </c>
      <c r="K136" s="11">
        <f t="shared" si="46"/>
        <v>0.48309178743961356</v>
      </c>
      <c r="L136" s="11">
        <f t="shared" si="47"/>
        <v>0.25974025974025972</v>
      </c>
      <c r="M136" s="11">
        <f t="shared" si="48"/>
        <v>0.28011204481792717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-0.27546249066161388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0.22811056789865702</v>
      </c>
      <c r="Q136" s="11">
        <f>2*'OddsRatio_working_3-way'!K136*'OddsRatio_working_3-way'!L136*'OddsRatio_working_3-way'!M136</f>
        <v>7.0296014760757169E-2</v>
      </c>
      <c r="R136" s="11">
        <f t="shared" si="49"/>
        <v>0</v>
      </c>
      <c r="S136" s="11">
        <f t="shared" si="50"/>
        <v>-0.82810028817634795</v>
      </c>
      <c r="T136" s="11">
        <f t="shared" si="51"/>
        <v>-0.2551926928124339</v>
      </c>
      <c r="U136" s="11">
        <f>'OddsRatio_working_3-way'!S136-'OddsRatio_working_3-way'!R136^2/3</f>
        <v>-0.82810028817634795</v>
      </c>
      <c r="V136" s="11">
        <f>'OddsRatio_working_3-way'!S136*'OddsRatio_working_3-way'!R136/3-2*'OddsRatio_working_3-way'!R136^3/27-'OddsRatio_working_3-way'!T136</f>
        <v>0.2551926928124339</v>
      </c>
      <c r="W136" s="11">
        <f>'OddsRatio_working_3-way'!V136^2+4*'OddsRatio_working_3-way'!U136^3/27</f>
        <v>-1.9005555445014463E-2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0.14502488227014332</v>
      </c>
      <c r="Y136" s="11">
        <f>IF('OddsRatio_working_3-way'!W136&gt;=0,IF('OddsRatio_working_3-way'!V136+SQRT('OddsRatio_working_3-way'!W136)&gt;0,0,PI()),ACOS('OddsRatio_working_3-way'!V136/(2*'OddsRatio_working_3-way'!X136)))</f>
        <v>0.49530491765417151</v>
      </c>
      <c r="Z136" s="11">
        <f>'OddsRatio_working_3-way'!X136^(1/3)*COS('OddsRatio_working_3-way'!Y136/3)</f>
        <v>0.51824441812918842</v>
      </c>
      <c r="AA136" s="11">
        <f>'OddsRatio_working_3-way'!X136^(1/3)*COS(('OddsRatio_working_3-way'!Y136+2*PI())/3)</f>
        <v>-0.33390265004043507</v>
      </c>
      <c r="AB136" s="11">
        <f>'OddsRatio_working_3-way'!X136^(1/3)*COS(('OddsRatio_working_3-way'!Y136+4*PI())/3)</f>
        <v>-0.18434176808875308</v>
      </c>
      <c r="AC136" s="11">
        <f>'OddsRatio_working_3-way'!X136^(1/3)*SIN('OddsRatio_working_3-way'!Y136/3)</f>
        <v>8.6349015455041409E-2</v>
      </c>
      <c r="AD136" s="11">
        <f>'OddsRatio_working_3-way'!X136^(1/3)*SIN(('OddsRatio_working_3-way'!Y136+2*PI())/3)</f>
        <v>0.40563832374184128</v>
      </c>
      <c r="AE136" s="11">
        <f>'OddsRatio_working_3-way'!X136^(1/3)*SIN(('OddsRatio_working_3-way'!Y136+4*PI())/3)</f>
        <v>-0.49198733919688264</v>
      </c>
      <c r="AF136" s="11">
        <f>-'OddsRatio_working_3-way'!U136/(3*'OddsRatio_working_3-way'!X136^(1/3))*COS(('OddsRatio_working_3-way'!Y136)/3)</f>
        <v>0.51824441812918831</v>
      </c>
      <c r="AG136" s="11">
        <f>-'OddsRatio_working_3-way'!U136/(3*'OddsRatio_working_3-way'!X136^(1/3))*COS(('OddsRatio_working_3-way'!Y136+2*PI())/3)</f>
        <v>-0.33390265004043501</v>
      </c>
      <c r="AH136" s="11">
        <f>-'OddsRatio_working_3-way'!U136/(3*'OddsRatio_working_3-way'!X136^(1/3))*COS(('OddsRatio_working_3-way'!Y136+4*PI())/3)</f>
        <v>-0.18434176808875302</v>
      </c>
      <c r="AI136" s="11">
        <f>'OddsRatio_working_3-way'!U136/(3*'OddsRatio_working_3-way'!X136^(1/3))*SIN(('OddsRatio_working_3-way'!Y136)/3)</f>
        <v>-8.6349015455041395E-2</v>
      </c>
      <c r="AJ136" s="11">
        <f>'OddsRatio_working_3-way'!U136/(3*'OddsRatio_working_3-way'!X136^(1/3))*SIN(('OddsRatio_working_3-way'!Y136+2*PI())/3)</f>
        <v>-0.40563832374184122</v>
      </c>
      <c r="AK136" s="11">
        <f>'OddsRatio_working_3-way'!U136/(3*'OddsRatio_working_3-way'!X136^(1/3))*SIN(('OddsRatio_working_3-way'!Y136+4*PI())/3)</f>
        <v>0.49198733919688253</v>
      </c>
      <c r="AL136" s="11">
        <f>'OddsRatio_working_3-way'!Z136+'OddsRatio_working_3-way'!AF136</f>
        <v>1.0364888362583766</v>
      </c>
      <c r="AM136" s="11">
        <f>'OddsRatio_working_3-way'!AA136+'OddsRatio_working_3-way'!AG136</f>
        <v>-0.66780530008087013</v>
      </c>
      <c r="AN136" s="11">
        <f>'OddsRatio_working_3-way'!AB136+'OddsRatio_working_3-way'!AH136</f>
        <v>-0.3686835361775061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1.0364888362583766</v>
      </c>
      <c r="AS136" s="11">
        <f>IF(('OddsRatio_working_3-way'!X136=0),IF(Q136&gt;0,-Q136^(1/3),(-Q136)^(1/3)),'OddsRatio_working_3-way'!AM136-'OddsRatio_working_3-way'!R136/3)</f>
        <v>-0.66780530008087013</v>
      </c>
      <c r="AT136" s="11">
        <f>IF(('OddsRatio_working_3-way'!X136=0),IF(Q136&gt;0,-Q136^(1/3),(-Q136)^(1/3)),'OddsRatio_working_3-way'!AN136-'OddsRatio_working_3-way'!R136/3)</f>
        <v>-0.3686835361775061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</v>
      </c>
      <c r="B137" s="4">
        <f>IF('True_Odds_Calculator_3-way'!B138="","",'True_Odds_Calculator_3-way'!B138)</f>
        <v>3.42</v>
      </c>
      <c r="C137" s="4">
        <f>IF('True_Odds_Calculator_3-way'!C138="","",'True_Odds_Calculator_3-way'!C138)</f>
        <v>2.68</v>
      </c>
      <c r="D137" s="9">
        <f t="shared" si="39"/>
        <v>0.34937360926667088</v>
      </c>
      <c r="E137" s="9">
        <f t="shared" si="40"/>
        <v>0.28541155406507662</v>
      </c>
      <c r="F137" s="9">
        <f t="shared" si="41"/>
        <v>0.36521483666825272</v>
      </c>
      <c r="G137" s="9">
        <f t="shared" si="42"/>
        <v>1.0345918992612435</v>
      </c>
      <c r="H137" s="9">
        <f t="shared" si="43"/>
        <v>2.8622654186702383</v>
      </c>
      <c r="I137" s="9">
        <f t="shared" si="44"/>
        <v>3.503712396212209</v>
      </c>
      <c r="J137" s="9">
        <f t="shared" si="45"/>
        <v>2.7381143907588892</v>
      </c>
      <c r="K137" s="11">
        <f t="shared" si="46"/>
        <v>0.35714285714285715</v>
      </c>
      <c r="L137" s="11">
        <f t="shared" si="47"/>
        <v>0.29239766081871343</v>
      </c>
      <c r="M137" s="11">
        <f t="shared" si="48"/>
        <v>0.37313432835820892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-0.28515318146111557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0.22989688150725071</v>
      </c>
      <c r="Q137" s="11">
        <f>2*'OddsRatio_working_3-way'!K137*'OddsRatio_working_3-way'!L137*'OddsRatio_working_3-way'!M137</f>
        <v>7.7931146273644294E-2</v>
      </c>
      <c r="R137" s="11">
        <f t="shared" si="49"/>
        <v>0</v>
      </c>
      <c r="S137" s="11">
        <f t="shared" si="50"/>
        <v>-0.8062223971314878</v>
      </c>
      <c r="T137" s="11">
        <f t="shared" si="51"/>
        <v>-0.27329572784118222</v>
      </c>
      <c r="U137" s="11">
        <f>'OddsRatio_working_3-way'!S137-'OddsRatio_working_3-way'!R137^2/3</f>
        <v>-0.8062223971314878</v>
      </c>
      <c r="V137" s="11">
        <f>'OddsRatio_working_3-way'!S137*'OddsRatio_working_3-way'!R137/3-2*'OddsRatio_working_3-way'!R137^3/27-'OddsRatio_working_3-way'!T137</f>
        <v>0.27329572784118222</v>
      </c>
      <c r="W137" s="11">
        <f>'OddsRatio_working_3-way'!V137^2+4*'OddsRatio_working_3-way'!U137^3/27</f>
        <v>-2.9450254630449951E-3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0.13931581058810819</v>
      </c>
      <c r="Y137" s="11">
        <f>IF('OddsRatio_working_3-way'!W137&gt;=0,IF('OddsRatio_working_3-way'!V137+SQRT('OddsRatio_working_3-way'!W137)&gt;0,0,PI()),ACOS('OddsRatio_working_3-way'!V137/(2*'OddsRatio_working_3-way'!X137)))</f>
        <v>0.19601932401540756</v>
      </c>
      <c r="Z137" s="11">
        <f>'OddsRatio_working_3-way'!X137^(1/3)*COS('OddsRatio_working_3-way'!Y137/3)</f>
        <v>0.51729594963062187</v>
      </c>
      <c r="AA137" s="11">
        <f>'OddsRatio_working_3-way'!X137^(1/3)*COS(('OddsRatio_working_3-way'!Y137+2*PI())/3)</f>
        <v>-0.28796136176883164</v>
      </c>
      <c r="AB137" s="11">
        <f>'OddsRatio_working_3-way'!X137^(1/3)*COS(('OddsRatio_working_3-way'!Y137+4*PI())/3)</f>
        <v>-0.22933458786179034</v>
      </c>
      <c r="AC137" s="11">
        <f>'OddsRatio_working_3-way'!X137^(1/3)*SIN('OddsRatio_working_3-way'!Y137/3)</f>
        <v>3.3848183696949571E-2</v>
      </c>
      <c r="AD137" s="11">
        <f>'OddsRatio_working_3-way'!X137^(1/3)*SIN(('OddsRatio_working_3-way'!Y137+2*PI())/3)</f>
        <v>0.43106734180643913</v>
      </c>
      <c r="AE137" s="11">
        <f>'OddsRatio_working_3-way'!X137^(1/3)*SIN(('OddsRatio_working_3-way'!Y137+4*PI())/3)</f>
        <v>-0.46491552550338877</v>
      </c>
      <c r="AF137" s="11">
        <f>-'OddsRatio_working_3-way'!U137/(3*'OddsRatio_working_3-way'!X137^(1/3))*COS(('OddsRatio_working_3-way'!Y137)/3)</f>
        <v>0.51729594963062175</v>
      </c>
      <c r="AG137" s="11">
        <f>-'OddsRatio_working_3-way'!U137/(3*'OddsRatio_working_3-way'!X137^(1/3))*COS(('OddsRatio_working_3-way'!Y137+2*PI())/3)</f>
        <v>-0.28796136176883158</v>
      </c>
      <c r="AH137" s="11">
        <f>-'OddsRatio_working_3-way'!U137/(3*'OddsRatio_working_3-way'!X137^(1/3))*COS(('OddsRatio_working_3-way'!Y137+4*PI())/3)</f>
        <v>-0.22933458786179028</v>
      </c>
      <c r="AI137" s="11">
        <f>'OddsRatio_working_3-way'!U137/(3*'OddsRatio_working_3-way'!X137^(1/3))*SIN(('OddsRatio_working_3-way'!Y137)/3)</f>
        <v>-3.3848183696949564E-2</v>
      </c>
      <c r="AJ137" s="11">
        <f>'OddsRatio_working_3-way'!U137/(3*'OddsRatio_working_3-way'!X137^(1/3))*SIN(('OddsRatio_working_3-way'!Y137+2*PI())/3)</f>
        <v>-0.43106734180643902</v>
      </c>
      <c r="AK137" s="11">
        <f>'OddsRatio_working_3-way'!U137/(3*'OddsRatio_working_3-way'!X137^(1/3))*SIN(('OddsRatio_working_3-way'!Y137+4*PI())/3)</f>
        <v>0.46491552550338866</v>
      </c>
      <c r="AL137" s="11">
        <f>'OddsRatio_working_3-way'!Z137+'OddsRatio_working_3-way'!AF137</f>
        <v>1.0345918992612435</v>
      </c>
      <c r="AM137" s="11">
        <f>'OddsRatio_working_3-way'!AA137+'OddsRatio_working_3-way'!AG137</f>
        <v>-0.57592272353766316</v>
      </c>
      <c r="AN137" s="11">
        <f>'OddsRatio_working_3-way'!AB137+'OddsRatio_working_3-way'!AH137</f>
        <v>-0.45866917572358062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1.0345918992612435</v>
      </c>
      <c r="AS137" s="11">
        <f>IF(('OddsRatio_working_3-way'!X137=0),IF(Q137&gt;0,-Q137^(1/3),(-Q137)^(1/3)),'OddsRatio_working_3-way'!AM137-'OddsRatio_working_3-way'!R137/3)</f>
        <v>-0.57592272353766316</v>
      </c>
      <c r="AT137" s="11">
        <f>IF(('OddsRatio_working_3-way'!X137=0),IF(Q137&gt;0,-Q137^(1/3),(-Q137)^(1/3)),'OddsRatio_working_3-way'!AN137-'OddsRatio_working_3-way'!R137/3)</f>
        <v>-0.45866917572358062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1.47</v>
      </c>
      <c r="B138" s="4">
        <f>IF('True_Odds_Calculator_3-way'!B139="","",'True_Odds_Calculator_3-way'!B139)</f>
        <v>4.7699999999999996</v>
      </c>
      <c r="C138" s="4">
        <f>IF('True_Odds_Calculator_3-way'!C139="","",'True_Odds_Calculator_3-way'!C139)</f>
        <v>7.42</v>
      </c>
      <c r="D138" s="9">
        <f t="shared" si="39"/>
        <v>0.66937833953392045</v>
      </c>
      <c r="E138" s="9">
        <f t="shared" si="40"/>
        <v>0.20153583895518903</v>
      </c>
      <c r="F138" s="9">
        <f t="shared" si="41"/>
        <v>0.12908582151089068</v>
      </c>
      <c r="G138" s="9">
        <f t="shared" si="42"/>
        <v>1.0509009626857573</v>
      </c>
      <c r="H138" s="9">
        <f t="shared" si="43"/>
        <v>1.4939234524623057</v>
      </c>
      <c r="I138" s="9">
        <f t="shared" si="44"/>
        <v>4.9618966293253051</v>
      </c>
      <c r="J138" s="9">
        <f t="shared" si="45"/>
        <v>7.7467841804425612</v>
      </c>
      <c r="K138" s="11">
        <f t="shared" si="46"/>
        <v>0.68027210884353739</v>
      </c>
      <c r="L138" s="11">
        <f t="shared" si="47"/>
        <v>0.20964360587002098</v>
      </c>
      <c r="M138" s="11">
        <f t="shared" si="48"/>
        <v>0.13477088948787061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-0.21864251642442745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0.20488850125368316</v>
      </c>
      <c r="Q138" s="11">
        <f>2*'OddsRatio_working_3-way'!K138*'OddsRatio_working_3-way'!L138*'OddsRatio_working_3-way'!M138</f>
        <v>3.844061937217319E-2</v>
      </c>
      <c r="R138" s="11">
        <f t="shared" si="49"/>
        <v>0</v>
      </c>
      <c r="S138" s="11">
        <f t="shared" si="50"/>
        <v>-0.93709359279397841</v>
      </c>
      <c r="T138" s="11">
        <f t="shared" si="51"/>
        <v>-0.17581493298198464</v>
      </c>
      <c r="U138" s="11">
        <f>'OddsRatio_working_3-way'!S138-'OddsRatio_working_3-way'!R138^2/3</f>
        <v>-0.93709359279397841</v>
      </c>
      <c r="V138" s="11">
        <f>'OddsRatio_working_3-way'!S138*'OddsRatio_working_3-way'!R138/3-2*'OddsRatio_working_3-way'!R138^3/27-'OddsRatio_working_3-way'!T138</f>
        <v>0.17581493298198464</v>
      </c>
      <c r="W138" s="11">
        <f>'OddsRatio_working_3-way'!V138^2+4*'OddsRatio_working_3-way'!U138^3/27</f>
        <v>-9.1000737835250756E-2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0.17457922878646712</v>
      </c>
      <c r="Y138" s="11">
        <f>IF('OddsRatio_working_3-way'!W138&gt;=0,IF('OddsRatio_working_3-way'!V138+SQRT('OddsRatio_working_3-way'!W138)&gt;0,0,PI()),ACOS('OddsRatio_working_3-way'!V138/(2*'OddsRatio_working_3-way'!X138)))</f>
        <v>1.0431061150077805</v>
      </c>
      <c r="Z138" s="11">
        <f>'OddsRatio_working_3-way'!X138^(1/3)*COS('OddsRatio_working_3-way'!Y138/3)</f>
        <v>0.52545048134287875</v>
      </c>
      <c r="AA138" s="11">
        <f>'OddsRatio_working_3-way'!X138^(1/3)*COS(('OddsRatio_working_3-way'!Y138+2*PI())/3)</f>
        <v>-0.4276486833377186</v>
      </c>
      <c r="AB138" s="11">
        <f>'OddsRatio_working_3-way'!X138^(1/3)*COS(('OddsRatio_working_3-way'!Y138+4*PI())/3)</f>
        <v>-9.7801798005160243E-2</v>
      </c>
      <c r="AC138" s="11">
        <f>'OddsRatio_working_3-way'!X138^(1/3)*SIN('OddsRatio_working_3-way'!Y138/3)</f>
        <v>0.19043718803811213</v>
      </c>
      <c r="AD138" s="11">
        <f>'OddsRatio_working_3-way'!X138^(1/3)*SIN(('OddsRatio_working_3-way'!Y138+2*PI())/3)</f>
        <v>0.35983487125463803</v>
      </c>
      <c r="AE138" s="11">
        <f>'OddsRatio_working_3-way'!X138^(1/3)*SIN(('OddsRatio_working_3-way'!Y138+4*PI())/3)</f>
        <v>-0.55027205929275025</v>
      </c>
      <c r="AF138" s="11">
        <f>-'OddsRatio_working_3-way'!U138/(3*'OddsRatio_working_3-way'!X138^(1/3))*COS(('OddsRatio_working_3-way'!Y138)/3)</f>
        <v>0.52545048134287853</v>
      </c>
      <c r="AG138" s="11">
        <f>-'OddsRatio_working_3-way'!U138/(3*'OddsRatio_working_3-way'!X138^(1/3))*COS(('OddsRatio_working_3-way'!Y138+2*PI())/3)</f>
        <v>-0.42764868333771844</v>
      </c>
      <c r="AH138" s="11">
        <f>-'OddsRatio_working_3-way'!U138/(3*'OddsRatio_working_3-way'!X138^(1/3))*COS(('OddsRatio_working_3-way'!Y138+4*PI())/3)</f>
        <v>-9.7801798005160201E-2</v>
      </c>
      <c r="AI138" s="11">
        <f>'OddsRatio_working_3-way'!U138/(3*'OddsRatio_working_3-way'!X138^(1/3))*SIN(('OddsRatio_working_3-way'!Y138)/3)</f>
        <v>-0.19043718803811205</v>
      </c>
      <c r="AJ138" s="11">
        <f>'OddsRatio_working_3-way'!U138/(3*'OddsRatio_working_3-way'!X138^(1/3))*SIN(('OddsRatio_working_3-way'!Y138+2*PI())/3)</f>
        <v>-0.35983487125463787</v>
      </c>
      <c r="AK138" s="11">
        <f>'OddsRatio_working_3-way'!U138/(3*'OddsRatio_working_3-way'!X138^(1/3))*SIN(('OddsRatio_working_3-way'!Y138+4*PI())/3)</f>
        <v>0.55027205929275003</v>
      </c>
      <c r="AL138" s="11">
        <f>'OddsRatio_working_3-way'!Z138+'OddsRatio_working_3-way'!AF138</f>
        <v>1.0509009626857573</v>
      </c>
      <c r="AM138" s="11">
        <f>'OddsRatio_working_3-way'!AA138+'OddsRatio_working_3-way'!AG138</f>
        <v>-0.8552973666754371</v>
      </c>
      <c r="AN138" s="11">
        <f>'OddsRatio_working_3-way'!AB138+'OddsRatio_working_3-way'!AH138</f>
        <v>-0.19560359601032046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1.0509009626857573</v>
      </c>
      <c r="AS138" s="11">
        <f>IF(('OddsRatio_working_3-way'!X138=0),IF(Q138&gt;0,-Q138^(1/3),(-Q138)^(1/3)),'OddsRatio_working_3-way'!AM138-'OddsRatio_working_3-way'!R138/3)</f>
        <v>-0.8552973666754371</v>
      </c>
      <c r="AT138" s="11">
        <f>IF(('OddsRatio_working_3-way'!X138=0),IF(Q138&gt;0,-Q138^(1/3),(-Q138)^(1/3)),'OddsRatio_working_3-way'!AN138-'OddsRatio_working_3-way'!R138/3)</f>
        <v>-0.19560359601032046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4.28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1.94</v>
      </c>
      <c r="D139" s="9">
        <f t="shared" si="39"/>
        <v>0.22539467418529976</v>
      </c>
      <c r="E139" s="9">
        <f t="shared" si="40"/>
        <v>0.27080086010459076</v>
      </c>
      <c r="F139" s="9">
        <f t="shared" si="41"/>
        <v>0.50380446571010951</v>
      </c>
      <c r="G139" s="9">
        <f t="shared" si="42"/>
        <v>1.0477628238687204</v>
      </c>
      <c r="H139" s="9">
        <f t="shared" si="43"/>
        <v>4.4366620622894022</v>
      </c>
      <c r="I139" s="9">
        <f t="shared" si="44"/>
        <v>3.6927504573426111</v>
      </c>
      <c r="J139" s="9">
        <f t="shared" si="45"/>
        <v>1.9848970544365971</v>
      </c>
      <c r="K139" s="11">
        <f t="shared" si="46"/>
        <v>0.23364485981308411</v>
      </c>
      <c r="L139" s="11">
        <f t="shared" si="47"/>
        <v>0.28011204481792717</v>
      </c>
      <c r="M139" s="11">
        <f t="shared" si="48"/>
        <v>0.51546391752577325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-0.26731363130086794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0.22906358805204324</v>
      </c>
      <c r="Q139" s="11">
        <f>2*'OddsRatio_working_3-way'!K139*'OddsRatio_working_3-way'!L139*'OddsRatio_working_3-way'!M139</f>
        <v>6.7470865405609204E-2</v>
      </c>
      <c r="R139" s="11">
        <f t="shared" si="49"/>
        <v>0</v>
      </c>
      <c r="S139" s="11">
        <f t="shared" si="50"/>
        <v>-0.85690949218458168</v>
      </c>
      <c r="T139" s="11">
        <f t="shared" si="51"/>
        <v>-0.25240338503227738</v>
      </c>
      <c r="U139" s="11">
        <f>'OddsRatio_working_3-way'!S139-'OddsRatio_working_3-way'!R139^2/3</f>
        <v>-0.85690949218458168</v>
      </c>
      <c r="V139" s="11">
        <f>'OddsRatio_working_3-way'!S139*'OddsRatio_working_3-way'!R139/3-2*'OddsRatio_working_3-way'!R139^3/27-'OddsRatio_working_3-way'!T139</f>
        <v>0.25240338503227738</v>
      </c>
      <c r="W139" s="11">
        <f>'OddsRatio_working_3-way'!V139^2+4*'OddsRatio_working_3-way'!U139^3/27</f>
        <v>-2.9510811807425694E-2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0.15265834450102764</v>
      </c>
      <c r="Y139" s="11">
        <f>IF('OddsRatio_working_3-way'!W139&gt;=0,IF('OddsRatio_working_3-way'!V139+SQRT('OddsRatio_working_3-way'!W139)&gt;0,0,PI()),ACOS('OddsRatio_working_3-way'!V139/(2*'OddsRatio_working_3-way'!X139)))</f>
        <v>0.59759053225478531</v>
      </c>
      <c r="Z139" s="11">
        <f>'OddsRatio_working_3-way'!X139^(1/3)*COS('OddsRatio_working_3-way'!Y139/3)</f>
        <v>0.52388141193436022</v>
      </c>
      <c r="AA139" s="11">
        <f>'OddsRatio_working_3-way'!X139^(1/3)*COS(('OddsRatio_working_3-way'!Y139+2*PI())/3)</f>
        <v>-0.35352985771776302</v>
      </c>
      <c r="AB139" s="11">
        <f>'OddsRatio_working_3-way'!X139^(1/3)*COS(('OddsRatio_working_3-way'!Y139+4*PI())/3)</f>
        <v>-0.17035155421659734</v>
      </c>
      <c r="AC139" s="11">
        <f>'OddsRatio_working_3-way'!X139^(1/3)*SIN('OddsRatio_working_3-way'!Y139/3)</f>
        <v>0.10575804283609698</v>
      </c>
      <c r="AD139" s="11">
        <f>'OddsRatio_working_3-way'!X139^(1/3)*SIN(('OddsRatio_working_3-way'!Y139+2*PI())/3)</f>
        <v>0.4008155898875676</v>
      </c>
      <c r="AE139" s="11">
        <f>'OddsRatio_working_3-way'!X139^(1/3)*SIN(('OddsRatio_working_3-way'!Y139+4*PI())/3)</f>
        <v>-0.50657363272366462</v>
      </c>
      <c r="AF139" s="11">
        <f>-'OddsRatio_working_3-way'!U139/(3*'OddsRatio_working_3-way'!X139^(1/3))*COS(('OddsRatio_working_3-way'!Y139)/3)</f>
        <v>0.52388141193436022</v>
      </c>
      <c r="AG139" s="11">
        <f>-'OddsRatio_working_3-way'!U139/(3*'OddsRatio_working_3-way'!X139^(1/3))*COS(('OddsRatio_working_3-way'!Y139+2*PI())/3)</f>
        <v>-0.35352985771776302</v>
      </c>
      <c r="AH139" s="11">
        <f>-'OddsRatio_working_3-way'!U139/(3*'OddsRatio_working_3-way'!X139^(1/3))*COS(('OddsRatio_working_3-way'!Y139+4*PI())/3)</f>
        <v>-0.17035155421659734</v>
      </c>
      <c r="AI139" s="11">
        <f>'OddsRatio_working_3-way'!U139/(3*'OddsRatio_working_3-way'!X139^(1/3))*SIN(('OddsRatio_working_3-way'!Y139)/3)</f>
        <v>-0.10575804283609698</v>
      </c>
      <c r="AJ139" s="11">
        <f>'OddsRatio_working_3-way'!U139/(3*'OddsRatio_working_3-way'!X139^(1/3))*SIN(('OddsRatio_working_3-way'!Y139+2*PI())/3)</f>
        <v>-0.4008155898875676</v>
      </c>
      <c r="AK139" s="11">
        <f>'OddsRatio_working_3-way'!U139/(3*'OddsRatio_working_3-way'!X139^(1/3))*SIN(('OddsRatio_working_3-way'!Y139+4*PI())/3)</f>
        <v>0.50657363272366462</v>
      </c>
      <c r="AL139" s="11">
        <f>'OddsRatio_working_3-way'!Z139+'OddsRatio_working_3-way'!AF139</f>
        <v>1.0477628238687204</v>
      </c>
      <c r="AM139" s="11">
        <f>'OddsRatio_working_3-way'!AA139+'OddsRatio_working_3-way'!AG139</f>
        <v>-0.70705971543552604</v>
      </c>
      <c r="AN139" s="11">
        <f>'OddsRatio_working_3-way'!AB139+'OddsRatio_working_3-way'!AH139</f>
        <v>-0.34070310843319468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1.0477628238687204</v>
      </c>
      <c r="AS139" s="11">
        <f>IF(('OddsRatio_working_3-way'!X139=0),IF(Q139&gt;0,-Q139^(1/3),(-Q139)^(1/3)),'OddsRatio_working_3-way'!AM139-'OddsRatio_working_3-way'!R139/3)</f>
        <v>-0.70705971543552604</v>
      </c>
      <c r="AT139" s="11">
        <f>IF(('OddsRatio_working_3-way'!X139=0),IF(Q139&gt;0,-Q139^(1/3),(-Q139)^(1/3)),'OddsRatio_working_3-way'!AN139-'OddsRatio_working_3-way'!R139/3)</f>
        <v>-0.34070310843319468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3.59</v>
      </c>
      <c r="C140" s="4">
        <f>IF('True_Odds_Calculator_3-way'!C141="","",'True_Odds_Calculator_3-way'!C141)</f>
        <v>2.34</v>
      </c>
      <c r="D140" s="9">
        <f t="shared" si="39"/>
        <v>0.3174168945388916</v>
      </c>
      <c r="E140" s="9">
        <f t="shared" si="40"/>
        <v>0.26808185535286511</v>
      </c>
      <c r="F140" s="9">
        <f t="shared" si="41"/>
        <v>0.41450125010824324</v>
      </c>
      <c r="G140" s="9">
        <f t="shared" si="42"/>
        <v>1.0541328053335437</v>
      </c>
      <c r="H140" s="9">
        <f t="shared" si="43"/>
        <v>3.1504309228804286</v>
      </c>
      <c r="I140" s="9">
        <f t="shared" si="44"/>
        <v>3.7302039658138786</v>
      </c>
      <c r="J140" s="9">
        <f t="shared" si="45"/>
        <v>2.4125379591469485</v>
      </c>
      <c r="K140" s="11">
        <f t="shared" si="46"/>
        <v>0.32894736842105265</v>
      </c>
      <c r="L140" s="11">
        <f t="shared" si="47"/>
        <v>0.2785515320334262</v>
      </c>
      <c r="M140" s="11">
        <f t="shared" si="48"/>
        <v>0.42735042735042739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-0.27723677632048838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0.23377089606381496</v>
      </c>
      <c r="Q140" s="11">
        <f>2*'OddsRatio_working_3-way'!K140*'OddsRatio_working_3-way'!L140*'OddsRatio_working_3-way'!M140</f>
        <v>7.8315208061579572E-2</v>
      </c>
      <c r="R140" s="11">
        <f t="shared" si="49"/>
        <v>0</v>
      </c>
      <c r="S140" s="11">
        <f t="shared" si="50"/>
        <v>-0.84321748061870971</v>
      </c>
      <c r="T140" s="11">
        <f t="shared" si="51"/>
        <v>-0.28248491813022109</v>
      </c>
      <c r="U140" s="11">
        <f>'OddsRatio_working_3-way'!S140-'OddsRatio_working_3-way'!R140^2/3</f>
        <v>-0.84321748061870971</v>
      </c>
      <c r="V140" s="11">
        <f>'OddsRatio_working_3-way'!S140*'OddsRatio_working_3-way'!R140/3-2*'OddsRatio_working_3-way'!R140^3/27-'OddsRatio_working_3-way'!T140</f>
        <v>0.28248491813022109</v>
      </c>
      <c r="W140" s="11">
        <f>'OddsRatio_working_3-way'!V140^2+4*'OddsRatio_working_3-way'!U140^3/27</f>
        <v>-9.0231426999383274E-3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0.14901415341417742</v>
      </c>
      <c r="Y140" s="11">
        <f>IF('OddsRatio_working_3-way'!W140&gt;=0,IF('OddsRatio_working_3-way'!V140+SQRT('OddsRatio_working_3-way'!W140)&gt;0,0,PI()),ACOS('OddsRatio_working_3-way'!V140/(2*'OddsRatio_working_3-way'!X140)))</f>
        <v>0.32438810763589987</v>
      </c>
      <c r="Z140" s="11">
        <f>'OddsRatio_working_3-way'!X140^(1/3)*COS('OddsRatio_working_3-way'!Y140/3)</f>
        <v>0.52706640266677185</v>
      </c>
      <c r="AA140" s="11">
        <f>'OddsRatio_working_3-way'!X140^(1/3)*COS(('OddsRatio_working_3-way'!Y140+2*PI())/3)</f>
        <v>-0.31308242473404779</v>
      </c>
      <c r="AB140" s="11">
        <f>'OddsRatio_working_3-way'!X140^(1/3)*COS(('OddsRatio_working_3-way'!Y140+4*PI())/3)</f>
        <v>-0.21398397793272411</v>
      </c>
      <c r="AC140" s="11">
        <f>'OddsRatio_working_3-way'!X140^(1/3)*SIN('OddsRatio_working_3-way'!Y140/3)</f>
        <v>5.7214514937018186E-2</v>
      </c>
      <c r="AD140" s="11">
        <f>'OddsRatio_working_3-way'!X140^(1/3)*SIN(('OddsRatio_working_3-way'!Y140+2*PI())/3)</f>
        <v>0.4278456367221935</v>
      </c>
      <c r="AE140" s="11">
        <f>'OddsRatio_working_3-way'!X140^(1/3)*SIN(('OddsRatio_working_3-way'!Y140+4*PI())/3)</f>
        <v>-0.48506015165921157</v>
      </c>
      <c r="AF140" s="11">
        <f>-'OddsRatio_working_3-way'!U140/(3*'OddsRatio_working_3-way'!X140^(1/3))*COS(('OddsRatio_working_3-way'!Y140)/3)</f>
        <v>0.52706640266677185</v>
      </c>
      <c r="AG140" s="11">
        <f>-'OddsRatio_working_3-way'!U140/(3*'OddsRatio_working_3-way'!X140^(1/3))*COS(('OddsRatio_working_3-way'!Y140+2*PI())/3)</f>
        <v>-0.31308242473404779</v>
      </c>
      <c r="AH140" s="11">
        <f>-'OddsRatio_working_3-way'!U140/(3*'OddsRatio_working_3-way'!X140^(1/3))*COS(('OddsRatio_working_3-way'!Y140+4*PI())/3)</f>
        <v>-0.21398397793272411</v>
      </c>
      <c r="AI140" s="11">
        <f>'OddsRatio_working_3-way'!U140/(3*'OddsRatio_working_3-way'!X140^(1/3))*SIN(('OddsRatio_working_3-way'!Y140)/3)</f>
        <v>-5.7214514937018186E-2</v>
      </c>
      <c r="AJ140" s="11">
        <f>'OddsRatio_working_3-way'!U140/(3*'OddsRatio_working_3-way'!X140^(1/3))*SIN(('OddsRatio_working_3-way'!Y140+2*PI())/3)</f>
        <v>-0.4278456367221935</v>
      </c>
      <c r="AK140" s="11">
        <f>'OddsRatio_working_3-way'!U140/(3*'OddsRatio_working_3-way'!X140^(1/3))*SIN(('OddsRatio_working_3-way'!Y140+4*PI())/3)</f>
        <v>0.48506015165921157</v>
      </c>
      <c r="AL140" s="11">
        <f>'OddsRatio_working_3-way'!Z140+'OddsRatio_working_3-way'!AF140</f>
        <v>1.0541328053335437</v>
      </c>
      <c r="AM140" s="11">
        <f>'OddsRatio_working_3-way'!AA140+'OddsRatio_working_3-way'!AG140</f>
        <v>-0.62616484946809559</v>
      </c>
      <c r="AN140" s="11">
        <f>'OddsRatio_working_3-way'!AB140+'OddsRatio_working_3-way'!AH140</f>
        <v>-0.42796795586544822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1.0541328053335437</v>
      </c>
      <c r="AS140" s="11">
        <f>IF(('OddsRatio_working_3-way'!X140=0),IF(Q140&gt;0,-Q140^(1/3),(-Q140)^(1/3)),'OddsRatio_working_3-way'!AM140-'OddsRatio_working_3-way'!R140/3)</f>
        <v>-0.62616484946809559</v>
      </c>
      <c r="AT140" s="11">
        <f>IF(('OddsRatio_working_3-way'!X140=0),IF(Q140&gt;0,-Q140^(1/3),(-Q140)^(1/3)),'OddsRatio_working_3-way'!AN140-'OddsRatio_working_3-way'!R140/3)</f>
        <v>-0.42796795586544822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3.61</v>
      </c>
      <c r="C141" s="4">
        <f>IF('True_Odds_Calculator_3-way'!C142="","",'True_Odds_Calculator_3-way'!C142)</f>
        <v>3.43</v>
      </c>
      <c r="D141" s="9">
        <f t="shared" si="39"/>
        <v>0.4522658112592825</v>
      </c>
      <c r="E141" s="9">
        <f t="shared" si="40"/>
        <v>0.26676300947701342</v>
      </c>
      <c r="F141" s="9">
        <f t="shared" si="41"/>
        <v>0.28097117926370391</v>
      </c>
      <c r="G141" s="9">
        <f t="shared" si="42"/>
        <v>1.0531209457968864</v>
      </c>
      <c r="H141" s="9">
        <f t="shared" si="43"/>
        <v>2.2110890876664193</v>
      </c>
      <c r="I141" s="9">
        <f t="shared" si="44"/>
        <v>3.7486456685298735</v>
      </c>
      <c r="J141" s="9">
        <f t="shared" si="45"/>
        <v>3.5590838982864348</v>
      </c>
      <c r="K141" s="11">
        <f t="shared" si="46"/>
        <v>0.46511627906976744</v>
      </c>
      <c r="L141" s="11">
        <f t="shared" si="47"/>
        <v>0.2770083102493075</v>
      </c>
      <c r="M141" s="11">
        <f t="shared" si="48"/>
        <v>0.29154518950437314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-0.27397115424887242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0.2325149420900689</v>
      </c>
      <c r="Q141" s="11">
        <f>2*'OddsRatio_working_3-way'!K141*'OddsRatio_working_3-way'!L141*'OddsRatio_working_3-way'!M141</f>
        <v>7.5125990982251659E-2</v>
      </c>
      <c r="R141" s="11">
        <f t="shared" si="49"/>
        <v>0</v>
      </c>
      <c r="S141" s="11">
        <f t="shared" si="50"/>
        <v>-0.8486840256140793</v>
      </c>
      <c r="T141" s="11">
        <f t="shared" si="51"/>
        <v>-0.27421131683815159</v>
      </c>
      <c r="U141" s="11">
        <f>'OddsRatio_working_3-way'!S141-'OddsRatio_working_3-way'!R141^2/3</f>
        <v>-0.8486840256140793</v>
      </c>
      <c r="V141" s="11">
        <f>'OddsRatio_working_3-way'!S141*'OddsRatio_working_3-way'!R141/3-2*'OddsRatio_working_3-way'!R141^3/27-'OddsRatio_working_3-way'!T141</f>
        <v>0.27421131683815159</v>
      </c>
      <c r="W141" s="11">
        <f>'OddsRatio_working_3-way'!V141^2+4*'OddsRatio_working_3-way'!U141^3/27</f>
        <v>-1.53677150957265E-2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0.1504655786034132</v>
      </c>
      <c r="Y141" s="11">
        <f>IF('OddsRatio_working_3-way'!W141&gt;=0,IF('OddsRatio_working_3-way'!V141+SQRT('OddsRatio_working_3-way'!W141)&gt;0,0,PI()),ACOS('OddsRatio_working_3-way'!V141/(2*'OddsRatio_working_3-way'!X141)))</f>
        <v>0.42458575012545952</v>
      </c>
      <c r="Z141" s="11">
        <f>'OddsRatio_working_3-way'!X141^(1/3)*COS('OddsRatio_working_3-way'!Y141/3)</f>
        <v>0.52656047289844321</v>
      </c>
      <c r="AA141" s="11">
        <f>'OddsRatio_working_3-way'!X141^(1/3)*COS(('OddsRatio_working_3-way'!Y141+2*PI())/3)</f>
        <v>-0.32825375174003624</v>
      </c>
      <c r="AB141" s="11">
        <f>'OddsRatio_working_3-way'!X141^(1/3)*COS(('OddsRatio_working_3-way'!Y141+4*PI())/3)</f>
        <v>-0.19830672115840689</v>
      </c>
      <c r="AC141" s="11">
        <f>'OddsRatio_working_3-way'!X141^(1/3)*SIN('OddsRatio_working_3-way'!Y141/3)</f>
        <v>7.5024953086696294E-2</v>
      </c>
      <c r="AD141" s="11">
        <f>'OddsRatio_working_3-way'!X141^(1/3)*SIN(('OddsRatio_working_3-way'!Y141+2*PI())/3)</f>
        <v>0.41850226961545117</v>
      </c>
      <c r="AE141" s="11">
        <f>'OddsRatio_working_3-way'!X141^(1/3)*SIN(('OddsRatio_working_3-way'!Y141+4*PI())/3)</f>
        <v>-0.49352722270214738</v>
      </c>
      <c r="AF141" s="11">
        <f>-'OddsRatio_working_3-way'!U141/(3*'OddsRatio_working_3-way'!X141^(1/3))*COS(('OddsRatio_working_3-way'!Y141)/3)</f>
        <v>0.5265604728984431</v>
      </c>
      <c r="AG141" s="11">
        <f>-'OddsRatio_working_3-way'!U141/(3*'OddsRatio_working_3-way'!X141^(1/3))*COS(('OddsRatio_working_3-way'!Y141+2*PI())/3)</f>
        <v>-0.32825375174003618</v>
      </c>
      <c r="AH141" s="11">
        <f>-'OddsRatio_working_3-way'!U141/(3*'OddsRatio_working_3-way'!X141^(1/3))*COS(('OddsRatio_working_3-way'!Y141+4*PI())/3)</f>
        <v>-0.19830672115840683</v>
      </c>
      <c r="AI141" s="11">
        <f>'OddsRatio_working_3-way'!U141/(3*'OddsRatio_working_3-way'!X141^(1/3))*SIN(('OddsRatio_working_3-way'!Y141)/3)</f>
        <v>-7.502495308669628E-2</v>
      </c>
      <c r="AJ141" s="11">
        <f>'OddsRatio_working_3-way'!U141/(3*'OddsRatio_working_3-way'!X141^(1/3))*SIN(('OddsRatio_working_3-way'!Y141+2*PI())/3)</f>
        <v>-0.41850226961545106</v>
      </c>
      <c r="AK141" s="11">
        <f>'OddsRatio_working_3-way'!U141/(3*'OddsRatio_working_3-way'!X141^(1/3))*SIN(('OddsRatio_working_3-way'!Y141+4*PI())/3)</f>
        <v>0.49352722270214727</v>
      </c>
      <c r="AL141" s="11">
        <f>'OddsRatio_working_3-way'!Z141+'OddsRatio_working_3-way'!AF141</f>
        <v>1.0531209457968864</v>
      </c>
      <c r="AM141" s="11">
        <f>'OddsRatio_working_3-way'!AA141+'OddsRatio_working_3-way'!AG141</f>
        <v>-0.65650750348007247</v>
      </c>
      <c r="AN141" s="11">
        <f>'OddsRatio_working_3-way'!AB141+'OddsRatio_working_3-way'!AH141</f>
        <v>-0.39661344231681372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1.0531209457968864</v>
      </c>
      <c r="AS141" s="11">
        <f>IF(('OddsRatio_working_3-way'!X141=0),IF(Q141&gt;0,-Q141^(1/3),(-Q141)^(1/3)),'OddsRatio_working_3-way'!AM141-'OddsRatio_working_3-way'!R141/3)</f>
        <v>-0.65650750348007247</v>
      </c>
      <c r="AT141" s="11">
        <f>IF(('OddsRatio_working_3-way'!X141=0),IF(Q141&gt;0,-Q141^(1/3),(-Q141)^(1/3)),'OddsRatio_working_3-way'!AN141-'OddsRatio_working_3-way'!R141/3)</f>
        <v>-0.39661344231681372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2.62</v>
      </c>
      <c r="B142" s="4">
        <f>IF('True_Odds_Calculator_3-way'!B143="","",'True_Odds_Calculator_3-way'!B143)</f>
        <v>3.78</v>
      </c>
      <c r="C142" s="4">
        <f>IF('True_Odds_Calculator_3-way'!C143="","",'True_Odds_Calculator_3-way'!C143)</f>
        <v>2.62</v>
      </c>
      <c r="D142" s="9">
        <f t="shared" si="39"/>
        <v>0.37178393876903498</v>
      </c>
      <c r="E142" s="9">
        <f t="shared" si="40"/>
        <v>0.25643212246192976</v>
      </c>
      <c r="F142" s="9">
        <f t="shared" si="41"/>
        <v>0.37178393876903498</v>
      </c>
      <c r="G142" s="9">
        <f t="shared" si="42"/>
        <v>1.0430458437818277</v>
      </c>
      <c r="H142" s="9">
        <f t="shared" si="43"/>
        <v>2.6897342669265618</v>
      </c>
      <c r="I142" s="9">
        <f t="shared" si="44"/>
        <v>3.8996674457134803</v>
      </c>
      <c r="J142" s="9">
        <f t="shared" si="45"/>
        <v>2.6897342669265618</v>
      </c>
      <c r="K142" s="11">
        <f t="shared" si="46"/>
        <v>0.38167938931297707</v>
      </c>
      <c r="L142" s="11">
        <f t="shared" si="47"/>
        <v>0.26455026455026459</v>
      </c>
      <c r="M142" s="11">
        <f t="shared" si="48"/>
        <v>0.38167938931297707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-0.28117742056323713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0.23200754510118765</v>
      </c>
      <c r="Q142" s="11">
        <f>2*'OddsRatio_working_3-way'!K142*'OddsRatio_working_3-way'!L142*'OddsRatio_working_3-way'!M142</f>
        <v>7.7078918638268323E-2</v>
      </c>
      <c r="R142" s="11">
        <f t="shared" si="49"/>
        <v>0</v>
      </c>
      <c r="S142" s="11">
        <f t="shared" si="50"/>
        <v>-0.82512864879564141</v>
      </c>
      <c r="T142" s="11">
        <f t="shared" si="51"/>
        <v>-0.27412911920120975</v>
      </c>
      <c r="U142" s="11">
        <f>'OddsRatio_working_3-way'!S142-'OddsRatio_working_3-way'!R142^2/3</f>
        <v>-0.82512864879564141</v>
      </c>
      <c r="V142" s="11">
        <f>'OddsRatio_working_3-way'!S142*'OddsRatio_working_3-way'!R142/3-2*'OddsRatio_working_3-way'!R142^3/27-'OddsRatio_working_3-way'!T142</f>
        <v>0.27412911920120975</v>
      </c>
      <c r="W142" s="11">
        <f>'OddsRatio_working_3-way'!V142^2+4*'OddsRatio_working_3-way'!U142^3/27</f>
        <v>-8.0796483354871884E-3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0.14424494993717998</v>
      </c>
      <c r="Y142" s="11">
        <f>IF('OddsRatio_working_3-way'!W142&gt;=0,IF('OddsRatio_working_3-way'!V142+SQRT('OddsRatio_working_3-way'!W142)&gt;0,0,PI()),ACOS('OddsRatio_working_3-way'!V142/(2*'OddsRatio_working_3-way'!X142)))</f>
        <v>0.31685236578658449</v>
      </c>
      <c r="Z142" s="11">
        <f>'OddsRatio_working_3-way'!X142^(1/3)*COS('OddsRatio_working_3-way'!Y142/3)</f>
        <v>0.52152292189091398</v>
      </c>
      <c r="AA142" s="11">
        <f>'OddsRatio_working_3-way'!X142^(1/3)*COS(('OddsRatio_working_3-way'!Y142+2*PI())/3)</f>
        <v>-0.30864197530864196</v>
      </c>
      <c r="AB142" s="11">
        <f>'OddsRatio_working_3-way'!X142^(1/3)*COS(('OddsRatio_working_3-way'!Y142+4*PI())/3)</f>
        <v>-0.21288094658227205</v>
      </c>
      <c r="AC142" s="11">
        <f>'OddsRatio_working_3-way'!X142^(1/3)*SIN('OddsRatio_working_3-way'!Y142/3)</f>
        <v>5.5287655713045426E-2</v>
      </c>
      <c r="AD142" s="11">
        <f>'OddsRatio_working_3-way'!X142^(1/3)*SIN(('OddsRatio_working_3-way'!Y142+2*PI())/3)</f>
        <v>0.42400827115689638</v>
      </c>
      <c r="AE142" s="11">
        <f>'OddsRatio_working_3-way'!X142^(1/3)*SIN(('OddsRatio_working_3-way'!Y142+4*PI())/3)</f>
        <v>-0.47929592686994155</v>
      </c>
      <c r="AF142" s="11">
        <f>-'OddsRatio_working_3-way'!U142/(3*'OddsRatio_working_3-way'!X142^(1/3))*COS(('OddsRatio_working_3-way'!Y142)/3)</f>
        <v>0.52152292189091387</v>
      </c>
      <c r="AG142" s="11">
        <f>-'OddsRatio_working_3-way'!U142/(3*'OddsRatio_working_3-way'!X142^(1/3))*COS(('OddsRatio_working_3-way'!Y142+2*PI())/3)</f>
        <v>-0.3086419753086419</v>
      </c>
      <c r="AH142" s="11">
        <f>-'OddsRatio_working_3-way'!U142/(3*'OddsRatio_working_3-way'!X142^(1/3))*COS(('OddsRatio_working_3-way'!Y142+4*PI())/3)</f>
        <v>-0.212880946582272</v>
      </c>
      <c r="AI142" s="11">
        <f>'OddsRatio_working_3-way'!U142/(3*'OddsRatio_working_3-way'!X142^(1/3))*SIN(('OddsRatio_working_3-way'!Y142)/3)</f>
        <v>-5.5287655713045412E-2</v>
      </c>
      <c r="AJ142" s="11">
        <f>'OddsRatio_working_3-way'!U142/(3*'OddsRatio_working_3-way'!X142^(1/3))*SIN(('OddsRatio_working_3-way'!Y142+2*PI())/3)</f>
        <v>-0.42400827115689632</v>
      </c>
      <c r="AK142" s="11">
        <f>'OddsRatio_working_3-way'!U142/(3*'OddsRatio_working_3-way'!X142^(1/3))*SIN(('OddsRatio_working_3-way'!Y142+4*PI())/3)</f>
        <v>0.47929592686994144</v>
      </c>
      <c r="AL142" s="11">
        <f>'OddsRatio_working_3-way'!Z142+'OddsRatio_working_3-way'!AF142</f>
        <v>1.0430458437818277</v>
      </c>
      <c r="AM142" s="11">
        <f>'OddsRatio_working_3-way'!AA142+'OddsRatio_working_3-way'!AG142</f>
        <v>-0.61728395061728381</v>
      </c>
      <c r="AN142" s="11">
        <f>'OddsRatio_working_3-way'!AB142+'OddsRatio_working_3-way'!AH142</f>
        <v>-0.42576189316454405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1.0430458437818277</v>
      </c>
      <c r="AS142" s="11">
        <f>IF(('OddsRatio_working_3-way'!X142=0),IF(Q142&gt;0,-Q142^(1/3),(-Q142)^(1/3)),'OddsRatio_working_3-way'!AM142-'OddsRatio_working_3-way'!R142/3)</f>
        <v>-0.61728395061728381</v>
      </c>
      <c r="AT142" s="11">
        <f>IF(('OddsRatio_working_3-way'!X142=0),IF(Q142&gt;0,-Q142^(1/3),(-Q142)^(1/3)),'OddsRatio_working_3-way'!AN142-'OddsRatio_working_3-way'!R142/3)</f>
        <v>-0.42576189316454405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2.77</v>
      </c>
      <c r="B143" s="4">
        <f>IF('True_Odds_Calculator_3-way'!B144="","",'True_Odds_Calculator_3-way'!B144)</f>
        <v>3.47</v>
      </c>
      <c r="C143" s="4">
        <f>IF('True_Odds_Calculator_3-way'!C144="","",'True_Odds_Calculator_3-way'!C144)</f>
        <v>2.64</v>
      </c>
      <c r="D143" s="9">
        <f t="shared" si="39"/>
        <v>0.35138591649409373</v>
      </c>
      <c r="E143" s="9">
        <f t="shared" si="40"/>
        <v>0.27965140388306176</v>
      </c>
      <c r="F143" s="9">
        <f t="shared" si="41"/>
        <v>0.36896267962284457</v>
      </c>
      <c r="G143" s="9">
        <f t="shared" si="42"/>
        <v>1.0428665963772601</v>
      </c>
      <c r="H143" s="9">
        <f t="shared" si="43"/>
        <v>2.84587387558775</v>
      </c>
      <c r="I143" s="9">
        <f t="shared" si="44"/>
        <v>3.5758804930518324</v>
      </c>
      <c r="J143" s="9">
        <f t="shared" si="45"/>
        <v>2.7103012180587065</v>
      </c>
      <c r="K143" s="11">
        <f t="shared" si="46"/>
        <v>0.36101083032490977</v>
      </c>
      <c r="L143" s="11">
        <f t="shared" si="47"/>
        <v>0.28818443804034583</v>
      </c>
      <c r="M143" s="11">
        <f t="shared" si="48"/>
        <v>0.37878787878787878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-0.28255363380052567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0.23172033908724884</v>
      </c>
      <c r="Q143" s="11">
        <f>2*'OddsRatio_working_3-way'!K143*'OddsRatio_working_3-way'!L143*'OddsRatio_working_3-way'!M143</f>
        <v>7.881644186641118E-2</v>
      </c>
      <c r="R143" s="11">
        <f t="shared" si="49"/>
        <v>0</v>
      </c>
      <c r="S143" s="11">
        <f t="shared" si="50"/>
        <v>-0.82009328979586371</v>
      </c>
      <c r="T143" s="11">
        <f t="shared" si="51"/>
        <v>-0.27894329584893324</v>
      </c>
      <c r="U143" s="11">
        <f>'OddsRatio_working_3-way'!S143-'OddsRatio_working_3-way'!R143^2/3</f>
        <v>-0.82009328979586371</v>
      </c>
      <c r="V143" s="11">
        <f>'OddsRatio_working_3-way'!S143*'OddsRatio_working_3-way'!R143/3-2*'OddsRatio_working_3-way'!R143^3/27-'OddsRatio_working_3-way'!T143</f>
        <v>0.27894329584893324</v>
      </c>
      <c r="W143" s="11">
        <f>'OddsRatio_working_3-way'!V143^2+4*'OddsRatio_working_3-way'!U143^3/27</f>
        <v>-3.9026681581750683E-3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0.14292658120276347</v>
      </c>
      <c r="Y143" s="11">
        <f>IF('OddsRatio_working_3-way'!W143&gt;=0,IF('OddsRatio_working_3-way'!V143+SQRT('OddsRatio_working_3-way'!W143)&gt;0,0,PI()),ACOS('OddsRatio_working_3-way'!V143/(2*'OddsRatio_working_3-way'!X143)))</f>
        <v>0.22032159789365746</v>
      </c>
      <c r="Z143" s="11">
        <f>'OddsRatio_working_3-way'!X143^(1/3)*COS('OddsRatio_working_3-way'!Y143/3)</f>
        <v>0.52143329818863005</v>
      </c>
      <c r="AA143" s="11">
        <f>'OddsRatio_working_3-way'!X143^(1/3)*COS(('OddsRatio_working_3-way'!Y143+2*PI())/3)</f>
        <v>-0.29394027177549364</v>
      </c>
      <c r="AB143" s="11">
        <f>'OddsRatio_working_3-way'!X143^(1/3)*COS(('OddsRatio_working_3-way'!Y143+4*PI())/3)</f>
        <v>-0.22749302641313629</v>
      </c>
      <c r="AC143" s="11">
        <f>'OddsRatio_working_3-way'!X143^(1/3)*SIN('OddsRatio_working_3-way'!Y143/3)</f>
        <v>3.8363334996866116E-2</v>
      </c>
      <c r="AD143" s="11">
        <f>'OddsRatio_working_3-way'!X143^(1/3)*SIN(('OddsRatio_working_3-way'!Y143+2*PI())/3)</f>
        <v>0.43239281511202693</v>
      </c>
      <c r="AE143" s="11">
        <f>'OddsRatio_working_3-way'!X143^(1/3)*SIN(('OddsRatio_working_3-way'!Y143+4*PI())/3)</f>
        <v>-0.47075615010889305</v>
      </c>
      <c r="AF143" s="11">
        <f>-'OddsRatio_working_3-way'!U143/(3*'OddsRatio_working_3-way'!X143^(1/3))*COS(('OddsRatio_working_3-way'!Y143)/3)</f>
        <v>0.52143329818863005</v>
      </c>
      <c r="AG143" s="11">
        <f>-'OddsRatio_working_3-way'!U143/(3*'OddsRatio_working_3-way'!X143^(1/3))*COS(('OddsRatio_working_3-way'!Y143+2*PI())/3)</f>
        <v>-0.29394027177549364</v>
      </c>
      <c r="AH143" s="11">
        <f>-'OddsRatio_working_3-way'!U143/(3*'OddsRatio_working_3-way'!X143^(1/3))*COS(('OddsRatio_working_3-way'!Y143+4*PI())/3)</f>
        <v>-0.22749302641313629</v>
      </c>
      <c r="AI143" s="11">
        <f>'OddsRatio_working_3-way'!U143/(3*'OddsRatio_working_3-way'!X143^(1/3))*SIN(('OddsRatio_working_3-way'!Y143)/3)</f>
        <v>-3.8363334996866116E-2</v>
      </c>
      <c r="AJ143" s="11">
        <f>'OddsRatio_working_3-way'!U143/(3*'OddsRatio_working_3-way'!X143^(1/3))*SIN(('OddsRatio_working_3-way'!Y143+2*PI())/3)</f>
        <v>-0.43239281511202693</v>
      </c>
      <c r="AK143" s="11">
        <f>'OddsRatio_working_3-way'!U143/(3*'OddsRatio_working_3-way'!X143^(1/3))*SIN(('OddsRatio_working_3-way'!Y143+4*PI())/3)</f>
        <v>0.47075615010889305</v>
      </c>
      <c r="AL143" s="11">
        <f>'OddsRatio_working_3-way'!Z143+'OddsRatio_working_3-way'!AF143</f>
        <v>1.0428665963772601</v>
      </c>
      <c r="AM143" s="11">
        <f>'OddsRatio_working_3-way'!AA143+'OddsRatio_working_3-way'!AG143</f>
        <v>-0.58788054355098729</v>
      </c>
      <c r="AN143" s="11">
        <f>'OddsRatio_working_3-way'!AB143+'OddsRatio_working_3-way'!AH143</f>
        <v>-0.45498605282627258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1.0428665963772601</v>
      </c>
      <c r="AS143" s="11">
        <f>IF(('OddsRatio_working_3-way'!X143=0),IF(Q143&gt;0,-Q143^(1/3),(-Q143)^(1/3)),'OddsRatio_working_3-way'!AM143-'OddsRatio_working_3-way'!R143/3)</f>
        <v>-0.58788054355098729</v>
      </c>
      <c r="AT143" s="11">
        <f>IF(('OddsRatio_working_3-way'!X143=0),IF(Q143&gt;0,-Q143^(1/3),(-Q143)^(1/3)),'OddsRatio_working_3-way'!AN143-'OddsRatio_working_3-way'!R143/3)</f>
        <v>-0.45498605282627258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4.54</v>
      </c>
      <c r="B144" s="4">
        <f>IF('True_Odds_Calculator_3-way'!B145="","",'True_Odds_Calculator_3-way'!B145)</f>
        <v>4.1500000000000004</v>
      </c>
      <c r="C144" s="4">
        <f>IF('True_Odds_Calculator_3-way'!C145="","",'True_Odds_Calculator_3-way'!C145)</f>
        <v>1.78</v>
      </c>
      <c r="D144" s="9">
        <f t="shared" si="39"/>
        <v>0.21371925872141162</v>
      </c>
      <c r="E144" s="9">
        <f t="shared" si="40"/>
        <v>0.23398829583214337</v>
      </c>
      <c r="F144" s="9">
        <f t="shared" si="41"/>
        <v>0.55229244544644529</v>
      </c>
      <c r="G144" s="9">
        <f t="shared" si="42"/>
        <v>1.0392755668338891</v>
      </c>
      <c r="H144" s="9">
        <f t="shared" si="43"/>
        <v>4.6790355065919673</v>
      </c>
      <c r="I144" s="9">
        <f t="shared" si="44"/>
        <v>4.273718035526751</v>
      </c>
      <c r="J144" s="9">
        <f t="shared" si="45"/>
        <v>1.8106349421304333</v>
      </c>
      <c r="K144" s="11">
        <f t="shared" si="46"/>
        <v>0.22026431718061673</v>
      </c>
      <c r="L144" s="11">
        <f t="shared" si="47"/>
        <v>0.24096385542168672</v>
      </c>
      <c r="M144" s="11">
        <f t="shared" si="48"/>
        <v>0.5617977528089888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-0.25934893362491207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0.22273919714893825</v>
      </c>
      <c r="Q144" s="11">
        <f>2*'OddsRatio_working_3-way'!K144*'OddsRatio_working_3-way'!L144*'OddsRatio_working_3-way'!M144</f>
        <v>5.9635661887265927E-2</v>
      </c>
      <c r="R144" s="11">
        <f t="shared" si="49"/>
        <v>0</v>
      </c>
      <c r="S144" s="11">
        <f t="shared" si="50"/>
        <v>-0.85883984189068885</v>
      </c>
      <c r="T144" s="11">
        <f t="shared" si="51"/>
        <v>-0.2299437327685914</v>
      </c>
      <c r="U144" s="11">
        <f>'OddsRatio_working_3-way'!S144-'OddsRatio_working_3-way'!R144^2/3</f>
        <v>-0.85883984189068885</v>
      </c>
      <c r="V144" s="11">
        <f>'OddsRatio_working_3-way'!S144*'OddsRatio_working_3-way'!R144/3-2*'OddsRatio_working_3-way'!R144^3/27-'OddsRatio_working_3-way'!T144</f>
        <v>0.2299437327685914</v>
      </c>
      <c r="W144" s="11">
        <f>'OddsRatio_working_3-way'!V144^2+4*'OddsRatio_working_3-way'!U144^3/27</f>
        <v>-4.0975555644886572E-2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0.15317447232195705</v>
      </c>
      <c r="Y144" s="11">
        <f>IF('OddsRatio_working_3-way'!W144&gt;=0,IF('OddsRatio_working_3-way'!V144+SQRT('OddsRatio_working_3-way'!W144)&gt;0,0,PI()),ACOS('OddsRatio_working_3-way'!V144/(2*'OddsRatio_working_3-way'!X144)))</f>
        <v>0.72183548451759139</v>
      </c>
      <c r="Z144" s="11">
        <f>'OddsRatio_working_3-way'!X144^(1/3)*COS('OddsRatio_working_3-way'!Y144/3)</f>
        <v>0.51963778341694467</v>
      </c>
      <c r="AA144" s="11">
        <f>'OddsRatio_working_3-way'!X144^(1/3)*COS(('OddsRatio_working_3-way'!Y144+2*PI())/3)</f>
        <v>-0.37023805221431749</v>
      </c>
      <c r="AB144" s="11">
        <f>'OddsRatio_working_3-way'!X144^(1/3)*COS(('OddsRatio_working_3-way'!Y144+4*PI())/3)</f>
        <v>-0.14939973120262715</v>
      </c>
      <c r="AC144" s="11">
        <f>'OddsRatio_working_3-way'!X144^(1/3)*SIN('OddsRatio_working_3-way'!Y144/3)</f>
        <v>0.12750106408348447</v>
      </c>
      <c r="AD144" s="11">
        <f>'OddsRatio_working_3-way'!X144^(1/3)*SIN(('OddsRatio_working_3-way'!Y144+2*PI())/3)</f>
        <v>0.38626898916356811</v>
      </c>
      <c r="AE144" s="11">
        <f>'OddsRatio_working_3-way'!X144^(1/3)*SIN(('OddsRatio_working_3-way'!Y144+4*PI())/3)</f>
        <v>-0.51377005324705249</v>
      </c>
      <c r="AF144" s="11">
        <f>-'OddsRatio_working_3-way'!U144/(3*'OddsRatio_working_3-way'!X144^(1/3))*COS(('OddsRatio_working_3-way'!Y144)/3)</f>
        <v>0.51963778341694444</v>
      </c>
      <c r="AG144" s="11">
        <f>-'OddsRatio_working_3-way'!U144/(3*'OddsRatio_working_3-way'!X144^(1/3))*COS(('OddsRatio_working_3-way'!Y144+2*PI())/3)</f>
        <v>-0.37023805221431738</v>
      </c>
      <c r="AH144" s="11">
        <f>-'OddsRatio_working_3-way'!U144/(3*'OddsRatio_working_3-way'!X144^(1/3))*COS(('OddsRatio_working_3-way'!Y144+4*PI())/3)</f>
        <v>-0.14939973120262709</v>
      </c>
      <c r="AI144" s="11">
        <f>'OddsRatio_working_3-way'!U144/(3*'OddsRatio_working_3-way'!X144^(1/3))*SIN(('OddsRatio_working_3-way'!Y144)/3)</f>
        <v>-0.12750106408348441</v>
      </c>
      <c r="AJ144" s="11">
        <f>'OddsRatio_working_3-way'!U144/(3*'OddsRatio_working_3-way'!X144^(1/3))*SIN(('OddsRatio_working_3-way'!Y144+2*PI())/3)</f>
        <v>-0.38626898916356794</v>
      </c>
      <c r="AK144" s="11">
        <f>'OddsRatio_working_3-way'!U144/(3*'OddsRatio_working_3-way'!X144^(1/3))*SIN(('OddsRatio_working_3-way'!Y144+4*PI())/3)</f>
        <v>0.51377005324705227</v>
      </c>
      <c r="AL144" s="11">
        <f>'OddsRatio_working_3-way'!Z144+'OddsRatio_working_3-way'!AF144</f>
        <v>1.0392755668338891</v>
      </c>
      <c r="AM144" s="11">
        <f>'OddsRatio_working_3-way'!AA144+'OddsRatio_working_3-way'!AG144</f>
        <v>-0.74047610442863487</v>
      </c>
      <c r="AN144" s="11">
        <f>'OddsRatio_working_3-way'!AB144+'OddsRatio_working_3-way'!AH144</f>
        <v>-0.29879946240525423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1.0392755668338891</v>
      </c>
      <c r="AS144" s="11">
        <f>IF(('OddsRatio_working_3-way'!X144=0),IF(Q144&gt;0,-Q144^(1/3),(-Q144)^(1/3)),'OddsRatio_working_3-way'!AM144-'OddsRatio_working_3-way'!R144/3)</f>
        <v>-0.74047610442863487</v>
      </c>
      <c r="AT144" s="11">
        <f>IF(('OddsRatio_working_3-way'!X144=0),IF(Q144&gt;0,-Q144^(1/3),(-Q144)^(1/3)),'OddsRatio_working_3-way'!AN144-'OddsRatio_working_3-way'!R144/3)</f>
        <v>-0.29879946240525423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3.02</v>
      </c>
      <c r="B145" s="4">
        <f>IF('True_Odds_Calculator_3-way'!B146="","",'True_Odds_Calculator_3-way'!B146)</f>
        <v>3.11</v>
      </c>
      <c r="C145" s="4">
        <f>IF('True_Odds_Calculator_3-way'!C146="","",'True_Odds_Calculator_3-way'!C146)</f>
        <v>2.63</v>
      </c>
      <c r="D145" s="9">
        <f t="shared" si="39"/>
        <v>0.32034353545205779</v>
      </c>
      <c r="E145" s="9">
        <f t="shared" si="40"/>
        <v>0.31092809674579153</v>
      </c>
      <c r="F145" s="9">
        <f t="shared" si="41"/>
        <v>0.36872836780215074</v>
      </c>
      <c r="G145" s="9">
        <f t="shared" si="42"/>
        <v>1.0503211679800457</v>
      </c>
      <c r="H145" s="9">
        <f t="shared" si="43"/>
        <v>3.121648759319692</v>
      </c>
      <c r="I145" s="9">
        <f t="shared" si="44"/>
        <v>3.2161776644378963</v>
      </c>
      <c r="J145" s="9">
        <f t="shared" si="45"/>
        <v>2.7120235038074747</v>
      </c>
      <c r="K145" s="11">
        <f t="shared" si="46"/>
        <v>0.33112582781456956</v>
      </c>
      <c r="L145" s="11">
        <f t="shared" si="47"/>
        <v>0.32154340836012862</v>
      </c>
      <c r="M145" s="11">
        <f t="shared" si="48"/>
        <v>0.38022813688212931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-0.28125376748589137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0.23318435174304902</v>
      </c>
      <c r="Q145" s="11">
        <f>2*'OddsRatio_working_3-way'!K145*'OddsRatio_working_3-way'!L145*'OddsRatio_working_3-way'!M145</f>
        <v>8.09667887996698E-2</v>
      </c>
      <c r="R145" s="11">
        <f t="shared" si="49"/>
        <v>0</v>
      </c>
      <c r="S145" s="11">
        <f t="shared" si="50"/>
        <v>-0.82908881124497769</v>
      </c>
      <c r="T145" s="11">
        <f t="shared" si="51"/>
        <v>-0.28787805946006167</v>
      </c>
      <c r="U145" s="11">
        <f>'OddsRatio_working_3-way'!S145-'OddsRatio_working_3-way'!R145^2/3</f>
        <v>-0.82908881124497769</v>
      </c>
      <c r="V145" s="11">
        <f>'OddsRatio_working_3-way'!S145*'OddsRatio_working_3-way'!R145/3-2*'OddsRatio_working_3-way'!R145^3/27-'OddsRatio_working_3-way'!T145</f>
        <v>0.28787805946006167</v>
      </c>
      <c r="W145" s="11">
        <f>'OddsRatio_working_3-way'!V145^2+4*'OddsRatio_working_3-way'!U145^3/27</f>
        <v>-1.5567284819811983E-3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0.14528463924351398</v>
      </c>
      <c r="Y145" s="11">
        <f>IF('OddsRatio_working_3-way'!W145&gt;=0,IF('OddsRatio_working_3-way'!V145+SQRT('OddsRatio_working_3-way'!W145)&gt;0,0,PI()),ACOS('OddsRatio_working_3-way'!V145/(2*'OddsRatio_working_3-way'!X145)))</f>
        <v>0.1362073181633936</v>
      </c>
      <c r="Z145" s="11">
        <f>'OddsRatio_working_3-way'!X145^(1/3)*COS('OddsRatio_working_3-way'!Y145/3)</f>
        <v>0.52516058399002297</v>
      </c>
      <c r="AA145" s="11">
        <f>'OddsRatio_working_3-way'!X145^(1/3)*COS(('OddsRatio_working_3-way'!Y145+2*PI())/3)</f>
        <v>-0.28324363099644156</v>
      </c>
      <c r="AB145" s="11">
        <f>'OddsRatio_working_3-way'!X145^(1/3)*COS(('OddsRatio_working_3-way'!Y145+4*PI())/3)</f>
        <v>-0.24191695299358124</v>
      </c>
      <c r="AC145" s="11">
        <f>'OddsRatio_working_3-way'!X145^(1/3)*SIN('OddsRatio_working_3-way'!Y145/3)</f>
        <v>2.3859968669664486E-2</v>
      </c>
      <c r="AD145" s="11">
        <f>'OddsRatio_working_3-way'!X145^(1/3)*SIN(('OddsRatio_working_3-way'!Y145+2*PI())/3)</f>
        <v>0.44287242246679903</v>
      </c>
      <c r="AE145" s="11">
        <f>'OddsRatio_working_3-way'!X145^(1/3)*SIN(('OddsRatio_working_3-way'!Y145+4*PI())/3)</f>
        <v>-0.46673239113646342</v>
      </c>
      <c r="AF145" s="11">
        <f>-'OddsRatio_working_3-way'!U145/(3*'OddsRatio_working_3-way'!X145^(1/3))*COS(('OddsRatio_working_3-way'!Y145)/3)</f>
        <v>0.52516058399002286</v>
      </c>
      <c r="AG145" s="11">
        <f>-'OddsRatio_working_3-way'!U145/(3*'OddsRatio_working_3-way'!X145^(1/3))*COS(('OddsRatio_working_3-way'!Y145+2*PI())/3)</f>
        <v>-0.28324363099644151</v>
      </c>
      <c r="AH145" s="11">
        <f>-'OddsRatio_working_3-way'!U145/(3*'OddsRatio_working_3-way'!X145^(1/3))*COS(('OddsRatio_working_3-way'!Y145+4*PI())/3)</f>
        <v>-0.24191695299358118</v>
      </c>
      <c r="AI145" s="11">
        <f>'OddsRatio_working_3-way'!U145/(3*'OddsRatio_working_3-way'!X145^(1/3))*SIN(('OddsRatio_working_3-way'!Y145)/3)</f>
        <v>-2.3859968669664479E-2</v>
      </c>
      <c r="AJ145" s="11">
        <f>'OddsRatio_working_3-way'!U145/(3*'OddsRatio_working_3-way'!X145^(1/3))*SIN(('OddsRatio_working_3-way'!Y145+2*PI())/3)</f>
        <v>-0.44287242246679898</v>
      </c>
      <c r="AK145" s="11">
        <f>'OddsRatio_working_3-way'!U145/(3*'OddsRatio_working_3-way'!X145^(1/3))*SIN(('OddsRatio_working_3-way'!Y145+4*PI())/3)</f>
        <v>0.46673239113646336</v>
      </c>
      <c r="AL145" s="11">
        <f>'OddsRatio_working_3-way'!Z145+'OddsRatio_working_3-way'!AF145</f>
        <v>1.0503211679800457</v>
      </c>
      <c r="AM145" s="11">
        <f>'OddsRatio_working_3-way'!AA145+'OddsRatio_working_3-way'!AG145</f>
        <v>-0.56648726199288313</v>
      </c>
      <c r="AN145" s="11">
        <f>'OddsRatio_working_3-way'!AB145+'OddsRatio_working_3-way'!AH145</f>
        <v>-0.48383390598716242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1.0503211679800457</v>
      </c>
      <c r="AS145" s="11">
        <f>IF(('OddsRatio_working_3-way'!X145=0),IF(Q145&gt;0,-Q145^(1/3),(-Q145)^(1/3)),'OddsRatio_working_3-way'!AM145-'OddsRatio_working_3-way'!R145/3)</f>
        <v>-0.56648726199288313</v>
      </c>
      <c r="AT145" s="11">
        <f>IF(('OddsRatio_working_3-way'!X145=0),IF(Q145&gt;0,-Q145^(1/3),(-Q145)^(1/3)),'OddsRatio_working_3-way'!AN145-'OddsRatio_working_3-way'!R145/3)</f>
        <v>-0.48383390598716242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2.66</v>
      </c>
      <c r="B146" s="4">
        <f>IF('True_Odds_Calculator_3-way'!B147="","",'True_Odds_Calculator_3-way'!B147)</f>
        <v>3.59</v>
      </c>
      <c r="C146" s="4">
        <f>IF('True_Odds_Calculator_3-way'!C147="","",'True_Odds_Calculator_3-way'!C147)</f>
        <v>2.72</v>
      </c>
      <c r="D146" s="9">
        <f t="shared" si="39"/>
        <v>0.36815690626552888</v>
      </c>
      <c r="E146" s="9">
        <f t="shared" si="40"/>
        <v>0.27190631639460155</v>
      </c>
      <c r="F146" s="9">
        <f t="shared" si="41"/>
        <v>0.35993677733986967</v>
      </c>
      <c r="G146" s="9">
        <f t="shared" si="42"/>
        <v>1.0338754026932122</v>
      </c>
      <c r="H146" s="9">
        <f t="shared" si="43"/>
        <v>2.7162331684707324</v>
      </c>
      <c r="I146" s="9">
        <f t="shared" si="44"/>
        <v>3.67773729297542</v>
      </c>
      <c r="J146" s="9">
        <f t="shared" si="45"/>
        <v>2.778265692632325</v>
      </c>
      <c r="K146" s="11">
        <f t="shared" si="46"/>
        <v>0.37593984962406013</v>
      </c>
      <c r="L146" s="11">
        <f t="shared" si="47"/>
        <v>0.2785515320334262</v>
      </c>
      <c r="M146" s="11">
        <f t="shared" si="48"/>
        <v>0.36764705882352938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-0.28470251903722943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0.22984197344089372</v>
      </c>
      <c r="Q146" s="11">
        <f>2*'OddsRatio_working_3-way'!K146*'OddsRatio_working_3-way'!L146*'OddsRatio_working_3-way'!M146</f>
        <v>7.6998986077351325E-2</v>
      </c>
      <c r="R146" s="11">
        <f t="shared" si="49"/>
        <v>0</v>
      </c>
      <c r="S146" s="11">
        <f t="shared" si="50"/>
        <v>-0.80730572464951811</v>
      </c>
      <c r="T146" s="11">
        <f t="shared" si="51"/>
        <v>-0.27045417911206632</v>
      </c>
      <c r="U146" s="11">
        <f>'OddsRatio_working_3-way'!S146-'OddsRatio_working_3-way'!R146^2/3</f>
        <v>-0.80730572464951811</v>
      </c>
      <c r="V146" s="11">
        <f>'OddsRatio_working_3-way'!S146*'OddsRatio_working_3-way'!R146/3-2*'OddsRatio_working_3-way'!R146^3/27-'OddsRatio_working_3-way'!T146</f>
        <v>0.27045417911206632</v>
      </c>
      <c r="W146" s="11">
        <f>'OddsRatio_working_3-way'!V146^2+4*'OddsRatio_working_3-way'!U146^3/27</f>
        <v>-4.8034966942055168E-3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0.13959670455761766</v>
      </c>
      <c r="Y146" s="11">
        <f>IF('OddsRatio_working_3-way'!W146&gt;=0,IF('OddsRatio_working_3-way'!V146+SQRT('OddsRatio_working_3-way'!W146)&gt;0,0,PI()),ACOS('OddsRatio_working_3-way'!V146/(2*'OddsRatio_working_3-way'!X146)))</f>
        <v>0.25086403645656907</v>
      </c>
      <c r="Z146" s="11">
        <f>'OddsRatio_working_3-way'!X146^(1/3)*COS('OddsRatio_working_3-way'!Y146/3)</f>
        <v>0.5169377013466061</v>
      </c>
      <c r="AA146" s="11">
        <f>'OddsRatio_working_3-way'!X146^(1/3)*COS(('OddsRatio_working_3-way'!Y146+2*PI())/3)</f>
        <v>-0.29599205492407027</v>
      </c>
      <c r="AB146" s="11">
        <f>'OddsRatio_working_3-way'!X146^(1/3)*COS(('OddsRatio_working_3-way'!Y146+4*PI())/3)</f>
        <v>-0.22094564642253578</v>
      </c>
      <c r="AC146" s="11">
        <f>'OddsRatio_working_3-way'!X146^(1/3)*SIN('OddsRatio_working_3-way'!Y146/3)</f>
        <v>4.3328064150075493E-2</v>
      </c>
      <c r="AD146" s="11">
        <f>'OddsRatio_working_3-way'!X146^(1/3)*SIN(('OddsRatio_working_3-way'!Y146+2*PI())/3)</f>
        <v>0.42601714946505642</v>
      </c>
      <c r="AE146" s="11">
        <f>'OddsRatio_working_3-way'!X146^(1/3)*SIN(('OddsRatio_working_3-way'!Y146+4*PI())/3)</f>
        <v>-0.46934521361513198</v>
      </c>
      <c r="AF146" s="11">
        <f>-'OddsRatio_working_3-way'!U146/(3*'OddsRatio_working_3-way'!X146^(1/3))*COS(('OddsRatio_working_3-way'!Y146)/3)</f>
        <v>0.5169377013466061</v>
      </c>
      <c r="AG146" s="11">
        <f>-'OddsRatio_working_3-way'!U146/(3*'OddsRatio_working_3-way'!X146^(1/3))*COS(('OddsRatio_working_3-way'!Y146+2*PI())/3)</f>
        <v>-0.29599205492407027</v>
      </c>
      <c r="AH146" s="11">
        <f>-'OddsRatio_working_3-way'!U146/(3*'OddsRatio_working_3-way'!X146^(1/3))*COS(('OddsRatio_working_3-way'!Y146+4*PI())/3)</f>
        <v>-0.22094564642253578</v>
      </c>
      <c r="AI146" s="11">
        <f>'OddsRatio_working_3-way'!U146/(3*'OddsRatio_working_3-way'!X146^(1/3))*SIN(('OddsRatio_working_3-way'!Y146)/3)</f>
        <v>-4.3328064150075493E-2</v>
      </c>
      <c r="AJ146" s="11">
        <f>'OddsRatio_working_3-way'!U146/(3*'OddsRatio_working_3-way'!X146^(1/3))*SIN(('OddsRatio_working_3-way'!Y146+2*PI())/3)</f>
        <v>-0.42601714946505642</v>
      </c>
      <c r="AK146" s="11">
        <f>'OddsRatio_working_3-way'!U146/(3*'OddsRatio_working_3-way'!X146^(1/3))*SIN(('OddsRatio_working_3-way'!Y146+4*PI())/3)</f>
        <v>0.46934521361513198</v>
      </c>
      <c r="AL146" s="11">
        <f>'OddsRatio_working_3-way'!Z146+'OddsRatio_working_3-way'!AF146</f>
        <v>1.0338754026932122</v>
      </c>
      <c r="AM146" s="11">
        <f>'OddsRatio_working_3-way'!AA146+'OddsRatio_working_3-way'!AG146</f>
        <v>-0.59198410984814054</v>
      </c>
      <c r="AN146" s="11">
        <f>'OddsRatio_working_3-way'!AB146+'OddsRatio_working_3-way'!AH146</f>
        <v>-0.44189129284507156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1.0338754026932122</v>
      </c>
      <c r="AS146" s="11">
        <f>IF(('OddsRatio_working_3-way'!X146=0),IF(Q146&gt;0,-Q146^(1/3),(-Q146)^(1/3)),'OddsRatio_working_3-way'!AM146-'OddsRatio_working_3-way'!R146/3)</f>
        <v>-0.59198410984814054</v>
      </c>
      <c r="AT146" s="11">
        <f>IF(('OddsRatio_working_3-way'!X146=0),IF(Q146&gt;0,-Q146^(1/3),(-Q146)^(1/3)),'OddsRatio_working_3-way'!AN146-'OddsRatio_working_3-way'!R146/3)</f>
        <v>-0.44189129284507156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3.32</v>
      </c>
      <c r="B147" s="4">
        <f>IF('True_Odds_Calculator_3-way'!B148="","",'True_Odds_Calculator_3-way'!B148)</f>
        <v>3.61</v>
      </c>
      <c r="C147" s="4">
        <f>IF('True_Odds_Calculator_3-way'!C148="","",'True_Odds_Calculator_3-way'!C148)</f>
        <v>2.25</v>
      </c>
      <c r="D147" s="9">
        <f t="shared" si="39"/>
        <v>0.29396510815528809</v>
      </c>
      <c r="E147" s="9">
        <f t="shared" si="40"/>
        <v>0.27012536642200402</v>
      </c>
      <c r="F147" s="9">
        <f t="shared" si="41"/>
        <v>0.43590952542270811</v>
      </c>
      <c r="G147" s="9">
        <f t="shared" si="42"/>
        <v>1.0352432175558168</v>
      </c>
      <c r="H147" s="9">
        <f t="shared" si="43"/>
        <v>3.4017642647294948</v>
      </c>
      <c r="I147" s="9">
        <f t="shared" si="44"/>
        <v>3.7019847978206815</v>
      </c>
      <c r="J147" s="9">
        <f t="shared" si="45"/>
        <v>2.2940540219447709</v>
      </c>
      <c r="K147" s="11">
        <f t="shared" si="46"/>
        <v>0.30120481927710846</v>
      </c>
      <c r="L147" s="11">
        <f t="shared" si="47"/>
        <v>0.2770083102493075</v>
      </c>
      <c r="M147" s="11">
        <f t="shared" si="48"/>
        <v>0.44444444444444442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-0.28067950472249115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0.22917153378055155</v>
      </c>
      <c r="Q147" s="11">
        <f>2*'OddsRatio_working_3-way'!K147*'OddsRatio_working_3-way'!L147*'OddsRatio_working_3-way'!M147</f>
        <v>7.4165544912799863E-2</v>
      </c>
      <c r="R147" s="11">
        <f t="shared" si="49"/>
        <v>0</v>
      </c>
      <c r="S147" s="11">
        <f t="shared" si="50"/>
        <v>-0.81648830757035251</v>
      </c>
      <c r="T147" s="11">
        <f t="shared" si="51"/>
        <v>-0.26423569824283255</v>
      </c>
      <c r="U147" s="11">
        <f>'OddsRatio_working_3-way'!S147-'OddsRatio_working_3-way'!R147^2/3</f>
        <v>-0.81648830757035251</v>
      </c>
      <c r="V147" s="11">
        <f>'OddsRatio_working_3-way'!S147*'OddsRatio_working_3-way'!R147/3-2*'OddsRatio_working_3-way'!R147^3/27-'OddsRatio_working_3-way'!T147</f>
        <v>0.26423569824283255</v>
      </c>
      <c r="W147" s="11">
        <f>'OddsRatio_working_3-way'!V147^2+4*'OddsRatio_working_3-way'!U147^3/27</f>
        <v>-1.0818682056305484E-2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0.14198519842063007</v>
      </c>
      <c r="Y147" s="11">
        <f>IF('OddsRatio_working_3-way'!W147&gt;=0,IF('OddsRatio_working_3-way'!V147+SQRT('OddsRatio_working_3-way'!W147)&gt;0,0,PI()),ACOS('OddsRatio_working_3-way'!V147/(2*'OddsRatio_working_3-way'!X147)))</f>
        <v>0.37500884915069332</v>
      </c>
      <c r="Z147" s="11">
        <f>'OddsRatio_working_3-way'!X147^(1/3)*COS('OddsRatio_working_3-way'!Y147/3)</f>
        <v>0.51762160877790853</v>
      </c>
      <c r="AA147" s="11">
        <f>'OddsRatio_working_3-way'!X147^(1/3)*COS(('OddsRatio_working_3-way'!Y147+2*PI())/3)</f>
        <v>-0.31514001073180553</v>
      </c>
      <c r="AB147" s="11">
        <f>'OddsRatio_working_3-way'!X147^(1/3)*COS(('OddsRatio_working_3-way'!Y147+4*PI())/3)</f>
        <v>-0.20248159804610286</v>
      </c>
      <c r="AC147" s="11">
        <f>'OddsRatio_working_3-way'!X147^(1/3)*SIN('OddsRatio_working_3-way'!Y147/3)</f>
        <v>6.5043364890566419E-2</v>
      </c>
      <c r="AD147" s="11">
        <f>'OddsRatio_working_3-way'!X147^(1/3)*SIN(('OddsRatio_working_3-way'!Y147+2*PI())/3)</f>
        <v>0.41575178030415583</v>
      </c>
      <c r="AE147" s="11">
        <f>'OddsRatio_working_3-way'!X147^(1/3)*SIN(('OddsRatio_working_3-way'!Y147+4*PI())/3)</f>
        <v>-0.48079514519472216</v>
      </c>
      <c r="AF147" s="11">
        <f>-'OddsRatio_working_3-way'!U147/(3*'OddsRatio_working_3-way'!X147^(1/3))*COS(('OddsRatio_working_3-way'!Y147)/3)</f>
        <v>0.51762160877790842</v>
      </c>
      <c r="AG147" s="11">
        <f>-'OddsRatio_working_3-way'!U147/(3*'OddsRatio_working_3-way'!X147^(1/3))*COS(('OddsRatio_working_3-way'!Y147+2*PI())/3)</f>
        <v>-0.31514001073180548</v>
      </c>
      <c r="AH147" s="11">
        <f>-'OddsRatio_working_3-way'!U147/(3*'OddsRatio_working_3-way'!X147^(1/3))*COS(('OddsRatio_working_3-way'!Y147+4*PI())/3)</f>
        <v>-0.2024815980461028</v>
      </c>
      <c r="AI147" s="11">
        <f>'OddsRatio_working_3-way'!U147/(3*'OddsRatio_working_3-way'!X147^(1/3))*SIN(('OddsRatio_working_3-way'!Y147)/3)</f>
        <v>-6.5043364890566405E-2</v>
      </c>
      <c r="AJ147" s="11">
        <f>'OddsRatio_working_3-way'!U147/(3*'OddsRatio_working_3-way'!X147^(1/3))*SIN(('OddsRatio_working_3-way'!Y147+2*PI())/3)</f>
        <v>-0.41575178030415572</v>
      </c>
      <c r="AK147" s="11">
        <f>'OddsRatio_working_3-way'!U147/(3*'OddsRatio_working_3-way'!X147^(1/3))*SIN(('OddsRatio_working_3-way'!Y147+4*PI())/3)</f>
        <v>0.48079514519472205</v>
      </c>
      <c r="AL147" s="11">
        <f>'OddsRatio_working_3-way'!Z147+'OddsRatio_working_3-way'!AF147</f>
        <v>1.0352432175558168</v>
      </c>
      <c r="AM147" s="11">
        <f>'OddsRatio_working_3-way'!AA147+'OddsRatio_working_3-way'!AG147</f>
        <v>-0.63028002146361106</v>
      </c>
      <c r="AN147" s="11">
        <f>'OddsRatio_working_3-way'!AB147+'OddsRatio_working_3-way'!AH147</f>
        <v>-0.40496319609220566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1.0352432175558168</v>
      </c>
      <c r="AS147" s="11">
        <f>IF(('OddsRatio_working_3-way'!X147=0),IF(Q147&gt;0,-Q147^(1/3),(-Q147)^(1/3)),'OddsRatio_working_3-way'!AM147-'OddsRatio_working_3-way'!R147/3)</f>
        <v>-0.63028002146361106</v>
      </c>
      <c r="AT147" s="11">
        <f>IF(('OddsRatio_working_3-way'!X147=0),IF(Q147&gt;0,-Q147^(1/3),(-Q147)^(1/3)),'OddsRatio_working_3-way'!AN147-'OddsRatio_working_3-way'!R147/3)</f>
        <v>-0.40496319609220566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2.68</v>
      </c>
      <c r="B148" s="4">
        <f>IF('True_Odds_Calculator_3-way'!B149="","",'True_Odds_Calculator_3-way'!B149)</f>
        <v>3.49</v>
      </c>
      <c r="C148" s="4">
        <f>IF('True_Odds_Calculator_3-way'!C149="","",'True_Odds_Calculator_3-way'!C149)</f>
        <v>2.76</v>
      </c>
      <c r="D148" s="9">
        <f t="shared" si="39"/>
        <v>0.36544399608975564</v>
      </c>
      <c r="E148" s="9">
        <f t="shared" si="40"/>
        <v>0.27983072475509069</v>
      </c>
      <c r="F148" s="9">
        <f t="shared" si="41"/>
        <v>0.35472527915515378</v>
      </c>
      <c r="G148" s="9">
        <f t="shared" si="42"/>
        <v>1.0335698797379131</v>
      </c>
      <c r="H148" s="9">
        <f t="shared" si="43"/>
        <v>2.7363973979596943</v>
      </c>
      <c r="I148" s="9">
        <f t="shared" si="44"/>
        <v>3.5735890005474031</v>
      </c>
      <c r="J148" s="9">
        <f t="shared" si="45"/>
        <v>2.8190829883387267</v>
      </c>
      <c r="K148" s="11">
        <f t="shared" si="46"/>
        <v>0.37313432835820892</v>
      </c>
      <c r="L148" s="11">
        <f t="shared" si="47"/>
        <v>0.28653295128939826</v>
      </c>
      <c r="M148" s="11">
        <f t="shared" si="48"/>
        <v>0.3623188405797102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-0.28520162362474411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0.22971290303186945</v>
      </c>
      <c r="Q148" s="11">
        <f>2*'OddsRatio_working_3-way'!K148*'OddsRatio_working_3-way'!L148*'OddsRatio_working_3-way'!M148</f>
        <v>7.7474840820192042E-2</v>
      </c>
      <c r="R148" s="11">
        <f t="shared" si="49"/>
        <v>0</v>
      </c>
      <c r="S148" s="11">
        <f t="shared" si="50"/>
        <v>-0.80544037622350884</v>
      </c>
      <c r="T148" s="11">
        <f t="shared" si="51"/>
        <v>-0.27164936803491019</v>
      </c>
      <c r="U148" s="11">
        <f>'OddsRatio_working_3-way'!S148-'OddsRatio_working_3-way'!R148^2/3</f>
        <v>-0.80544037622350884</v>
      </c>
      <c r="V148" s="11">
        <f>'OddsRatio_working_3-way'!S148*'OddsRatio_working_3-way'!R148/3-2*'OddsRatio_working_3-way'!R148^3/27-'OddsRatio_working_3-way'!T148</f>
        <v>0.27164936803491019</v>
      </c>
      <c r="W148" s="11">
        <f>'OddsRatio_working_3-way'!V148^2+4*'OddsRatio_working_3-way'!U148^3/27</f>
        <v>-3.6165049700876417E-3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0.13911315908627564</v>
      </c>
      <c r="Y148" s="11">
        <f>IF('OddsRatio_working_3-way'!W148&gt;=0,IF('OddsRatio_working_3-way'!V148+SQRT('OddsRatio_working_3-way'!W148)&gt;0,0,PI()),ACOS('OddsRatio_working_3-way'!V148/(2*'OddsRatio_working_3-way'!X148)))</f>
        <v>0.21786497600584243</v>
      </c>
      <c r="Z148" s="11">
        <f>'OddsRatio_working_3-way'!X148^(1/3)*COS('OddsRatio_working_3-way'!Y148/3)</f>
        <v>0.51678493986895668</v>
      </c>
      <c r="AA148" s="11">
        <f>'OddsRatio_working_3-way'!X148^(1/3)*COS(('OddsRatio_working_3-way'!Y148+2*PI())/3)</f>
        <v>-0.2909514702163723</v>
      </c>
      <c r="AB148" s="11">
        <f>'OddsRatio_working_3-way'!X148^(1/3)*COS(('OddsRatio_working_3-way'!Y148+4*PI())/3)</f>
        <v>-0.22583346965258425</v>
      </c>
      <c r="AC148" s="11">
        <f>'OddsRatio_working_3-way'!X148^(1/3)*SIN('OddsRatio_working_3-way'!Y148/3)</f>
        <v>3.7595895154593308E-2</v>
      </c>
      <c r="AD148" s="11">
        <f>'OddsRatio_working_3-way'!X148^(1/3)*SIN(('OddsRatio_working_3-way'!Y148+2*PI())/3)</f>
        <v>0.42875093864243347</v>
      </c>
      <c r="AE148" s="11">
        <f>'OddsRatio_working_3-way'!X148^(1/3)*SIN(('OddsRatio_working_3-way'!Y148+4*PI())/3)</f>
        <v>-0.46634683379702674</v>
      </c>
      <c r="AF148" s="11">
        <f>-'OddsRatio_working_3-way'!U148/(3*'OddsRatio_working_3-way'!X148^(1/3))*COS(('OddsRatio_working_3-way'!Y148)/3)</f>
        <v>0.51678493986895657</v>
      </c>
      <c r="AG148" s="11">
        <f>-'OddsRatio_working_3-way'!U148/(3*'OddsRatio_working_3-way'!X148^(1/3))*COS(('OddsRatio_working_3-way'!Y148+2*PI())/3)</f>
        <v>-0.29095147021637224</v>
      </c>
      <c r="AH148" s="11">
        <f>-'OddsRatio_working_3-way'!U148/(3*'OddsRatio_working_3-way'!X148^(1/3))*COS(('OddsRatio_working_3-way'!Y148+4*PI())/3)</f>
        <v>-0.22583346965258422</v>
      </c>
      <c r="AI148" s="11">
        <f>'OddsRatio_working_3-way'!U148/(3*'OddsRatio_working_3-way'!X148^(1/3))*SIN(('OddsRatio_working_3-way'!Y148)/3)</f>
        <v>-3.7595895154593294E-2</v>
      </c>
      <c r="AJ148" s="11">
        <f>'OddsRatio_working_3-way'!U148/(3*'OddsRatio_working_3-way'!X148^(1/3))*SIN(('OddsRatio_working_3-way'!Y148+2*PI())/3)</f>
        <v>-0.42875093864243341</v>
      </c>
      <c r="AK148" s="11">
        <f>'OddsRatio_working_3-way'!U148/(3*'OddsRatio_working_3-way'!X148^(1/3))*SIN(('OddsRatio_working_3-way'!Y148+4*PI())/3)</f>
        <v>0.46634683379702663</v>
      </c>
      <c r="AL148" s="11">
        <f>'OddsRatio_working_3-way'!Z148+'OddsRatio_working_3-way'!AF148</f>
        <v>1.0335698797379131</v>
      </c>
      <c r="AM148" s="11">
        <f>'OddsRatio_working_3-way'!AA148+'OddsRatio_working_3-way'!AG148</f>
        <v>-0.58190294043274449</v>
      </c>
      <c r="AN148" s="11">
        <f>'OddsRatio_working_3-way'!AB148+'OddsRatio_working_3-way'!AH148</f>
        <v>-0.45166693930516844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1.0335698797379131</v>
      </c>
      <c r="AS148" s="11">
        <f>IF(('OddsRatio_working_3-way'!X148=0),IF(Q148&gt;0,-Q148^(1/3),(-Q148)^(1/3)),'OddsRatio_working_3-way'!AM148-'OddsRatio_working_3-way'!R148/3)</f>
        <v>-0.58190294043274449</v>
      </c>
      <c r="AT148" s="11">
        <f>IF(('OddsRatio_working_3-way'!X148=0),IF(Q148&gt;0,-Q148^(1/3),(-Q148)^(1/3)),'OddsRatio_working_3-way'!AN148-'OddsRatio_working_3-way'!R148/3)</f>
        <v>-0.45166693930516844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2.35</v>
      </c>
      <c r="B149" s="4">
        <f>IF('True_Odds_Calculator_3-way'!B150="","",'True_Odds_Calculator_3-way'!B150)</f>
        <v>3.41</v>
      </c>
      <c r="C149" s="4">
        <f>IF('True_Odds_Calculator_3-way'!C150="","",'True_Odds_Calculator_3-way'!C150)</f>
        <v>3.31</v>
      </c>
      <c r="D149" s="9">
        <f t="shared" si="39"/>
        <v>0.41780035290084694</v>
      </c>
      <c r="E149" s="9">
        <f t="shared" si="40"/>
        <v>0.28672736942597388</v>
      </c>
      <c r="F149" s="9">
        <f t="shared" si="41"/>
        <v>0.29547227767317913</v>
      </c>
      <c r="G149" s="9">
        <f t="shared" si="42"/>
        <v>1.0322131009630131</v>
      </c>
      <c r="H149" s="9">
        <f t="shared" si="43"/>
        <v>2.3934876863000678</v>
      </c>
      <c r="I149" s="9">
        <f t="shared" si="44"/>
        <v>3.4876335733208617</v>
      </c>
      <c r="J149" s="9">
        <f t="shared" si="45"/>
        <v>3.3844122632245606</v>
      </c>
      <c r="K149" s="11">
        <f t="shared" si="46"/>
        <v>0.42553191489361702</v>
      </c>
      <c r="L149" s="11">
        <f t="shared" si="47"/>
        <v>0.29325513196480935</v>
      </c>
      <c r="M149" s="11">
        <f t="shared" si="48"/>
        <v>0.30211480362537763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-0.28334304441315705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0.22884343395595458</v>
      </c>
      <c r="Q149" s="11">
        <f>2*'OddsRatio_working_3-way'!K149*'OddsRatio_working_3-way'!L149*'OddsRatio_working_3-way'!M149</f>
        <v>7.5401460941006443E-2</v>
      </c>
      <c r="R149" s="11">
        <f t="shared" si="49"/>
        <v>0</v>
      </c>
      <c r="S149" s="11">
        <f t="shared" si="50"/>
        <v>-0.80765502618891261</v>
      </c>
      <c r="T149" s="11">
        <f t="shared" si="51"/>
        <v>-0.26611368243456757</v>
      </c>
      <c r="U149" s="11">
        <f>'OddsRatio_working_3-way'!S149-'OddsRatio_working_3-way'!R149^2/3</f>
        <v>-0.80765502618891261</v>
      </c>
      <c r="V149" s="11">
        <f>'OddsRatio_working_3-way'!S149*'OddsRatio_working_3-way'!R149/3-2*'OddsRatio_working_3-way'!R149^3/27-'OddsRatio_working_3-way'!T149</f>
        <v>0.26611368243456757</v>
      </c>
      <c r="W149" s="11">
        <f>'OddsRatio_working_3-way'!V149^2+4*'OddsRatio_working_3-way'!U149^3/27</f>
        <v>-7.2336913522459273E-3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0.13968731450200819</v>
      </c>
      <c r="Y149" s="11">
        <f>IF('OddsRatio_working_3-way'!W149&gt;=0,IF('OddsRatio_working_3-way'!V149+SQRT('OddsRatio_working_3-way'!W149)&gt;0,0,PI()),ACOS('OddsRatio_working_3-way'!V149/(2*'OddsRatio_working_3-way'!X149)))</f>
        <v>0.30934407185375923</v>
      </c>
      <c r="Z149" s="11">
        <f>'OddsRatio_working_3-way'!X149^(1/3)*COS('OddsRatio_working_3-way'!Y149/3)</f>
        <v>0.51610655048150644</v>
      </c>
      <c r="AA149" s="11">
        <f>'OddsRatio_working_3-way'!X149^(1/3)*COS(('OddsRatio_working_3-way'!Y149+2*PI())/3)</f>
        <v>-0.30430560447710936</v>
      </c>
      <c r="AB149" s="11">
        <f>'OddsRatio_working_3-way'!X149^(1/3)*COS(('OddsRatio_working_3-way'!Y149+4*PI())/3)</f>
        <v>-0.21180094600439725</v>
      </c>
      <c r="AC149" s="11">
        <f>'OddsRatio_working_3-way'!X149^(1/3)*SIN('OddsRatio_working_3-way'!Y149/3)</f>
        <v>5.3407589470514813E-2</v>
      </c>
      <c r="AD149" s="11">
        <f>'OddsRatio_working_3-way'!X149^(1/3)*SIN(('OddsRatio_working_3-way'!Y149+2*PI())/3)</f>
        <v>0.42025758904128308</v>
      </c>
      <c r="AE149" s="11">
        <f>'OddsRatio_working_3-way'!X149^(1/3)*SIN(('OddsRatio_working_3-way'!Y149+4*PI())/3)</f>
        <v>-0.47366517851179779</v>
      </c>
      <c r="AF149" s="11">
        <f>-'OddsRatio_working_3-way'!U149/(3*'OddsRatio_working_3-way'!X149^(1/3))*COS(('OddsRatio_working_3-way'!Y149)/3)</f>
        <v>0.51610655048150655</v>
      </c>
      <c r="AG149" s="11">
        <f>-'OddsRatio_working_3-way'!U149/(3*'OddsRatio_working_3-way'!X149^(1/3))*COS(('OddsRatio_working_3-way'!Y149+2*PI())/3)</f>
        <v>-0.30430560447710941</v>
      </c>
      <c r="AH149" s="11">
        <f>-'OddsRatio_working_3-way'!U149/(3*'OddsRatio_working_3-way'!X149^(1/3))*COS(('OddsRatio_working_3-way'!Y149+4*PI())/3)</f>
        <v>-0.21180094600439731</v>
      </c>
      <c r="AI149" s="11">
        <f>'OddsRatio_working_3-way'!U149/(3*'OddsRatio_working_3-way'!X149^(1/3))*SIN(('OddsRatio_working_3-way'!Y149)/3)</f>
        <v>-5.3407589470514827E-2</v>
      </c>
      <c r="AJ149" s="11">
        <f>'OddsRatio_working_3-way'!U149/(3*'OddsRatio_working_3-way'!X149^(1/3))*SIN(('OddsRatio_working_3-way'!Y149+2*PI())/3)</f>
        <v>-0.42025758904128313</v>
      </c>
      <c r="AK149" s="11">
        <f>'OddsRatio_working_3-way'!U149/(3*'OddsRatio_working_3-way'!X149^(1/3))*SIN(('OddsRatio_working_3-way'!Y149+4*PI())/3)</f>
        <v>0.4736651785117979</v>
      </c>
      <c r="AL149" s="11">
        <f>'OddsRatio_working_3-way'!Z149+'OddsRatio_working_3-way'!AF149</f>
        <v>1.0322131009630131</v>
      </c>
      <c r="AM149" s="11">
        <f>'OddsRatio_working_3-way'!AA149+'OddsRatio_working_3-way'!AG149</f>
        <v>-0.60861120895421883</v>
      </c>
      <c r="AN149" s="11">
        <f>'OddsRatio_working_3-way'!AB149+'OddsRatio_working_3-way'!AH149</f>
        <v>-0.42360189200879456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1.0322131009630131</v>
      </c>
      <c r="AS149" s="11">
        <f>IF(('OddsRatio_working_3-way'!X149=0),IF(Q149&gt;0,-Q149^(1/3),(-Q149)^(1/3)),'OddsRatio_working_3-way'!AM149-'OddsRatio_working_3-way'!R149/3)</f>
        <v>-0.60861120895421883</v>
      </c>
      <c r="AT149" s="11">
        <f>IF(('OddsRatio_working_3-way'!X149=0),IF(Q149&gt;0,-Q149^(1/3),(-Q149)^(1/3)),'OddsRatio_working_3-way'!AN149-'OddsRatio_working_3-way'!R149/3)</f>
        <v>-0.42360189200879456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1.71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5.98</v>
      </c>
      <c r="D150" s="9">
        <f t="shared" si="39"/>
        <v>0.57445479187307791</v>
      </c>
      <c r="E150" s="9">
        <f t="shared" si="40"/>
        <v>0.26414817329716833</v>
      </c>
      <c r="F150" s="9">
        <f t="shared" si="41"/>
        <v>0.1613970348297537</v>
      </c>
      <c r="G150" s="9">
        <f t="shared" si="42"/>
        <v>1.0433535528736817</v>
      </c>
      <c r="H150" s="9">
        <f t="shared" si="43"/>
        <v>1.7407810225403144</v>
      </c>
      <c r="I150" s="9">
        <f t="shared" si="44"/>
        <v>3.7857539861727298</v>
      </c>
      <c r="J150" s="9">
        <f t="shared" si="45"/>
        <v>6.195900693310934</v>
      </c>
      <c r="K150" s="11">
        <f t="shared" si="46"/>
        <v>0.58479532163742687</v>
      </c>
      <c r="L150" s="11">
        <f t="shared" si="47"/>
        <v>0.27247956403269757</v>
      </c>
      <c r="M150" s="11">
        <f t="shared" si="48"/>
        <v>0.16722408026755853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-0.2515565293173333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0.2227629286034688</v>
      </c>
      <c r="Q150" s="11">
        <f>2*'OddsRatio_working_3-way'!K150*'OddsRatio_working_3-way'!L150*'OddsRatio_working_3-way'!M150</f>
        <v>5.3292566651547572E-2</v>
      </c>
      <c r="R150" s="11">
        <f t="shared" si="49"/>
        <v>0</v>
      </c>
      <c r="S150" s="11">
        <f t="shared" si="50"/>
        <v>-0.88553824942646597</v>
      </c>
      <c r="T150" s="11">
        <f t="shared" si="51"/>
        <v>-0.21185125584365219</v>
      </c>
      <c r="U150" s="11">
        <f>'OddsRatio_working_3-way'!S150-'OddsRatio_working_3-way'!R150^2/3</f>
        <v>-0.88553824942646597</v>
      </c>
      <c r="V150" s="11">
        <f>'OddsRatio_working_3-way'!S150*'OddsRatio_working_3-way'!R150/3-2*'OddsRatio_working_3-way'!R150^3/27-'OddsRatio_working_3-way'!T150</f>
        <v>0.21185125584365219</v>
      </c>
      <c r="W150" s="11">
        <f>'OddsRatio_working_3-way'!V150^2+4*'OddsRatio_working_3-way'!U150^3/27</f>
        <v>-5.7996023999483823E-2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0.16037220660234147</v>
      </c>
      <c r="Y150" s="11">
        <f>IF('OddsRatio_working_3-way'!W150&gt;=0,IF('OddsRatio_working_3-way'!V150+SQRT('OddsRatio_working_3-way'!W150)&gt;0,0,PI()),ACOS('OddsRatio_working_3-way'!V150/(2*'OddsRatio_working_3-way'!X150)))</f>
        <v>0.84931360931983069</v>
      </c>
      <c r="Z150" s="11">
        <f>'OddsRatio_working_3-way'!X150^(1/3)*COS('OddsRatio_working_3-way'!Y150/3)</f>
        <v>0.52167677643684096</v>
      </c>
      <c r="AA150" s="11">
        <f>'OddsRatio_working_3-way'!X150^(1/3)*COS(('OddsRatio_working_3-way'!Y150+2*PI())/3)</f>
        <v>-0.39227113927943347</v>
      </c>
      <c r="AB150" s="11">
        <f>'OddsRatio_working_3-way'!X150^(1/3)*COS(('OddsRatio_working_3-way'!Y150+4*PI())/3)</f>
        <v>-0.12940563715740763</v>
      </c>
      <c r="AC150" s="11">
        <f>'OddsRatio_working_3-way'!X150^(1/3)*SIN('OddsRatio_working_3-way'!Y150/3)</f>
        <v>0.15176546841081778</v>
      </c>
      <c r="AD150" s="11">
        <f>'OddsRatio_working_3-way'!X150^(1/3)*SIN(('OddsRatio_working_3-way'!Y150+2*PI())/3)</f>
        <v>0.37590260675327059</v>
      </c>
      <c r="AE150" s="11">
        <f>'OddsRatio_working_3-way'!X150^(1/3)*SIN(('OddsRatio_working_3-way'!Y150+4*PI())/3)</f>
        <v>-0.52766807516408842</v>
      </c>
      <c r="AF150" s="11">
        <f>-'OddsRatio_working_3-way'!U150/(3*'OddsRatio_working_3-way'!X150^(1/3))*COS(('OddsRatio_working_3-way'!Y150)/3)</f>
        <v>0.52167677643684085</v>
      </c>
      <c r="AG150" s="11">
        <f>-'OddsRatio_working_3-way'!U150/(3*'OddsRatio_working_3-way'!X150^(1/3))*COS(('OddsRatio_working_3-way'!Y150+2*PI())/3)</f>
        <v>-0.39227113927943336</v>
      </c>
      <c r="AH150" s="11">
        <f>-'OddsRatio_working_3-way'!U150/(3*'OddsRatio_working_3-way'!X150^(1/3))*COS(('OddsRatio_working_3-way'!Y150+4*PI())/3)</f>
        <v>-0.1294056371574076</v>
      </c>
      <c r="AI150" s="11">
        <f>'OddsRatio_working_3-way'!U150/(3*'OddsRatio_working_3-way'!X150^(1/3))*SIN(('OddsRatio_working_3-way'!Y150)/3)</f>
        <v>-0.15176546841081776</v>
      </c>
      <c r="AJ150" s="11">
        <f>'OddsRatio_working_3-way'!U150/(3*'OddsRatio_working_3-way'!X150^(1/3))*SIN(('OddsRatio_working_3-way'!Y150+2*PI())/3)</f>
        <v>-0.37590260675327053</v>
      </c>
      <c r="AK150" s="11">
        <f>'OddsRatio_working_3-way'!U150/(3*'OddsRatio_working_3-way'!X150^(1/3))*SIN(('OddsRatio_working_3-way'!Y150+4*PI())/3)</f>
        <v>0.52766807516408831</v>
      </c>
      <c r="AL150" s="11">
        <f>'OddsRatio_working_3-way'!Z150+'OddsRatio_working_3-way'!AF150</f>
        <v>1.0433535528736817</v>
      </c>
      <c r="AM150" s="11">
        <f>'OddsRatio_working_3-way'!AA150+'OddsRatio_working_3-way'!AG150</f>
        <v>-0.78454227855886682</v>
      </c>
      <c r="AN150" s="11">
        <f>'OddsRatio_working_3-way'!AB150+'OddsRatio_working_3-way'!AH150</f>
        <v>-0.25881127431481521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1.0433535528736817</v>
      </c>
      <c r="AS150" s="11">
        <f>IF(('OddsRatio_working_3-way'!X150=0),IF(Q150&gt;0,-Q150^(1/3),(-Q150)^(1/3)),'OddsRatio_working_3-way'!AM150-'OddsRatio_working_3-way'!R150/3)</f>
        <v>-0.78454227855886682</v>
      </c>
      <c r="AT150" s="11">
        <f>IF(('OddsRatio_working_3-way'!X150=0),IF(Q150&gt;0,-Q150^(1/3),(-Q150)^(1/3)),'OddsRatio_working_3-way'!AN150-'OddsRatio_working_3-way'!R150/3)</f>
        <v>-0.25881127431481521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3.48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2.27</v>
      </c>
      <c r="D151" s="9">
        <f t="shared" si="39"/>
        <v>0.28026649799816883</v>
      </c>
      <c r="E151" s="9">
        <f t="shared" si="40"/>
        <v>0.28778321157956999</v>
      </c>
      <c r="F151" s="9">
        <f t="shared" si="41"/>
        <v>0.43195029042226152</v>
      </c>
      <c r="G151" s="9">
        <f t="shared" si="42"/>
        <v>1.0354970139057722</v>
      </c>
      <c r="H151" s="9">
        <f t="shared" si="43"/>
        <v>3.5680325944863154</v>
      </c>
      <c r="I151" s="9">
        <f t="shared" si="44"/>
        <v>3.4748378632347956</v>
      </c>
      <c r="J151" s="9">
        <f t="shared" si="45"/>
        <v>2.3150812076603313</v>
      </c>
      <c r="K151" s="11">
        <f t="shared" si="46"/>
        <v>0.28735632183908044</v>
      </c>
      <c r="L151" s="11">
        <f t="shared" si="47"/>
        <v>0.29498525073746312</v>
      </c>
      <c r="M151" s="11">
        <f t="shared" si="48"/>
        <v>0.44052863436123346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-0.28109201152935448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0.22927862670616528</v>
      </c>
      <c r="Q151" s="11">
        <f>2*'OddsRatio_working_3-way'!K151*'OddsRatio_working_3-way'!L151*'OddsRatio_working_3-way'!M151</f>
        <v>7.4683591760965895E-2</v>
      </c>
      <c r="R151" s="11">
        <f t="shared" si="49"/>
        <v>0</v>
      </c>
      <c r="S151" s="11">
        <f t="shared" si="50"/>
        <v>-0.81567108740911931</v>
      </c>
      <c r="T151" s="11">
        <f t="shared" si="51"/>
        <v>-0.26569090795085321</v>
      </c>
      <c r="U151" s="11">
        <f>'OddsRatio_working_3-way'!S151-'OddsRatio_working_3-way'!R151^2/3</f>
        <v>-0.81567108740911931</v>
      </c>
      <c r="V151" s="11">
        <f>'OddsRatio_working_3-way'!S151*'OddsRatio_working_3-way'!R151/3-2*'OddsRatio_working_3-way'!R151^3/27-'OddsRatio_working_3-way'!T151</f>
        <v>0.26569090795085321</v>
      </c>
      <c r="W151" s="11">
        <f>'OddsRatio_working_3-way'!V151^2+4*'OddsRatio_working_3-way'!U151^3/27</f>
        <v>-9.8056355850314192E-3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0.14177208307066325</v>
      </c>
      <c r="Y151" s="11">
        <f>IF('OddsRatio_working_3-way'!W151&gt;=0,IF('OddsRatio_working_3-way'!V151+SQRT('OddsRatio_working_3-way'!W151)&gt;0,0,PI()),ACOS('OddsRatio_working_3-way'!V151/(2*'OddsRatio_working_3-way'!X151)))</f>
        <v>0.35675405668804583</v>
      </c>
      <c r="Z151" s="11">
        <f>'OddsRatio_working_3-way'!X151^(1/3)*COS('OddsRatio_working_3-way'!Y151/3)</f>
        <v>0.5177485069528861</v>
      </c>
      <c r="AA151" s="11">
        <f>'OddsRatio_working_3-way'!X151^(1/3)*COS(('OddsRatio_working_3-way'!Y151+2*PI())/3)</f>
        <v>-0.31244788984100891</v>
      </c>
      <c r="AB151" s="11">
        <f>'OddsRatio_working_3-way'!X151^(1/3)*COS(('OddsRatio_working_3-way'!Y151+4*PI())/3)</f>
        <v>-0.20530061711187694</v>
      </c>
      <c r="AC151" s="11">
        <f>'OddsRatio_working_3-way'!X151^(1/3)*SIN('OddsRatio_working_3-way'!Y151/3)</f>
        <v>6.1861506753098525E-2</v>
      </c>
      <c r="AD151" s="11">
        <f>'OddsRatio_working_3-way'!X151^(1/3)*SIN(('OddsRatio_working_3-way'!Y151+2*PI())/3)</f>
        <v>0.41745260641611426</v>
      </c>
      <c r="AE151" s="11">
        <f>'OddsRatio_working_3-way'!X151^(1/3)*SIN(('OddsRatio_working_3-way'!Y151+4*PI())/3)</f>
        <v>-0.4793141131692128</v>
      </c>
      <c r="AF151" s="11">
        <f>-'OddsRatio_working_3-way'!U151/(3*'OddsRatio_working_3-way'!X151^(1/3))*COS(('OddsRatio_working_3-way'!Y151)/3)</f>
        <v>0.5177485069528861</v>
      </c>
      <c r="AG151" s="11">
        <f>-'OddsRatio_working_3-way'!U151/(3*'OddsRatio_working_3-way'!X151^(1/3))*COS(('OddsRatio_working_3-way'!Y151+2*PI())/3)</f>
        <v>-0.31244788984100891</v>
      </c>
      <c r="AH151" s="11">
        <f>-'OddsRatio_working_3-way'!U151/(3*'OddsRatio_working_3-way'!X151^(1/3))*COS(('OddsRatio_working_3-way'!Y151+4*PI())/3)</f>
        <v>-0.20530061711187694</v>
      </c>
      <c r="AI151" s="11">
        <f>'OddsRatio_working_3-way'!U151/(3*'OddsRatio_working_3-way'!X151^(1/3))*SIN(('OddsRatio_working_3-way'!Y151)/3)</f>
        <v>-6.1861506753098525E-2</v>
      </c>
      <c r="AJ151" s="11">
        <f>'OddsRatio_working_3-way'!U151/(3*'OddsRatio_working_3-way'!X151^(1/3))*SIN(('OddsRatio_working_3-way'!Y151+2*PI())/3)</f>
        <v>-0.41745260641611426</v>
      </c>
      <c r="AK151" s="11">
        <f>'OddsRatio_working_3-way'!U151/(3*'OddsRatio_working_3-way'!X151^(1/3))*SIN(('OddsRatio_working_3-way'!Y151+4*PI())/3)</f>
        <v>0.4793141131692128</v>
      </c>
      <c r="AL151" s="11">
        <f>'OddsRatio_working_3-way'!Z151+'OddsRatio_working_3-way'!AF151</f>
        <v>1.0354970139057722</v>
      </c>
      <c r="AM151" s="11">
        <f>'OddsRatio_working_3-way'!AA151+'OddsRatio_working_3-way'!AG151</f>
        <v>-0.62489577968201782</v>
      </c>
      <c r="AN151" s="11">
        <f>'OddsRatio_working_3-way'!AB151+'OddsRatio_working_3-way'!AH151</f>
        <v>-0.41060123422375389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1.0354970139057722</v>
      </c>
      <c r="AS151" s="11">
        <f>IF(('OddsRatio_working_3-way'!X151=0),IF(Q151&gt;0,-Q151^(1/3),(-Q151)^(1/3)),'OddsRatio_working_3-way'!AM151-'OddsRatio_working_3-way'!R151/3)</f>
        <v>-0.62489577968201782</v>
      </c>
      <c r="AT151" s="11">
        <f>IF(('OddsRatio_working_3-way'!X151=0),IF(Q151&gt;0,-Q151^(1/3),(-Q151)^(1/3)),'OddsRatio_working_3-way'!AN151-'OddsRatio_working_3-way'!R151/3)</f>
        <v>-0.41060123422375389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1.53</v>
      </c>
      <c r="B152" s="4">
        <f>IF('True_Odds_Calculator_3-way'!B153="","",'True_Odds_Calculator_3-way'!B153)</f>
        <v>4.58</v>
      </c>
      <c r="C152" s="4">
        <f>IF('True_Odds_Calculator_3-way'!C153="","",'True_Odds_Calculator_3-way'!C153)</f>
        <v>6.42</v>
      </c>
      <c r="D152" s="9">
        <f t="shared" si="39"/>
        <v>0.64156555987219677</v>
      </c>
      <c r="E152" s="9">
        <f t="shared" si="40"/>
        <v>0.20947788375150619</v>
      </c>
      <c r="F152" s="9">
        <f t="shared" si="41"/>
        <v>0.14895655637629712</v>
      </c>
      <c r="G152" s="9">
        <f t="shared" si="42"/>
        <v>1.0541267155959466</v>
      </c>
      <c r="H152" s="9">
        <f t="shared" si="43"/>
        <v>1.5586871592658516</v>
      </c>
      <c r="I152" s="9">
        <f t="shared" si="44"/>
        <v>4.7737736418334888</v>
      </c>
      <c r="J152" s="9">
        <f t="shared" si="45"/>
        <v>6.713366798530032</v>
      </c>
      <c r="K152" s="11">
        <f t="shared" si="46"/>
        <v>0.65359477124183007</v>
      </c>
      <c r="L152" s="11">
        <f t="shared" si="47"/>
        <v>0.2183406113537118</v>
      </c>
      <c r="M152" s="11">
        <f t="shared" si="48"/>
        <v>0.1557632398753894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-0.22859474679059799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0.21183658361338886</v>
      </c>
      <c r="Q152" s="11">
        <f>2*'OddsRatio_working_3-way'!K152*'OddsRatio_working_3-way'!L152*'OddsRatio_working_3-way'!M152</f>
        <v>4.4456785648140366E-2</v>
      </c>
      <c r="R152" s="11">
        <f t="shared" si="49"/>
        <v>0</v>
      </c>
      <c r="S152" s="11">
        <f t="shared" si="50"/>
        <v>-0.92669051492876042</v>
      </c>
      <c r="T152" s="11">
        <f t="shared" si="51"/>
        <v>-0.19447859704695916</v>
      </c>
      <c r="U152" s="11">
        <f>'OddsRatio_working_3-way'!S152-'OddsRatio_working_3-way'!R152^2/3</f>
        <v>-0.92669051492876042</v>
      </c>
      <c r="V152" s="11">
        <f>'OddsRatio_working_3-way'!S152*'OddsRatio_working_3-way'!R152/3-2*'OddsRatio_working_3-way'!R152^3/27-'OddsRatio_working_3-way'!T152</f>
        <v>0.19447859704695916</v>
      </c>
      <c r="W152" s="11">
        <f>'OddsRatio_working_3-way'!V152^2+4*'OddsRatio_working_3-way'!U152^3/27</f>
        <v>-8.0074430971682695E-2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0.17168019373317078</v>
      </c>
      <c r="Y152" s="11">
        <f>IF('OddsRatio_working_3-way'!W152&gt;=0,IF('OddsRatio_working_3-way'!V152+SQRT('OddsRatio_working_3-way'!W152)&gt;0,0,PI()),ACOS('OddsRatio_working_3-way'!V152/(2*'OddsRatio_working_3-way'!X152)))</f>
        <v>0.96866786983134623</v>
      </c>
      <c r="Z152" s="11">
        <f>'OddsRatio_working_3-way'!X152^(1/3)*COS('OddsRatio_working_3-way'!Y152/3)</f>
        <v>0.52706335779797331</v>
      </c>
      <c r="AA152" s="11">
        <f>'OddsRatio_working_3-way'!X152^(1/3)*COS(('OddsRatio_working_3-way'!Y152+2*PI())/3)</f>
        <v>-0.41625951323914306</v>
      </c>
      <c r="AB152" s="11">
        <f>'OddsRatio_working_3-way'!X152^(1/3)*COS(('OddsRatio_working_3-way'!Y152+4*PI())/3)</f>
        <v>-0.11080384455883018</v>
      </c>
      <c r="AC152" s="11">
        <f>'OddsRatio_working_3-way'!X152^(1/3)*SIN('OddsRatio_working_3-way'!Y152/3)</f>
        <v>0.17635491253807573</v>
      </c>
      <c r="AD152" s="11">
        <f>'OddsRatio_working_3-way'!X152^(1/3)*SIN(('OddsRatio_working_3-way'!Y152+2*PI())/3)</f>
        <v>0.36827280098793408</v>
      </c>
      <c r="AE152" s="11">
        <f>'OddsRatio_working_3-way'!X152^(1/3)*SIN(('OddsRatio_working_3-way'!Y152+4*PI())/3)</f>
        <v>-0.5446277135260098</v>
      </c>
      <c r="AF152" s="11">
        <f>-'OddsRatio_working_3-way'!U152/(3*'OddsRatio_working_3-way'!X152^(1/3))*COS(('OddsRatio_working_3-way'!Y152)/3)</f>
        <v>0.52706335779797331</v>
      </c>
      <c r="AG152" s="11">
        <f>-'OddsRatio_working_3-way'!U152/(3*'OddsRatio_working_3-way'!X152^(1/3))*COS(('OddsRatio_working_3-way'!Y152+2*PI())/3)</f>
        <v>-0.41625951323914306</v>
      </c>
      <c r="AH152" s="11">
        <f>-'OddsRatio_working_3-way'!U152/(3*'OddsRatio_working_3-way'!X152^(1/3))*COS(('OddsRatio_working_3-way'!Y152+4*PI())/3)</f>
        <v>-0.11080384455883018</v>
      </c>
      <c r="AI152" s="11">
        <f>'OddsRatio_working_3-way'!U152/(3*'OddsRatio_working_3-way'!X152^(1/3))*SIN(('OddsRatio_working_3-way'!Y152)/3)</f>
        <v>-0.17635491253807573</v>
      </c>
      <c r="AJ152" s="11">
        <f>'OddsRatio_working_3-way'!U152/(3*'OddsRatio_working_3-way'!X152^(1/3))*SIN(('OddsRatio_working_3-way'!Y152+2*PI())/3)</f>
        <v>-0.36827280098793408</v>
      </c>
      <c r="AK152" s="11">
        <f>'OddsRatio_working_3-way'!U152/(3*'OddsRatio_working_3-way'!X152^(1/3))*SIN(('OddsRatio_working_3-way'!Y152+4*PI())/3)</f>
        <v>0.5446277135260098</v>
      </c>
      <c r="AL152" s="11">
        <f>'OddsRatio_working_3-way'!Z152+'OddsRatio_working_3-way'!AF152</f>
        <v>1.0541267155959466</v>
      </c>
      <c r="AM152" s="11">
        <f>'OddsRatio_working_3-way'!AA152+'OddsRatio_working_3-way'!AG152</f>
        <v>-0.83251902647828613</v>
      </c>
      <c r="AN152" s="11">
        <f>'OddsRatio_working_3-way'!AB152+'OddsRatio_working_3-way'!AH152</f>
        <v>-0.22160768911766035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1.0541267155959466</v>
      </c>
      <c r="AS152" s="11">
        <f>IF(('OddsRatio_working_3-way'!X152=0),IF(Q152&gt;0,-Q152^(1/3),(-Q152)^(1/3)),'OddsRatio_working_3-way'!AM152-'OddsRatio_working_3-way'!R152/3)</f>
        <v>-0.83251902647828613</v>
      </c>
      <c r="AT152" s="11">
        <f>IF(('OddsRatio_working_3-way'!X152=0),IF(Q152&gt;0,-Q152^(1/3),(-Q152)^(1/3)),'OddsRatio_working_3-way'!AN152-'OddsRatio_working_3-way'!R152/3)</f>
        <v>-0.22160768911766035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1.97</v>
      </c>
      <c r="B153" s="4">
        <f>IF('True_Odds_Calculator_3-way'!B154="","",'True_Odds_Calculator_3-way'!B154)</f>
        <v>3.28</v>
      </c>
      <c r="C153" s="4">
        <f>IF('True_Odds_Calculator_3-way'!C154="","",'True_Odds_Calculator_3-way'!C154)</f>
        <v>4.17</v>
      </c>
      <c r="D153" s="9">
        <f t="shared" si="39"/>
        <v>0.48708565745194249</v>
      </c>
      <c r="E153" s="9">
        <f t="shared" si="40"/>
        <v>0.28775684810111363</v>
      </c>
      <c r="F153" s="9">
        <f t="shared" si="41"/>
        <v>0.22515749444694383</v>
      </c>
      <c r="G153" s="9">
        <f t="shared" si="42"/>
        <v>1.085594832531334</v>
      </c>
      <c r="H153" s="9">
        <f t="shared" si="43"/>
        <v>2.0530269875553939</v>
      </c>
      <c r="I153" s="9">
        <f t="shared" si="44"/>
        <v>3.4751562181714415</v>
      </c>
      <c r="J153" s="9">
        <f t="shared" si="45"/>
        <v>4.4413356191243292</v>
      </c>
      <c r="K153" s="11">
        <f t="shared" si="46"/>
        <v>0.50761421319796951</v>
      </c>
      <c r="L153" s="11">
        <f t="shared" si="47"/>
        <v>0.3048780487804878</v>
      </c>
      <c r="M153" s="11">
        <f t="shared" si="48"/>
        <v>0.23980815347721823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-0.26018947130273984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0.23826426045000326</v>
      </c>
      <c r="Q153" s="11">
        <f>2*'OddsRatio_working_3-way'!K153*'OddsRatio_working_3-way'!L153*'OddsRatio_working_3-way'!M153</f>
        <v>7.4225626308412215E-2</v>
      </c>
      <c r="R153" s="11">
        <f t="shared" si="49"/>
        <v>0</v>
      </c>
      <c r="S153" s="11">
        <f t="shared" si="50"/>
        <v>-0.91573367383791715</v>
      </c>
      <c r="T153" s="11">
        <f t="shared" si="51"/>
        <v>-0.28527528779997413</v>
      </c>
      <c r="U153" s="11">
        <f>'OddsRatio_working_3-way'!S153-'OddsRatio_working_3-way'!R153^2/3</f>
        <v>-0.91573367383791715</v>
      </c>
      <c r="V153" s="11">
        <f>'OddsRatio_working_3-way'!S153*'OddsRatio_working_3-way'!R153/3-2*'OddsRatio_working_3-way'!R153^3/27-'OddsRatio_working_3-way'!T153</f>
        <v>0.28527528779997413</v>
      </c>
      <c r="W153" s="11">
        <f>'OddsRatio_working_3-way'!V153^2+4*'OddsRatio_working_3-way'!U153^3/27</f>
        <v>-3.2381729163673073E-2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0.1686443884280108</v>
      </c>
      <c r="Y153" s="11">
        <f>IF('OddsRatio_working_3-way'!W153&gt;=0,IF('OddsRatio_working_3-way'!V153+SQRT('OddsRatio_working_3-way'!W153)&gt;0,0,PI()),ACOS('OddsRatio_working_3-way'!V153/(2*'OddsRatio_working_3-way'!X153)))</f>
        <v>0.56275318807816532</v>
      </c>
      <c r="Z153" s="11">
        <f>'OddsRatio_working_3-way'!X153^(1/3)*COS('OddsRatio_working_3-way'!Y153/3)</f>
        <v>0.54279741626566702</v>
      </c>
      <c r="AA153" s="11">
        <f>'OddsRatio_working_3-way'!X153^(1/3)*COS(('OddsRatio_working_3-way'!Y153+2*PI())/3)</f>
        <v>-0.36062674257810418</v>
      </c>
      <c r="AB153" s="11">
        <f>'OddsRatio_working_3-way'!X153^(1/3)*COS(('OddsRatio_working_3-way'!Y153+4*PI())/3)</f>
        <v>-0.18217067368756273</v>
      </c>
      <c r="AC153" s="11">
        <f>'OddsRatio_working_3-way'!X153^(1/3)*SIN('OddsRatio_working_3-way'!Y153/3)</f>
        <v>0.1030316594124765</v>
      </c>
      <c r="AD153" s="11">
        <f>'OddsRatio_working_3-way'!X153^(1/3)*SIN(('OddsRatio_working_3-way'!Y153+2*PI())/3)</f>
        <v>0.41856052188838611</v>
      </c>
      <c r="AE153" s="11">
        <f>'OddsRatio_working_3-way'!X153^(1/3)*SIN(('OddsRatio_working_3-way'!Y153+4*PI())/3)</f>
        <v>-0.5215921813008626</v>
      </c>
      <c r="AF153" s="11">
        <f>-'OddsRatio_working_3-way'!U153/(3*'OddsRatio_working_3-way'!X153^(1/3))*COS(('OddsRatio_working_3-way'!Y153)/3)</f>
        <v>0.54279741626566702</v>
      </c>
      <c r="AG153" s="11">
        <f>-'OddsRatio_working_3-way'!U153/(3*'OddsRatio_working_3-way'!X153^(1/3))*COS(('OddsRatio_working_3-way'!Y153+2*PI())/3)</f>
        <v>-0.36062674257810418</v>
      </c>
      <c r="AH153" s="11">
        <f>-'OddsRatio_working_3-way'!U153/(3*'OddsRatio_working_3-way'!X153^(1/3))*COS(('OddsRatio_working_3-way'!Y153+4*PI())/3)</f>
        <v>-0.18217067368756273</v>
      </c>
      <c r="AI153" s="11">
        <f>'OddsRatio_working_3-way'!U153/(3*'OddsRatio_working_3-way'!X153^(1/3))*SIN(('OddsRatio_working_3-way'!Y153)/3)</f>
        <v>-0.1030316594124765</v>
      </c>
      <c r="AJ153" s="11">
        <f>'OddsRatio_working_3-way'!U153/(3*'OddsRatio_working_3-way'!X153^(1/3))*SIN(('OddsRatio_working_3-way'!Y153+2*PI())/3)</f>
        <v>-0.41856052188838611</v>
      </c>
      <c r="AK153" s="11">
        <f>'OddsRatio_working_3-way'!U153/(3*'OddsRatio_working_3-way'!X153^(1/3))*SIN(('OddsRatio_working_3-way'!Y153+4*PI())/3)</f>
        <v>0.5215921813008626</v>
      </c>
      <c r="AL153" s="11">
        <f>'OddsRatio_working_3-way'!Z153+'OddsRatio_working_3-way'!AF153</f>
        <v>1.085594832531334</v>
      </c>
      <c r="AM153" s="11">
        <f>'OddsRatio_working_3-way'!AA153+'OddsRatio_working_3-way'!AG153</f>
        <v>-0.72125348515620835</v>
      </c>
      <c r="AN153" s="11">
        <f>'OddsRatio_working_3-way'!AB153+'OddsRatio_working_3-way'!AH153</f>
        <v>-0.36434134737512547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1.085594832531334</v>
      </c>
      <c r="AS153" s="11">
        <f>IF(('OddsRatio_working_3-way'!X153=0),IF(Q153&gt;0,-Q153^(1/3),(-Q153)^(1/3)),'OddsRatio_working_3-way'!AM153-'OddsRatio_working_3-way'!R153/3)</f>
        <v>-0.72125348515620835</v>
      </c>
      <c r="AT153" s="11">
        <f>IF(('OddsRatio_working_3-way'!X153=0),IF(Q153&gt;0,-Q153^(1/3),(-Q153)^(1/3)),'OddsRatio_working_3-way'!AN153-'OddsRatio_working_3-way'!R153/3)</f>
        <v>-0.36434134737512547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1.17</v>
      </c>
      <c r="B154" s="4">
        <f>IF('True_Odds_Calculator_3-way'!B155="","",'True_Odds_Calculator_3-way'!B155)</f>
        <v>6.55</v>
      </c>
      <c r="C154" s="4">
        <f>IF('True_Odds_Calculator_3-way'!C155="","",'True_Odds_Calculator_3-way'!C155)</f>
        <v>19.54</v>
      </c>
      <c r="D154" s="9">
        <f t="shared" si="39"/>
        <v>0.82858801399628401</v>
      </c>
      <c r="E154" s="9">
        <f t="shared" si="40"/>
        <v>0.1289694339366603</v>
      </c>
      <c r="F154" s="9">
        <f t="shared" si="41"/>
        <v>4.2442552067055883E-2</v>
      </c>
      <c r="G154" s="9">
        <f t="shared" si="42"/>
        <v>1.2168964346452413</v>
      </c>
      <c r="H154" s="9">
        <f t="shared" si="43"/>
        <v>1.2068723938896908</v>
      </c>
      <c r="I154" s="9">
        <f t="shared" si="44"/>
        <v>7.7537752122810879</v>
      </c>
      <c r="J154" s="9">
        <f t="shared" si="45"/>
        <v>23.561259898322771</v>
      </c>
      <c r="K154" s="11">
        <f t="shared" si="46"/>
        <v>0.85470085470085477</v>
      </c>
      <c r="L154" s="11">
        <f t="shared" si="47"/>
        <v>0.15267175572519084</v>
      </c>
      <c r="M154" s="11">
        <f t="shared" si="48"/>
        <v>5.1177072671443197E-2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-0.11681534963587059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0.16200897540408588</v>
      </c>
      <c r="Q154" s="11">
        <f>2*'OddsRatio_working_3-way'!K154*'OddsRatio_working_3-way'!L154*'OddsRatio_working_3-way'!M154</f>
        <v>1.3356057329273361E-2</v>
      </c>
      <c r="R154" s="11">
        <f t="shared" si="49"/>
        <v>0</v>
      </c>
      <c r="S154" s="11">
        <f t="shared" si="50"/>
        <v>-1.386880884310923</v>
      </c>
      <c r="T154" s="11">
        <f t="shared" si="51"/>
        <v>-0.11433478023997717</v>
      </c>
      <c r="U154" s="11">
        <f>'OddsRatio_working_3-way'!S154-'OddsRatio_working_3-way'!R154^2/3</f>
        <v>-1.386880884310923</v>
      </c>
      <c r="V154" s="11">
        <f>'OddsRatio_working_3-way'!S154*'OddsRatio_working_3-way'!R154/3-2*'OddsRatio_working_3-way'!R154^3/27-'OddsRatio_working_3-way'!T154</f>
        <v>0.11433478023997717</v>
      </c>
      <c r="W154" s="11">
        <f>'OddsRatio_working_3-way'!V154^2+4*'OddsRatio_working_3-way'!U154^3/27</f>
        <v>-0.38212462600179847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0.31432350690583194</v>
      </c>
      <c r="Y154" s="11">
        <f>IF('OddsRatio_working_3-way'!W154&gt;=0,IF('OddsRatio_working_3-way'!V154+SQRT('OddsRatio_working_3-way'!W154)&gt;0,0,PI()),ACOS('OddsRatio_working_3-way'!V154/(2*'OddsRatio_working_3-way'!X154)))</f>
        <v>1.3879040478559128</v>
      </c>
      <c r="Z154" s="11">
        <f>'OddsRatio_working_3-way'!X154^(1/3)*COS('OddsRatio_working_3-way'!Y154/3)</f>
        <v>0.60844821732262055</v>
      </c>
      <c r="AA154" s="11">
        <f>'OddsRatio_working_3-way'!X154^(1/3)*COS(('OddsRatio_working_3-way'!Y154+2*PI())/3)</f>
        <v>-0.56702307404250152</v>
      </c>
      <c r="AB154" s="11">
        <f>'OddsRatio_working_3-way'!X154^(1/3)*COS(('OddsRatio_working_3-way'!Y154+4*PI())/3)</f>
        <v>-4.1425143280119328E-2</v>
      </c>
      <c r="AC154" s="11">
        <f>'OddsRatio_working_3-way'!X154^(1/3)*SIN('OddsRatio_working_3-way'!Y154/3)</f>
        <v>0.30345410681117185</v>
      </c>
      <c r="AD154" s="11">
        <f>'OddsRatio_working_3-way'!X154^(1/3)*SIN(('OddsRatio_working_3-way'!Y154+2*PI())/3)</f>
        <v>0.37520455968315852</v>
      </c>
      <c r="AE154" s="11">
        <f>'OddsRatio_working_3-way'!X154^(1/3)*SIN(('OddsRatio_working_3-way'!Y154+4*PI())/3)</f>
        <v>-0.67865866649433026</v>
      </c>
      <c r="AF154" s="11">
        <f>-'OddsRatio_working_3-way'!U154/(3*'OddsRatio_working_3-way'!X154^(1/3))*COS(('OddsRatio_working_3-way'!Y154)/3)</f>
        <v>0.60844821732262067</v>
      </c>
      <c r="AG154" s="11">
        <f>-'OddsRatio_working_3-way'!U154/(3*'OddsRatio_working_3-way'!X154^(1/3))*COS(('OddsRatio_working_3-way'!Y154+2*PI())/3)</f>
        <v>-0.56702307404250152</v>
      </c>
      <c r="AH154" s="11">
        <f>-'OddsRatio_working_3-way'!U154/(3*'OddsRatio_working_3-way'!X154^(1/3))*COS(('OddsRatio_working_3-way'!Y154+4*PI())/3)</f>
        <v>-4.1425143280119335E-2</v>
      </c>
      <c r="AI154" s="11">
        <f>'OddsRatio_working_3-way'!U154/(3*'OddsRatio_working_3-way'!X154^(1/3))*SIN(('OddsRatio_working_3-way'!Y154)/3)</f>
        <v>-0.30345410681117191</v>
      </c>
      <c r="AJ154" s="11">
        <f>'OddsRatio_working_3-way'!U154/(3*'OddsRatio_working_3-way'!X154^(1/3))*SIN(('OddsRatio_working_3-way'!Y154+2*PI())/3)</f>
        <v>-0.37520455968315858</v>
      </c>
      <c r="AK154" s="11">
        <f>'OddsRatio_working_3-way'!U154/(3*'OddsRatio_working_3-way'!X154^(1/3))*SIN(('OddsRatio_working_3-way'!Y154+4*PI())/3)</f>
        <v>0.67865866649433038</v>
      </c>
      <c r="AL154" s="11">
        <f>'OddsRatio_working_3-way'!Z154+'OddsRatio_working_3-way'!AF154</f>
        <v>1.2168964346452413</v>
      </c>
      <c r="AM154" s="11">
        <f>'OddsRatio_working_3-way'!AA154+'OddsRatio_working_3-way'!AG154</f>
        <v>-1.134046148085003</v>
      </c>
      <c r="AN154" s="11">
        <f>'OddsRatio_working_3-way'!AB154+'OddsRatio_working_3-way'!AH154</f>
        <v>-8.2850286560238656E-2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1.2168964346452413</v>
      </c>
      <c r="AS154" s="11">
        <f>IF(('OddsRatio_working_3-way'!X154=0),IF(Q154&gt;0,-Q154^(1/3),(-Q154)^(1/3)),'OddsRatio_working_3-way'!AM154-'OddsRatio_working_3-way'!R154/3)</f>
        <v>-1.134046148085003</v>
      </c>
      <c r="AT154" s="11">
        <f>IF(('OddsRatio_working_3-way'!X154=0),IF(Q154&gt;0,-Q154^(1/3),(-Q154)^(1/3)),'OddsRatio_working_3-way'!AN154-'OddsRatio_working_3-way'!R154/3)</f>
        <v>-8.2850286560238656E-2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1.1599999999999999</v>
      </c>
      <c r="B155" s="4">
        <f>IF('True_Odds_Calculator_3-way'!B156="","",'True_Odds_Calculator_3-way'!B156)</f>
        <v>6.47</v>
      </c>
      <c r="C155" s="4">
        <f>IF('True_Odds_Calculator_3-way'!C156="","",'True_Odds_Calculator_3-way'!C156)</f>
        <v>23.15</v>
      </c>
      <c r="D155" s="9">
        <f t="shared" si="39"/>
        <v>0.83538517937227896</v>
      </c>
      <c r="E155" s="9">
        <f t="shared" si="40"/>
        <v>0.12925347792965958</v>
      </c>
      <c r="F155" s="9">
        <f t="shared" si="41"/>
        <v>3.5361342698061467E-2</v>
      </c>
      <c r="G155" s="9">
        <f t="shared" si="42"/>
        <v>1.2315787427499547</v>
      </c>
      <c r="H155" s="9">
        <f t="shared" si="43"/>
        <v>1.1970525988399927</v>
      </c>
      <c r="I155" s="9">
        <f t="shared" si="44"/>
        <v>7.7367357228422531</v>
      </c>
      <c r="J155" s="9">
        <f t="shared" si="45"/>
        <v>28.279469151911492</v>
      </c>
      <c r="K155" s="11">
        <f t="shared" si="46"/>
        <v>0.86206896551724144</v>
      </c>
      <c r="L155" s="11">
        <f t="shared" si="47"/>
        <v>0.15455950540958269</v>
      </c>
      <c r="M155" s="11">
        <f t="shared" si="48"/>
        <v>4.3196544276457888E-2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-0.11157522577003198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0.15988914352715453</v>
      </c>
      <c r="Q155" s="11">
        <f>2*'OddsRatio_working_3-way'!K155*'OddsRatio_working_3-way'!L155*'OddsRatio_working_3-way'!M155</f>
        <v>1.1511097446159432E-2</v>
      </c>
      <c r="R155" s="11">
        <f t="shared" si="49"/>
        <v>0</v>
      </c>
      <c r="S155" s="11">
        <f t="shared" si="50"/>
        <v>-1.433016535917234</v>
      </c>
      <c r="T155" s="11">
        <f t="shared" si="51"/>
        <v>-0.10316893707107515</v>
      </c>
      <c r="U155" s="11">
        <f>'OddsRatio_working_3-way'!S155-'OddsRatio_working_3-way'!R155^2/3</f>
        <v>-1.433016535917234</v>
      </c>
      <c r="V155" s="11">
        <f>'OddsRatio_working_3-way'!S155*'OddsRatio_working_3-way'!R155/3-2*'OddsRatio_working_3-way'!R155^3/27-'OddsRatio_working_3-way'!T155</f>
        <v>0.10316893707107515</v>
      </c>
      <c r="W155" s="11">
        <f>'OddsRatio_working_3-way'!V155^2+4*'OddsRatio_working_3-way'!U155^3/27</f>
        <v>-0.42531937148257909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0.33013754749306939</v>
      </c>
      <c r="Y155" s="11">
        <f>IF('OddsRatio_working_3-way'!W155&gt;=0,IF('OddsRatio_working_3-way'!V155+SQRT('OddsRatio_working_3-way'!W155)&gt;0,0,PI()),ACOS('OddsRatio_working_3-way'!V155/(2*'OddsRatio_working_3-way'!X155)))</f>
        <v>1.4139019937530539</v>
      </c>
      <c r="Z155" s="11">
        <f>'OddsRatio_working_3-way'!X155^(1/3)*COS('OddsRatio_working_3-way'!Y155/3)</f>
        <v>0.61578937137497736</v>
      </c>
      <c r="AA155" s="11">
        <f>'OddsRatio_working_3-way'!X155^(1/3)*COS(('OddsRatio_working_3-way'!Y155+2*PI())/3)</f>
        <v>-0.57966061724535722</v>
      </c>
      <c r="AB155" s="11">
        <f>'OddsRatio_working_3-way'!X155^(1/3)*COS(('OddsRatio_working_3-way'!Y155+4*PI())/3)</f>
        <v>-3.6128754129620327E-2</v>
      </c>
      <c r="AC155" s="11">
        <f>'OddsRatio_working_3-way'!X155^(1/3)*SIN('OddsRatio_working_3-way'!Y155/3)</f>
        <v>0.31380826748300972</v>
      </c>
      <c r="AD155" s="11">
        <f>'OddsRatio_working_3-way'!X155^(1/3)*SIN(('OddsRatio_working_3-way'!Y155+2*PI())/3)</f>
        <v>0.37638510524967567</v>
      </c>
      <c r="AE155" s="11">
        <f>'OddsRatio_working_3-way'!X155^(1/3)*SIN(('OddsRatio_working_3-way'!Y155+4*PI())/3)</f>
        <v>-0.69019337273268533</v>
      </c>
      <c r="AF155" s="11">
        <f>-'OddsRatio_working_3-way'!U155/(3*'OddsRatio_working_3-way'!X155^(1/3))*COS(('OddsRatio_working_3-way'!Y155)/3)</f>
        <v>0.61578937137497725</v>
      </c>
      <c r="AG155" s="11">
        <f>-'OddsRatio_working_3-way'!U155/(3*'OddsRatio_working_3-way'!X155^(1/3))*COS(('OddsRatio_working_3-way'!Y155+2*PI())/3)</f>
        <v>-0.57966061724535711</v>
      </c>
      <c r="AH155" s="11">
        <f>-'OddsRatio_working_3-way'!U155/(3*'OddsRatio_working_3-way'!X155^(1/3))*COS(('OddsRatio_working_3-way'!Y155+4*PI())/3)</f>
        <v>-3.612875412962032E-2</v>
      </c>
      <c r="AI155" s="11">
        <f>'OddsRatio_working_3-way'!U155/(3*'OddsRatio_working_3-way'!X155^(1/3))*SIN(('OddsRatio_working_3-way'!Y155)/3)</f>
        <v>-0.31380826748300966</v>
      </c>
      <c r="AJ155" s="11">
        <f>'OddsRatio_working_3-way'!U155/(3*'OddsRatio_working_3-way'!X155^(1/3))*SIN(('OddsRatio_working_3-way'!Y155+2*PI())/3)</f>
        <v>-0.37638510524967561</v>
      </c>
      <c r="AK155" s="11">
        <f>'OddsRatio_working_3-way'!U155/(3*'OddsRatio_working_3-way'!X155^(1/3))*SIN(('OddsRatio_working_3-way'!Y155+4*PI())/3)</f>
        <v>0.69019337273268522</v>
      </c>
      <c r="AL155" s="11">
        <f>'OddsRatio_working_3-way'!Z155+'OddsRatio_working_3-way'!AF155</f>
        <v>1.2315787427499547</v>
      </c>
      <c r="AM155" s="11">
        <f>'OddsRatio_working_3-way'!AA155+'OddsRatio_working_3-way'!AG155</f>
        <v>-1.1593212344907142</v>
      </c>
      <c r="AN155" s="11">
        <f>'OddsRatio_working_3-way'!AB155+'OddsRatio_working_3-way'!AH155</f>
        <v>-7.2257508259240655E-2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1.2315787427499547</v>
      </c>
      <c r="AS155" s="11">
        <f>IF(('OddsRatio_working_3-way'!X155=0),IF(Q155&gt;0,-Q155^(1/3),(-Q155)^(1/3)),'OddsRatio_working_3-way'!AM155-'OddsRatio_working_3-way'!R155/3)</f>
        <v>-1.1593212344907142</v>
      </c>
      <c r="AT155" s="11">
        <f>IF(('OddsRatio_working_3-way'!X155=0),IF(Q155&gt;0,-Q155^(1/3),(-Q155)^(1/3)),'OddsRatio_working_3-way'!AN155-'OddsRatio_working_3-way'!R155/3)</f>
        <v>-7.2257508259240655E-2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1.1399999999999999</v>
      </c>
      <c r="B156" s="4">
        <f>IF('True_Odds_Calculator_3-way'!B157="","",'True_Odds_Calculator_3-way'!B157)</f>
        <v>7.55</v>
      </c>
      <c r="C156" s="4">
        <f>IF('True_Odds_Calculator_3-way'!C157="","",'True_Odds_Calculator_3-way'!C157)</f>
        <v>21.98</v>
      </c>
      <c r="D156" s="9">
        <f t="shared" si="39"/>
        <v>0.85269989565440318</v>
      </c>
      <c r="E156" s="9">
        <f t="shared" si="40"/>
        <v>0.11010762082540046</v>
      </c>
      <c r="F156" s="9">
        <f t="shared" si="41"/>
        <v>3.7192483520196162E-2</v>
      </c>
      <c r="G156" s="9">
        <f t="shared" si="42"/>
        <v>1.2338967177439168</v>
      </c>
      <c r="H156" s="9">
        <f t="shared" si="43"/>
        <v>1.1727455404841485</v>
      </c>
      <c r="I156" s="9">
        <f t="shared" si="44"/>
        <v>9.0820235012226558</v>
      </c>
      <c r="J156" s="9">
        <f t="shared" si="45"/>
        <v>26.887153138267379</v>
      </c>
      <c r="K156" s="11">
        <f t="shared" si="46"/>
        <v>0.87719298245614041</v>
      </c>
      <c r="L156" s="11">
        <f t="shared" si="47"/>
        <v>0.13245033112582782</v>
      </c>
      <c r="M156" s="11">
        <f t="shared" si="48"/>
        <v>4.5495905368516831E-2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-0.10169399962554537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0.14626138045159298</v>
      </c>
      <c r="Q156" s="11">
        <f>2*'OddsRatio_working_3-way'!K156*'OddsRatio_working_3-way'!L156*'OddsRatio_working_3-way'!M156</f>
        <v>1.0571838124437512E-2</v>
      </c>
      <c r="R156" s="11">
        <f t="shared" si="49"/>
        <v>0</v>
      </c>
      <c r="S156" s="11">
        <f t="shared" si="50"/>
        <v>-1.4382498573185467</v>
      </c>
      <c r="T156" s="11">
        <f t="shared" si="51"/>
        <v>-0.10395734422251875</v>
      </c>
      <c r="U156" s="11">
        <f>'OddsRatio_working_3-way'!S156-'OddsRatio_working_3-way'!R156^2/3</f>
        <v>-1.4382498573185467</v>
      </c>
      <c r="V156" s="11">
        <f>'OddsRatio_working_3-way'!S156*'OddsRatio_working_3-way'!R156/3-2*'OddsRatio_working_3-way'!R156^3/27-'OddsRatio_working_3-way'!T156</f>
        <v>0.10395734422251875</v>
      </c>
      <c r="W156" s="11">
        <f>'OddsRatio_working_3-way'!V156^2+4*'OddsRatio_working_3-way'!U156^3/27</f>
        <v>-0.42994989861241717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0.33194767209238585</v>
      </c>
      <c r="Y156" s="11">
        <f>IF('OddsRatio_working_3-way'!W156&gt;=0,IF('OddsRatio_working_3-way'!V156+SQRT('OddsRatio_working_3-way'!W156)&gt;0,0,PI()),ACOS('OddsRatio_working_3-way'!V156/(2*'OddsRatio_working_3-way'!X156)))</f>
        <v>1.4135623108583704</v>
      </c>
      <c r="Z156" s="11">
        <f>'OddsRatio_working_3-way'!X156^(1/3)*COS('OddsRatio_working_3-way'!Y156/3)</f>
        <v>0.61694835887195831</v>
      </c>
      <c r="AA156" s="11">
        <f>'OddsRatio_working_3-way'!X156^(1/3)*COS(('OddsRatio_working_3-way'!Y156+2*PI())/3)</f>
        <v>-0.58067540315390198</v>
      </c>
      <c r="AB156" s="11">
        <f>'OddsRatio_working_3-way'!X156^(1/3)*COS(('OddsRatio_working_3-way'!Y156+4*PI())/3)</f>
        <v>-3.6272955718056249E-2</v>
      </c>
      <c r="AC156" s="11">
        <f>'OddsRatio_working_3-way'!X156^(1/3)*SIN('OddsRatio_working_3-way'!Y156/3)</f>
        <v>0.31431089957457647</v>
      </c>
      <c r="AD156" s="11">
        <f>'OddsRatio_working_3-way'!X156^(1/3)*SIN(('OddsRatio_working_3-way'!Y156+2*PI())/3)</f>
        <v>0.37713750181894623</v>
      </c>
      <c r="AE156" s="11">
        <f>'OddsRatio_working_3-way'!X156^(1/3)*SIN(('OddsRatio_working_3-way'!Y156+4*PI())/3)</f>
        <v>-0.6914484013935227</v>
      </c>
      <c r="AF156" s="11">
        <f>-'OddsRatio_working_3-way'!U156/(3*'OddsRatio_working_3-way'!X156^(1/3))*COS(('OddsRatio_working_3-way'!Y156)/3)</f>
        <v>0.61694835887195842</v>
      </c>
      <c r="AG156" s="11">
        <f>-'OddsRatio_working_3-way'!U156/(3*'OddsRatio_working_3-way'!X156^(1/3))*COS(('OddsRatio_working_3-way'!Y156+2*PI())/3)</f>
        <v>-0.58067540315390198</v>
      </c>
      <c r="AH156" s="11">
        <f>-'OddsRatio_working_3-way'!U156/(3*'OddsRatio_working_3-way'!X156^(1/3))*COS(('OddsRatio_working_3-way'!Y156+4*PI())/3)</f>
        <v>-3.6272955718056256E-2</v>
      </c>
      <c r="AI156" s="11">
        <f>'OddsRatio_working_3-way'!U156/(3*'OddsRatio_working_3-way'!X156^(1/3))*SIN(('OddsRatio_working_3-way'!Y156)/3)</f>
        <v>-0.31431089957457653</v>
      </c>
      <c r="AJ156" s="11">
        <f>'OddsRatio_working_3-way'!U156/(3*'OddsRatio_working_3-way'!X156^(1/3))*SIN(('OddsRatio_working_3-way'!Y156+2*PI())/3)</f>
        <v>-0.37713750181894629</v>
      </c>
      <c r="AK156" s="11">
        <f>'OddsRatio_working_3-way'!U156/(3*'OddsRatio_working_3-way'!X156^(1/3))*SIN(('OddsRatio_working_3-way'!Y156+4*PI())/3)</f>
        <v>0.69144840139352282</v>
      </c>
      <c r="AL156" s="11">
        <f>'OddsRatio_working_3-way'!Z156+'OddsRatio_working_3-way'!AF156</f>
        <v>1.2338967177439168</v>
      </c>
      <c r="AM156" s="11">
        <f>'OddsRatio_working_3-way'!AA156+'OddsRatio_working_3-way'!AG156</f>
        <v>-1.161350806307804</v>
      </c>
      <c r="AN156" s="11">
        <f>'OddsRatio_working_3-way'!AB156+'OddsRatio_working_3-way'!AH156</f>
        <v>-7.2545911436112498E-2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1.2338967177439168</v>
      </c>
      <c r="AS156" s="11">
        <f>IF(('OddsRatio_working_3-way'!X156=0),IF(Q156&gt;0,-Q156^(1/3),(-Q156)^(1/3)),'OddsRatio_working_3-way'!AM156-'OddsRatio_working_3-way'!R156/3)</f>
        <v>-1.161350806307804</v>
      </c>
      <c r="AT156" s="11">
        <f>IF(('OddsRatio_working_3-way'!X156=0),IF(Q156&gt;0,-Q156^(1/3),(-Q156)^(1/3)),'OddsRatio_working_3-way'!AN156-'OddsRatio_working_3-way'!R156/3)</f>
        <v>-7.2545911436112498E-2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5.21</v>
      </c>
      <c r="B157" s="4">
        <f>IF('True_Odds_Calculator_3-way'!B158="","",'True_Odds_Calculator_3-way'!B158)</f>
        <v>4.17</v>
      </c>
      <c r="C157" s="4">
        <f>IF('True_Odds_Calculator_3-way'!C158="","",'True_Odds_Calculator_3-way'!C158)</f>
        <v>1.68</v>
      </c>
      <c r="D157" s="9">
        <f t="shared" si="39"/>
        <v>0.18476353664104458</v>
      </c>
      <c r="E157" s="9">
        <f t="shared" si="40"/>
        <v>0.23135599118551611</v>
      </c>
      <c r="F157" s="9">
        <f t="shared" si="41"/>
        <v>0.58388047217343919</v>
      </c>
      <c r="G157" s="9">
        <f t="shared" si="42"/>
        <v>1.0480577982339323</v>
      </c>
      <c r="H157" s="9">
        <f t="shared" si="43"/>
        <v>5.4123233305648544</v>
      </c>
      <c r="I157" s="9">
        <f t="shared" si="44"/>
        <v>4.3223432204015655</v>
      </c>
      <c r="J157" s="9">
        <f t="shared" si="45"/>
        <v>1.7126793027990741</v>
      </c>
      <c r="K157" s="11">
        <f t="shared" si="46"/>
        <v>0.19193857965451055</v>
      </c>
      <c r="L157" s="11">
        <f t="shared" si="47"/>
        <v>0.23980815347721823</v>
      </c>
      <c r="M157" s="11">
        <f t="shared" si="48"/>
        <v>0.59523809523809523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-0.24863783226229552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0.22082690305118119</v>
      </c>
      <c r="Q157" s="11">
        <f>2*'OddsRatio_working_3-way'!K157*'OddsRatio_working_3-way'!L157*'OddsRatio_working_3-way'!M157</f>
        <v>5.479575758093827E-2</v>
      </c>
      <c r="R157" s="11">
        <f t="shared" si="49"/>
        <v>0</v>
      </c>
      <c r="S157" s="11">
        <f t="shared" si="50"/>
        <v>-0.8881468320485687</v>
      </c>
      <c r="T157" s="11">
        <f t="shared" si="51"/>
        <v>-0.22038382929244887</v>
      </c>
      <c r="U157" s="11">
        <f>'OddsRatio_working_3-way'!S157-'OddsRatio_working_3-way'!R157^2/3</f>
        <v>-0.8881468320485687</v>
      </c>
      <c r="V157" s="11">
        <f>'OddsRatio_working_3-way'!S157*'OddsRatio_working_3-way'!R157/3-2*'OddsRatio_working_3-way'!R157^3/27-'OddsRatio_working_3-way'!T157</f>
        <v>0.22038382929244887</v>
      </c>
      <c r="W157" s="11">
        <f>'OddsRatio_working_3-way'!V157^2+4*'OddsRatio_working_3-way'!U157^3/27</f>
        <v>-5.5219779642810704E-2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0.16108135511009178</v>
      </c>
      <c r="Y157" s="11">
        <f>IF('OddsRatio_working_3-way'!W157&gt;=0,IF('OddsRatio_working_3-way'!V157+SQRT('OddsRatio_working_3-way'!W157)&gt;0,0,PI()),ACOS('OddsRatio_working_3-way'!V157/(2*'OddsRatio_working_3-way'!X157)))</f>
        <v>0.81745994003845335</v>
      </c>
      <c r="Z157" s="11">
        <f>'OddsRatio_working_3-way'!X157^(1/3)*COS('OddsRatio_working_3-way'!Y157/3)</f>
        <v>0.52402889911696604</v>
      </c>
      <c r="AA157" s="11">
        <f>'OddsRatio_working_3-way'!X157^(1/3)*COS(('OddsRatio_working_3-way'!Y157+2*PI())/3)</f>
        <v>-0.38882924632856691</v>
      </c>
      <c r="AB157" s="11">
        <f>'OddsRatio_working_3-way'!X157^(1/3)*COS(('OddsRatio_working_3-way'!Y157+4*PI())/3)</f>
        <v>-0.13519965278839916</v>
      </c>
      <c r="AC157" s="11">
        <f>'OddsRatio_working_3-way'!X157^(1/3)*SIN('OddsRatio_working_3-way'!Y157/3)</f>
        <v>0.1464331141048712</v>
      </c>
      <c r="AD157" s="11">
        <f>'OddsRatio_working_3-way'!X157^(1/3)*SIN(('OddsRatio_working_3-way'!Y157+2*PI())/3)</f>
        <v>0.38060578190004968</v>
      </c>
      <c r="AE157" s="11">
        <f>'OddsRatio_working_3-way'!X157^(1/3)*SIN(('OddsRatio_working_3-way'!Y157+4*PI())/3)</f>
        <v>-0.52703889600492093</v>
      </c>
      <c r="AF157" s="11">
        <f>-'OddsRatio_working_3-way'!U157/(3*'OddsRatio_working_3-way'!X157^(1/3))*COS(('OddsRatio_working_3-way'!Y157)/3)</f>
        <v>0.52402889911696615</v>
      </c>
      <c r="AG157" s="11">
        <f>-'OddsRatio_working_3-way'!U157/(3*'OddsRatio_working_3-way'!X157^(1/3))*COS(('OddsRatio_working_3-way'!Y157+2*PI())/3)</f>
        <v>-0.38882924632856702</v>
      </c>
      <c r="AH157" s="11">
        <f>-'OddsRatio_working_3-way'!U157/(3*'OddsRatio_working_3-way'!X157^(1/3))*COS(('OddsRatio_working_3-way'!Y157+4*PI())/3)</f>
        <v>-0.13519965278839918</v>
      </c>
      <c r="AI157" s="11">
        <f>'OddsRatio_working_3-way'!U157/(3*'OddsRatio_working_3-way'!X157^(1/3))*SIN(('OddsRatio_working_3-way'!Y157)/3)</f>
        <v>-0.14643311410487125</v>
      </c>
      <c r="AJ157" s="11">
        <f>'OddsRatio_working_3-way'!U157/(3*'OddsRatio_working_3-way'!X157^(1/3))*SIN(('OddsRatio_working_3-way'!Y157+2*PI())/3)</f>
        <v>-0.38060578190004979</v>
      </c>
      <c r="AK157" s="11">
        <f>'OddsRatio_working_3-way'!U157/(3*'OddsRatio_working_3-way'!X157^(1/3))*SIN(('OddsRatio_working_3-way'!Y157+4*PI())/3)</f>
        <v>0.52703889600492104</v>
      </c>
      <c r="AL157" s="11">
        <f>'OddsRatio_working_3-way'!Z157+'OddsRatio_working_3-way'!AF157</f>
        <v>1.0480577982339323</v>
      </c>
      <c r="AM157" s="11">
        <f>'OddsRatio_working_3-way'!AA157+'OddsRatio_working_3-way'!AG157</f>
        <v>-0.77765849265713394</v>
      </c>
      <c r="AN157" s="11">
        <f>'OddsRatio_working_3-way'!AB157+'OddsRatio_working_3-way'!AH157</f>
        <v>-0.27039930557679837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1.0480577982339323</v>
      </c>
      <c r="AS157" s="11">
        <f>IF(('OddsRatio_working_3-way'!X157=0),IF(Q157&gt;0,-Q157^(1/3),(-Q157)^(1/3)),'OddsRatio_working_3-way'!AM157-'OddsRatio_working_3-way'!R157/3)</f>
        <v>-0.77765849265713394</v>
      </c>
      <c r="AT157" s="11">
        <f>IF(('OddsRatio_working_3-way'!X157=0),IF(Q157&gt;0,-Q157^(1/3),(-Q157)^(1/3)),'OddsRatio_working_3-way'!AN157-'OddsRatio_working_3-way'!R157/3)</f>
        <v>-0.27039930557679837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2.14</v>
      </c>
      <c r="B158" s="4">
        <f>IF('True_Odds_Calculator_3-way'!B159="","",'True_Odds_Calculator_3-way'!B159)</f>
        <v>3.47</v>
      </c>
      <c r="C158" s="4">
        <f>IF('True_Odds_Calculator_3-way'!C159="","",'True_Odds_Calculator_3-way'!C159)</f>
        <v>3.73</v>
      </c>
      <c r="D158" s="9">
        <f t="shared" si="39"/>
        <v>0.45822863610480707</v>
      </c>
      <c r="E158" s="9">
        <f t="shared" si="40"/>
        <v>0.28076589434061217</v>
      </c>
      <c r="F158" s="9">
        <f t="shared" si="41"/>
        <v>0.26100546955458087</v>
      </c>
      <c r="G158" s="9">
        <f t="shared" si="42"/>
        <v>1.0371199027287716</v>
      </c>
      <c r="H158" s="9">
        <f t="shared" si="43"/>
        <v>2.1823166891107997</v>
      </c>
      <c r="I158" s="9">
        <f t="shared" si="44"/>
        <v>3.5616861597400655</v>
      </c>
      <c r="J158" s="9">
        <f t="shared" si="45"/>
        <v>3.8313373344495458</v>
      </c>
      <c r="K158" s="11">
        <f t="shared" si="46"/>
        <v>0.46728971962616822</v>
      </c>
      <c r="L158" s="11">
        <f t="shared" si="47"/>
        <v>0.28818443804034583</v>
      </c>
      <c r="M158" s="11">
        <f t="shared" si="48"/>
        <v>0.26809651474530832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-0.27753155670502327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0.22889545954446056</v>
      </c>
      <c r="Q158" s="11">
        <f>2*'OddsRatio_working_3-way'!K158*'OddsRatio_working_3-way'!L158*'OddsRatio_working_3-way'!M158</f>
        <v>7.2206769572385018E-2</v>
      </c>
      <c r="R158" s="11">
        <f t="shared" si="49"/>
        <v>0</v>
      </c>
      <c r="S158" s="11">
        <f t="shared" si="50"/>
        <v>-0.82475471352522267</v>
      </c>
      <c r="T158" s="11">
        <f t="shared" si="51"/>
        <v>-0.26017498849376103</v>
      </c>
      <c r="U158" s="11">
        <f>'OddsRatio_working_3-way'!S158-'OddsRatio_working_3-way'!R158^2/3</f>
        <v>-0.82475471352522267</v>
      </c>
      <c r="V158" s="11">
        <f>'OddsRatio_working_3-way'!S158*'OddsRatio_working_3-way'!R158/3-2*'OddsRatio_working_3-way'!R158^3/27-'OddsRatio_working_3-way'!T158</f>
        <v>0.26017498849376103</v>
      </c>
      <c r="W158" s="11">
        <f>'OddsRatio_working_3-way'!V158^2+4*'OddsRatio_working_3-way'!U158^3/27</f>
        <v>-1.5422298262131567E-2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0.14414690674782121</v>
      </c>
      <c r="Y158" s="11">
        <f>IF('OddsRatio_working_3-way'!W158&gt;=0,IF('OddsRatio_working_3-way'!V158+SQRT('OddsRatio_working_3-way'!W158)&gt;0,0,PI()),ACOS('OddsRatio_working_3-way'!V158/(2*'OddsRatio_working_3-way'!X158)))</f>
        <v>0.4453389842588682</v>
      </c>
      <c r="Z158" s="11">
        <f>'OddsRatio_working_3-way'!X158^(1/3)*COS('OddsRatio_working_3-way'!Y158/3)</f>
        <v>0.51855995136438582</v>
      </c>
      <c r="AA158" s="11">
        <f>'OddsRatio_working_3-way'!X158^(1/3)*COS(('OddsRatio_working_3-way'!Y158+2*PI())/3)</f>
        <v>-0.32643919702989793</v>
      </c>
      <c r="AB158" s="11">
        <f>'OddsRatio_working_3-way'!X158^(1/3)*COS(('OddsRatio_working_3-way'!Y158+4*PI())/3)</f>
        <v>-0.19212075433448803</v>
      </c>
      <c r="AC158" s="11">
        <f>'OddsRatio_working_3-way'!X158^(1/3)*SIN('OddsRatio_working_3-way'!Y158/3)</f>
        <v>7.754878904732633E-2</v>
      </c>
      <c r="AD158" s="11">
        <f>'OddsRatio_working_3-way'!X158^(1/3)*SIN(('OddsRatio_working_3-way'!Y158+2*PI())/3)</f>
        <v>0.41031169674311796</v>
      </c>
      <c r="AE158" s="11">
        <f>'OddsRatio_working_3-way'!X158^(1/3)*SIN(('OddsRatio_working_3-way'!Y158+4*PI())/3)</f>
        <v>-0.48786048579044416</v>
      </c>
      <c r="AF158" s="11">
        <f>-'OddsRatio_working_3-way'!U158/(3*'OddsRatio_working_3-way'!X158^(1/3))*COS(('OddsRatio_working_3-way'!Y158)/3)</f>
        <v>0.51855995136438582</v>
      </c>
      <c r="AG158" s="11">
        <f>-'OddsRatio_working_3-way'!U158/(3*'OddsRatio_working_3-way'!X158^(1/3))*COS(('OddsRatio_working_3-way'!Y158+2*PI())/3)</f>
        <v>-0.32643919702989793</v>
      </c>
      <c r="AH158" s="11">
        <f>-'OddsRatio_working_3-way'!U158/(3*'OddsRatio_working_3-way'!X158^(1/3))*COS(('OddsRatio_working_3-way'!Y158+4*PI())/3)</f>
        <v>-0.19212075433448803</v>
      </c>
      <c r="AI158" s="11">
        <f>'OddsRatio_working_3-way'!U158/(3*'OddsRatio_working_3-way'!X158^(1/3))*SIN(('OddsRatio_working_3-way'!Y158)/3)</f>
        <v>-7.754878904732633E-2</v>
      </c>
      <c r="AJ158" s="11">
        <f>'OddsRatio_working_3-way'!U158/(3*'OddsRatio_working_3-way'!X158^(1/3))*SIN(('OddsRatio_working_3-way'!Y158+2*PI())/3)</f>
        <v>-0.41031169674311796</v>
      </c>
      <c r="AK158" s="11">
        <f>'OddsRatio_working_3-way'!U158/(3*'OddsRatio_working_3-way'!X158^(1/3))*SIN(('OddsRatio_working_3-way'!Y158+4*PI())/3)</f>
        <v>0.48786048579044416</v>
      </c>
      <c r="AL158" s="11">
        <f>'OddsRatio_working_3-way'!Z158+'OddsRatio_working_3-way'!AF158</f>
        <v>1.0371199027287716</v>
      </c>
      <c r="AM158" s="11">
        <f>'OddsRatio_working_3-way'!AA158+'OddsRatio_working_3-way'!AG158</f>
        <v>-0.65287839405979586</v>
      </c>
      <c r="AN158" s="11">
        <f>'OddsRatio_working_3-way'!AB158+'OddsRatio_working_3-way'!AH158</f>
        <v>-0.38424150866897605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1.0371199027287716</v>
      </c>
      <c r="AS158" s="11">
        <f>IF(('OddsRatio_working_3-way'!X158=0),IF(Q158&gt;0,-Q158^(1/3),(-Q158)^(1/3)),'OddsRatio_working_3-way'!AM158-'OddsRatio_working_3-way'!R158/3)</f>
        <v>-0.65287839405979586</v>
      </c>
      <c r="AT158" s="11">
        <f>IF(('OddsRatio_working_3-way'!X158=0),IF(Q158&gt;0,-Q158^(1/3),(-Q158)^(1/3)),'OddsRatio_working_3-way'!AN158-'OddsRatio_working_3-way'!R158/3)</f>
        <v>-0.38424150866897605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3.23</v>
      </c>
      <c r="B159" s="4">
        <f>IF('True_Odds_Calculator_3-way'!B160="","",'True_Odds_Calculator_3-way'!B160)</f>
        <v>3.59</v>
      </c>
      <c r="C159" s="4">
        <f>IF('True_Odds_Calculator_3-way'!C160="","",'True_Odds_Calculator_3-way'!C160)</f>
        <v>2.2999999999999998</v>
      </c>
      <c r="D159" s="9">
        <f t="shared" si="39"/>
        <v>0.30218560459236204</v>
      </c>
      <c r="E159" s="9">
        <f t="shared" si="40"/>
        <v>0.27159048768377597</v>
      </c>
      <c r="F159" s="9">
        <f t="shared" si="41"/>
        <v>0.42622390772386221</v>
      </c>
      <c r="G159" s="9">
        <f t="shared" si="42"/>
        <v>1.0355266723183123</v>
      </c>
      <c r="H159" s="9">
        <f t="shared" si="43"/>
        <v>3.3092244792698366</v>
      </c>
      <c r="I159" s="9">
        <f t="shared" si="44"/>
        <v>3.6820140813044282</v>
      </c>
      <c r="J159" s="9">
        <f t="shared" si="45"/>
        <v>2.3461846740138057</v>
      </c>
      <c r="K159" s="11">
        <f t="shared" si="46"/>
        <v>0.30959752321981426</v>
      </c>
      <c r="L159" s="11">
        <f t="shared" si="47"/>
        <v>0.2785515320334262</v>
      </c>
      <c r="M159" s="11">
        <f t="shared" si="48"/>
        <v>0.43478260869565222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-0.28152902256496148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0.22947036963852041</v>
      </c>
      <c r="Q159" s="11">
        <f>2*'OddsRatio_working_3-way'!K159*'OddsRatio_working_3-way'!L159*'OddsRatio_working_3-way'!M159</f>
        <v>7.4990316875333488E-2</v>
      </c>
      <c r="R159" s="11">
        <f t="shared" si="49"/>
        <v>0</v>
      </c>
      <c r="S159" s="11">
        <f t="shared" si="50"/>
        <v>-0.81508601687973825</v>
      </c>
      <c r="T159" s="11">
        <f t="shared" si="51"/>
        <v>-0.26636797937246354</v>
      </c>
      <c r="U159" s="11">
        <f>'OddsRatio_working_3-way'!S159-'OddsRatio_working_3-way'!R159^2/3</f>
        <v>-0.81508601687973825</v>
      </c>
      <c r="V159" s="11">
        <f>'OddsRatio_working_3-way'!S159*'OddsRatio_working_3-way'!R159/3-2*'OddsRatio_working_3-way'!R159^3/27-'OddsRatio_working_3-way'!T159</f>
        <v>0.26636797937246354</v>
      </c>
      <c r="W159" s="11">
        <f>'OddsRatio_working_3-way'!V159^2+4*'OddsRatio_working_3-way'!U159^3/27</f>
        <v>-9.2725139023327879E-3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0.14161957345058446</v>
      </c>
      <c r="Y159" s="11">
        <f>IF('OddsRatio_working_3-way'!W159&gt;=0,IF('OddsRatio_working_3-way'!V159+SQRT('OddsRatio_working_3-way'!W159)&gt;0,0,PI()),ACOS('OddsRatio_working_3-way'!V159/(2*'OddsRatio_working_3-way'!X159)))</f>
        <v>0.34688905407742765</v>
      </c>
      <c r="Z159" s="11">
        <f>'OddsRatio_working_3-way'!X159^(1/3)*COS('OddsRatio_working_3-way'!Y159/3)</f>
        <v>0.51776333615915615</v>
      </c>
      <c r="AA159" s="11">
        <f>'OddsRatio_working_3-way'!X159^(1/3)*COS(('OddsRatio_working_3-way'!Y159+2*PI())/3)</f>
        <v>-0.31096189481622089</v>
      </c>
      <c r="AB159" s="11">
        <f>'OddsRatio_working_3-way'!X159^(1/3)*COS(('OddsRatio_working_3-way'!Y159+4*PI())/3)</f>
        <v>-0.20680144134293532</v>
      </c>
      <c r="AC159" s="11">
        <f>'OddsRatio_working_3-way'!X159^(1/3)*SIN('OddsRatio_working_3-way'!Y159/3)</f>
        <v>6.013706585171489E-2</v>
      </c>
      <c r="AD159" s="11">
        <f>'OddsRatio_working_3-way'!X159^(1/3)*SIN(('OddsRatio_working_3-way'!Y159+2*PI())/3)</f>
        <v>0.41832766933615373</v>
      </c>
      <c r="AE159" s="11">
        <f>'OddsRatio_working_3-way'!X159^(1/3)*SIN(('OddsRatio_working_3-way'!Y159+4*PI())/3)</f>
        <v>-0.47846473518786864</v>
      </c>
      <c r="AF159" s="11">
        <f>-'OddsRatio_working_3-way'!U159/(3*'OddsRatio_working_3-way'!X159^(1/3))*COS(('OddsRatio_working_3-way'!Y159)/3)</f>
        <v>0.51776333615915615</v>
      </c>
      <c r="AG159" s="11">
        <f>-'OddsRatio_working_3-way'!U159/(3*'OddsRatio_working_3-way'!X159^(1/3))*COS(('OddsRatio_working_3-way'!Y159+2*PI())/3)</f>
        <v>-0.31096189481622089</v>
      </c>
      <c r="AH159" s="11">
        <f>-'OddsRatio_working_3-way'!U159/(3*'OddsRatio_working_3-way'!X159^(1/3))*COS(('OddsRatio_working_3-way'!Y159+4*PI())/3)</f>
        <v>-0.20680144134293532</v>
      </c>
      <c r="AI159" s="11">
        <f>'OddsRatio_working_3-way'!U159/(3*'OddsRatio_working_3-way'!X159^(1/3))*SIN(('OddsRatio_working_3-way'!Y159)/3)</f>
        <v>-6.013706585171489E-2</v>
      </c>
      <c r="AJ159" s="11">
        <f>'OddsRatio_working_3-way'!U159/(3*'OddsRatio_working_3-way'!X159^(1/3))*SIN(('OddsRatio_working_3-way'!Y159+2*PI())/3)</f>
        <v>-0.41832766933615373</v>
      </c>
      <c r="AK159" s="11">
        <f>'OddsRatio_working_3-way'!U159/(3*'OddsRatio_working_3-way'!X159^(1/3))*SIN(('OddsRatio_working_3-way'!Y159+4*PI())/3)</f>
        <v>0.47846473518786864</v>
      </c>
      <c r="AL159" s="11">
        <f>'OddsRatio_working_3-way'!Z159+'OddsRatio_working_3-way'!AF159</f>
        <v>1.0355266723183123</v>
      </c>
      <c r="AM159" s="11">
        <f>'OddsRatio_working_3-way'!AA159+'OddsRatio_working_3-way'!AG159</f>
        <v>-0.62192378963244177</v>
      </c>
      <c r="AN159" s="11">
        <f>'OddsRatio_working_3-way'!AB159+'OddsRatio_working_3-way'!AH159</f>
        <v>-0.41360288268587064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1.0355266723183123</v>
      </c>
      <c r="AS159" s="11">
        <f>IF(('OddsRatio_working_3-way'!X159=0),IF(Q159&gt;0,-Q159^(1/3),(-Q159)^(1/3)),'OddsRatio_working_3-way'!AM159-'OddsRatio_working_3-way'!R159/3)</f>
        <v>-0.62192378963244177</v>
      </c>
      <c r="AT159" s="11">
        <f>IF(('OddsRatio_working_3-way'!X159=0),IF(Q159&gt;0,-Q159^(1/3),(-Q159)^(1/3)),'OddsRatio_working_3-way'!AN159-'OddsRatio_working_3-way'!R159/3)</f>
        <v>-0.41360288268587064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1.61</v>
      </c>
      <c r="B160" s="4">
        <f>IF('True_Odds_Calculator_3-way'!B161="","",'True_Odds_Calculator_3-way'!B161)</f>
        <v>4.18</v>
      </c>
      <c r="C160" s="4">
        <f>IF('True_Odds_Calculator_3-way'!C161="","",'True_Odds_Calculator_3-way'!C161)</f>
        <v>6.05</v>
      </c>
      <c r="D160" s="9">
        <f t="shared" si="39"/>
        <v>0.61013137041896948</v>
      </c>
      <c r="E160" s="9">
        <f t="shared" si="40"/>
        <v>0.23088636622647252</v>
      </c>
      <c r="F160" s="9">
        <f t="shared" si="41"/>
        <v>0.15898226335455834</v>
      </c>
      <c r="G160" s="9">
        <f t="shared" si="42"/>
        <v>1.0475266998869892</v>
      </c>
      <c r="H160" s="9">
        <f t="shared" si="43"/>
        <v>1.6389912869310632</v>
      </c>
      <c r="I160" s="9">
        <f t="shared" si="44"/>
        <v>4.3311349056406261</v>
      </c>
      <c r="J160" s="9">
        <f t="shared" si="45"/>
        <v>6.290009834429295</v>
      </c>
      <c r="K160" s="11">
        <f t="shared" si="46"/>
        <v>0.6211180124223602</v>
      </c>
      <c r="L160" s="11">
        <f t="shared" si="47"/>
        <v>0.23923444976076558</v>
      </c>
      <c r="M160" s="11">
        <f t="shared" si="48"/>
        <v>0.16528925619834711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-0.24059732842379389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0.21711745145374134</v>
      </c>
      <c r="Q160" s="11">
        <f>2*'OddsRatio_working_3-way'!K160*'OddsRatio_working_3-way'!L160*'OddsRatio_working_3-way'!M160</f>
        <v>4.9121595351525195E-2</v>
      </c>
      <c r="R160" s="11">
        <f t="shared" si="49"/>
        <v>0</v>
      </c>
      <c r="S160" s="11">
        <f t="shared" si="50"/>
        <v>-0.90241006779304489</v>
      </c>
      <c r="T160" s="11">
        <f t="shared" si="51"/>
        <v>-0.20416517370883372</v>
      </c>
      <c r="U160" s="11">
        <f>'OddsRatio_working_3-way'!S160-'OddsRatio_working_3-way'!R160^2/3</f>
        <v>-0.90241006779304489</v>
      </c>
      <c r="V160" s="11">
        <f>'OddsRatio_working_3-way'!S160*'OddsRatio_working_3-way'!R160/3-2*'OddsRatio_working_3-way'!R160^3/27-'OddsRatio_working_3-way'!T160</f>
        <v>0.20416517370883372</v>
      </c>
      <c r="W160" s="11">
        <f>'OddsRatio_working_3-way'!V160^2+4*'OddsRatio_working_3-way'!U160^3/27</f>
        <v>-6.7186531694526555E-2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0.16497723316421936</v>
      </c>
      <c r="Y160" s="11">
        <f>IF('OddsRatio_working_3-way'!W160&gt;=0,IF('OddsRatio_working_3-way'!V160+SQRT('OddsRatio_working_3-way'!W160)&gt;0,0,PI()),ACOS('OddsRatio_working_3-way'!V160/(2*'OddsRatio_working_3-way'!X160)))</f>
        <v>0.90362322756876023</v>
      </c>
      <c r="Z160" s="11">
        <f>'OddsRatio_working_3-way'!X160^(1/3)*COS('OddsRatio_working_3-way'!Y160/3)</f>
        <v>0.5237633499434946</v>
      </c>
      <c r="AA160" s="11">
        <f>'OddsRatio_working_3-way'!X160^(1/3)*COS(('OddsRatio_working_3-way'!Y160+2*PI())/3)</f>
        <v>-0.40279470449789717</v>
      </c>
      <c r="AB160" s="11">
        <f>'OddsRatio_working_3-way'!X160^(1/3)*COS(('OddsRatio_working_3-way'!Y160+4*PI())/3)</f>
        <v>-0.1209686454455976</v>
      </c>
      <c r="AC160" s="11">
        <f>'OddsRatio_working_3-way'!X160^(1/3)*SIN('OddsRatio_working_3-way'!Y160/3)</f>
        <v>0.1627123510584966</v>
      </c>
      <c r="AD160" s="11">
        <f>'OddsRatio_working_3-way'!X160^(1/3)*SIN(('OddsRatio_working_3-way'!Y160+2*PI())/3)</f>
        <v>0.37223619109305689</v>
      </c>
      <c r="AE160" s="11">
        <f>'OddsRatio_working_3-way'!X160^(1/3)*SIN(('OddsRatio_working_3-way'!Y160+4*PI())/3)</f>
        <v>-0.53494854215155341</v>
      </c>
      <c r="AF160" s="11">
        <f>-'OddsRatio_working_3-way'!U160/(3*'OddsRatio_working_3-way'!X160^(1/3))*COS(('OddsRatio_working_3-way'!Y160)/3)</f>
        <v>0.52376334994349449</v>
      </c>
      <c r="AG160" s="11">
        <f>-'OddsRatio_working_3-way'!U160/(3*'OddsRatio_working_3-way'!X160^(1/3))*COS(('OddsRatio_working_3-way'!Y160+2*PI())/3)</f>
        <v>-0.40279470449789706</v>
      </c>
      <c r="AH160" s="11">
        <f>-'OddsRatio_working_3-way'!U160/(3*'OddsRatio_working_3-way'!X160^(1/3))*COS(('OddsRatio_working_3-way'!Y160+4*PI())/3)</f>
        <v>-0.12096864544559757</v>
      </c>
      <c r="AI160" s="11">
        <f>'OddsRatio_working_3-way'!U160/(3*'OddsRatio_working_3-way'!X160^(1/3))*SIN(('OddsRatio_working_3-way'!Y160)/3)</f>
        <v>-0.16271235105849657</v>
      </c>
      <c r="AJ160" s="11">
        <f>'OddsRatio_working_3-way'!U160/(3*'OddsRatio_working_3-way'!X160^(1/3))*SIN(('OddsRatio_working_3-way'!Y160+2*PI())/3)</f>
        <v>-0.37223619109305683</v>
      </c>
      <c r="AK160" s="11">
        <f>'OddsRatio_working_3-way'!U160/(3*'OddsRatio_working_3-way'!X160^(1/3))*SIN(('OddsRatio_working_3-way'!Y160+4*PI())/3)</f>
        <v>0.5349485421515533</v>
      </c>
      <c r="AL160" s="11">
        <f>'OddsRatio_working_3-way'!Z160+'OddsRatio_working_3-way'!AF160</f>
        <v>1.0475266998869892</v>
      </c>
      <c r="AM160" s="11">
        <f>'OddsRatio_working_3-way'!AA160+'OddsRatio_working_3-way'!AG160</f>
        <v>-0.80558940899579423</v>
      </c>
      <c r="AN160" s="11">
        <f>'OddsRatio_working_3-way'!AB160+'OddsRatio_working_3-way'!AH160</f>
        <v>-0.24193729089119517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1.0475266998869892</v>
      </c>
      <c r="AS160" s="11">
        <f>IF(('OddsRatio_working_3-way'!X160=0),IF(Q160&gt;0,-Q160^(1/3),(-Q160)^(1/3)),'OddsRatio_working_3-way'!AM160-'OddsRatio_working_3-way'!R160/3)</f>
        <v>-0.80558940899579423</v>
      </c>
      <c r="AT160" s="11">
        <f>IF(('OddsRatio_working_3-way'!X160=0),IF(Q160&gt;0,-Q160^(1/3),(-Q160)^(1/3)),'OddsRatio_working_3-way'!AN160-'OddsRatio_working_3-way'!R160/3)</f>
        <v>-0.24193729089119517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2.2200000000000002</v>
      </c>
      <c r="B161" s="4">
        <f>IF('True_Odds_Calculator_3-way'!B162="","",'True_Odds_Calculator_3-way'!B162)</f>
        <v>3.64</v>
      </c>
      <c r="C161" s="4">
        <f>IF('True_Odds_Calculator_3-way'!C162="","",'True_Odds_Calculator_3-way'!C162)</f>
        <v>3.36</v>
      </c>
      <c r="D161" s="9">
        <f t="shared" si="39"/>
        <v>0.44181603272120562</v>
      </c>
      <c r="E161" s="9">
        <f t="shared" si="40"/>
        <v>0.26781768518505467</v>
      </c>
      <c r="F161" s="9">
        <f t="shared" si="41"/>
        <v>0.29036628209373999</v>
      </c>
      <c r="G161" s="9">
        <f t="shared" si="42"/>
        <v>1.0355618812966605</v>
      </c>
      <c r="H161" s="9">
        <f t="shared" si="43"/>
        <v>2.2633854951819261</v>
      </c>
      <c r="I161" s="9">
        <f t="shared" si="44"/>
        <v>3.7338833666231843</v>
      </c>
      <c r="J161" s="9">
        <f t="shared" si="45"/>
        <v>3.4439260398601186</v>
      </c>
      <c r="K161" s="11">
        <f t="shared" si="46"/>
        <v>0.4504504504504504</v>
      </c>
      <c r="L161" s="11">
        <f t="shared" si="47"/>
        <v>0.27472527472527469</v>
      </c>
      <c r="M161" s="11">
        <f t="shared" si="48"/>
        <v>0.29761904761904762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-0.27995106566535144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0.22908505051362188</v>
      </c>
      <c r="Q161" s="11">
        <f>2*'OddsRatio_working_3-way'!K161*'OddsRatio_working_3-way'!L161*'OddsRatio_working_3-way'!M161</f>
        <v>7.3660787946502215E-2</v>
      </c>
      <c r="R161" s="11">
        <f t="shared" si="49"/>
        <v>0</v>
      </c>
      <c r="S161" s="11">
        <f t="shared" si="50"/>
        <v>-0.81830390596714531</v>
      </c>
      <c r="T161" s="11">
        <f t="shared" si="51"/>
        <v>-0.26312022699908211</v>
      </c>
      <c r="U161" s="11">
        <f>'OddsRatio_working_3-way'!S161-'OddsRatio_working_3-way'!R161^2/3</f>
        <v>-0.81830390596714531</v>
      </c>
      <c r="V161" s="11">
        <f>'OddsRatio_working_3-way'!S161*'OddsRatio_working_3-way'!R161/3-2*'OddsRatio_working_3-way'!R161^3/27-'OddsRatio_working_3-way'!T161</f>
        <v>0.26312022699908211</v>
      </c>
      <c r="W161" s="11">
        <f>'OddsRatio_working_3-way'!V161^2+4*'OddsRatio_working_3-way'!U161^3/27</f>
        <v>-1.1946073700356594E-2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0.14245905337710649</v>
      </c>
      <c r="Y161" s="11">
        <f>IF('OddsRatio_working_3-way'!W161&gt;=0,IF('OddsRatio_working_3-way'!V161+SQRT('OddsRatio_working_3-way'!W161)&gt;0,0,PI()),ACOS('OddsRatio_working_3-way'!V161/(2*'OddsRatio_working_3-way'!X161)))</f>
        <v>0.39370471072007396</v>
      </c>
      <c r="Z161" s="11">
        <f>'OddsRatio_working_3-way'!X161^(1/3)*COS('OddsRatio_working_3-way'!Y161/3)</f>
        <v>0.51778094064833036</v>
      </c>
      <c r="AA161" s="11">
        <f>'OddsRatio_working_3-way'!X161^(1/3)*COS(('OddsRatio_working_3-way'!Y161+2*PI())/3)</f>
        <v>-0.31807788129798603</v>
      </c>
      <c r="AB161" s="11">
        <f>'OddsRatio_working_3-way'!X161^(1/3)*COS(('OddsRatio_working_3-way'!Y161+4*PI())/3)</f>
        <v>-0.19970305935034449</v>
      </c>
      <c r="AC161" s="11">
        <f>'OddsRatio_working_3-way'!X161^(1/3)*SIN('OddsRatio_working_3-way'!Y161/3)</f>
        <v>6.83437353167448E-2</v>
      </c>
      <c r="AD161" s="11">
        <f>'OddsRatio_working_3-way'!X161^(1/3)*SIN(('OddsRatio_working_3-way'!Y161+2*PI())/3)</f>
        <v>0.41423958053848431</v>
      </c>
      <c r="AE161" s="11">
        <f>'OddsRatio_working_3-way'!X161^(1/3)*SIN(('OddsRatio_working_3-way'!Y161+4*PI())/3)</f>
        <v>-0.48258331585522918</v>
      </c>
      <c r="AF161" s="11">
        <f>-'OddsRatio_working_3-way'!U161/(3*'OddsRatio_working_3-way'!X161^(1/3))*COS(('OddsRatio_working_3-way'!Y161)/3)</f>
        <v>0.51778094064833025</v>
      </c>
      <c r="AG161" s="11">
        <f>-'OddsRatio_working_3-way'!U161/(3*'OddsRatio_working_3-way'!X161^(1/3))*COS(('OddsRatio_working_3-way'!Y161+2*PI())/3)</f>
        <v>-0.31807788129798592</v>
      </c>
      <c r="AH161" s="11">
        <f>-'OddsRatio_working_3-way'!U161/(3*'OddsRatio_working_3-way'!X161^(1/3))*COS(('OddsRatio_working_3-way'!Y161+4*PI())/3)</f>
        <v>-0.19970305935034446</v>
      </c>
      <c r="AI161" s="11">
        <f>'OddsRatio_working_3-way'!U161/(3*'OddsRatio_working_3-way'!X161^(1/3))*SIN(('OddsRatio_working_3-way'!Y161)/3)</f>
        <v>-6.8343735316744786E-2</v>
      </c>
      <c r="AJ161" s="11">
        <f>'OddsRatio_working_3-way'!U161/(3*'OddsRatio_working_3-way'!X161^(1/3))*SIN(('OddsRatio_working_3-way'!Y161+2*PI())/3)</f>
        <v>-0.4142395805384842</v>
      </c>
      <c r="AK161" s="11">
        <f>'OddsRatio_working_3-way'!U161/(3*'OddsRatio_working_3-way'!X161^(1/3))*SIN(('OddsRatio_working_3-way'!Y161+4*PI())/3)</f>
        <v>0.48258331585522907</v>
      </c>
      <c r="AL161" s="11">
        <f>'OddsRatio_working_3-way'!Z161+'OddsRatio_working_3-way'!AF161</f>
        <v>1.0355618812966605</v>
      </c>
      <c r="AM161" s="11">
        <f>'OddsRatio_working_3-way'!AA161+'OddsRatio_working_3-way'!AG161</f>
        <v>-0.63615576259597195</v>
      </c>
      <c r="AN161" s="11">
        <f>'OddsRatio_working_3-way'!AB161+'OddsRatio_working_3-way'!AH161</f>
        <v>-0.39940611870068898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1.0355618812966605</v>
      </c>
      <c r="AS161" s="11">
        <f>IF(('OddsRatio_working_3-way'!X161=0),IF(Q161&gt;0,-Q161^(1/3),(-Q161)^(1/3)),'OddsRatio_working_3-way'!AM161-'OddsRatio_working_3-way'!R161/3)</f>
        <v>-0.63615576259597195</v>
      </c>
      <c r="AT161" s="11">
        <f>IF(('OddsRatio_working_3-way'!X161=0),IF(Q161&gt;0,-Q161^(1/3),(-Q161)^(1/3)),'OddsRatio_working_3-way'!AN161-'OddsRatio_working_3-way'!R161/3)</f>
        <v>-0.39940611870068898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1.61</v>
      </c>
      <c r="B162" s="4">
        <f>IF('True_Odds_Calculator_3-way'!B163="","",'True_Odds_Calculator_3-way'!B163)</f>
        <v>5</v>
      </c>
      <c r="C162" s="4">
        <f>IF('True_Odds_Calculator_3-way'!C163="","",'True_Odds_Calculator_3-way'!C163)</f>
        <v>4.9400000000000004</v>
      </c>
      <c r="D162" s="9">
        <f t="shared" si="39"/>
        <v>0.61106321866308855</v>
      </c>
      <c r="E162" s="9">
        <f t="shared" si="40"/>
        <v>0.19328462363820156</v>
      </c>
      <c r="F162" s="9">
        <f t="shared" si="41"/>
        <v>0.19565215769871025</v>
      </c>
      <c r="G162" s="9">
        <f t="shared" si="42"/>
        <v>1.0434293235242591</v>
      </c>
      <c r="H162" s="9">
        <f t="shared" si="43"/>
        <v>1.6364918873497978</v>
      </c>
      <c r="I162" s="9">
        <f t="shared" si="44"/>
        <v>5.1737172940970346</v>
      </c>
      <c r="J162" s="9">
        <f t="shared" si="45"/>
        <v>5.1111115346855795</v>
      </c>
      <c r="K162" s="11">
        <f t="shared" si="46"/>
        <v>0.6211180124223602</v>
      </c>
      <c r="L162" s="11">
        <f t="shared" si="47"/>
        <v>0.2</v>
      </c>
      <c r="M162" s="11">
        <f t="shared" si="48"/>
        <v>0.20242914979757085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-0.24174818316694757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0.21500238891543236</v>
      </c>
      <c r="Q162" s="11">
        <f>2*'OddsRatio_working_3-way'!K162*'OddsRatio_working_3-way'!L162*'OddsRatio_working_3-way'!M162</f>
        <v>5.0292956471446174E-2</v>
      </c>
      <c r="R162" s="11">
        <f t="shared" si="49"/>
        <v>0</v>
      </c>
      <c r="S162" s="11">
        <f t="shared" si="50"/>
        <v>-0.88936506615627808</v>
      </c>
      <c r="T162" s="11">
        <f t="shared" si="51"/>
        <v>-0.20803861196638088</v>
      </c>
      <c r="U162" s="11">
        <f>'OddsRatio_working_3-way'!S162-'OddsRatio_working_3-way'!R162^2/3</f>
        <v>-0.88936506615627808</v>
      </c>
      <c r="V162" s="11">
        <f>'OddsRatio_working_3-way'!S162*'OddsRatio_working_3-way'!R162/3-2*'OddsRatio_working_3-way'!R162^3/27-'OddsRatio_working_3-way'!T162</f>
        <v>0.20803861196638088</v>
      </c>
      <c r="W162" s="11">
        <f>'OddsRatio_working_3-way'!V162^2+4*'OddsRatio_working_3-way'!U162^3/27</f>
        <v>-6.0936422277416885E-2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0.16141289163687894</v>
      </c>
      <c r="Y162" s="11">
        <f>IF('OddsRatio_working_3-way'!W162&gt;=0,IF('OddsRatio_working_3-way'!V162+SQRT('OddsRatio_working_3-way'!W162)&gt;0,0,PI()),ACOS('OddsRatio_working_3-way'!V162/(2*'OddsRatio_working_3-way'!X162)))</f>
        <v>0.87051873462470042</v>
      </c>
      <c r="Z162" s="11">
        <f>'OddsRatio_working_3-way'!X162^(1/3)*COS('OddsRatio_working_3-way'!Y162/3)</f>
        <v>0.52171466176212955</v>
      </c>
      <c r="AA162" s="11">
        <f>'OddsRatio_working_3-way'!X162^(1/3)*COS(('OddsRatio_working_3-way'!Y162+2*PI())/3)</f>
        <v>-0.39577073020036718</v>
      </c>
      <c r="AB162" s="11">
        <f>'OddsRatio_working_3-way'!X162^(1/3)*COS(('OddsRatio_working_3-way'!Y162+4*PI())/3)</f>
        <v>-0.12594393156176217</v>
      </c>
      <c r="AC162" s="11">
        <f>'OddsRatio_working_3-way'!X162^(1/3)*SIN('OddsRatio_working_3-way'!Y162/3)</f>
        <v>0.15578457482857347</v>
      </c>
      <c r="AD162" s="11">
        <f>'OddsRatio_working_3-way'!X162^(1/3)*SIN(('OddsRatio_working_3-way'!Y162+2*PI())/3)</f>
        <v>0.3739258631985235</v>
      </c>
      <c r="AE162" s="11">
        <f>'OddsRatio_working_3-way'!X162^(1/3)*SIN(('OddsRatio_working_3-way'!Y162+4*PI())/3)</f>
        <v>-0.52971043802709694</v>
      </c>
      <c r="AF162" s="11">
        <f>-'OddsRatio_working_3-way'!U162/(3*'OddsRatio_working_3-way'!X162^(1/3))*COS(('OddsRatio_working_3-way'!Y162)/3)</f>
        <v>0.52171466176212944</v>
      </c>
      <c r="AG162" s="11">
        <f>-'OddsRatio_working_3-way'!U162/(3*'OddsRatio_working_3-way'!X162^(1/3))*COS(('OddsRatio_working_3-way'!Y162+2*PI())/3)</f>
        <v>-0.39577073020036707</v>
      </c>
      <c r="AH162" s="11">
        <f>-'OddsRatio_working_3-way'!U162/(3*'OddsRatio_working_3-way'!X162^(1/3))*COS(('OddsRatio_working_3-way'!Y162+4*PI())/3)</f>
        <v>-0.12594393156176215</v>
      </c>
      <c r="AI162" s="11">
        <f>'OddsRatio_working_3-way'!U162/(3*'OddsRatio_working_3-way'!X162^(1/3))*SIN(('OddsRatio_working_3-way'!Y162)/3)</f>
        <v>-0.15578457482857344</v>
      </c>
      <c r="AJ162" s="11">
        <f>'OddsRatio_working_3-way'!U162/(3*'OddsRatio_working_3-way'!X162^(1/3))*SIN(('OddsRatio_working_3-way'!Y162+2*PI())/3)</f>
        <v>-0.37392586319852344</v>
      </c>
      <c r="AK162" s="11">
        <f>'OddsRatio_working_3-way'!U162/(3*'OddsRatio_working_3-way'!X162^(1/3))*SIN(('OddsRatio_working_3-way'!Y162+4*PI())/3)</f>
        <v>0.52971043802709683</v>
      </c>
      <c r="AL162" s="11">
        <f>'OddsRatio_working_3-way'!Z162+'OddsRatio_working_3-way'!AF162</f>
        <v>1.0434293235242591</v>
      </c>
      <c r="AM162" s="11">
        <f>'OddsRatio_working_3-way'!AA162+'OddsRatio_working_3-way'!AG162</f>
        <v>-0.79154146040073425</v>
      </c>
      <c r="AN162" s="11">
        <f>'OddsRatio_working_3-way'!AB162+'OddsRatio_working_3-way'!AH162</f>
        <v>-0.25188786312352429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1.0434293235242591</v>
      </c>
      <c r="AS162" s="11">
        <f>IF(('OddsRatio_working_3-way'!X162=0),IF(Q162&gt;0,-Q162^(1/3),(-Q162)^(1/3)),'OddsRatio_working_3-way'!AM162-'OddsRatio_working_3-way'!R162/3)</f>
        <v>-0.79154146040073425</v>
      </c>
      <c r="AT162" s="11">
        <f>IF(('OddsRatio_working_3-way'!X162=0),IF(Q162&gt;0,-Q162^(1/3),(-Q162)^(1/3)),'OddsRatio_working_3-way'!AN162-'OddsRatio_working_3-way'!R162/3)</f>
        <v>-0.25188786312352429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3.68</v>
      </c>
      <c r="B163" s="4">
        <f>IF('True_Odds_Calculator_3-way'!B164="","",'True_Odds_Calculator_3-way'!B164)</f>
        <v>3.36</v>
      </c>
      <c r="C163" s="4">
        <f>IF('True_Odds_Calculator_3-way'!C164="","",'True_Odds_Calculator_3-way'!C164)</f>
        <v>2.1800000000000002</v>
      </c>
      <c r="D163" s="9">
        <f t="shared" si="39"/>
        <v>0.26328891246818281</v>
      </c>
      <c r="E163" s="9">
        <f t="shared" si="40"/>
        <v>0.28868306333918287</v>
      </c>
      <c r="F163" s="9">
        <f t="shared" si="41"/>
        <v>0.44802802419263454</v>
      </c>
      <c r="G163" s="9">
        <f t="shared" si="42"/>
        <v>1.044070539329869</v>
      </c>
      <c r="H163" s="9">
        <f t="shared" si="43"/>
        <v>3.7981090454040487</v>
      </c>
      <c r="I163" s="9">
        <f t="shared" si="44"/>
        <v>3.4640064728184914</v>
      </c>
      <c r="J163" s="9">
        <f t="shared" si="45"/>
        <v>2.2320032364092453</v>
      </c>
      <c r="K163" s="11">
        <f t="shared" si="46"/>
        <v>0.27173913043478259</v>
      </c>
      <c r="L163" s="11">
        <f t="shared" si="47"/>
        <v>0.29761904761904762</v>
      </c>
      <c r="M163" s="11">
        <f t="shared" si="48"/>
        <v>0.4587155963302752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-0.27687593785021003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0.23075270195832615</v>
      </c>
      <c r="Q163" s="11">
        <f>2*'OddsRatio_working_3-way'!K163*'OddsRatio_working_3-way'!L163*'OddsRatio_working_3-way'!M163</f>
        <v>7.4197010275989114E-2</v>
      </c>
      <c r="R163" s="11">
        <f t="shared" si="49"/>
        <v>0</v>
      </c>
      <c r="S163" s="11">
        <f t="shared" si="50"/>
        <v>-0.8334155136412158</v>
      </c>
      <c r="T163" s="11">
        <f t="shared" si="51"/>
        <v>-0.26797926483640383</v>
      </c>
      <c r="U163" s="11">
        <f>'OddsRatio_working_3-way'!S163-'OddsRatio_working_3-way'!R163^2/3</f>
        <v>-0.8334155136412158</v>
      </c>
      <c r="V163" s="11">
        <f>'OddsRatio_working_3-way'!S163*'OddsRatio_working_3-way'!R163/3-2*'OddsRatio_working_3-way'!R163^3/27-'OddsRatio_working_3-way'!T163</f>
        <v>0.26797926483640383</v>
      </c>
      <c r="W163" s="11">
        <f>'OddsRatio_working_3-way'!V163^2+4*'OddsRatio_working_3-way'!U163^3/27</f>
        <v>-1.3946362441891846E-2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0.14642340047286781</v>
      </c>
      <c r="Y163" s="11">
        <f>IF('OddsRatio_working_3-way'!W163&gt;=0,IF('OddsRatio_working_3-way'!V163+SQRT('OddsRatio_working_3-way'!W163)&gt;0,0,PI()),ACOS('OddsRatio_working_3-way'!V163/(2*'OddsRatio_working_3-way'!X163)))</f>
        <v>0.41508148546795964</v>
      </c>
      <c r="Z163" s="11">
        <f>'OddsRatio_working_3-way'!X163^(1/3)*COS('OddsRatio_working_3-way'!Y163/3)</f>
        <v>0.52203526966493452</v>
      </c>
      <c r="AA163" s="11">
        <f>'OddsRatio_working_3-way'!X163^(1/3)*COS(('OddsRatio_working_3-way'!Y163+2*PI())/3)</f>
        <v>-0.32397207335508665</v>
      </c>
      <c r="AB163" s="11">
        <f>'OddsRatio_working_3-way'!X163^(1/3)*COS(('OddsRatio_working_3-way'!Y163+4*PI())/3)</f>
        <v>-0.19806319630984792</v>
      </c>
      <c r="AC163" s="11">
        <f>'OddsRatio_working_3-way'!X163^(1/3)*SIN('OddsRatio_working_3-way'!Y163/3)</f>
        <v>7.2693524055432099E-2</v>
      </c>
      <c r="AD163" s="11">
        <f>'OddsRatio_working_3-way'!X163^(1/3)*SIN(('OddsRatio_working_3-way'!Y163+2*PI())/3)</f>
        <v>0.41574904317357714</v>
      </c>
      <c r="AE163" s="11">
        <f>'OddsRatio_working_3-way'!X163^(1/3)*SIN(('OddsRatio_working_3-way'!Y163+4*PI())/3)</f>
        <v>-0.48844256722900925</v>
      </c>
      <c r="AF163" s="11">
        <f>-'OddsRatio_working_3-way'!U163/(3*'OddsRatio_working_3-way'!X163^(1/3))*COS(('OddsRatio_working_3-way'!Y163)/3)</f>
        <v>0.52203526966493452</v>
      </c>
      <c r="AG163" s="11">
        <f>-'OddsRatio_working_3-way'!U163/(3*'OddsRatio_working_3-way'!X163^(1/3))*COS(('OddsRatio_working_3-way'!Y163+2*PI())/3)</f>
        <v>-0.32397207335508665</v>
      </c>
      <c r="AH163" s="11">
        <f>-'OddsRatio_working_3-way'!U163/(3*'OddsRatio_working_3-way'!X163^(1/3))*COS(('OddsRatio_working_3-way'!Y163+4*PI())/3)</f>
        <v>-0.19806319630984792</v>
      </c>
      <c r="AI163" s="11">
        <f>'OddsRatio_working_3-way'!U163/(3*'OddsRatio_working_3-way'!X163^(1/3))*SIN(('OddsRatio_working_3-way'!Y163)/3)</f>
        <v>-7.2693524055432099E-2</v>
      </c>
      <c r="AJ163" s="11">
        <f>'OddsRatio_working_3-way'!U163/(3*'OddsRatio_working_3-way'!X163^(1/3))*SIN(('OddsRatio_working_3-way'!Y163+2*PI())/3)</f>
        <v>-0.41574904317357714</v>
      </c>
      <c r="AK163" s="11">
        <f>'OddsRatio_working_3-way'!U163/(3*'OddsRatio_working_3-way'!X163^(1/3))*SIN(('OddsRatio_working_3-way'!Y163+4*PI())/3)</f>
        <v>0.48844256722900925</v>
      </c>
      <c r="AL163" s="11">
        <f>'OddsRatio_working_3-way'!Z163+'OddsRatio_working_3-way'!AF163</f>
        <v>1.044070539329869</v>
      </c>
      <c r="AM163" s="11">
        <f>'OddsRatio_working_3-way'!AA163+'OddsRatio_working_3-way'!AG163</f>
        <v>-0.64794414671017331</v>
      </c>
      <c r="AN163" s="11">
        <f>'OddsRatio_working_3-way'!AB163+'OddsRatio_working_3-way'!AH163</f>
        <v>-0.39612639261969584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1.044070539329869</v>
      </c>
      <c r="AS163" s="11">
        <f>IF(('OddsRatio_working_3-way'!X163=0),IF(Q163&gt;0,-Q163^(1/3),(-Q163)^(1/3)),'OddsRatio_working_3-way'!AM163-'OddsRatio_working_3-way'!R163/3)</f>
        <v>-0.64794414671017331</v>
      </c>
      <c r="AT163" s="11">
        <f>IF(('OddsRatio_working_3-way'!X163=0),IF(Q163&gt;0,-Q163^(1/3),(-Q163)^(1/3)),'OddsRatio_working_3-way'!AN163-'OddsRatio_working_3-way'!R163/3)</f>
        <v>-0.39612639261969584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2.2200000000000002</v>
      </c>
      <c r="B164" s="4">
        <f>IF('True_Odds_Calculator_3-way'!B165="","",'True_Odds_Calculator_3-way'!B165)</f>
        <v>3.21</v>
      </c>
      <c r="C164" s="4">
        <f>IF('True_Odds_Calculator_3-way'!C165="","",'True_Odds_Calculator_3-way'!C165)</f>
        <v>3.75</v>
      </c>
      <c r="D164" s="9">
        <f t="shared" si="39"/>
        <v>0.43962055980668813</v>
      </c>
      <c r="E164" s="9">
        <f t="shared" si="40"/>
        <v>0.30219993396686762</v>
      </c>
      <c r="F164" s="9">
        <f t="shared" si="41"/>
        <v>0.25817950622644426</v>
      </c>
      <c r="G164" s="9">
        <f t="shared" si="42"/>
        <v>1.0448269530353524</v>
      </c>
      <c r="H164" s="9">
        <f t="shared" si="43"/>
        <v>2.27468888270313</v>
      </c>
      <c r="I164" s="9">
        <f t="shared" si="44"/>
        <v>3.3090675662081295</v>
      </c>
      <c r="J164" s="9">
        <f t="shared" si="45"/>
        <v>3.8732741208472192</v>
      </c>
      <c r="K164" s="11">
        <f t="shared" si="46"/>
        <v>0.4504504504504504</v>
      </c>
      <c r="L164" s="11">
        <f t="shared" si="47"/>
        <v>0.3115264797507788</v>
      </c>
      <c r="M164" s="11">
        <f t="shared" si="48"/>
        <v>0.26666666666666666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-0.27745689614848501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0.2312592966798574</v>
      </c>
      <c r="Q164" s="11">
        <f>2*'OddsRatio_working_3-way'!K164*'OddsRatio_working_3-way'!L164*'OddsRatio_working_3-way'!M164</f>
        <v>7.4841196336523419E-2</v>
      </c>
      <c r="R164" s="11">
        <f t="shared" si="49"/>
        <v>0</v>
      </c>
      <c r="S164" s="11">
        <f t="shared" si="50"/>
        <v>-0.83349630119157569</v>
      </c>
      <c r="T164" s="11">
        <f t="shared" si="51"/>
        <v>-0.26973990329824454</v>
      </c>
      <c r="U164" s="11">
        <f>'OddsRatio_working_3-way'!S164-'OddsRatio_working_3-way'!R164^2/3</f>
        <v>-0.83349630119157569</v>
      </c>
      <c r="V164" s="11">
        <f>'OddsRatio_working_3-way'!S164*'OddsRatio_working_3-way'!R164/3-2*'OddsRatio_working_3-way'!R164^3/27-'OddsRatio_working_3-way'!T164</f>
        <v>0.26973990329824454</v>
      </c>
      <c r="W164" s="11">
        <f>'OddsRatio_working_3-way'!V164^2+4*'OddsRatio_working_3-way'!U164^3/27</f>
        <v>-1.3024575157642895E-2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0.14644469142733479</v>
      </c>
      <c r="Y164" s="11">
        <f>IF('OddsRatio_working_3-way'!W164&gt;=0,IF('OddsRatio_working_3-way'!V164+SQRT('OddsRatio_working_3-way'!W164)&gt;0,0,PI()),ACOS('OddsRatio_working_3-way'!V164/(2*'OddsRatio_working_3-way'!X164)))</f>
        <v>0.40025490912830097</v>
      </c>
      <c r="Z164" s="11">
        <f>'OddsRatio_working_3-way'!X164^(1/3)*COS('OddsRatio_working_3-way'!Y164/3)</f>
        <v>0.52241347651767622</v>
      </c>
      <c r="AA164" s="11">
        <f>'OddsRatio_working_3-way'!X164^(1/3)*COS(('OddsRatio_working_3-way'!Y164+2*PI())/3)</f>
        <v>-0.32192901557474973</v>
      </c>
      <c r="AB164" s="11">
        <f>'OddsRatio_working_3-way'!X164^(1/3)*COS(('OddsRatio_working_3-way'!Y164+4*PI())/3)</f>
        <v>-0.2004844609429268</v>
      </c>
      <c r="AC164" s="11">
        <f>'OddsRatio_working_3-way'!X164^(1/3)*SIN('OddsRatio_working_3-way'!Y164/3)</f>
        <v>7.0116046308297444E-2</v>
      </c>
      <c r="AD164" s="11">
        <f>'OddsRatio_working_3-way'!X164^(1/3)*SIN(('OddsRatio_working_3-way'!Y164+2*PI())/3)</f>
        <v>0.41736531878950422</v>
      </c>
      <c r="AE164" s="11">
        <f>'OddsRatio_working_3-way'!X164^(1/3)*SIN(('OddsRatio_working_3-way'!Y164+4*PI())/3)</f>
        <v>-0.48748136509780143</v>
      </c>
      <c r="AF164" s="11">
        <f>-'OddsRatio_working_3-way'!U164/(3*'OddsRatio_working_3-way'!X164^(1/3))*COS(('OddsRatio_working_3-way'!Y164)/3)</f>
        <v>0.52241347651767611</v>
      </c>
      <c r="AG164" s="11">
        <f>-'OddsRatio_working_3-way'!U164/(3*'OddsRatio_working_3-way'!X164^(1/3))*COS(('OddsRatio_working_3-way'!Y164+2*PI())/3)</f>
        <v>-0.32192901557474968</v>
      </c>
      <c r="AH164" s="11">
        <f>-'OddsRatio_working_3-way'!U164/(3*'OddsRatio_working_3-way'!X164^(1/3))*COS(('OddsRatio_working_3-way'!Y164+4*PI())/3)</f>
        <v>-0.20048446094292674</v>
      </c>
      <c r="AI164" s="11">
        <f>'OddsRatio_working_3-way'!U164/(3*'OddsRatio_working_3-way'!X164^(1/3))*SIN(('OddsRatio_working_3-way'!Y164)/3)</f>
        <v>-7.0116046308297431E-2</v>
      </c>
      <c r="AJ164" s="11">
        <f>'OddsRatio_working_3-way'!U164/(3*'OddsRatio_working_3-way'!X164^(1/3))*SIN(('OddsRatio_working_3-way'!Y164+2*PI())/3)</f>
        <v>-0.41736531878950411</v>
      </c>
      <c r="AK164" s="11">
        <f>'OddsRatio_working_3-way'!U164/(3*'OddsRatio_working_3-way'!X164^(1/3))*SIN(('OddsRatio_working_3-way'!Y164+4*PI())/3)</f>
        <v>0.48748136509780132</v>
      </c>
      <c r="AL164" s="11">
        <f>'OddsRatio_working_3-way'!Z164+'OddsRatio_working_3-way'!AF164</f>
        <v>1.0448269530353524</v>
      </c>
      <c r="AM164" s="11">
        <f>'OddsRatio_working_3-way'!AA164+'OddsRatio_working_3-way'!AG164</f>
        <v>-0.64385803114949947</v>
      </c>
      <c r="AN164" s="11">
        <f>'OddsRatio_working_3-way'!AB164+'OddsRatio_working_3-way'!AH164</f>
        <v>-0.40096892188585354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1.0448269530353524</v>
      </c>
      <c r="AS164" s="11">
        <f>IF(('OddsRatio_working_3-way'!X164=0),IF(Q164&gt;0,-Q164^(1/3),(-Q164)^(1/3)),'OddsRatio_working_3-way'!AM164-'OddsRatio_working_3-way'!R164/3)</f>
        <v>-0.64385803114949947</v>
      </c>
      <c r="AT164" s="11">
        <f>IF(('OddsRatio_working_3-way'!X164=0),IF(Q164&gt;0,-Q164^(1/3),(-Q164)^(1/3)),'OddsRatio_working_3-way'!AN164-'OddsRatio_working_3-way'!R164/3)</f>
        <v>-0.40096892188585354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3.97</v>
      </c>
      <c r="B165" s="4">
        <f>IF('True_Odds_Calculator_3-way'!B166="","",'True_Odds_Calculator_3-way'!B166)</f>
        <v>3.16</v>
      </c>
      <c r="C165" s="4">
        <f>IF('True_Odds_Calculator_3-way'!C166="","",'True_Odds_Calculator_3-way'!C166)</f>
        <v>2.15</v>
      </c>
      <c r="D165" s="9">
        <f t="shared" si="39"/>
        <v>0.24229154843603457</v>
      </c>
      <c r="E165" s="9">
        <f t="shared" si="40"/>
        <v>0.30540223632400809</v>
      </c>
      <c r="F165" s="9">
        <f t="shared" si="41"/>
        <v>0.45230621523995745</v>
      </c>
      <c r="G165" s="9">
        <f t="shared" si="42"/>
        <v>1.0529491945098957</v>
      </c>
      <c r="H165" s="9">
        <f t="shared" si="43"/>
        <v>4.1272591076943899</v>
      </c>
      <c r="I165" s="9">
        <f t="shared" si="44"/>
        <v>3.2743702601413749</v>
      </c>
      <c r="J165" s="9">
        <f t="shared" si="45"/>
        <v>2.2108915736863799</v>
      </c>
      <c r="K165" s="11">
        <f t="shared" si="46"/>
        <v>0.25188916876574308</v>
      </c>
      <c r="L165" s="11">
        <f t="shared" si="47"/>
        <v>0.31645569620253161</v>
      </c>
      <c r="M165" s="11">
        <f t="shared" si="48"/>
        <v>0.46511627906976744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-0.27352182878803266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0.23283249629803737</v>
      </c>
      <c r="Q165" s="11">
        <f>2*'OddsRatio_working_3-way'!K165*'OddsRatio_working_3-way'!L165*'OddsRatio_working_3-way'!M165</f>
        <v>7.4150476528037398E-2</v>
      </c>
      <c r="R165" s="11">
        <f t="shared" si="49"/>
        <v>0</v>
      </c>
      <c r="S165" s="11">
        <f t="shared" si="50"/>
        <v>-0.85123917652097991</v>
      </c>
      <c r="T165" s="11">
        <f t="shared" si="51"/>
        <v>-0.27109527914680898</v>
      </c>
      <c r="U165" s="11">
        <f>'OddsRatio_working_3-way'!S165-'OddsRatio_working_3-way'!R165^2/3</f>
        <v>-0.85123917652097991</v>
      </c>
      <c r="V165" s="11">
        <f>'OddsRatio_working_3-way'!S165*'OddsRatio_working_3-way'!R165/3-2*'OddsRatio_working_3-way'!R165^3/27-'OddsRatio_working_3-way'!T165</f>
        <v>0.27109527914680898</v>
      </c>
      <c r="W165" s="11">
        <f>'OddsRatio_working_3-way'!V165^2+4*'OddsRatio_working_3-way'!U165^3/27</f>
        <v>-1.7887324837069243E-2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0.15114560464396204</v>
      </c>
      <c r="Y165" s="11">
        <f>IF('OddsRatio_working_3-way'!W165&gt;=0,IF('OddsRatio_working_3-way'!V165+SQRT('OddsRatio_working_3-way'!W165)&gt;0,0,PI()),ACOS('OddsRatio_working_3-way'!V165/(2*'OddsRatio_working_3-way'!X165)))</f>
        <v>0.45830945952315516</v>
      </c>
      <c r="Z165" s="11">
        <f>'OddsRatio_working_3-way'!X165^(1/3)*COS('OddsRatio_working_3-way'!Y165/3)</f>
        <v>0.52647459725494783</v>
      </c>
      <c r="AA165" s="11">
        <f>'OddsRatio_working_3-way'!X165^(1/3)*COS(('OddsRatio_working_3-way'!Y165+2*PI())/3)</f>
        <v>-0.33343821004730745</v>
      </c>
      <c r="AB165" s="11">
        <f>'OddsRatio_working_3-way'!X165^(1/3)*COS(('OddsRatio_working_3-way'!Y165+4*PI())/3)</f>
        <v>-0.19303638720764052</v>
      </c>
      <c r="AC165" s="11">
        <f>'OddsRatio_working_3-way'!X165^(1/3)*SIN('OddsRatio_working_3-way'!Y165/3)</f>
        <v>8.1061030211195872E-2</v>
      </c>
      <c r="AD165" s="11">
        <f>'OddsRatio_working_3-way'!X165^(1/3)*SIN(('OddsRatio_working_3-way'!Y165+2*PI())/3)</f>
        <v>0.41540986056436796</v>
      </c>
      <c r="AE165" s="11">
        <f>'OddsRatio_working_3-way'!X165^(1/3)*SIN(('OddsRatio_working_3-way'!Y165+4*PI())/3)</f>
        <v>-0.49647089077556383</v>
      </c>
      <c r="AF165" s="11">
        <f>-'OddsRatio_working_3-way'!U165/(3*'OddsRatio_working_3-way'!X165^(1/3))*COS(('OddsRatio_working_3-way'!Y165)/3)</f>
        <v>0.52647459725494783</v>
      </c>
      <c r="AG165" s="11">
        <f>-'OddsRatio_working_3-way'!U165/(3*'OddsRatio_working_3-way'!X165^(1/3))*COS(('OddsRatio_working_3-way'!Y165+2*PI())/3)</f>
        <v>-0.33343821004730745</v>
      </c>
      <c r="AH165" s="11">
        <f>-'OddsRatio_working_3-way'!U165/(3*'OddsRatio_working_3-way'!X165^(1/3))*COS(('OddsRatio_working_3-way'!Y165+4*PI())/3)</f>
        <v>-0.19303638720764052</v>
      </c>
      <c r="AI165" s="11">
        <f>'OddsRatio_working_3-way'!U165/(3*'OddsRatio_working_3-way'!X165^(1/3))*SIN(('OddsRatio_working_3-way'!Y165)/3)</f>
        <v>-8.1061030211195872E-2</v>
      </c>
      <c r="AJ165" s="11">
        <f>'OddsRatio_working_3-way'!U165/(3*'OddsRatio_working_3-way'!X165^(1/3))*SIN(('OddsRatio_working_3-way'!Y165+2*PI())/3)</f>
        <v>-0.41540986056436796</v>
      </c>
      <c r="AK165" s="11">
        <f>'OddsRatio_working_3-way'!U165/(3*'OddsRatio_working_3-way'!X165^(1/3))*SIN(('OddsRatio_working_3-way'!Y165+4*PI())/3)</f>
        <v>0.49647089077556383</v>
      </c>
      <c r="AL165" s="11">
        <f>'OddsRatio_working_3-way'!Z165+'OddsRatio_working_3-way'!AF165</f>
        <v>1.0529491945098957</v>
      </c>
      <c r="AM165" s="11">
        <f>'OddsRatio_working_3-way'!AA165+'OddsRatio_working_3-way'!AG165</f>
        <v>-0.6668764200946149</v>
      </c>
      <c r="AN165" s="11">
        <f>'OddsRatio_working_3-way'!AB165+'OddsRatio_working_3-way'!AH165</f>
        <v>-0.38607277441528104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1.0529491945098957</v>
      </c>
      <c r="AS165" s="11">
        <f>IF(('OddsRatio_working_3-way'!X165=0),IF(Q165&gt;0,-Q165^(1/3),(-Q165)^(1/3)),'OddsRatio_working_3-way'!AM165-'OddsRatio_working_3-way'!R165/3)</f>
        <v>-0.6668764200946149</v>
      </c>
      <c r="AT165" s="11">
        <f>IF(('OddsRatio_working_3-way'!X165=0),IF(Q165&gt;0,-Q165^(1/3),(-Q165)^(1/3)),'OddsRatio_working_3-way'!AN165-'OddsRatio_working_3-way'!R165/3)</f>
        <v>-0.38607277441528104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2.81</v>
      </c>
      <c r="B166" s="4">
        <f>IF('True_Odds_Calculator_3-way'!B167="","",'True_Odds_Calculator_3-way'!B167)</f>
        <v>3.44</v>
      </c>
      <c r="C166" s="4">
        <f>IF('True_Odds_Calculator_3-way'!C167="","",'True_Odds_Calculator_3-way'!C167)</f>
        <v>2.63</v>
      </c>
      <c r="D166" s="9">
        <f t="shared" si="39"/>
        <v>0.34671409277995158</v>
      </c>
      <c r="E166" s="9">
        <f t="shared" si="40"/>
        <v>0.2824815214449557</v>
      </c>
      <c r="F166" s="9">
        <f t="shared" si="41"/>
        <v>0.37080438577509289</v>
      </c>
      <c r="G166" s="9">
        <f t="shared" si="42"/>
        <v>1.0410059699596268</v>
      </c>
      <c r="H166" s="9">
        <f t="shared" si="43"/>
        <v>2.8842208056269238</v>
      </c>
      <c r="I166" s="9">
        <f t="shared" si="44"/>
        <v>3.5400545667014889</v>
      </c>
      <c r="J166" s="9">
        <f t="shared" si="45"/>
        <v>2.6968397310341912</v>
      </c>
      <c r="K166" s="11">
        <f t="shared" si="46"/>
        <v>0.35587188612099646</v>
      </c>
      <c r="L166" s="11">
        <f t="shared" si="47"/>
        <v>0.29069767441860467</v>
      </c>
      <c r="M166" s="11">
        <f t="shared" si="48"/>
        <v>0.38022813688212931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-0.28316234133428841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0.23128997815804442</v>
      </c>
      <c r="Q166" s="11">
        <f>2*'OddsRatio_working_3-way'!K166*'OddsRatio_working_3-way'!L166*'OddsRatio_working_3-way'!M166</f>
        <v>7.8670060597974295E-2</v>
      </c>
      <c r="R166" s="11">
        <f t="shared" si="49"/>
        <v>0</v>
      </c>
      <c r="S166" s="11">
        <f t="shared" si="50"/>
        <v>-0.81681051607421951</v>
      </c>
      <c r="T166" s="11">
        <f t="shared" si="51"/>
        <v>-0.27782670614769372</v>
      </c>
      <c r="U166" s="11">
        <f>'OddsRatio_working_3-way'!S166-'OddsRatio_working_3-way'!R166^2/3</f>
        <v>-0.81681051607421951</v>
      </c>
      <c r="V166" s="11">
        <f>'OddsRatio_working_3-way'!S166*'OddsRatio_working_3-way'!R166/3-2*'OddsRatio_working_3-way'!R166^3/27-'OddsRatio_working_3-way'!T166</f>
        <v>0.27782670614769372</v>
      </c>
      <c r="W166" s="11">
        <f>'OddsRatio_working_3-way'!V166^2+4*'OddsRatio_working_3-way'!U166^3/27</f>
        <v>-3.5470125638463607E-3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0.14206925354622241</v>
      </c>
      <c r="Y166" s="11">
        <f>IF('OddsRatio_working_3-way'!W166&gt;=0,IF('OddsRatio_working_3-way'!V166+SQRT('OddsRatio_working_3-way'!W166)&gt;0,0,PI()),ACOS('OddsRatio_working_3-way'!V166/(2*'OddsRatio_working_3-way'!X166)))</f>
        <v>0.21117078622394447</v>
      </c>
      <c r="Z166" s="11">
        <f>'OddsRatio_working_3-way'!X166^(1/3)*COS('OddsRatio_working_3-way'!Y166/3)</f>
        <v>0.5205029849798134</v>
      </c>
      <c r="AA166" s="11">
        <f>'OddsRatio_working_3-way'!X166^(1/3)*COS(('OddsRatio_working_3-way'!Y166+2*PI())/3)</f>
        <v>-0.29203373578522845</v>
      </c>
      <c r="AB166" s="11">
        <f>'OddsRatio_working_3-way'!X166^(1/3)*COS(('OddsRatio_working_3-way'!Y166+4*PI())/3)</f>
        <v>-0.22846924919458519</v>
      </c>
      <c r="AC166" s="11">
        <f>'OddsRatio_working_3-way'!X166^(1/3)*SIN('OddsRatio_working_3-way'!Y166/3)</f>
        <v>3.6698973444008437E-2</v>
      </c>
      <c r="AD166" s="11">
        <f>'OddsRatio_working_3-way'!X166^(1/3)*SIN(('OddsRatio_working_3-way'!Y166+2*PI())/3)</f>
        <v>0.43241932101614428</v>
      </c>
      <c r="AE166" s="11">
        <f>'OddsRatio_working_3-way'!X166^(1/3)*SIN(('OddsRatio_working_3-way'!Y166+4*PI())/3)</f>
        <v>-0.46911829446015252</v>
      </c>
      <c r="AF166" s="11">
        <f>-'OddsRatio_working_3-way'!U166/(3*'OddsRatio_working_3-way'!X166^(1/3))*COS(('OddsRatio_working_3-way'!Y166)/3)</f>
        <v>0.5205029849798134</v>
      </c>
      <c r="AG166" s="11">
        <f>-'OddsRatio_working_3-way'!U166/(3*'OddsRatio_working_3-way'!X166^(1/3))*COS(('OddsRatio_working_3-way'!Y166+2*PI())/3)</f>
        <v>-0.29203373578522845</v>
      </c>
      <c r="AH166" s="11">
        <f>-'OddsRatio_working_3-way'!U166/(3*'OddsRatio_working_3-way'!X166^(1/3))*COS(('OddsRatio_working_3-way'!Y166+4*PI())/3)</f>
        <v>-0.22846924919458519</v>
      </c>
      <c r="AI166" s="11">
        <f>'OddsRatio_working_3-way'!U166/(3*'OddsRatio_working_3-way'!X166^(1/3))*SIN(('OddsRatio_working_3-way'!Y166)/3)</f>
        <v>-3.6698973444008437E-2</v>
      </c>
      <c r="AJ166" s="11">
        <f>'OddsRatio_working_3-way'!U166/(3*'OddsRatio_working_3-way'!X166^(1/3))*SIN(('OddsRatio_working_3-way'!Y166+2*PI())/3)</f>
        <v>-0.43241932101614428</v>
      </c>
      <c r="AK166" s="11">
        <f>'OddsRatio_working_3-way'!U166/(3*'OddsRatio_working_3-way'!X166^(1/3))*SIN(('OddsRatio_working_3-way'!Y166+4*PI())/3)</f>
        <v>0.46911829446015252</v>
      </c>
      <c r="AL166" s="11">
        <f>'OddsRatio_working_3-way'!Z166+'OddsRatio_working_3-way'!AF166</f>
        <v>1.0410059699596268</v>
      </c>
      <c r="AM166" s="11">
        <f>'OddsRatio_working_3-way'!AA166+'OddsRatio_working_3-way'!AG166</f>
        <v>-0.58406747157045691</v>
      </c>
      <c r="AN166" s="11">
        <f>'OddsRatio_working_3-way'!AB166+'OddsRatio_working_3-way'!AH166</f>
        <v>-0.45693849838917039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1.0410059699596268</v>
      </c>
      <c r="AS166" s="11">
        <f>IF(('OddsRatio_working_3-way'!X166=0),IF(Q166&gt;0,-Q166^(1/3),(-Q166)^(1/3)),'OddsRatio_working_3-way'!AM166-'OddsRatio_working_3-way'!R166/3)</f>
        <v>-0.58406747157045691</v>
      </c>
      <c r="AT166" s="11">
        <f>IF(('OddsRatio_working_3-way'!X166=0),IF(Q166&gt;0,-Q166^(1/3),(-Q166)^(1/3)),'OddsRatio_working_3-way'!AN166-'OddsRatio_working_3-way'!R166/3)</f>
        <v>-0.45693849838917039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2.09</v>
      </c>
      <c r="B167" s="4">
        <f>IF('True_Odds_Calculator_3-way'!B168="","",'True_Odds_Calculator_3-way'!B168)</f>
        <v>3.67</v>
      </c>
      <c r="C167" s="4">
        <f>IF('True_Odds_Calculator_3-way'!C168="","",'True_Odds_Calculator_3-way'!C168)</f>
        <v>3.6</v>
      </c>
      <c r="D167" s="9">
        <f t="shared" si="39"/>
        <v>0.46735203046131302</v>
      </c>
      <c r="E167" s="9">
        <f t="shared" si="40"/>
        <v>0.26372850887786864</v>
      </c>
      <c r="F167" s="9">
        <f t="shared" si="41"/>
        <v>0.26891946066081812</v>
      </c>
      <c r="G167" s="9">
        <f t="shared" si="42"/>
        <v>1.0456097975646852</v>
      </c>
      <c r="H167" s="9">
        <f t="shared" si="43"/>
        <v>2.1397146793455071</v>
      </c>
      <c r="I167" s="9">
        <f t="shared" si="44"/>
        <v>3.7917781594977091</v>
      </c>
      <c r="J167" s="9">
        <f t="shared" si="45"/>
        <v>3.7185854736681807</v>
      </c>
      <c r="K167" s="11">
        <f t="shared" si="46"/>
        <v>0.47846889952153115</v>
      </c>
      <c r="L167" s="11">
        <f t="shared" si="47"/>
        <v>0.27247956403269757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-0.27402882981543508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0.23032562828920211</v>
      </c>
      <c r="Q167" s="11">
        <f>2*'OddsRatio_working_3-way'!K167*'OddsRatio_working_3-way'!L167*'OddsRatio_working_3-way'!M167</f>
        <v>7.2429442858239657E-2</v>
      </c>
      <c r="R167" s="11">
        <f t="shared" si="49"/>
        <v>0</v>
      </c>
      <c r="S167" s="11">
        <f t="shared" si="50"/>
        <v>-0.84051604513412648</v>
      </c>
      <c r="T167" s="11">
        <f t="shared" si="51"/>
        <v>-0.26431322174029137</v>
      </c>
      <c r="U167" s="11">
        <f>'OddsRatio_working_3-way'!S167-'OddsRatio_working_3-way'!R167^2/3</f>
        <v>-0.84051604513412648</v>
      </c>
      <c r="V167" s="11">
        <f>'OddsRatio_working_3-way'!S167*'OddsRatio_working_3-way'!R167/3-2*'OddsRatio_working_3-way'!R167^3/27-'OddsRatio_working_3-way'!T167</f>
        <v>0.26431322174029137</v>
      </c>
      <c r="W167" s="11">
        <f>'OddsRatio_working_3-way'!V167^2+4*'OddsRatio_working_3-way'!U167^3/27</f>
        <v>-1.8108452007318782E-2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0.14829862709584604</v>
      </c>
      <c r="Y167" s="11">
        <f>IF('OddsRatio_working_3-way'!W167&gt;=0,IF('OddsRatio_working_3-way'!V167+SQRT('OddsRatio_working_3-way'!W167)&gt;0,0,PI()),ACOS('OddsRatio_working_3-way'!V167/(2*'OddsRatio_working_3-way'!X167)))</f>
        <v>0.47091846715430519</v>
      </c>
      <c r="Z167" s="11">
        <f>'OddsRatio_working_3-way'!X167^(1/3)*COS('OddsRatio_working_3-way'!Y167/3)</f>
        <v>0.5228048987823426</v>
      </c>
      <c r="AA167" s="11">
        <f>'OddsRatio_working_3-way'!X167^(1/3)*COS(('OddsRatio_working_3-way'!Y167+2*PI())/3)</f>
        <v>-0.33306338463778962</v>
      </c>
      <c r="AB167" s="11">
        <f>'OddsRatio_working_3-way'!X167^(1/3)*COS(('OddsRatio_working_3-way'!Y167+4*PI())/3)</f>
        <v>-0.18974151414455306</v>
      </c>
      <c r="AC167" s="11">
        <f>'OddsRatio_working_3-way'!X167^(1/3)*SIN('OddsRatio_working_3-way'!Y167/3)</f>
        <v>8.2746920510030741E-2</v>
      </c>
      <c r="AD167" s="11">
        <f>'OddsRatio_working_3-way'!X167^(1/3)*SIN(('OddsRatio_working_3-way'!Y167+2*PI())/3)</f>
        <v>0.41138886331344532</v>
      </c>
      <c r="AE167" s="11">
        <f>'OddsRatio_working_3-way'!X167^(1/3)*SIN(('OddsRatio_working_3-way'!Y167+4*PI())/3)</f>
        <v>-0.49413578382347617</v>
      </c>
      <c r="AF167" s="11">
        <f>-'OddsRatio_working_3-way'!U167/(3*'OddsRatio_working_3-way'!X167^(1/3))*COS(('OddsRatio_working_3-way'!Y167)/3)</f>
        <v>0.52280489878234271</v>
      </c>
      <c r="AG167" s="11">
        <f>-'OddsRatio_working_3-way'!U167/(3*'OddsRatio_working_3-way'!X167^(1/3))*COS(('OddsRatio_working_3-way'!Y167+2*PI())/3)</f>
        <v>-0.33306338463778967</v>
      </c>
      <c r="AH167" s="11">
        <f>-'OddsRatio_working_3-way'!U167/(3*'OddsRatio_working_3-way'!X167^(1/3))*COS(('OddsRatio_working_3-way'!Y167+4*PI())/3)</f>
        <v>-0.18974151414455309</v>
      </c>
      <c r="AI167" s="11">
        <f>'OddsRatio_working_3-way'!U167/(3*'OddsRatio_working_3-way'!X167^(1/3))*SIN(('OddsRatio_working_3-way'!Y167)/3)</f>
        <v>-8.2746920510030755E-2</v>
      </c>
      <c r="AJ167" s="11">
        <f>'OddsRatio_working_3-way'!U167/(3*'OddsRatio_working_3-way'!X167^(1/3))*SIN(('OddsRatio_working_3-way'!Y167+2*PI())/3)</f>
        <v>-0.41138886331344543</v>
      </c>
      <c r="AK167" s="11">
        <f>'OddsRatio_working_3-way'!U167/(3*'OddsRatio_working_3-way'!X167^(1/3))*SIN(('OddsRatio_working_3-way'!Y167+4*PI())/3)</f>
        <v>0.49413578382347628</v>
      </c>
      <c r="AL167" s="11">
        <f>'OddsRatio_working_3-way'!Z167+'OddsRatio_working_3-way'!AF167</f>
        <v>1.0456097975646852</v>
      </c>
      <c r="AM167" s="11">
        <f>'OddsRatio_working_3-way'!AA167+'OddsRatio_working_3-way'!AG167</f>
        <v>-0.66612676927557923</v>
      </c>
      <c r="AN167" s="11">
        <f>'OddsRatio_working_3-way'!AB167+'OddsRatio_working_3-way'!AH167</f>
        <v>-0.37948302828910618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1.0456097975646852</v>
      </c>
      <c r="AS167" s="11">
        <f>IF(('OddsRatio_working_3-way'!X167=0),IF(Q167&gt;0,-Q167^(1/3),(-Q167)^(1/3)),'OddsRatio_working_3-way'!AM167-'OddsRatio_working_3-way'!R167/3)</f>
        <v>-0.66612676927557923</v>
      </c>
      <c r="AT167" s="11">
        <f>IF(('OddsRatio_working_3-way'!X167=0),IF(Q167&gt;0,-Q167^(1/3),(-Q167)^(1/3)),'OddsRatio_working_3-way'!AN167-'OddsRatio_working_3-way'!R167/3)</f>
        <v>-0.37948302828910618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1.93</v>
      </c>
      <c r="B168" s="4">
        <f>IF('True_Odds_Calculator_3-way'!B169="","",'True_Odds_Calculator_3-way'!B169)</f>
        <v>3.82</v>
      </c>
      <c r="C168" s="4">
        <f>IF('True_Odds_Calculator_3-way'!C169="","",'True_Odds_Calculator_3-way'!C169)</f>
        <v>3.9</v>
      </c>
      <c r="D168" s="9">
        <f t="shared" si="39"/>
        <v>0.503691247177942</v>
      </c>
      <c r="E168" s="9">
        <f t="shared" si="40"/>
        <v>0.25076389517280878</v>
      </c>
      <c r="F168" s="9">
        <f t="shared" si="41"/>
        <v>0.2455448576492493</v>
      </c>
      <c r="G168" s="9">
        <f t="shared" si="42"/>
        <v>1.0595088332487639</v>
      </c>
      <c r="H168" s="9">
        <f t="shared" si="43"/>
        <v>1.9853432149213506</v>
      </c>
      <c r="I168" s="9">
        <f t="shared" si="44"/>
        <v>3.987814909761513</v>
      </c>
      <c r="J168" s="9">
        <f t="shared" si="45"/>
        <v>4.0725756164214149</v>
      </c>
      <c r="K168" s="11">
        <f t="shared" si="46"/>
        <v>0.5181347150259068</v>
      </c>
      <c r="L168" s="11">
        <f t="shared" si="47"/>
        <v>0.26178010471204188</v>
      </c>
      <c r="M168" s="11">
        <f t="shared" si="48"/>
        <v>0.25641025641025644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-0.26451163246866261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0.23127908812741849</v>
      </c>
      <c r="Q168" s="11">
        <f>2*'OddsRatio_working_3-way'!K168*'OddsRatio_working_3-way'!L168*'OddsRatio_working_3-way'!M168</f>
        <v>6.9557620489449162E-2</v>
      </c>
      <c r="R168" s="11">
        <f t="shared" si="49"/>
        <v>0</v>
      </c>
      <c r="S168" s="11">
        <f t="shared" si="50"/>
        <v>-0.87436263565769168</v>
      </c>
      <c r="T168" s="11">
        <f t="shared" si="51"/>
        <v>-0.26296620621283956</v>
      </c>
      <c r="U168" s="11">
        <f>'OddsRatio_working_3-way'!S168-'OddsRatio_working_3-way'!R168^2/3</f>
        <v>-0.87436263565769168</v>
      </c>
      <c r="V168" s="11">
        <f>'OddsRatio_working_3-way'!S168*'OddsRatio_working_3-way'!R168/3-2*'OddsRatio_working_3-way'!R168^3/27-'OddsRatio_working_3-way'!T168</f>
        <v>0.26296620621283956</v>
      </c>
      <c r="W168" s="11">
        <f>'OddsRatio_working_3-way'!V168^2+4*'OddsRatio_working_3-way'!U168^3/27</f>
        <v>-2.9879736594436282E-2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0.15734592638865008</v>
      </c>
      <c r="Y168" s="11">
        <f>IF('OddsRatio_working_3-way'!W168&gt;=0,IF('OddsRatio_working_3-way'!V168+SQRT('OddsRatio_working_3-way'!W168)&gt;0,0,PI()),ACOS('OddsRatio_working_3-way'!V168/(2*'OddsRatio_working_3-way'!X168)))</f>
        <v>0.58151614546544406</v>
      </c>
      <c r="Z168" s="11">
        <f>'OddsRatio_working_3-way'!X168^(1/3)*COS('OddsRatio_working_3-way'!Y168/3)</f>
        <v>0.52975441662438205</v>
      </c>
      <c r="AA168" s="11">
        <f>'OddsRatio_working_3-way'!X168^(1/3)*COS(('OddsRatio_working_3-way'!Y168+2*PI())/3)</f>
        <v>-0.35493747960116423</v>
      </c>
      <c r="AB168" s="11">
        <f>'OddsRatio_working_3-way'!X168^(1/3)*COS(('OddsRatio_working_3-way'!Y168+4*PI())/3)</f>
        <v>-0.17481693702321752</v>
      </c>
      <c r="AC168" s="11">
        <f>'OddsRatio_working_3-way'!X168^(1/3)*SIN('OddsRatio_working_3-way'!Y168/3)</f>
        <v>0.10399264374395897</v>
      </c>
      <c r="AD168" s="11">
        <f>'OddsRatio_working_3-way'!X168^(1/3)*SIN(('OddsRatio_working_3-way'!Y168+2*PI())/3)</f>
        <v>0.40678446069174085</v>
      </c>
      <c r="AE168" s="11">
        <f>'OddsRatio_working_3-way'!X168^(1/3)*SIN(('OddsRatio_working_3-way'!Y168+4*PI())/3)</f>
        <v>-0.51077710443569979</v>
      </c>
      <c r="AF168" s="11">
        <f>-'OddsRatio_working_3-way'!U168/(3*'OddsRatio_working_3-way'!X168^(1/3))*COS(('OddsRatio_working_3-way'!Y168)/3)</f>
        <v>0.52975441662438183</v>
      </c>
      <c r="AG168" s="11">
        <f>-'OddsRatio_working_3-way'!U168/(3*'OddsRatio_working_3-way'!X168^(1/3))*COS(('OddsRatio_working_3-way'!Y168+2*PI())/3)</f>
        <v>-0.35493747960116406</v>
      </c>
      <c r="AH168" s="11">
        <f>-'OddsRatio_working_3-way'!U168/(3*'OddsRatio_working_3-way'!X168^(1/3))*COS(('OddsRatio_working_3-way'!Y168+4*PI())/3)</f>
        <v>-0.17481693702321743</v>
      </c>
      <c r="AI168" s="11">
        <f>'OddsRatio_working_3-way'!U168/(3*'OddsRatio_working_3-way'!X168^(1/3))*SIN(('OddsRatio_working_3-way'!Y168)/3)</f>
        <v>-0.10399264374395893</v>
      </c>
      <c r="AJ168" s="11">
        <f>'OddsRatio_working_3-way'!U168/(3*'OddsRatio_working_3-way'!X168^(1/3))*SIN(('OddsRatio_working_3-way'!Y168+2*PI())/3)</f>
        <v>-0.40678446069174068</v>
      </c>
      <c r="AK168" s="11">
        <f>'OddsRatio_working_3-way'!U168/(3*'OddsRatio_working_3-way'!X168^(1/3))*SIN(('OddsRatio_working_3-way'!Y168+4*PI())/3)</f>
        <v>0.51077710443569957</v>
      </c>
      <c r="AL168" s="11">
        <f>'OddsRatio_working_3-way'!Z168+'OddsRatio_working_3-way'!AF168</f>
        <v>1.0595088332487639</v>
      </c>
      <c r="AM168" s="11">
        <f>'OddsRatio_working_3-way'!AA168+'OddsRatio_working_3-way'!AG168</f>
        <v>-0.70987495920232835</v>
      </c>
      <c r="AN168" s="11">
        <f>'OddsRatio_working_3-way'!AB168+'OddsRatio_working_3-way'!AH168</f>
        <v>-0.34963387404643498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1.0595088332487639</v>
      </c>
      <c r="AS168" s="11">
        <f>IF(('OddsRatio_working_3-way'!X168=0),IF(Q168&gt;0,-Q168^(1/3),(-Q168)^(1/3)),'OddsRatio_working_3-way'!AM168-'OddsRatio_working_3-way'!R168/3)</f>
        <v>-0.70987495920232835</v>
      </c>
      <c r="AT168" s="11">
        <f>IF(('OddsRatio_working_3-way'!X168=0),IF(Q168&gt;0,-Q168^(1/3),(-Q168)^(1/3)),'OddsRatio_working_3-way'!AN168-'OddsRatio_working_3-way'!R168/3)</f>
        <v>-0.34963387404643498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3.34</v>
      </c>
      <c r="B169" s="4">
        <f>IF('True_Odds_Calculator_3-way'!B170="","",'True_Odds_Calculator_3-way'!B170)</f>
        <v>3.83</v>
      </c>
      <c r="C169" s="4">
        <f>IF('True_Odds_Calculator_3-way'!C170="","",'True_Odds_Calculator_3-way'!C170)</f>
        <v>2.14</v>
      </c>
      <c r="D169" s="9">
        <f t="shared" si="39"/>
        <v>0.29047640479319276</v>
      </c>
      <c r="E169" s="9">
        <f t="shared" si="40"/>
        <v>0.25290145619791687</v>
      </c>
      <c r="F169" s="9">
        <f t="shared" si="41"/>
        <v>0.45662213900889037</v>
      </c>
      <c r="G169" s="9">
        <f t="shared" si="42"/>
        <v>1.0438548764148932</v>
      </c>
      <c r="H169" s="9">
        <f t="shared" si="43"/>
        <v>3.44262041081085</v>
      </c>
      <c r="I169" s="9">
        <f t="shared" si="44"/>
        <v>3.9541093002541472</v>
      </c>
      <c r="J169" s="9">
        <f t="shared" si="45"/>
        <v>2.1899945591129786</v>
      </c>
      <c r="K169" s="11">
        <f t="shared" si="46"/>
        <v>0.29940119760479045</v>
      </c>
      <c r="L169" s="11">
        <f t="shared" si="47"/>
        <v>0.2610966057441253</v>
      </c>
      <c r="M169" s="11">
        <f t="shared" si="48"/>
        <v>0.46728971962616822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-0.27577070548393467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0.23049968972038595</v>
      </c>
      <c r="Q169" s="11">
        <f>2*'OddsRatio_working_3-way'!K169*'OddsRatio_working_3-way'!L169*'OddsRatio_working_3-way'!M169</f>
        <v>7.3058538738632633E-2</v>
      </c>
      <c r="R169" s="11">
        <f t="shared" si="49"/>
        <v>0</v>
      </c>
      <c r="S169" s="11">
        <f t="shared" si="50"/>
        <v>-0.83583819867993181</v>
      </c>
      <c r="T169" s="11">
        <f t="shared" si="51"/>
        <v>-0.26492494411408302</v>
      </c>
      <c r="U169" s="11">
        <f>'OddsRatio_working_3-way'!S169-'OddsRatio_working_3-way'!R169^2/3</f>
        <v>-0.83583819867993181</v>
      </c>
      <c r="V169" s="11">
        <f>'OddsRatio_working_3-way'!S169*'OddsRatio_working_3-way'!R169/3-2*'OddsRatio_working_3-way'!R169^3/27-'OddsRatio_working_3-way'!T169</f>
        <v>0.26492494411408302</v>
      </c>
      <c r="W169" s="11">
        <f>'OddsRatio_working_3-way'!V169^2+4*'OddsRatio_working_3-way'!U169^3/27</f>
        <v>-1.6324088766623807E-2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0.14706232928632149</v>
      </c>
      <c r="Y169" s="11">
        <f>IF('OddsRatio_working_3-way'!W169&gt;=0,IF('OddsRatio_working_3-way'!V169+SQRT('OddsRatio_working_3-way'!W169)&gt;0,0,PI()),ACOS('OddsRatio_working_3-way'!V169/(2*'OddsRatio_working_3-way'!X169)))</f>
        <v>0.44936450826846097</v>
      </c>
      <c r="Z169" s="11">
        <f>'OddsRatio_working_3-way'!X169^(1/3)*COS('OddsRatio_working_3-way'!Y169/3)</f>
        <v>0.52192743820744658</v>
      </c>
      <c r="AA169" s="11">
        <f>'OddsRatio_working_3-way'!X169^(1/3)*COS(('OddsRatio_working_3-way'!Y169+2*PI())/3)</f>
        <v>-0.32917927161663629</v>
      </c>
      <c r="AB169" s="11">
        <f>'OddsRatio_working_3-way'!X169^(1/3)*COS(('OddsRatio_working_3-way'!Y169+4*PI())/3)</f>
        <v>-0.19274816659081032</v>
      </c>
      <c r="AC169" s="11">
        <f>'OddsRatio_working_3-way'!X169^(1/3)*SIN('OddsRatio_working_3-way'!Y169/3)</f>
        <v>7.8768535212498714E-2</v>
      </c>
      <c r="AD169" s="11">
        <f>'OddsRatio_working_3-way'!X169^(1/3)*SIN(('OddsRatio_working_3-way'!Y169+2*PI())/3)</f>
        <v>0.41261815281353209</v>
      </c>
      <c r="AE169" s="11">
        <f>'OddsRatio_working_3-way'!X169^(1/3)*SIN(('OddsRatio_working_3-way'!Y169+4*PI())/3)</f>
        <v>-0.49138668802603086</v>
      </c>
      <c r="AF169" s="11">
        <f>-'OddsRatio_working_3-way'!U169/(3*'OddsRatio_working_3-way'!X169^(1/3))*COS(('OddsRatio_working_3-way'!Y169)/3)</f>
        <v>0.52192743820744658</v>
      </c>
      <c r="AG169" s="11">
        <f>-'OddsRatio_working_3-way'!U169/(3*'OddsRatio_working_3-way'!X169^(1/3))*COS(('OddsRatio_working_3-way'!Y169+2*PI())/3)</f>
        <v>-0.32917927161663629</v>
      </c>
      <c r="AH169" s="11">
        <f>-'OddsRatio_working_3-way'!U169/(3*'OddsRatio_working_3-way'!X169^(1/3))*COS(('OddsRatio_working_3-way'!Y169+4*PI())/3)</f>
        <v>-0.19274816659081032</v>
      </c>
      <c r="AI169" s="11">
        <f>'OddsRatio_working_3-way'!U169/(3*'OddsRatio_working_3-way'!X169^(1/3))*SIN(('OddsRatio_working_3-way'!Y169)/3)</f>
        <v>-7.8768535212498714E-2</v>
      </c>
      <c r="AJ169" s="11">
        <f>'OddsRatio_working_3-way'!U169/(3*'OddsRatio_working_3-way'!X169^(1/3))*SIN(('OddsRatio_working_3-way'!Y169+2*PI())/3)</f>
        <v>-0.41261815281353209</v>
      </c>
      <c r="AK169" s="11">
        <f>'OddsRatio_working_3-way'!U169/(3*'OddsRatio_working_3-way'!X169^(1/3))*SIN(('OddsRatio_working_3-way'!Y169+4*PI())/3)</f>
        <v>0.49138668802603086</v>
      </c>
      <c r="AL169" s="11">
        <f>'OddsRatio_working_3-way'!Z169+'OddsRatio_working_3-way'!AF169</f>
        <v>1.0438548764148932</v>
      </c>
      <c r="AM169" s="11">
        <f>'OddsRatio_working_3-way'!AA169+'OddsRatio_working_3-way'!AG169</f>
        <v>-0.65835854323327259</v>
      </c>
      <c r="AN169" s="11">
        <f>'OddsRatio_working_3-way'!AB169+'OddsRatio_working_3-way'!AH169</f>
        <v>-0.38549633318162063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1.0438548764148932</v>
      </c>
      <c r="AS169" s="11">
        <f>IF(('OddsRatio_working_3-way'!X169=0),IF(Q169&gt;0,-Q169^(1/3),(-Q169)^(1/3)),'OddsRatio_working_3-way'!AM169-'OddsRatio_working_3-way'!R169/3)</f>
        <v>-0.65835854323327259</v>
      </c>
      <c r="AT169" s="11">
        <f>IF(('OddsRatio_working_3-way'!X169=0),IF(Q169&gt;0,-Q169^(1/3),(-Q169)^(1/3)),'OddsRatio_working_3-way'!AN169-'OddsRatio_working_3-way'!R169/3)</f>
        <v>-0.38549633318162063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2.94</v>
      </c>
      <c r="B170" s="4">
        <f>IF('True_Odds_Calculator_3-way'!B171="","",'True_Odds_Calculator_3-way'!B171)</f>
        <v>3.24</v>
      </c>
      <c r="C170" s="4">
        <f>IF('True_Odds_Calculator_3-way'!C171="","",'True_Odds_Calculator_3-way'!C171)</f>
        <v>2.64</v>
      </c>
      <c r="D170" s="9">
        <f t="shared" si="39"/>
        <v>0.33094606530240556</v>
      </c>
      <c r="E170" s="9">
        <f t="shared" si="40"/>
        <v>0.2999161554260395</v>
      </c>
      <c r="F170" s="9">
        <f t="shared" si="41"/>
        <v>0.36913777927155494</v>
      </c>
      <c r="G170" s="9">
        <f t="shared" si="42"/>
        <v>1.0420826786386577</v>
      </c>
      <c r="H170" s="9">
        <f t="shared" si="43"/>
        <v>3.0216403965589955</v>
      </c>
      <c r="I170" s="9">
        <f t="shared" si="44"/>
        <v>3.3342652001505932</v>
      </c>
      <c r="J170" s="9">
        <f t="shared" si="45"/>
        <v>2.7090155929673982</v>
      </c>
      <c r="K170" s="11">
        <f t="shared" si="46"/>
        <v>0.3401360544217687</v>
      </c>
      <c r="L170" s="11">
        <f t="shared" si="47"/>
        <v>0.30864197530864196</v>
      </c>
      <c r="M170" s="11">
        <f t="shared" si="48"/>
        <v>0.37878787878787878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-0.28339835747243147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0.23143376317979494</v>
      </c>
      <c r="Q170" s="11">
        <f>2*'OddsRatio_working_3-way'!K170*'OddsRatio_working_3-way'!L170*'OddsRatio_working_3-way'!M170</f>
        <v>7.9530502810926079E-2</v>
      </c>
      <c r="R170" s="11">
        <f t="shared" si="49"/>
        <v>0</v>
      </c>
      <c r="S170" s="11">
        <f t="shared" si="50"/>
        <v>-0.81663763066202122</v>
      </c>
      <c r="T170" s="11">
        <f t="shared" si="51"/>
        <v>-0.28063148820000722</v>
      </c>
      <c r="U170" s="11">
        <f>'OddsRatio_working_3-way'!S170-'OddsRatio_working_3-way'!R170^2/3</f>
        <v>-0.81663763066202122</v>
      </c>
      <c r="V170" s="11">
        <f>'OddsRatio_working_3-way'!S170*'OddsRatio_working_3-way'!R170/3-2*'OddsRatio_working_3-way'!R170^3/27-'OddsRatio_working_3-way'!T170</f>
        <v>0.28063148820000722</v>
      </c>
      <c r="W170" s="11">
        <f>'OddsRatio_working_3-way'!V170^2+4*'OddsRatio_working_3-way'!U170^3/27</f>
        <v>-1.92940518707585E-3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0.14202415054879455</v>
      </c>
      <c r="Y170" s="11">
        <f>IF('OddsRatio_working_3-way'!W170&gt;=0,IF('OddsRatio_working_3-way'!V170+SQRT('OddsRatio_working_3-way'!W170)&gt;0,0,PI()),ACOS('OddsRatio_working_3-way'!V170/(2*'OddsRatio_working_3-way'!X170)))</f>
        <v>0.15526222495307729</v>
      </c>
      <c r="Z170" s="11">
        <f>'OddsRatio_working_3-way'!X170^(1/3)*COS('OddsRatio_working_3-way'!Y170/3)</f>
        <v>0.52104133931932883</v>
      </c>
      <c r="AA170" s="11">
        <f>'OddsRatio_working_3-way'!X170^(1/3)*COS(('OddsRatio_working_3-way'!Y170+2*PI())/3)</f>
        <v>-0.28389479436510112</v>
      </c>
      <c r="AB170" s="11">
        <f>'OddsRatio_working_3-way'!X170^(1/3)*COS(('OddsRatio_working_3-way'!Y170+4*PI())/3)</f>
        <v>-0.23714654495422788</v>
      </c>
      <c r="AC170" s="11">
        <f>'OddsRatio_working_3-way'!X170^(1/3)*SIN('OddsRatio_working_3-way'!Y170/3)</f>
        <v>2.6990114381511644E-2</v>
      </c>
      <c r="AD170" s="11">
        <f>'OddsRatio_working_3-way'!X170^(1/3)*SIN(('OddsRatio_working_3-way'!Y170+2*PI())/3)</f>
        <v>0.43773997908165074</v>
      </c>
      <c r="AE170" s="11">
        <f>'OddsRatio_working_3-way'!X170^(1/3)*SIN(('OddsRatio_working_3-way'!Y170+4*PI())/3)</f>
        <v>-0.46473009346316219</v>
      </c>
      <c r="AF170" s="11">
        <f>-'OddsRatio_working_3-way'!U170/(3*'OddsRatio_working_3-way'!X170^(1/3))*COS(('OddsRatio_working_3-way'!Y170)/3)</f>
        <v>0.52104133931932883</v>
      </c>
      <c r="AG170" s="11">
        <f>-'OddsRatio_working_3-way'!U170/(3*'OddsRatio_working_3-way'!X170^(1/3))*COS(('OddsRatio_working_3-way'!Y170+2*PI())/3)</f>
        <v>-0.28389479436510112</v>
      </c>
      <c r="AH170" s="11">
        <f>-'OddsRatio_working_3-way'!U170/(3*'OddsRatio_working_3-way'!X170^(1/3))*COS(('OddsRatio_working_3-way'!Y170+4*PI())/3)</f>
        <v>-0.23714654495422788</v>
      </c>
      <c r="AI170" s="11">
        <f>'OddsRatio_working_3-way'!U170/(3*'OddsRatio_working_3-way'!X170^(1/3))*SIN(('OddsRatio_working_3-way'!Y170)/3)</f>
        <v>-2.6990114381511644E-2</v>
      </c>
      <c r="AJ170" s="11">
        <f>'OddsRatio_working_3-way'!U170/(3*'OddsRatio_working_3-way'!X170^(1/3))*SIN(('OddsRatio_working_3-way'!Y170+2*PI())/3)</f>
        <v>-0.43773997908165074</v>
      </c>
      <c r="AK170" s="11">
        <f>'OddsRatio_working_3-way'!U170/(3*'OddsRatio_working_3-way'!X170^(1/3))*SIN(('OddsRatio_working_3-way'!Y170+4*PI())/3)</f>
        <v>0.46473009346316219</v>
      </c>
      <c r="AL170" s="11">
        <f>'OddsRatio_working_3-way'!Z170+'OddsRatio_working_3-way'!AF170</f>
        <v>1.0420826786386577</v>
      </c>
      <c r="AM170" s="11">
        <f>'OddsRatio_working_3-way'!AA170+'OddsRatio_working_3-way'!AG170</f>
        <v>-0.56778958873020224</v>
      </c>
      <c r="AN170" s="11">
        <f>'OddsRatio_working_3-way'!AB170+'OddsRatio_working_3-way'!AH170</f>
        <v>-0.47429308990845576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1.0420826786386577</v>
      </c>
      <c r="AS170" s="11">
        <f>IF(('OddsRatio_working_3-way'!X170=0),IF(Q170&gt;0,-Q170^(1/3),(-Q170)^(1/3)),'OddsRatio_working_3-way'!AM170-'OddsRatio_working_3-way'!R170/3)</f>
        <v>-0.56778958873020224</v>
      </c>
      <c r="AT170" s="11">
        <f>IF(('OddsRatio_working_3-way'!X170=0),IF(Q170&gt;0,-Q170^(1/3),(-Q170)^(1/3)),'OddsRatio_working_3-way'!AN170-'OddsRatio_working_3-way'!R170/3)</f>
        <v>-0.47429308990845576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3.16</v>
      </c>
      <c r="C171" s="4">
        <f>IF('True_Odds_Calculator_3-way'!C172="","",'True_Odds_Calculator_3-way'!C172)</f>
        <v>2.96</v>
      </c>
      <c r="D171" s="9">
        <f t="shared" si="39"/>
        <v>0.36360303424782003</v>
      </c>
      <c r="E171" s="9">
        <f t="shared" si="40"/>
        <v>0.30766162687094845</v>
      </c>
      <c r="F171" s="9">
        <f t="shared" si="41"/>
        <v>0.32873533888123174</v>
      </c>
      <c r="G171" s="9">
        <f t="shared" si="42"/>
        <v>1.0418167122649691</v>
      </c>
      <c r="H171" s="9">
        <f t="shared" si="43"/>
        <v>2.7502520766051486</v>
      </c>
      <c r="I171" s="9">
        <f t="shared" si="44"/>
        <v>3.2503240984923329</v>
      </c>
      <c r="J171" s="9">
        <f t="shared" si="45"/>
        <v>3.0419607560393391</v>
      </c>
      <c r="K171" s="11">
        <f t="shared" si="46"/>
        <v>0.37313432835820892</v>
      </c>
      <c r="L171" s="11">
        <f t="shared" si="47"/>
        <v>0.31645569620253161</v>
      </c>
      <c r="M171" s="11">
        <f t="shared" si="48"/>
        <v>0.33783783783783783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-0.28373016886147451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0.23137392068055201</v>
      </c>
      <c r="Q171" s="11">
        <f>2*'OddsRatio_working_3-way'!K171*'OddsRatio_working_3-way'!L171*'OddsRatio_working_3-way'!M171</f>
        <v>7.9784110579500703E-2</v>
      </c>
      <c r="R171" s="11">
        <f t="shared" si="49"/>
        <v>0</v>
      </c>
      <c r="S171" s="11">
        <f t="shared" si="50"/>
        <v>-0.81547169132203079</v>
      </c>
      <c r="T171" s="11">
        <f t="shared" si="51"/>
        <v>-0.28119713493863135</v>
      </c>
      <c r="U171" s="11">
        <f>'OddsRatio_working_3-way'!S171-'OddsRatio_working_3-way'!R171^2/3</f>
        <v>-0.81547169132203079</v>
      </c>
      <c r="V171" s="11">
        <f>'OddsRatio_working_3-way'!S171*'OddsRatio_working_3-way'!R171/3-2*'OddsRatio_working_3-way'!R171^3/27-'OddsRatio_working_3-way'!T171</f>
        <v>0.28119713493863135</v>
      </c>
      <c r="W171" s="11">
        <f>'OddsRatio_working_3-way'!V171^2+4*'OddsRatio_working_3-way'!U171^3/27</f>
        <v>-1.2665189474510702E-3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0.14172010059016499</v>
      </c>
      <c r="Y171" s="11">
        <f>IF('OddsRatio_working_3-way'!W171&gt;=0,IF('OddsRatio_working_3-way'!V171+SQRT('OddsRatio_working_3-way'!W171)&gt;0,0,PI()),ACOS('OddsRatio_working_3-way'!V171/(2*'OddsRatio_working_3-way'!X171)))</f>
        <v>0.1258902648350082</v>
      </c>
      <c r="Z171" s="11">
        <f>'OddsRatio_working_3-way'!X171^(1/3)*COS('OddsRatio_working_3-way'!Y171/3)</f>
        <v>0.52090835613248454</v>
      </c>
      <c r="AA171" s="11">
        <f>'OddsRatio_working_3-way'!X171^(1/3)*COS(('OddsRatio_working_3-way'!Y171+2*PI())/3)</f>
        <v>-0.27939583095141041</v>
      </c>
      <c r="AB171" s="11">
        <f>'OddsRatio_working_3-way'!X171^(1/3)*COS(('OddsRatio_working_3-way'!Y171+4*PI())/3)</f>
        <v>-0.24151252518107449</v>
      </c>
      <c r="AC171" s="11">
        <f>'OddsRatio_working_3-way'!X171^(1/3)*SIN('OddsRatio_working_3-way'!Y171/3)</f>
        <v>2.1871936784296577E-2</v>
      </c>
      <c r="AD171" s="11">
        <f>'OddsRatio_working_3-way'!X171^(1/3)*SIN(('OddsRatio_working_3-way'!Y171+2*PI())/3)</f>
        <v>0.44018390106217486</v>
      </c>
      <c r="AE171" s="11">
        <f>'OddsRatio_working_3-way'!X171^(1/3)*SIN(('OddsRatio_working_3-way'!Y171+4*PI())/3)</f>
        <v>-0.46205583784647125</v>
      </c>
      <c r="AF171" s="11">
        <f>-'OddsRatio_working_3-way'!U171/(3*'OddsRatio_working_3-way'!X171^(1/3))*COS(('OddsRatio_working_3-way'!Y171)/3)</f>
        <v>0.52090835613248443</v>
      </c>
      <c r="AG171" s="11">
        <f>-'OddsRatio_working_3-way'!U171/(3*'OddsRatio_working_3-way'!X171^(1/3))*COS(('OddsRatio_working_3-way'!Y171+2*PI())/3)</f>
        <v>-0.27939583095141035</v>
      </c>
      <c r="AH171" s="11">
        <f>-'OddsRatio_working_3-way'!U171/(3*'OddsRatio_working_3-way'!X171^(1/3))*COS(('OddsRatio_working_3-way'!Y171+4*PI())/3)</f>
        <v>-0.24151252518107444</v>
      </c>
      <c r="AI171" s="11">
        <f>'OddsRatio_working_3-way'!U171/(3*'OddsRatio_working_3-way'!X171^(1/3))*SIN(('OddsRatio_working_3-way'!Y171)/3)</f>
        <v>-2.187193678429657E-2</v>
      </c>
      <c r="AJ171" s="11">
        <f>'OddsRatio_working_3-way'!U171/(3*'OddsRatio_working_3-way'!X171^(1/3))*SIN(('OddsRatio_working_3-way'!Y171+2*PI())/3)</f>
        <v>-0.44018390106217475</v>
      </c>
      <c r="AK171" s="11">
        <f>'OddsRatio_working_3-way'!U171/(3*'OddsRatio_working_3-way'!X171^(1/3))*SIN(('OddsRatio_working_3-way'!Y171+4*PI())/3)</f>
        <v>0.46205583784647114</v>
      </c>
      <c r="AL171" s="11">
        <f>'OddsRatio_working_3-way'!Z171+'OddsRatio_working_3-way'!AF171</f>
        <v>1.0418167122649691</v>
      </c>
      <c r="AM171" s="11">
        <f>'OddsRatio_working_3-way'!AA171+'OddsRatio_working_3-way'!AG171</f>
        <v>-0.55879166190282081</v>
      </c>
      <c r="AN171" s="11">
        <f>'OddsRatio_working_3-way'!AB171+'OddsRatio_working_3-way'!AH171</f>
        <v>-0.48302505036214893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1.0418167122649691</v>
      </c>
      <c r="AS171" s="11">
        <f>IF(('OddsRatio_working_3-way'!X171=0),IF(Q171&gt;0,-Q171^(1/3),(-Q171)^(1/3)),'OddsRatio_working_3-way'!AM171-'OddsRatio_working_3-way'!R171/3)</f>
        <v>-0.55879166190282081</v>
      </c>
      <c r="AT171" s="11">
        <f>IF(('OddsRatio_working_3-way'!X171=0),IF(Q171&gt;0,-Q171^(1/3),(-Q171)^(1/3)),'OddsRatio_working_3-way'!AN171-'OddsRatio_working_3-way'!R171/3)</f>
        <v>-0.48302505036214893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2.0499999999999998</v>
      </c>
      <c r="B172" s="4">
        <f>IF('True_Odds_Calculator_3-way'!B173="","",'True_Odds_Calculator_3-way'!B173)</f>
        <v>3.53</v>
      </c>
      <c r="C172" s="4">
        <f>IF('True_Odds_Calculator_3-way'!C173="","",'True_Odds_Calculator_3-way'!C173)</f>
        <v>3.91</v>
      </c>
      <c r="D172" s="9">
        <f t="shared" si="39"/>
        <v>0.47731914458361208</v>
      </c>
      <c r="E172" s="9">
        <f t="shared" si="40"/>
        <v>0.2748376773468878</v>
      </c>
      <c r="F172" s="9">
        <f t="shared" si="41"/>
        <v>0.24784317806950013</v>
      </c>
      <c r="G172" s="9">
        <f t="shared" si="42"/>
        <v>1.0428898495303334</v>
      </c>
      <c r="H172" s="9">
        <f t="shared" si="43"/>
        <v>2.0950343420068496</v>
      </c>
      <c r="I172" s="9">
        <f t="shared" si="44"/>
        <v>3.6385113193117435</v>
      </c>
      <c r="J172" s="9">
        <f t="shared" si="45"/>
        <v>4.0348094621332695</v>
      </c>
      <c r="K172" s="11">
        <f t="shared" si="46"/>
        <v>0.48780487804878053</v>
      </c>
      <c r="L172" s="11">
        <f t="shared" si="47"/>
        <v>0.28328611898016998</v>
      </c>
      <c r="M172" s="11">
        <f t="shared" si="48"/>
        <v>0.25575447570332482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-0.27321056246723097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0.22937145682506432</v>
      </c>
      <c r="Q172" s="11">
        <f>2*'OddsRatio_working_3-way'!K172*'OddsRatio_working_3-way'!L172*'OddsRatio_working_3-way'!M172</f>
        <v>7.0684578374442017E-2</v>
      </c>
      <c r="R172" s="11">
        <f t="shared" si="49"/>
        <v>0</v>
      </c>
      <c r="S172" s="11">
        <f t="shared" si="50"/>
        <v>-0.83954095608062473</v>
      </c>
      <c r="T172" s="11">
        <f t="shared" si="51"/>
        <v>-0.25871832236691056</v>
      </c>
      <c r="U172" s="11">
        <f>'OddsRatio_working_3-way'!S172-'OddsRatio_working_3-way'!R172^2/3</f>
        <v>-0.83954095608062473</v>
      </c>
      <c r="V172" s="11">
        <f>'OddsRatio_working_3-way'!S172*'OddsRatio_working_3-way'!R172/3-2*'OddsRatio_working_3-way'!R172^3/27-'OddsRatio_working_3-way'!T172</f>
        <v>0.25871832236691056</v>
      </c>
      <c r="W172" s="11">
        <f>'OddsRatio_working_3-way'!V172^2+4*'OddsRatio_working_3-way'!U172^3/27</f>
        <v>-2.0728952153497612E-2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0.14804063840872062</v>
      </c>
      <c r="Y172" s="11">
        <f>IF('OddsRatio_working_3-way'!W172&gt;=0,IF('OddsRatio_working_3-way'!V172+SQRT('OddsRatio_working_3-way'!W172)&gt;0,0,PI()),ACOS('OddsRatio_working_3-way'!V172/(2*'OddsRatio_working_3-way'!X172)))</f>
        <v>0.5078163121339121</v>
      </c>
      <c r="Z172" s="11">
        <f>'OddsRatio_working_3-way'!X172^(1/3)*COS('OddsRatio_working_3-way'!Y172/3)</f>
        <v>0.52144492476516668</v>
      </c>
      <c r="AA172" s="11">
        <f>'OddsRatio_working_3-way'!X172^(1/3)*COS(('OddsRatio_working_3-way'!Y172+2*PI())/3)</f>
        <v>-0.33790168139679344</v>
      </c>
      <c r="AB172" s="11">
        <f>'OddsRatio_working_3-way'!X172^(1/3)*COS(('OddsRatio_working_3-way'!Y172+4*PI())/3)</f>
        <v>-0.18354324336837341</v>
      </c>
      <c r="AC172" s="11">
        <f>'OddsRatio_working_3-way'!X172^(1/3)*SIN('OddsRatio_working_3-way'!Y172/3)</f>
        <v>8.9118885747398721E-2</v>
      </c>
      <c r="AD172" s="11">
        <f>'OddsRatio_working_3-way'!X172^(1/3)*SIN(('OddsRatio_working_3-way'!Y172+2*PI())/3)</f>
        <v>0.40702510864740044</v>
      </c>
      <c r="AE172" s="11">
        <f>'OddsRatio_working_3-way'!X172^(1/3)*SIN(('OddsRatio_working_3-way'!Y172+4*PI())/3)</f>
        <v>-0.49614399439479895</v>
      </c>
      <c r="AF172" s="11">
        <f>-'OddsRatio_working_3-way'!U172/(3*'OddsRatio_working_3-way'!X172^(1/3))*COS(('OddsRatio_working_3-way'!Y172)/3)</f>
        <v>0.52144492476516668</v>
      </c>
      <c r="AG172" s="11">
        <f>-'OddsRatio_working_3-way'!U172/(3*'OddsRatio_working_3-way'!X172^(1/3))*COS(('OddsRatio_working_3-way'!Y172+2*PI())/3)</f>
        <v>-0.33790168139679344</v>
      </c>
      <c r="AH172" s="11">
        <f>-'OddsRatio_working_3-way'!U172/(3*'OddsRatio_working_3-way'!X172^(1/3))*COS(('OddsRatio_working_3-way'!Y172+4*PI())/3)</f>
        <v>-0.18354324336837341</v>
      </c>
      <c r="AI172" s="11">
        <f>'OddsRatio_working_3-way'!U172/(3*'OddsRatio_working_3-way'!X172^(1/3))*SIN(('OddsRatio_working_3-way'!Y172)/3)</f>
        <v>-8.9118885747398721E-2</v>
      </c>
      <c r="AJ172" s="11">
        <f>'OddsRatio_working_3-way'!U172/(3*'OddsRatio_working_3-way'!X172^(1/3))*SIN(('OddsRatio_working_3-way'!Y172+2*PI())/3)</f>
        <v>-0.40702510864740044</v>
      </c>
      <c r="AK172" s="11">
        <f>'OddsRatio_working_3-way'!U172/(3*'OddsRatio_working_3-way'!X172^(1/3))*SIN(('OddsRatio_working_3-way'!Y172+4*PI())/3)</f>
        <v>0.49614399439479895</v>
      </c>
      <c r="AL172" s="11">
        <f>'OddsRatio_working_3-way'!Z172+'OddsRatio_working_3-way'!AF172</f>
        <v>1.0428898495303334</v>
      </c>
      <c r="AM172" s="11">
        <f>'OddsRatio_working_3-way'!AA172+'OddsRatio_working_3-way'!AG172</f>
        <v>-0.67580336279358688</v>
      </c>
      <c r="AN172" s="11">
        <f>'OddsRatio_working_3-way'!AB172+'OddsRatio_working_3-way'!AH172</f>
        <v>-0.36708648673674682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1.0428898495303334</v>
      </c>
      <c r="AS172" s="11">
        <f>IF(('OddsRatio_working_3-way'!X172=0),IF(Q172&gt;0,-Q172^(1/3),(-Q172)^(1/3)),'OddsRatio_working_3-way'!AM172-'OddsRatio_working_3-way'!R172/3)</f>
        <v>-0.67580336279358688</v>
      </c>
      <c r="AT172" s="11">
        <f>IF(('OddsRatio_working_3-way'!X172=0),IF(Q172&gt;0,-Q172^(1/3),(-Q172)^(1/3)),'OddsRatio_working_3-way'!AN172-'OddsRatio_working_3-way'!R172/3)</f>
        <v>-0.36708648673674682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1.52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7.23</v>
      </c>
      <c r="D173" s="9">
        <f t="shared" si="39"/>
        <v>0.6439163336648952</v>
      </c>
      <c r="E173" s="9">
        <f t="shared" si="40"/>
        <v>0.22494174839088477</v>
      </c>
      <c r="F173" s="9">
        <f t="shared" si="41"/>
        <v>0.13114191794421989</v>
      </c>
      <c r="G173" s="9">
        <f t="shared" si="42"/>
        <v>1.0634553677435243</v>
      </c>
      <c r="H173" s="9">
        <f t="shared" si="43"/>
        <v>1.5529967912266327</v>
      </c>
      <c r="I173" s="9">
        <f t="shared" si="44"/>
        <v>4.4455953914890198</v>
      </c>
      <c r="J173" s="9">
        <f t="shared" si="45"/>
        <v>7.6253269410421582</v>
      </c>
      <c r="K173" s="11">
        <f t="shared" si="46"/>
        <v>0.65789473684210531</v>
      </c>
      <c r="L173" s="11">
        <f t="shared" si="47"/>
        <v>0.23584905660377356</v>
      </c>
      <c r="M173" s="11">
        <f t="shared" si="48"/>
        <v>0.13831258644536651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-0.22526237499330415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0.21439652721406585</v>
      </c>
      <c r="Q173" s="11">
        <f>2*'OddsRatio_working_3-way'!K173*'OddsRatio_working_3-way'!L173*'OddsRatio_working_3-way'!M173</f>
        <v>4.2922227670483648E-2</v>
      </c>
      <c r="R173" s="11">
        <f t="shared" si="49"/>
        <v>0</v>
      </c>
      <c r="S173" s="11">
        <f t="shared" si="50"/>
        <v>-0.95176359221303031</v>
      </c>
      <c r="T173" s="11">
        <f t="shared" si="51"/>
        <v>-0.19054326170431035</v>
      </c>
      <c r="U173" s="11">
        <f>'OddsRatio_working_3-way'!S173-'OddsRatio_working_3-way'!R173^2/3</f>
        <v>-0.95176359221303031</v>
      </c>
      <c r="V173" s="11">
        <f>'OddsRatio_working_3-way'!S173*'OddsRatio_working_3-way'!R173/3-2*'OddsRatio_working_3-way'!R173^3/27-'OddsRatio_working_3-way'!T173</f>
        <v>0.19054326170431035</v>
      </c>
      <c r="W173" s="11">
        <f>'OddsRatio_working_3-way'!V173^2+4*'OddsRatio_working_3-way'!U173^3/27</f>
        <v>-9.1420494402173508E-2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0.1786947320034161</v>
      </c>
      <c r="Y173" s="11">
        <f>IF('OddsRatio_working_3-way'!W173&gt;=0,IF('OddsRatio_working_3-way'!V173+SQRT('OddsRatio_working_3-way'!W173)&gt;0,0,PI()),ACOS('OddsRatio_working_3-way'!V173/(2*'OddsRatio_working_3-way'!X173)))</f>
        <v>1.0084732623736912</v>
      </c>
      <c r="Z173" s="11">
        <f>'OddsRatio_working_3-way'!X173^(1/3)*COS('OddsRatio_working_3-way'!Y173/3)</f>
        <v>0.53172768387176206</v>
      </c>
      <c r="AA173" s="11">
        <f>'OddsRatio_working_3-way'!X173^(1/3)*COS(('OddsRatio_working_3-way'!Y173+2*PI())/3)</f>
        <v>-0.42676800815458438</v>
      </c>
      <c r="AB173" s="11">
        <f>'OddsRatio_working_3-way'!X173^(1/3)*COS(('OddsRatio_working_3-way'!Y173+4*PI())/3)</f>
        <v>-0.10495967571717782</v>
      </c>
      <c r="AC173" s="11">
        <f>'OddsRatio_working_3-way'!X173^(1/3)*SIN('OddsRatio_working_3-way'!Y173/3)</f>
        <v>0.18579612736020146</v>
      </c>
      <c r="AD173" s="11">
        <f>'OddsRatio_working_3-way'!X173^(1/3)*SIN(('OddsRatio_working_3-way'!Y173+2*PI())/3)</f>
        <v>0.36759161844830646</v>
      </c>
      <c r="AE173" s="11">
        <f>'OddsRatio_working_3-way'!X173^(1/3)*SIN(('OddsRatio_working_3-way'!Y173+4*PI())/3)</f>
        <v>-0.5533877458085078</v>
      </c>
      <c r="AF173" s="11">
        <f>-'OddsRatio_working_3-way'!U173/(3*'OddsRatio_working_3-way'!X173^(1/3))*COS(('OddsRatio_working_3-way'!Y173)/3)</f>
        <v>0.53172768387176217</v>
      </c>
      <c r="AG173" s="11">
        <f>-'OddsRatio_working_3-way'!U173/(3*'OddsRatio_working_3-way'!X173^(1/3))*COS(('OddsRatio_working_3-way'!Y173+2*PI())/3)</f>
        <v>-0.42676800815458449</v>
      </c>
      <c r="AH173" s="11">
        <f>-'OddsRatio_working_3-way'!U173/(3*'OddsRatio_working_3-way'!X173^(1/3))*COS(('OddsRatio_working_3-way'!Y173+4*PI())/3)</f>
        <v>-0.10495967571717785</v>
      </c>
      <c r="AI173" s="11">
        <f>'OddsRatio_working_3-way'!U173/(3*'OddsRatio_working_3-way'!X173^(1/3))*SIN(('OddsRatio_working_3-way'!Y173)/3)</f>
        <v>-0.18579612736020149</v>
      </c>
      <c r="AJ173" s="11">
        <f>'OddsRatio_working_3-way'!U173/(3*'OddsRatio_working_3-way'!X173^(1/3))*SIN(('OddsRatio_working_3-way'!Y173+2*PI())/3)</f>
        <v>-0.36759161844830651</v>
      </c>
      <c r="AK173" s="11">
        <f>'OddsRatio_working_3-way'!U173/(3*'OddsRatio_working_3-way'!X173^(1/3))*SIN(('OddsRatio_working_3-way'!Y173+4*PI())/3)</f>
        <v>0.55338774580850791</v>
      </c>
      <c r="AL173" s="11">
        <f>'OddsRatio_working_3-way'!Z173+'OddsRatio_working_3-way'!AF173</f>
        <v>1.0634553677435243</v>
      </c>
      <c r="AM173" s="11">
        <f>'OddsRatio_working_3-way'!AA173+'OddsRatio_working_3-way'!AG173</f>
        <v>-0.85353601630916887</v>
      </c>
      <c r="AN173" s="11">
        <f>'OddsRatio_working_3-way'!AB173+'OddsRatio_working_3-way'!AH173</f>
        <v>-0.20991935143435567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1.0634553677435243</v>
      </c>
      <c r="AS173" s="11">
        <f>IF(('OddsRatio_working_3-way'!X173=0),IF(Q173&gt;0,-Q173^(1/3),(-Q173)^(1/3)),'OddsRatio_working_3-way'!AM173-'OddsRatio_working_3-way'!R173/3)</f>
        <v>-0.85353601630916887</v>
      </c>
      <c r="AT173" s="11">
        <f>IF(('OddsRatio_working_3-way'!X173=0),IF(Q173&gt;0,-Q173^(1/3),(-Q173)^(1/3)),'OddsRatio_working_3-way'!AN173-'OddsRatio_working_3-way'!R173/3)</f>
        <v>-0.20991935143435567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2.56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2.81</v>
      </c>
      <c r="D174" s="9">
        <f t="shared" si="39"/>
        <v>0.37889474991126637</v>
      </c>
      <c r="E174" s="9">
        <f t="shared" si="40"/>
        <v>0.27651015159265319</v>
      </c>
      <c r="F174" s="9">
        <f t="shared" si="41"/>
        <v>0.3445950984960805</v>
      </c>
      <c r="G174" s="9">
        <f t="shared" si="42"/>
        <v>1.0508047186606921</v>
      </c>
      <c r="H174" s="9">
        <f t="shared" si="43"/>
        <v>2.6392553611106795</v>
      </c>
      <c r="I174" s="9">
        <f t="shared" si="44"/>
        <v>3.6165037494651235</v>
      </c>
      <c r="J174" s="9">
        <f t="shared" si="45"/>
        <v>2.9019565407758527</v>
      </c>
      <c r="K174" s="11">
        <f t="shared" si="46"/>
        <v>0.390625</v>
      </c>
      <c r="L174" s="11">
        <f t="shared" si="47"/>
        <v>0.28653295128939826</v>
      </c>
      <c r="M174" s="11">
        <f t="shared" si="48"/>
        <v>0.35587188612099646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-0.28004692486922467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0.23341346398963991</v>
      </c>
      <c r="Q174" s="11">
        <f>2*'OddsRatio_working_3-way'!K174*'OddsRatio_working_3-way'!L174*'OddsRatio_working_3-way'!M174</f>
        <v>7.9663298289979506E-2</v>
      </c>
      <c r="R174" s="11">
        <f t="shared" si="49"/>
        <v>0</v>
      </c>
      <c r="S174" s="11">
        <f t="shared" si="50"/>
        <v>-0.8334798323482342</v>
      </c>
      <c r="T174" s="11">
        <f t="shared" si="51"/>
        <v>-0.28446410660349297</v>
      </c>
      <c r="U174" s="11">
        <f>'OddsRatio_working_3-way'!S174-'OddsRatio_working_3-way'!R174^2/3</f>
        <v>-0.8334798323482342</v>
      </c>
      <c r="V174" s="11">
        <f>'OddsRatio_working_3-way'!S174*'OddsRatio_working_3-way'!R174/3-2*'OddsRatio_working_3-way'!R174^3/27-'OddsRatio_working_3-way'!T174</f>
        <v>0.28446410660349297</v>
      </c>
      <c r="W174" s="11">
        <f>'OddsRatio_working_3-way'!V174^2+4*'OddsRatio_working_3-way'!U174^3/27</f>
        <v>-4.8592777791350711E-3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0.14644035110315265</v>
      </c>
      <c r="Y174" s="11">
        <f>IF('OddsRatio_working_3-way'!W174&gt;=0,IF('OddsRatio_working_3-way'!V174+SQRT('OddsRatio_working_3-way'!W174)&gt;0,0,PI()),ACOS('OddsRatio_working_3-way'!V174/(2*'OddsRatio_working_3-way'!X174)))</f>
        <v>0.24031640020282996</v>
      </c>
      <c r="Z174" s="11">
        <f>'OddsRatio_working_3-way'!X174^(1/3)*COS('OddsRatio_working_3-way'!Y174/3)</f>
        <v>0.52540235933034618</v>
      </c>
      <c r="AA174" s="11">
        <f>'OddsRatio_working_3-way'!X174^(1/3)*COS(('OddsRatio_working_3-way'!Y174+2*PI())/3)</f>
        <v>-0.29922827501421384</v>
      </c>
      <c r="AB174" s="11">
        <f>'OddsRatio_working_3-way'!X174^(1/3)*COS(('OddsRatio_working_3-way'!Y174+4*PI())/3)</f>
        <v>-0.22617408431613248</v>
      </c>
      <c r="AC174" s="11">
        <f>'OddsRatio_working_3-way'!X174^(1/3)*SIN('OddsRatio_working_3-way'!Y174/3)</f>
        <v>4.2177856664967719E-2</v>
      </c>
      <c r="AD174" s="11">
        <f>'OddsRatio_working_3-way'!X174^(1/3)*SIN(('OddsRatio_working_3-way'!Y174+2*PI())/3)</f>
        <v>0.43392286205587599</v>
      </c>
      <c r="AE174" s="11">
        <f>'OddsRatio_working_3-way'!X174^(1/3)*SIN(('OddsRatio_working_3-way'!Y174+4*PI())/3)</f>
        <v>-0.47610071872084353</v>
      </c>
      <c r="AF174" s="11">
        <f>-'OddsRatio_working_3-way'!U174/(3*'OddsRatio_working_3-way'!X174^(1/3))*COS(('OddsRatio_working_3-way'!Y174)/3)</f>
        <v>0.52540235933034607</v>
      </c>
      <c r="AG174" s="11">
        <f>-'OddsRatio_working_3-way'!U174/(3*'OddsRatio_working_3-way'!X174^(1/3))*COS(('OddsRatio_working_3-way'!Y174+2*PI())/3)</f>
        <v>-0.29922827501421378</v>
      </c>
      <c r="AH174" s="11">
        <f>-'OddsRatio_working_3-way'!U174/(3*'OddsRatio_working_3-way'!X174^(1/3))*COS(('OddsRatio_working_3-way'!Y174+4*PI())/3)</f>
        <v>-0.22617408431613242</v>
      </c>
      <c r="AI174" s="11">
        <f>'OddsRatio_working_3-way'!U174/(3*'OddsRatio_working_3-way'!X174^(1/3))*SIN(('OddsRatio_working_3-way'!Y174)/3)</f>
        <v>-4.2177856664967713E-2</v>
      </c>
      <c r="AJ174" s="11">
        <f>'OddsRatio_working_3-way'!U174/(3*'OddsRatio_working_3-way'!X174^(1/3))*SIN(('OddsRatio_working_3-way'!Y174+2*PI())/3)</f>
        <v>-0.43392286205587594</v>
      </c>
      <c r="AK174" s="11">
        <f>'OddsRatio_working_3-way'!U174/(3*'OddsRatio_working_3-way'!X174^(1/3))*SIN(('OddsRatio_working_3-way'!Y174+4*PI())/3)</f>
        <v>0.47610071872084342</v>
      </c>
      <c r="AL174" s="11">
        <f>'OddsRatio_working_3-way'!Z174+'OddsRatio_working_3-way'!AF174</f>
        <v>1.0508047186606921</v>
      </c>
      <c r="AM174" s="11">
        <f>'OddsRatio_working_3-way'!AA174+'OddsRatio_working_3-way'!AG174</f>
        <v>-0.59845655002842757</v>
      </c>
      <c r="AN174" s="11">
        <f>'OddsRatio_working_3-way'!AB174+'OddsRatio_working_3-way'!AH174</f>
        <v>-0.4523481686322649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1.0508047186606921</v>
      </c>
      <c r="AS174" s="11">
        <f>IF(('OddsRatio_working_3-way'!X174=0),IF(Q174&gt;0,-Q174^(1/3),(-Q174)^(1/3)),'OddsRatio_working_3-way'!AM174-'OddsRatio_working_3-way'!R174/3)</f>
        <v>-0.59845655002842757</v>
      </c>
      <c r="AT174" s="11">
        <f>IF(('OddsRatio_working_3-way'!X174=0),IF(Q174&gt;0,-Q174^(1/3),(-Q174)^(1/3)),'OddsRatio_working_3-way'!AN174-'OddsRatio_working_3-way'!R174/3)</f>
        <v>-0.4523481686322649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4.38</v>
      </c>
      <c r="B175" s="4">
        <f>IF('True_Odds_Calculator_3-way'!B176="","",'True_Odds_Calculator_3-way'!B176)</f>
        <v>3.53</v>
      </c>
      <c r="C175" s="4">
        <f>IF('True_Odds_Calculator_3-way'!C176="","",'True_Odds_Calculator_3-way'!C176)</f>
        <v>1.95</v>
      </c>
      <c r="D175" s="9">
        <f t="shared" si="39"/>
        <v>0.22150648577018306</v>
      </c>
      <c r="E175" s="9">
        <f t="shared" si="40"/>
        <v>0.27542849913719675</v>
      </c>
      <c r="F175" s="9">
        <f t="shared" si="41"/>
        <v>0.50306501509262014</v>
      </c>
      <c r="G175" s="9">
        <f t="shared" si="42"/>
        <v>1.0398048802915367</v>
      </c>
      <c r="H175" s="9">
        <f t="shared" si="43"/>
        <v>4.5145404953853943</v>
      </c>
      <c r="I175" s="9">
        <f t="shared" si="44"/>
        <v>3.6307063471375884</v>
      </c>
      <c r="J175" s="9">
        <f t="shared" si="45"/>
        <v>1.9878146362769598</v>
      </c>
      <c r="K175" s="11">
        <f t="shared" si="46"/>
        <v>0.22831050228310504</v>
      </c>
      <c r="L175" s="11">
        <f t="shared" si="47"/>
        <v>0.28328611898016998</v>
      </c>
      <c r="M175" s="11">
        <f t="shared" si="48"/>
        <v>0.51282051282051289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-0.26944951082480673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0.2275310591504468</v>
      </c>
      <c r="Q175" s="11">
        <f>2*'OddsRatio_working_3-way'!K175*'OddsRatio_working_3-way'!L175*'OddsRatio_working_3-way'!M175</f>
        <v>6.6335585758147769E-2</v>
      </c>
      <c r="R175" s="11">
        <f t="shared" si="49"/>
        <v>0</v>
      </c>
      <c r="S175" s="11">
        <f t="shared" si="50"/>
        <v>-0.84442929012547041</v>
      </c>
      <c r="T175" s="11">
        <f t="shared" si="51"/>
        <v>-0.24618929741267365</v>
      </c>
      <c r="U175" s="11">
        <f>'OddsRatio_working_3-way'!S175-'OddsRatio_working_3-way'!R175^2/3</f>
        <v>-0.84442929012547041</v>
      </c>
      <c r="V175" s="11">
        <f>'OddsRatio_working_3-way'!S175*'OddsRatio_working_3-way'!R175/3-2*'OddsRatio_working_3-way'!R175^3/27-'OddsRatio_working_3-way'!T175</f>
        <v>0.24618929741267365</v>
      </c>
      <c r="W175" s="11">
        <f>'OddsRatio_working_3-way'!V175^2+4*'OddsRatio_working_3-way'!U175^3/27</f>
        <v>-2.8595192377805979E-2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0.14933549690073009</v>
      </c>
      <c r="Y175" s="11">
        <f>IF('OddsRatio_working_3-way'!W175&gt;=0,IF('OddsRatio_working_3-way'!V175+SQRT('OddsRatio_working_3-way'!W175)&gt;0,0,PI()),ACOS('OddsRatio_working_3-way'!V175/(2*'OddsRatio_working_3-way'!X175)))</f>
        <v>0.60186242434945558</v>
      </c>
      <c r="Z175" s="11">
        <f>'OddsRatio_working_3-way'!X175^(1/3)*COS('OddsRatio_working_3-way'!Y175/3)</f>
        <v>0.51990244014576836</v>
      </c>
      <c r="AA175" s="11">
        <f>'OddsRatio_working_3-way'!X175^(1/3)*COS(('OddsRatio_working_3-way'!Y175+2*PI())/3)</f>
        <v>-0.35151219472488554</v>
      </c>
      <c r="AB175" s="11">
        <f>'OddsRatio_working_3-way'!X175^(1/3)*COS(('OddsRatio_working_3-way'!Y175+4*PI())/3)</f>
        <v>-0.16839024542088299</v>
      </c>
      <c r="AC175" s="11">
        <f>'OddsRatio_working_3-way'!X175^(1/3)*SIN('OddsRatio_working_3-way'!Y175/3)</f>
        <v>0.10572550672519487</v>
      </c>
      <c r="AD175" s="11">
        <f>'OddsRatio_working_3-way'!X175^(1/3)*SIN(('OddsRatio_working_3-way'!Y175+2*PI())/3)</f>
        <v>0.39738596729315656</v>
      </c>
      <c r="AE175" s="11">
        <f>'OddsRatio_working_3-way'!X175^(1/3)*SIN(('OddsRatio_working_3-way'!Y175+4*PI())/3)</f>
        <v>-0.50311147401835143</v>
      </c>
      <c r="AF175" s="11">
        <f>-'OddsRatio_working_3-way'!U175/(3*'OddsRatio_working_3-way'!X175^(1/3))*COS(('OddsRatio_working_3-way'!Y175)/3)</f>
        <v>0.51990244014576825</v>
      </c>
      <c r="AG175" s="11">
        <f>-'OddsRatio_working_3-way'!U175/(3*'OddsRatio_working_3-way'!X175^(1/3))*COS(('OddsRatio_working_3-way'!Y175+2*PI())/3)</f>
        <v>-0.35151219472488543</v>
      </c>
      <c r="AH175" s="11">
        <f>-'OddsRatio_working_3-way'!U175/(3*'OddsRatio_working_3-way'!X175^(1/3))*COS(('OddsRatio_working_3-way'!Y175+4*PI())/3)</f>
        <v>-0.16839024542088296</v>
      </c>
      <c r="AI175" s="11">
        <f>'OddsRatio_working_3-way'!U175/(3*'OddsRatio_working_3-way'!X175^(1/3))*SIN(('OddsRatio_working_3-way'!Y175)/3)</f>
        <v>-0.10572550672519485</v>
      </c>
      <c r="AJ175" s="11">
        <f>'OddsRatio_working_3-way'!U175/(3*'OddsRatio_working_3-way'!X175^(1/3))*SIN(('OddsRatio_working_3-way'!Y175+2*PI())/3)</f>
        <v>-0.39738596729315651</v>
      </c>
      <c r="AK175" s="11">
        <f>'OddsRatio_working_3-way'!U175/(3*'OddsRatio_working_3-way'!X175^(1/3))*SIN(('OddsRatio_working_3-way'!Y175+4*PI())/3)</f>
        <v>0.50311147401835132</v>
      </c>
      <c r="AL175" s="11">
        <f>'OddsRatio_working_3-way'!Z175+'OddsRatio_working_3-way'!AF175</f>
        <v>1.0398048802915367</v>
      </c>
      <c r="AM175" s="11">
        <f>'OddsRatio_working_3-way'!AA175+'OddsRatio_working_3-way'!AG175</f>
        <v>-0.70302438944977097</v>
      </c>
      <c r="AN175" s="11">
        <f>'OddsRatio_working_3-way'!AB175+'OddsRatio_working_3-way'!AH175</f>
        <v>-0.33678049084176598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1.0398048802915367</v>
      </c>
      <c r="AS175" s="11">
        <f>IF(('OddsRatio_working_3-way'!X175=0),IF(Q175&gt;0,-Q175^(1/3),(-Q175)^(1/3)),'OddsRatio_working_3-way'!AM175-'OddsRatio_working_3-way'!R175/3)</f>
        <v>-0.70302438944977097</v>
      </c>
      <c r="AT175" s="11">
        <f>IF(('OddsRatio_working_3-way'!X175=0),IF(Q175&gt;0,-Q175^(1/3),(-Q175)^(1/3)),'OddsRatio_working_3-way'!AN175-'OddsRatio_working_3-way'!R175/3)</f>
        <v>-0.33678049084176598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3.17</v>
      </c>
      <c r="C176" s="4">
        <f>IF('True_Odds_Calculator_3-way'!C177="","",'True_Odds_Calculator_3-way'!C177)</f>
        <v>3.26</v>
      </c>
      <c r="D176" s="9">
        <f t="shared" si="39"/>
        <v>0.39201388069075338</v>
      </c>
      <c r="E176" s="9">
        <f t="shared" si="40"/>
        <v>0.30829192610225903</v>
      </c>
      <c r="F176" s="9">
        <f t="shared" si="41"/>
        <v>0.2996941932069877</v>
      </c>
      <c r="G176" s="9">
        <f t="shared" si="42"/>
        <v>1.0339533866129718</v>
      </c>
      <c r="H176" s="9">
        <f t="shared" si="43"/>
        <v>2.550930079919457</v>
      </c>
      <c r="I176" s="9">
        <f t="shared" si="44"/>
        <v>3.2436788489501489</v>
      </c>
      <c r="J176" s="9">
        <f t="shared" si="45"/>
        <v>3.336734653745316</v>
      </c>
      <c r="K176" s="11">
        <f t="shared" si="46"/>
        <v>0.4</v>
      </c>
      <c r="L176" s="11">
        <f t="shared" si="47"/>
        <v>0.31545741324921134</v>
      </c>
      <c r="M176" s="11">
        <f t="shared" si="48"/>
        <v>0.30674846625766872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-0.28473611890615635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0.22952913626599056</v>
      </c>
      <c r="Q176" s="11">
        <f>2*'OddsRatio_working_3-way'!K176*'OddsRatio_working_3-way'!L176*'OddsRatio_working_3-way'!M176</f>
        <v>7.7412862147045722E-2</v>
      </c>
      <c r="R176" s="11">
        <f t="shared" si="49"/>
        <v>0</v>
      </c>
      <c r="S176" s="11">
        <f t="shared" si="50"/>
        <v>-0.80611176814431129</v>
      </c>
      <c r="T176" s="11">
        <f t="shared" si="51"/>
        <v>-0.27187580713130227</v>
      </c>
      <c r="U176" s="11">
        <f>'OddsRatio_working_3-way'!S176-'OddsRatio_working_3-way'!R176^2/3</f>
        <v>-0.80611176814431129</v>
      </c>
      <c r="V176" s="11">
        <f>'OddsRatio_working_3-way'!S176*'OddsRatio_working_3-way'!R176/3-2*'OddsRatio_working_3-way'!R176^3/27-'OddsRatio_working_3-way'!T176</f>
        <v>0.27187580713130227</v>
      </c>
      <c r="W176" s="11">
        <f>'OddsRatio_working_3-way'!V176^2+4*'OddsRatio_working_3-way'!U176^3/27</f>
        <v>-3.6871709838038474E-3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0.13928713641889273</v>
      </c>
      <c r="Y176" s="11">
        <f>IF('OddsRatio_working_3-way'!W176&gt;=0,IF('OddsRatio_working_3-way'!V176+SQRT('OddsRatio_working_3-way'!W176)&gt;0,0,PI()),ACOS('OddsRatio_working_3-way'!V176/(2*'OddsRatio_working_3-way'!X176)))</f>
        <v>0.21973855427691591</v>
      </c>
      <c r="Z176" s="11">
        <f>'OddsRatio_working_3-way'!X176^(1/3)*COS('OddsRatio_working_3-way'!Y176/3)</f>
        <v>0.51697669330648588</v>
      </c>
      <c r="AA176" s="11">
        <f>'OddsRatio_working_3-way'!X176^(1/3)*COS(('OddsRatio_working_3-way'!Y176+2*PI())/3)</f>
        <v>-0.29134053028685553</v>
      </c>
      <c r="AB176" s="11">
        <f>'OddsRatio_working_3-way'!X176^(1/3)*COS(('OddsRatio_working_3-way'!Y176+4*PI())/3)</f>
        <v>-0.22563616301963046</v>
      </c>
      <c r="AC176" s="11">
        <f>'OddsRatio_working_3-way'!X176^(1/3)*SIN('OddsRatio_working_3-way'!Y176/3)</f>
        <v>3.7934434128666684E-2</v>
      </c>
      <c r="AD176" s="11">
        <f>'OddsRatio_working_3-way'!X176^(1/3)*SIN(('OddsRatio_working_3-way'!Y176+2*PI())/3)</f>
        <v>0.42874773250356008</v>
      </c>
      <c r="AE176" s="11">
        <f>'OddsRatio_working_3-way'!X176^(1/3)*SIN(('OddsRatio_working_3-way'!Y176+4*PI())/3)</f>
        <v>-0.46668216663222656</v>
      </c>
      <c r="AF176" s="11">
        <f>-'OddsRatio_working_3-way'!U176/(3*'OddsRatio_working_3-way'!X176^(1/3))*COS(('OddsRatio_working_3-way'!Y176)/3)</f>
        <v>0.51697669330648577</v>
      </c>
      <c r="AG176" s="11">
        <f>-'OddsRatio_working_3-way'!U176/(3*'OddsRatio_working_3-way'!X176^(1/3))*COS(('OddsRatio_working_3-way'!Y176+2*PI())/3)</f>
        <v>-0.29134053028685547</v>
      </c>
      <c r="AH176" s="11">
        <f>-'OddsRatio_working_3-way'!U176/(3*'OddsRatio_working_3-way'!X176^(1/3))*COS(('OddsRatio_working_3-way'!Y176+4*PI())/3)</f>
        <v>-0.22563616301963041</v>
      </c>
      <c r="AI176" s="11">
        <f>'OddsRatio_working_3-way'!U176/(3*'OddsRatio_working_3-way'!X176^(1/3))*SIN(('OddsRatio_working_3-way'!Y176)/3)</f>
        <v>-3.7934434128666678E-2</v>
      </c>
      <c r="AJ176" s="11">
        <f>'OddsRatio_working_3-way'!U176/(3*'OddsRatio_working_3-way'!X176^(1/3))*SIN(('OddsRatio_working_3-way'!Y176+2*PI())/3)</f>
        <v>-0.42874773250356002</v>
      </c>
      <c r="AK176" s="11">
        <f>'OddsRatio_working_3-way'!U176/(3*'OddsRatio_working_3-way'!X176^(1/3))*SIN(('OddsRatio_working_3-way'!Y176+4*PI())/3)</f>
        <v>0.46668216663222645</v>
      </c>
      <c r="AL176" s="11">
        <f>'OddsRatio_working_3-way'!Z176+'OddsRatio_working_3-way'!AF176</f>
        <v>1.0339533866129718</v>
      </c>
      <c r="AM176" s="11">
        <f>'OddsRatio_working_3-way'!AA176+'OddsRatio_working_3-way'!AG176</f>
        <v>-0.58268106057371094</v>
      </c>
      <c r="AN176" s="11">
        <f>'OddsRatio_working_3-way'!AB176+'OddsRatio_working_3-way'!AH176</f>
        <v>-0.45127232603926087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1.0339533866129718</v>
      </c>
      <c r="AS176" s="11">
        <f>IF(('OddsRatio_working_3-way'!X176=0),IF(Q176&gt;0,-Q176^(1/3),(-Q176)^(1/3)),'OddsRatio_working_3-way'!AM176-'OddsRatio_working_3-way'!R176/3)</f>
        <v>-0.58268106057371094</v>
      </c>
      <c r="AT176" s="11">
        <f>IF(('OddsRatio_working_3-way'!X176=0),IF(Q176&gt;0,-Q176^(1/3),(-Q176)^(1/3)),'OddsRatio_working_3-way'!AN176-'OddsRatio_working_3-way'!R176/3)</f>
        <v>-0.45127232603926087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5.67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1.78</v>
      </c>
      <c r="D177" s="9">
        <f t="shared" si="39"/>
        <v>0.17058810472378516</v>
      </c>
      <c r="E177" s="9">
        <f t="shared" si="40"/>
        <v>0.27756012073363223</v>
      </c>
      <c r="F177" s="9">
        <f t="shared" si="41"/>
        <v>0.5518517745425825</v>
      </c>
      <c r="G177" s="9">
        <f t="shared" si="42"/>
        <v>1.0411292189336894</v>
      </c>
      <c r="H177" s="9">
        <f t="shared" si="43"/>
        <v>5.8620734524203293</v>
      </c>
      <c r="I177" s="9">
        <f t="shared" si="44"/>
        <v>3.602823047334224</v>
      </c>
      <c r="J177" s="9">
        <f t="shared" si="45"/>
        <v>1.8120807907682774</v>
      </c>
      <c r="K177" s="11">
        <f t="shared" si="46"/>
        <v>0.17636684303350969</v>
      </c>
      <c r="L177" s="11">
        <f t="shared" si="47"/>
        <v>0.2857142857142857</v>
      </c>
      <c r="M177" s="11">
        <f t="shared" si="48"/>
        <v>0.5617977528089888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-0.257798500174102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0.22505881253874835</v>
      </c>
      <c r="Q177" s="11">
        <f>2*'OddsRatio_working_3-way'!K177*'OddsRatio_working_3-way'!L177*'OddsRatio_working_3-way'!M177</f>
        <v>5.6618569192137945E-2</v>
      </c>
      <c r="R177" s="11">
        <f t="shared" si="49"/>
        <v>0</v>
      </c>
      <c r="S177" s="11">
        <f t="shared" si="50"/>
        <v>-0.87300280019766141</v>
      </c>
      <c r="T177" s="11">
        <f t="shared" si="51"/>
        <v>-0.21962334596167582</v>
      </c>
      <c r="U177" s="11">
        <f>'OddsRatio_working_3-way'!S177-'OddsRatio_working_3-way'!R177^2/3</f>
        <v>-0.87300280019766141</v>
      </c>
      <c r="V177" s="11">
        <f>'OddsRatio_working_3-way'!S177*'OddsRatio_working_3-way'!R177/3-2*'OddsRatio_working_3-way'!R177^3/27-'OddsRatio_working_3-way'!T177</f>
        <v>0.21962334596167582</v>
      </c>
      <c r="W177" s="11">
        <f>'OddsRatio_working_3-way'!V177^2+4*'OddsRatio_working_3-way'!U177^3/27</f>
        <v>-5.0335218405793053E-2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0.15697900536154111</v>
      </c>
      <c r="Y177" s="11">
        <f>IF('OddsRatio_working_3-way'!W177&gt;=0,IF('OddsRatio_working_3-way'!V177+SQRT('OddsRatio_working_3-way'!W177)&gt;0,0,PI()),ACOS('OddsRatio_working_3-way'!V177/(2*'OddsRatio_working_3-way'!X177)))</f>
        <v>0.79605541826596649</v>
      </c>
      <c r="Z177" s="11">
        <f>'OddsRatio_working_3-way'!X177^(1/3)*COS('OddsRatio_working_3-way'!Y177/3)</f>
        <v>0.52056460946684469</v>
      </c>
      <c r="AA177" s="11">
        <f>'OddsRatio_working_3-way'!X177^(1/3)*COS(('OddsRatio_working_3-way'!Y177+2*PI())/3)</f>
        <v>-0.38279787752883876</v>
      </c>
      <c r="AB177" s="11">
        <f>'OddsRatio_working_3-way'!X177^(1/3)*COS(('OddsRatio_working_3-way'!Y177+4*PI())/3)</f>
        <v>-0.13776673193800573</v>
      </c>
      <c r="AC177" s="11">
        <f>'OddsRatio_working_3-way'!X177^(1/3)*SIN('OddsRatio_working_3-way'!Y177/3)</f>
        <v>0.14146879786670977</v>
      </c>
      <c r="AD177" s="11">
        <f>'OddsRatio_working_3-way'!X177^(1/3)*SIN(('OddsRatio_working_3-way'!Y177+2*PI())/3)</f>
        <v>0.38008777717605785</v>
      </c>
      <c r="AE177" s="11">
        <f>'OddsRatio_working_3-way'!X177^(1/3)*SIN(('OddsRatio_working_3-way'!Y177+4*PI())/3)</f>
        <v>-0.52155657504276765</v>
      </c>
      <c r="AF177" s="11">
        <f>-'OddsRatio_working_3-way'!U177/(3*'OddsRatio_working_3-way'!X177^(1/3))*COS(('OddsRatio_working_3-way'!Y177)/3)</f>
        <v>0.52056460946684469</v>
      </c>
      <c r="AG177" s="11">
        <f>-'OddsRatio_working_3-way'!U177/(3*'OddsRatio_working_3-way'!X177^(1/3))*COS(('OddsRatio_working_3-way'!Y177+2*PI())/3)</f>
        <v>-0.38279787752883876</v>
      </c>
      <c r="AH177" s="11">
        <f>-'OddsRatio_working_3-way'!U177/(3*'OddsRatio_working_3-way'!X177^(1/3))*COS(('OddsRatio_working_3-way'!Y177+4*PI())/3)</f>
        <v>-0.13776673193800573</v>
      </c>
      <c r="AI177" s="11">
        <f>'OddsRatio_working_3-way'!U177/(3*'OddsRatio_working_3-way'!X177^(1/3))*SIN(('OddsRatio_working_3-way'!Y177)/3)</f>
        <v>-0.14146879786670977</v>
      </c>
      <c r="AJ177" s="11">
        <f>'OddsRatio_working_3-way'!U177/(3*'OddsRatio_working_3-way'!X177^(1/3))*SIN(('OddsRatio_working_3-way'!Y177+2*PI())/3)</f>
        <v>-0.38008777717605785</v>
      </c>
      <c r="AK177" s="11">
        <f>'OddsRatio_working_3-way'!U177/(3*'OddsRatio_working_3-way'!X177^(1/3))*SIN(('OddsRatio_working_3-way'!Y177+4*PI())/3)</f>
        <v>0.52155657504276765</v>
      </c>
      <c r="AL177" s="11">
        <f>'OddsRatio_working_3-way'!Z177+'OddsRatio_working_3-way'!AF177</f>
        <v>1.0411292189336894</v>
      </c>
      <c r="AM177" s="11">
        <f>'OddsRatio_working_3-way'!AA177+'OddsRatio_working_3-way'!AG177</f>
        <v>-0.76559575505767752</v>
      </c>
      <c r="AN177" s="11">
        <f>'OddsRatio_working_3-way'!AB177+'OddsRatio_working_3-way'!AH177</f>
        <v>-0.27553346387601146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1.0411292189336894</v>
      </c>
      <c r="AS177" s="11">
        <f>IF(('OddsRatio_working_3-way'!X177=0),IF(Q177&gt;0,-Q177^(1/3),(-Q177)^(1/3)),'OddsRatio_working_3-way'!AM177-'OddsRatio_working_3-way'!R177/3)</f>
        <v>-0.76559575505767752</v>
      </c>
      <c r="AT177" s="11">
        <f>IF(('OddsRatio_working_3-way'!X177=0),IF(Q177&gt;0,-Q177^(1/3),(-Q177)^(1/3)),'OddsRatio_working_3-way'!AN177-'OddsRatio_working_3-way'!R177/3)</f>
        <v>-0.27553346387601146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1.38</v>
      </c>
      <c r="B178" s="4">
        <f>IF('True_Odds_Calculator_3-way'!B179="","",'True_Odds_Calculator_3-way'!B179)</f>
        <v>5.48</v>
      </c>
      <c r="C178" s="4">
        <f>IF('True_Odds_Calculator_3-way'!C179="","",'True_Odds_Calculator_3-way'!C179)</f>
        <v>8.4</v>
      </c>
      <c r="D178" s="9">
        <f t="shared" si="39"/>
        <v>0.71291457695507388</v>
      </c>
      <c r="E178" s="9">
        <f t="shared" si="40"/>
        <v>0.17398766799111734</v>
      </c>
      <c r="F178" s="9">
        <f t="shared" si="41"/>
        <v>0.11309775505380903</v>
      </c>
      <c r="G178" s="9">
        <f t="shared" si="42"/>
        <v>1.0597173627843972</v>
      </c>
      <c r="H178" s="9">
        <f t="shared" si="43"/>
        <v>1.4026925978580707</v>
      </c>
      <c r="I178" s="9">
        <f t="shared" si="44"/>
        <v>5.7475337852740997</v>
      </c>
      <c r="J178" s="9">
        <f t="shared" si="45"/>
        <v>8.8419084846045397</v>
      </c>
      <c r="K178" s="11">
        <f t="shared" si="46"/>
        <v>0.7246376811594204</v>
      </c>
      <c r="L178" s="11">
        <f t="shared" si="47"/>
        <v>0.18248175182481752</v>
      </c>
      <c r="M178" s="11">
        <f t="shared" si="48"/>
        <v>0.11904761904761904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-0.19831446807010134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0.19299743593618557</v>
      </c>
      <c r="Q178" s="11">
        <f>2*'OddsRatio_working_3-way'!K178*'OddsRatio_working_3-way'!L178*'OddsRatio_working_3-way'!M178</f>
        <v>3.1484084165772523E-2</v>
      </c>
      <c r="R178" s="11">
        <f t="shared" si="49"/>
        <v>0</v>
      </c>
      <c r="S178" s="11">
        <f t="shared" si="50"/>
        <v>-0.97318888437309437</v>
      </c>
      <c r="T178" s="11">
        <f t="shared" si="51"/>
        <v>-0.15875838244259288</v>
      </c>
      <c r="U178" s="11">
        <f>'OddsRatio_working_3-way'!S178-'OddsRatio_working_3-way'!R178^2/3</f>
        <v>-0.97318888437309437</v>
      </c>
      <c r="V178" s="11">
        <f>'OddsRatio_working_3-way'!S178*'OddsRatio_working_3-way'!R178/3-2*'OddsRatio_working_3-way'!R178^3/27-'OddsRatio_working_3-way'!T178</f>
        <v>0.15875838244259288</v>
      </c>
      <c r="W178" s="11">
        <f>'OddsRatio_working_3-way'!V178^2+4*'OddsRatio_working_3-way'!U178^3/27</f>
        <v>-0.11134450016565764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0.18476249900984115</v>
      </c>
      <c r="Y178" s="11">
        <f>IF('OddsRatio_working_3-way'!W178&gt;=0,IF('OddsRatio_working_3-way'!V178+SQRT('OddsRatio_working_3-way'!W178)&gt;0,0,PI()),ACOS('OddsRatio_working_3-way'!V178/(2*'OddsRatio_working_3-way'!X178)))</f>
        <v>1.1267152581833919</v>
      </c>
      <c r="Z178" s="11">
        <f>'OddsRatio_working_3-way'!X178^(1/3)*COS('OddsRatio_working_3-way'!Y178/3)</f>
        <v>0.52985868139219872</v>
      </c>
      <c r="AA178" s="11">
        <f>'OddsRatio_working_3-way'!X178^(1/3)*COS(('OddsRatio_working_3-way'!Y178+2*PI())/3)</f>
        <v>-0.44585627182649784</v>
      </c>
      <c r="AB178" s="11">
        <f>'OddsRatio_working_3-way'!X178^(1/3)*COS(('OddsRatio_working_3-way'!Y178+4*PI())/3)</f>
        <v>-8.4002409565700945E-2</v>
      </c>
      <c r="AC178" s="11">
        <f>'OddsRatio_working_3-way'!X178^(1/3)*SIN('OddsRatio_working_3-way'!Y178/3)</f>
        <v>0.20891642478357705</v>
      </c>
      <c r="AD178" s="11">
        <f>'OddsRatio_working_3-way'!X178^(1/3)*SIN(('OddsRatio_working_3-way'!Y178+2*PI())/3)</f>
        <v>0.35441286610958062</v>
      </c>
      <c r="AE178" s="11">
        <f>'OddsRatio_working_3-way'!X178^(1/3)*SIN(('OddsRatio_working_3-way'!Y178+4*PI())/3)</f>
        <v>-0.56332929089315753</v>
      </c>
      <c r="AF178" s="11">
        <f>-'OddsRatio_working_3-way'!U178/(3*'OddsRatio_working_3-way'!X178^(1/3))*COS(('OddsRatio_working_3-way'!Y178)/3)</f>
        <v>0.5298586813921986</v>
      </c>
      <c r="AG178" s="11">
        <f>-'OddsRatio_working_3-way'!U178/(3*'OddsRatio_working_3-way'!X178^(1/3))*COS(('OddsRatio_working_3-way'!Y178+2*PI())/3)</f>
        <v>-0.44585627182649779</v>
      </c>
      <c r="AH178" s="11">
        <f>-'OddsRatio_working_3-way'!U178/(3*'OddsRatio_working_3-way'!X178^(1/3))*COS(('OddsRatio_working_3-way'!Y178+4*PI())/3)</f>
        <v>-8.4002409565700917E-2</v>
      </c>
      <c r="AI178" s="11">
        <f>'OddsRatio_working_3-way'!U178/(3*'OddsRatio_working_3-way'!X178^(1/3))*SIN(('OddsRatio_working_3-way'!Y178)/3)</f>
        <v>-0.20891642478357703</v>
      </c>
      <c r="AJ178" s="11">
        <f>'OddsRatio_working_3-way'!U178/(3*'OddsRatio_working_3-way'!X178^(1/3))*SIN(('OddsRatio_working_3-way'!Y178+2*PI())/3)</f>
        <v>-0.35441286610958056</v>
      </c>
      <c r="AK178" s="11">
        <f>'OddsRatio_working_3-way'!U178/(3*'OddsRatio_working_3-way'!X178^(1/3))*SIN(('OddsRatio_working_3-way'!Y178+4*PI())/3)</f>
        <v>0.56332929089315742</v>
      </c>
      <c r="AL178" s="11">
        <f>'OddsRatio_working_3-way'!Z178+'OddsRatio_working_3-way'!AF178</f>
        <v>1.0597173627843972</v>
      </c>
      <c r="AM178" s="11">
        <f>'OddsRatio_working_3-way'!AA178+'OddsRatio_working_3-way'!AG178</f>
        <v>-0.89171254365299557</v>
      </c>
      <c r="AN178" s="11">
        <f>'OddsRatio_working_3-way'!AB178+'OddsRatio_working_3-way'!AH178</f>
        <v>-0.16800481913140186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1.0597173627843972</v>
      </c>
      <c r="AS178" s="11">
        <f>IF(('OddsRatio_working_3-way'!X178=0),IF(Q178&gt;0,-Q178^(1/3),(-Q178)^(1/3)),'OddsRatio_working_3-way'!AM178-'OddsRatio_working_3-way'!R178/3)</f>
        <v>-0.89171254365299557</v>
      </c>
      <c r="AT178" s="11">
        <f>IF(('OddsRatio_working_3-way'!X178=0),IF(Q178&gt;0,-Q178^(1/3),(-Q178)^(1/3)),'OddsRatio_working_3-way'!AN178-'OddsRatio_working_3-way'!R178/3)</f>
        <v>-0.16800481913140186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1.97</v>
      </c>
      <c r="B179" s="4">
        <f>IF('True_Odds_Calculator_3-way'!B180="","",'True_Odds_Calculator_3-way'!B180)</f>
        <v>3.23</v>
      </c>
      <c r="C179" s="4">
        <f>IF('True_Odds_Calculator_3-way'!C180="","",'True_Odds_Calculator_3-way'!C180)</f>
        <v>4.59</v>
      </c>
      <c r="D179" s="9">
        <f t="shared" si="39"/>
        <v>0.49367700430073203</v>
      </c>
      <c r="E179" s="9">
        <f t="shared" si="40"/>
        <v>0.29780878695998642</v>
      </c>
      <c r="F179" s="9">
        <f t="shared" si="41"/>
        <v>0.2085142087392815</v>
      </c>
      <c r="G179" s="9">
        <f t="shared" si="42"/>
        <v>1.0573360015673021</v>
      </c>
      <c r="H179" s="9">
        <f t="shared" si="43"/>
        <v>2.0256159215202829</v>
      </c>
      <c r="I179" s="9">
        <f t="shared" si="44"/>
        <v>3.3578592834950838</v>
      </c>
      <c r="J179" s="9">
        <f t="shared" si="45"/>
        <v>4.7958362456266146</v>
      </c>
      <c r="K179" s="11">
        <f t="shared" si="46"/>
        <v>0.50761421319796951</v>
      </c>
      <c r="L179" s="11">
        <f t="shared" si="47"/>
        <v>0.30959752321981426</v>
      </c>
      <c r="M179" s="11">
        <f t="shared" si="48"/>
        <v>0.2178649237472767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-0.26588241320146877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0.23248146850497534</v>
      </c>
      <c r="Q179" s="11">
        <f>2*'OddsRatio_working_3-way'!K179*'OddsRatio_working_3-way'!L179*'OddsRatio_working_3-way'!M179</f>
        <v>6.8477604861553867E-2</v>
      </c>
      <c r="R179" s="11">
        <f t="shared" si="49"/>
        <v>0</v>
      </c>
      <c r="S179" s="11">
        <f t="shared" si="50"/>
        <v>-0.87437700638295202</v>
      </c>
      <c r="T179" s="11">
        <f t="shared" si="51"/>
        <v>-0.25754845548835115</v>
      </c>
      <c r="U179" s="11">
        <f>'OddsRatio_working_3-way'!S179-'OddsRatio_working_3-way'!R179^2/3</f>
        <v>-0.87437700638295202</v>
      </c>
      <c r="V179" s="11">
        <f>'OddsRatio_working_3-way'!S179*'OddsRatio_working_3-way'!R179/3-2*'OddsRatio_working_3-way'!R179^3/27-'OddsRatio_working_3-way'!T179</f>
        <v>0.25754845548835115</v>
      </c>
      <c r="W179" s="11">
        <f>'OddsRatio_working_3-way'!V179^2+4*'OddsRatio_working_3-way'!U179^3/27</f>
        <v>-3.270463827731207E-2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0.15734980553034317</v>
      </c>
      <c r="Y179" s="11">
        <f>IF('OddsRatio_working_3-way'!W179&gt;=0,IF('OddsRatio_working_3-way'!V179+SQRT('OddsRatio_working_3-way'!W179)&gt;0,0,PI()),ACOS('OddsRatio_working_3-way'!V179/(2*'OddsRatio_working_3-way'!X179)))</f>
        <v>0.61218459722022722</v>
      </c>
      <c r="Z179" s="11">
        <f>'OddsRatio_working_3-way'!X179^(1/3)*COS('OddsRatio_working_3-way'!Y179/3)</f>
        <v>0.52866800078365106</v>
      </c>
      <c r="AA179" s="11">
        <f>'OddsRatio_working_3-way'!X179^(1/3)*COS(('OddsRatio_working_3-way'!Y179+2*PI())/3)</f>
        <v>-0.35908029481171938</v>
      </c>
      <c r="AB179" s="11">
        <f>'OddsRatio_working_3-way'!X179^(1/3)*COS(('OddsRatio_working_3-way'!Y179+4*PI())/3)</f>
        <v>-0.16958770597193151</v>
      </c>
      <c r="AC179" s="11">
        <f>'OddsRatio_working_3-way'!X179^(1/3)*SIN('OddsRatio_working_3-way'!Y179/3)</f>
        <v>0.10940359717609063</v>
      </c>
      <c r="AD179" s="11">
        <f>'OddsRatio_working_3-way'!X179^(1/3)*SIN(('OddsRatio_working_3-way'!Y179+2*PI())/3)</f>
        <v>0.40313812025852802</v>
      </c>
      <c r="AE179" s="11">
        <f>'OddsRatio_working_3-way'!X179^(1/3)*SIN(('OddsRatio_working_3-way'!Y179+4*PI())/3)</f>
        <v>-0.51254171743461863</v>
      </c>
      <c r="AF179" s="11">
        <f>-'OddsRatio_working_3-way'!U179/(3*'OddsRatio_working_3-way'!X179^(1/3))*COS(('OddsRatio_working_3-way'!Y179)/3)</f>
        <v>0.52866800078365095</v>
      </c>
      <c r="AG179" s="11">
        <f>-'OddsRatio_working_3-way'!U179/(3*'OddsRatio_working_3-way'!X179^(1/3))*COS(('OddsRatio_working_3-way'!Y179+2*PI())/3)</f>
        <v>-0.35908029481171932</v>
      </c>
      <c r="AH179" s="11">
        <f>-'OddsRatio_working_3-way'!U179/(3*'OddsRatio_working_3-way'!X179^(1/3))*COS(('OddsRatio_working_3-way'!Y179+4*PI())/3)</f>
        <v>-0.16958770597193148</v>
      </c>
      <c r="AI179" s="11">
        <f>'OddsRatio_working_3-way'!U179/(3*'OddsRatio_working_3-way'!X179^(1/3))*SIN(('OddsRatio_working_3-way'!Y179)/3)</f>
        <v>-0.10940359717609061</v>
      </c>
      <c r="AJ179" s="11">
        <f>'OddsRatio_working_3-way'!U179/(3*'OddsRatio_working_3-way'!X179^(1/3))*SIN(('OddsRatio_working_3-way'!Y179+2*PI())/3)</f>
        <v>-0.40313812025852791</v>
      </c>
      <c r="AK179" s="11">
        <f>'OddsRatio_working_3-way'!U179/(3*'OddsRatio_working_3-way'!X179^(1/3))*SIN(('OddsRatio_working_3-way'!Y179+4*PI())/3)</f>
        <v>0.51254171743461852</v>
      </c>
      <c r="AL179" s="11">
        <f>'OddsRatio_working_3-way'!Z179+'OddsRatio_working_3-way'!AF179</f>
        <v>1.0573360015673021</v>
      </c>
      <c r="AM179" s="11">
        <f>'OddsRatio_working_3-way'!AA179+'OddsRatio_working_3-way'!AG179</f>
        <v>-0.71816058962343865</v>
      </c>
      <c r="AN179" s="11">
        <f>'OddsRatio_working_3-way'!AB179+'OddsRatio_working_3-way'!AH179</f>
        <v>-0.33917541194386303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1.0573360015673021</v>
      </c>
      <c r="AS179" s="11">
        <f>IF(('OddsRatio_working_3-way'!X179=0),IF(Q179&gt;0,-Q179^(1/3),(-Q179)^(1/3)),'OddsRatio_working_3-way'!AM179-'OddsRatio_working_3-way'!R179/3)</f>
        <v>-0.71816058962343865</v>
      </c>
      <c r="AT179" s="11">
        <f>IF(('OddsRatio_working_3-way'!X179=0),IF(Q179&gt;0,-Q179^(1/3),(-Q179)^(1/3)),'OddsRatio_working_3-way'!AN179-'OddsRatio_working_3-way'!R179/3)</f>
        <v>-0.33917541194386303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2.17</v>
      </c>
      <c r="B180" s="4">
        <f>IF('True_Odds_Calculator_3-way'!B181="","",'True_Odds_Calculator_3-way'!B181)</f>
        <v>2.95</v>
      </c>
      <c r="C180" s="4">
        <f>IF('True_Odds_Calculator_3-way'!C181="","",'True_Odds_Calculator_3-way'!C181)</f>
        <v>4.18</v>
      </c>
      <c r="D180" s="9">
        <f t="shared" si="39"/>
        <v>0.4459156261872132</v>
      </c>
      <c r="E180" s="9">
        <f t="shared" si="40"/>
        <v>0.32563094671678866</v>
      </c>
      <c r="F180" s="9">
        <f t="shared" si="41"/>
        <v>0.22845342709599831</v>
      </c>
      <c r="G180" s="9">
        <f t="shared" si="42"/>
        <v>1.0620313800695347</v>
      </c>
      <c r="H180" s="9">
        <f t="shared" si="43"/>
        <v>2.2425767146813556</v>
      </c>
      <c r="I180" s="9">
        <f t="shared" si="44"/>
        <v>3.0709611911355927</v>
      </c>
      <c r="J180" s="9">
        <f t="shared" si="45"/>
        <v>4.37725978862112</v>
      </c>
      <c r="K180" s="11">
        <f t="shared" si="46"/>
        <v>0.46082949308755761</v>
      </c>
      <c r="L180" s="11">
        <f t="shared" si="47"/>
        <v>0.33898305084745761</v>
      </c>
      <c r="M180" s="11">
        <f t="shared" si="48"/>
        <v>0.23923444976076558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-0.27113748385078718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0.23544122994498523</v>
      </c>
      <c r="Q180" s="11">
        <f>2*'OddsRatio_working_3-way'!K180*'OddsRatio_working_3-way'!L180*'OddsRatio_working_3-way'!M180</f>
        <v>7.4743247601582616E-2</v>
      </c>
      <c r="R180" s="11">
        <f t="shared" si="49"/>
        <v>0</v>
      </c>
      <c r="S180" s="11">
        <f t="shared" si="50"/>
        <v>-0.86834629650304507</v>
      </c>
      <c r="T180" s="11">
        <f t="shared" si="51"/>
        <v>-0.27566549095334764</v>
      </c>
      <c r="U180" s="11">
        <f>'OddsRatio_working_3-way'!S180-'OddsRatio_working_3-way'!R180^2/3</f>
        <v>-0.86834629650304507</v>
      </c>
      <c r="V180" s="11">
        <f>'OddsRatio_working_3-way'!S180*'OddsRatio_working_3-way'!R180/3-2*'OddsRatio_working_3-way'!R180^3/27-'OddsRatio_working_3-way'!T180</f>
        <v>0.27566549095334764</v>
      </c>
      <c r="W180" s="11">
        <f>'OddsRatio_working_3-way'!V180^2+4*'OddsRatio_working_3-way'!U180^3/27</f>
        <v>-2.1009288002048473E-2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0.15572471777514854</v>
      </c>
      <c r="Y180" s="11">
        <f>IF('OddsRatio_working_3-way'!W180&gt;=0,IF('OddsRatio_working_3-way'!V180+SQRT('OddsRatio_working_3-way'!W180)&gt;0,0,PI()),ACOS('OddsRatio_working_3-way'!V180/(2*'OddsRatio_working_3-way'!X180)))</f>
        <v>0.48407648333327091</v>
      </c>
      <c r="Z180" s="11">
        <f>'OddsRatio_working_3-way'!X180^(1/3)*COS('OddsRatio_working_3-way'!Y180/3)</f>
        <v>0.53101569003476734</v>
      </c>
      <c r="AA180" s="11">
        <f>'OddsRatio_working_3-way'!X180^(1/3)*COS(('OddsRatio_working_3-way'!Y180+2*PI())/3)</f>
        <v>-0.340363217760001</v>
      </c>
      <c r="AB180" s="11">
        <f>'OddsRatio_working_3-way'!X180^(1/3)*COS(('OddsRatio_working_3-way'!Y180+4*PI())/3)</f>
        <v>-0.19065247227476648</v>
      </c>
      <c r="AC180" s="11">
        <f>'OddsRatio_working_3-way'!X180^(1/3)*SIN('OddsRatio_working_3-way'!Y180/3)</f>
        <v>8.6435539206479714E-2</v>
      </c>
      <c r="AD180" s="11">
        <f>'OddsRatio_working_3-way'!X180^(1/3)*SIN(('OddsRatio_working_3-way'!Y180+2*PI())/3)</f>
        <v>0.41665530777499188</v>
      </c>
      <c r="AE180" s="11">
        <f>'OddsRatio_working_3-way'!X180^(1/3)*SIN(('OddsRatio_working_3-way'!Y180+4*PI())/3)</f>
        <v>-0.50309084698147155</v>
      </c>
      <c r="AF180" s="11">
        <f>-'OddsRatio_working_3-way'!U180/(3*'OddsRatio_working_3-way'!X180^(1/3))*COS(('OddsRatio_working_3-way'!Y180)/3)</f>
        <v>0.53101569003476734</v>
      </c>
      <c r="AG180" s="11">
        <f>-'OddsRatio_working_3-way'!U180/(3*'OddsRatio_working_3-way'!X180^(1/3))*COS(('OddsRatio_working_3-way'!Y180+2*PI())/3)</f>
        <v>-0.340363217760001</v>
      </c>
      <c r="AH180" s="11">
        <f>-'OddsRatio_working_3-way'!U180/(3*'OddsRatio_working_3-way'!X180^(1/3))*COS(('OddsRatio_working_3-way'!Y180+4*PI())/3)</f>
        <v>-0.19065247227476648</v>
      </c>
      <c r="AI180" s="11">
        <f>'OddsRatio_working_3-way'!U180/(3*'OddsRatio_working_3-way'!X180^(1/3))*SIN(('OddsRatio_working_3-way'!Y180)/3)</f>
        <v>-8.6435539206479714E-2</v>
      </c>
      <c r="AJ180" s="11">
        <f>'OddsRatio_working_3-way'!U180/(3*'OddsRatio_working_3-way'!X180^(1/3))*SIN(('OddsRatio_working_3-way'!Y180+2*PI())/3)</f>
        <v>-0.41665530777499188</v>
      </c>
      <c r="AK180" s="11">
        <f>'OddsRatio_working_3-way'!U180/(3*'OddsRatio_working_3-way'!X180^(1/3))*SIN(('OddsRatio_working_3-way'!Y180+4*PI())/3)</f>
        <v>0.50309084698147155</v>
      </c>
      <c r="AL180" s="11">
        <f>'OddsRatio_working_3-way'!Z180+'OddsRatio_working_3-way'!AF180</f>
        <v>1.0620313800695347</v>
      </c>
      <c r="AM180" s="11">
        <f>'OddsRatio_working_3-way'!AA180+'OddsRatio_working_3-way'!AG180</f>
        <v>-0.680726435520002</v>
      </c>
      <c r="AN180" s="11">
        <f>'OddsRatio_working_3-way'!AB180+'OddsRatio_working_3-way'!AH180</f>
        <v>-0.38130494454953295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1.0620313800695347</v>
      </c>
      <c r="AS180" s="11">
        <f>IF(('OddsRatio_working_3-way'!X180=0),IF(Q180&gt;0,-Q180^(1/3),(-Q180)^(1/3)),'OddsRatio_working_3-way'!AM180-'OddsRatio_working_3-way'!R180/3)</f>
        <v>-0.680726435520002</v>
      </c>
      <c r="AT180" s="11">
        <f>IF(('OddsRatio_working_3-way'!X180=0),IF(Q180&gt;0,-Q180^(1/3),(-Q180)^(1/3)),'OddsRatio_working_3-way'!AN180-'OddsRatio_working_3-way'!R180/3)</f>
        <v>-0.38130494454953295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3.26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2.2200000000000002</v>
      </c>
      <c r="D181" s="9">
        <f t="shared" si="39"/>
        <v>0.29405299942250696</v>
      </c>
      <c r="E181" s="9">
        <f t="shared" si="40"/>
        <v>0.27040289680923912</v>
      </c>
      <c r="F181" s="9">
        <f t="shared" si="41"/>
        <v>0.43554410376825359</v>
      </c>
      <c r="G181" s="9">
        <f t="shared" si="42"/>
        <v>1.0622776508742493</v>
      </c>
      <c r="H181" s="9">
        <f t="shared" si="43"/>
        <v>3.400747490975804</v>
      </c>
      <c r="I181" s="9">
        <f t="shared" si="44"/>
        <v>3.6981852332205931</v>
      </c>
      <c r="J181" s="9">
        <f t="shared" si="45"/>
        <v>2.2959787340665847</v>
      </c>
      <c r="K181" s="11">
        <f t="shared" si="46"/>
        <v>0.30674846625766872</v>
      </c>
      <c r="L181" s="11">
        <f t="shared" si="47"/>
        <v>0.2824858757062147</v>
      </c>
      <c r="M181" s="11">
        <f t="shared" si="48"/>
        <v>0.4504504504504504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-0.27335570987437452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0.23497553912444213</v>
      </c>
      <c r="Q181" s="11">
        <f>2*'OddsRatio_working_3-way'!K181*'OddsRatio_working_3-way'!L181*'OddsRatio_working_3-way'!M181</f>
        <v>7.8064963164266477E-2</v>
      </c>
      <c r="R181" s="11">
        <f t="shared" si="49"/>
        <v>0</v>
      </c>
      <c r="S181" s="11">
        <f t="shared" si="50"/>
        <v>-0.8595962353683021</v>
      </c>
      <c r="T181" s="11">
        <f t="shared" si="51"/>
        <v>-0.28558014464063186</v>
      </c>
      <c r="U181" s="11">
        <f>'OddsRatio_working_3-way'!S181-'OddsRatio_working_3-way'!R181^2/3</f>
        <v>-0.8595962353683021</v>
      </c>
      <c r="V181" s="11">
        <f>'OddsRatio_working_3-way'!S181*'OddsRatio_working_3-way'!R181/3-2*'OddsRatio_working_3-way'!R181^3/27-'OddsRatio_working_3-way'!T181</f>
        <v>0.28558014464063186</v>
      </c>
      <c r="W181" s="11">
        <f>'OddsRatio_working_3-way'!V181^2+4*'OddsRatio_working_3-way'!U181^3/27</f>
        <v>-1.2541839887203102E-2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0.15337687154535989</v>
      </c>
      <c r="Y181" s="11">
        <f>IF('OddsRatio_working_3-way'!W181&gt;=0,IF('OddsRatio_working_3-way'!V181+SQRT('OddsRatio_working_3-way'!W181)&gt;0,0,PI()),ACOS('OddsRatio_working_3-way'!V181/(2*'OddsRatio_working_3-way'!X181)))</f>
        <v>0.3737211830243945</v>
      </c>
      <c r="Z181" s="11">
        <f>'OddsRatio_working_3-way'!X181^(1/3)*COS('OddsRatio_working_3-way'!Y181/3)</f>
        <v>0.53113882543712465</v>
      </c>
      <c r="AA181" s="11">
        <f>'OddsRatio_working_3-way'!X181^(1/3)*COS(('OddsRatio_working_3-way'!Y181+2*PI())/3)</f>
        <v>-0.32316906486186298</v>
      </c>
      <c r="AB181" s="11">
        <f>'OddsRatio_working_3-way'!X181^(1/3)*COS(('OddsRatio_working_3-way'!Y181+4*PI())/3)</f>
        <v>-0.20796976057526187</v>
      </c>
      <c r="AC181" s="11">
        <f>'OddsRatio_working_3-way'!X181^(1/3)*SIN('OddsRatio_working_3-way'!Y181/3)</f>
        <v>6.6510349340326763E-2</v>
      </c>
      <c r="AD181" s="11">
        <f>'OddsRatio_working_3-way'!X181^(1/3)*SIN(('OddsRatio_working_3-way'!Y181+2*PI())/3)</f>
        <v>0.426724541094615</v>
      </c>
      <c r="AE181" s="11">
        <f>'OddsRatio_working_3-way'!X181^(1/3)*SIN(('OddsRatio_working_3-way'!Y181+4*PI())/3)</f>
        <v>-0.49323489043494173</v>
      </c>
      <c r="AF181" s="11">
        <f>-'OddsRatio_working_3-way'!U181/(3*'OddsRatio_working_3-way'!X181^(1/3))*COS(('OddsRatio_working_3-way'!Y181)/3)</f>
        <v>0.53113882543712465</v>
      </c>
      <c r="AG181" s="11">
        <f>-'OddsRatio_working_3-way'!U181/(3*'OddsRatio_working_3-way'!X181^(1/3))*COS(('OddsRatio_working_3-way'!Y181+2*PI())/3)</f>
        <v>-0.32316906486186298</v>
      </c>
      <c r="AH181" s="11">
        <f>-'OddsRatio_working_3-way'!U181/(3*'OddsRatio_working_3-way'!X181^(1/3))*COS(('OddsRatio_working_3-way'!Y181+4*PI())/3)</f>
        <v>-0.20796976057526187</v>
      </c>
      <c r="AI181" s="11">
        <f>'OddsRatio_working_3-way'!U181/(3*'OddsRatio_working_3-way'!X181^(1/3))*SIN(('OddsRatio_working_3-way'!Y181)/3)</f>
        <v>-6.6510349340326763E-2</v>
      </c>
      <c r="AJ181" s="11">
        <f>'OddsRatio_working_3-way'!U181/(3*'OddsRatio_working_3-way'!X181^(1/3))*SIN(('OddsRatio_working_3-way'!Y181+2*PI())/3)</f>
        <v>-0.426724541094615</v>
      </c>
      <c r="AK181" s="11">
        <f>'OddsRatio_working_3-way'!U181/(3*'OddsRatio_working_3-way'!X181^(1/3))*SIN(('OddsRatio_working_3-way'!Y181+4*PI())/3)</f>
        <v>0.49323489043494173</v>
      </c>
      <c r="AL181" s="11">
        <f>'OddsRatio_working_3-way'!Z181+'OddsRatio_working_3-way'!AF181</f>
        <v>1.0622776508742493</v>
      </c>
      <c r="AM181" s="11">
        <f>'OddsRatio_working_3-way'!AA181+'OddsRatio_working_3-way'!AG181</f>
        <v>-0.64633812972372595</v>
      </c>
      <c r="AN181" s="11">
        <f>'OddsRatio_working_3-way'!AB181+'OddsRatio_working_3-way'!AH181</f>
        <v>-0.41593952115052374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1.0622776508742493</v>
      </c>
      <c r="AS181" s="11">
        <f>IF(('OddsRatio_working_3-way'!X181=0),IF(Q181&gt;0,-Q181^(1/3),(-Q181)^(1/3)),'OddsRatio_working_3-way'!AM181-'OddsRatio_working_3-way'!R181/3)</f>
        <v>-0.64633812972372595</v>
      </c>
      <c r="AT181" s="11">
        <f>IF(('OddsRatio_working_3-way'!X181=0),IF(Q181&gt;0,-Q181^(1/3),(-Q181)^(1/3)),'OddsRatio_working_3-way'!AN181-'OddsRatio_working_3-way'!R181/3)</f>
        <v>-0.41593952115052374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2.4500000000000002</v>
      </c>
      <c r="B182" s="4">
        <f>IF('True_Odds_Calculator_3-way'!B183="","",'True_Odds_Calculator_3-way'!B183)</f>
        <v>2.91</v>
      </c>
      <c r="C182" s="4">
        <f>IF('True_Odds_Calculator_3-way'!C183="","",'True_Odds_Calculator_3-way'!C183)</f>
        <v>3.5</v>
      </c>
      <c r="D182" s="9">
        <f t="shared" si="39"/>
        <v>0.39461518381127586</v>
      </c>
      <c r="E182" s="9">
        <f t="shared" si="40"/>
        <v>0.33103825588241215</v>
      </c>
      <c r="F182" s="9">
        <f t="shared" si="41"/>
        <v>0.27434656030631194</v>
      </c>
      <c r="G182" s="9">
        <f t="shared" si="42"/>
        <v>1.0580098965097069</v>
      </c>
      <c r="H182" s="9">
        <f t="shared" si="43"/>
        <v>2.5341143499390753</v>
      </c>
      <c r="I182" s="9">
        <f t="shared" si="44"/>
        <v>3.0207989023335395</v>
      </c>
      <c r="J182" s="9">
        <f t="shared" si="45"/>
        <v>3.645024741274268</v>
      </c>
      <c r="K182" s="11">
        <f t="shared" si="46"/>
        <v>0.4081632653061224</v>
      </c>
      <c r="L182" s="11">
        <f t="shared" si="47"/>
        <v>0.3436426116838488</v>
      </c>
      <c r="M182" s="11">
        <f t="shared" si="48"/>
        <v>0.2857142857142857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-0.27746886678088023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0.23483914920902083</v>
      </c>
      <c r="Q182" s="11">
        <f>2*'OddsRatio_working_3-way'!K182*'OddsRatio_working_3-way'!L182*'OddsRatio_working_3-way'!M182</f>
        <v>8.0149880276116317E-2</v>
      </c>
      <c r="R182" s="11">
        <f t="shared" si="49"/>
        <v>0</v>
      </c>
      <c r="S182" s="11">
        <f t="shared" si="50"/>
        <v>-0.84636215923451874</v>
      </c>
      <c r="T182" s="11">
        <f t="shared" si="51"/>
        <v>-0.28886080519949442</v>
      </c>
      <c r="U182" s="11">
        <f>'OddsRatio_working_3-way'!S182-'OddsRatio_working_3-way'!R182^2/3</f>
        <v>-0.84636215923451874</v>
      </c>
      <c r="V182" s="11">
        <f>'OddsRatio_working_3-way'!S182*'OddsRatio_working_3-way'!R182/3-2*'OddsRatio_working_3-way'!R182^3/27-'OddsRatio_working_3-way'!T182</f>
        <v>0.28886080519949442</v>
      </c>
      <c r="W182" s="11">
        <f>'OddsRatio_working_3-way'!V182^2+4*'OddsRatio_working_3-way'!U182^3/27</f>
        <v>-6.3777579463013268E-3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0.14984852579088123</v>
      </c>
      <c r="Y182" s="11">
        <f>IF('OddsRatio_working_3-way'!W182&gt;=0,IF('OddsRatio_working_3-way'!V182+SQRT('OddsRatio_working_3-way'!W182)&gt;0,0,PI()),ACOS('OddsRatio_working_3-way'!V182/(2*'OddsRatio_working_3-way'!X182)))</f>
        <v>0.26973079816440304</v>
      </c>
      <c r="Z182" s="11">
        <f>'OddsRatio_working_3-way'!X182^(1/3)*COS('OddsRatio_working_3-way'!Y182/3)</f>
        <v>0.52900494825485345</v>
      </c>
      <c r="AA182" s="11">
        <f>'OddsRatio_working_3-way'!X182^(1/3)*COS(('OddsRatio_working_3-way'!Y182+2*PI())/3)</f>
        <v>-0.30580457274286765</v>
      </c>
      <c r="AB182" s="11">
        <f>'OddsRatio_working_3-way'!X182^(1/3)*COS(('OddsRatio_working_3-way'!Y182+4*PI())/3)</f>
        <v>-0.22320037551198582</v>
      </c>
      <c r="AC182" s="11">
        <f>'OddsRatio_working_3-way'!X182^(1/3)*SIN('OddsRatio_working_3-way'!Y182/3)</f>
        <v>4.7691555507442765E-2</v>
      </c>
      <c r="AD182" s="11">
        <f>'OddsRatio_working_3-way'!X182^(1/3)*SIN(('OddsRatio_working_3-way'!Y182+2*PI())/3)</f>
        <v>0.43428594616265415</v>
      </c>
      <c r="AE182" s="11">
        <f>'OddsRatio_working_3-way'!X182^(1/3)*SIN(('OddsRatio_working_3-way'!Y182+4*PI())/3)</f>
        <v>-0.48197750167009679</v>
      </c>
      <c r="AF182" s="11">
        <f>-'OddsRatio_working_3-way'!U182/(3*'OddsRatio_working_3-way'!X182^(1/3))*COS(('OddsRatio_working_3-way'!Y182)/3)</f>
        <v>0.52900494825485345</v>
      </c>
      <c r="AG182" s="11">
        <f>-'OddsRatio_working_3-way'!U182/(3*'OddsRatio_working_3-way'!X182^(1/3))*COS(('OddsRatio_working_3-way'!Y182+2*PI())/3)</f>
        <v>-0.30580457274286765</v>
      </c>
      <c r="AH182" s="11">
        <f>-'OddsRatio_working_3-way'!U182/(3*'OddsRatio_working_3-way'!X182^(1/3))*COS(('OddsRatio_working_3-way'!Y182+4*PI())/3)</f>
        <v>-0.22320037551198582</v>
      </c>
      <c r="AI182" s="11">
        <f>'OddsRatio_working_3-way'!U182/(3*'OddsRatio_working_3-way'!X182^(1/3))*SIN(('OddsRatio_working_3-way'!Y182)/3)</f>
        <v>-4.7691555507442765E-2</v>
      </c>
      <c r="AJ182" s="11">
        <f>'OddsRatio_working_3-way'!U182/(3*'OddsRatio_working_3-way'!X182^(1/3))*SIN(('OddsRatio_working_3-way'!Y182+2*PI())/3)</f>
        <v>-0.43428594616265415</v>
      </c>
      <c r="AK182" s="11">
        <f>'OddsRatio_working_3-way'!U182/(3*'OddsRatio_working_3-way'!X182^(1/3))*SIN(('OddsRatio_working_3-way'!Y182+4*PI())/3)</f>
        <v>0.48197750167009679</v>
      </c>
      <c r="AL182" s="11">
        <f>'OddsRatio_working_3-way'!Z182+'OddsRatio_working_3-way'!AF182</f>
        <v>1.0580098965097069</v>
      </c>
      <c r="AM182" s="11">
        <f>'OddsRatio_working_3-way'!AA182+'OddsRatio_working_3-way'!AG182</f>
        <v>-0.61160914548573531</v>
      </c>
      <c r="AN182" s="11">
        <f>'OddsRatio_working_3-way'!AB182+'OddsRatio_working_3-way'!AH182</f>
        <v>-0.44640075102397164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1.0580098965097069</v>
      </c>
      <c r="AS182" s="11">
        <f>IF(('OddsRatio_working_3-way'!X182=0),IF(Q182&gt;0,-Q182^(1/3),(-Q182)^(1/3)),'OddsRatio_working_3-way'!AM182-'OddsRatio_working_3-way'!R182/3)</f>
        <v>-0.61160914548573531</v>
      </c>
      <c r="AT182" s="11">
        <f>IF(('OddsRatio_working_3-way'!X182=0),IF(Q182&gt;0,-Q182^(1/3),(-Q182)^(1/3)),'OddsRatio_working_3-way'!AN182-'OddsRatio_working_3-way'!R182/3)</f>
        <v>-0.44640075102397164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2.63</v>
      </c>
      <c r="B183" s="4">
        <f>IF('True_Odds_Calculator_3-way'!B184="","",'True_Odds_Calculator_3-way'!B184)</f>
        <v>2.9</v>
      </c>
      <c r="C183" s="4">
        <f>IF('True_Odds_Calculator_3-way'!C184="","",'True_Odds_Calculator_3-way'!C184)</f>
        <v>3.24</v>
      </c>
      <c r="D183" s="9">
        <f t="shared" si="39"/>
        <v>0.36844267169630807</v>
      </c>
      <c r="E183" s="9">
        <f t="shared" si="40"/>
        <v>0.33354886100375958</v>
      </c>
      <c r="F183" s="9">
        <f t="shared" si="41"/>
        <v>0.29800846729993236</v>
      </c>
      <c r="G183" s="9">
        <f t="shared" si="42"/>
        <v>1.0516113180865838</v>
      </c>
      <c r="H183" s="9">
        <f t="shared" si="43"/>
        <v>2.7141264484811312</v>
      </c>
      <c r="I183" s="9">
        <f t="shared" si="44"/>
        <v>2.9980615043645091</v>
      </c>
      <c r="J183" s="9">
        <f t="shared" si="45"/>
        <v>3.3556093525139477</v>
      </c>
      <c r="K183" s="11">
        <f t="shared" si="46"/>
        <v>0.38022813688212931</v>
      </c>
      <c r="L183" s="11">
        <f t="shared" si="47"/>
        <v>0.34482758620689657</v>
      </c>
      <c r="M183" s="11">
        <f t="shared" si="48"/>
        <v>0.30864197530864196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-0.28073106102912493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0.23349471581629272</v>
      </c>
      <c r="Q183" s="11">
        <f>2*'OddsRatio_working_3-way'!K183*'OddsRatio_working_3-way'!L183*'OddsRatio_working_3-way'!M183</f>
        <v>8.0934043610500064E-2</v>
      </c>
      <c r="R183" s="11">
        <f t="shared" si="49"/>
        <v>0</v>
      </c>
      <c r="S183" s="11">
        <f t="shared" si="50"/>
        <v>-0.83173808755016387</v>
      </c>
      <c r="T183" s="11">
        <f t="shared" si="51"/>
        <v>-0.28829743069329766</v>
      </c>
      <c r="U183" s="11">
        <f>'OddsRatio_working_3-way'!S183-'OddsRatio_working_3-way'!R183^2/3</f>
        <v>-0.83173808755016387</v>
      </c>
      <c r="V183" s="11">
        <f>'OddsRatio_working_3-way'!S183*'OddsRatio_working_3-way'!R183/3-2*'OddsRatio_working_3-way'!R183^3/27-'OddsRatio_working_3-way'!T183</f>
        <v>0.28829743069329766</v>
      </c>
      <c r="W183" s="11">
        <f>'OddsRatio_working_3-way'!V183^2+4*'OddsRatio_working_3-way'!U183^3/27</f>
        <v>-2.1270555966718396E-3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0.14598156060015646</v>
      </c>
      <c r="Y183" s="11">
        <f>IF('OddsRatio_working_3-way'!W183&gt;=0,IF('OddsRatio_working_3-way'!V183+SQRT('OddsRatio_working_3-way'!W183)&gt;0,0,PI()),ACOS('OddsRatio_working_3-way'!V183/(2*'OddsRatio_working_3-way'!X183)))</f>
        <v>0.15862963981172129</v>
      </c>
      <c r="Z183" s="11">
        <f>'OddsRatio_working_3-way'!X183^(1/3)*COS('OddsRatio_working_3-way'!Y183/3)</f>
        <v>0.52580565904329191</v>
      </c>
      <c r="AA183" s="11">
        <f>'OddsRatio_working_3-way'!X183^(1/3)*COS(('OddsRatio_working_3-way'!Y183+2*PI())/3)</f>
        <v>-0.28700321491437536</v>
      </c>
      <c r="AB183" s="11">
        <f>'OddsRatio_working_3-way'!X183^(1/3)*COS(('OddsRatio_working_3-way'!Y183+4*PI())/3)</f>
        <v>-0.23880244412891663</v>
      </c>
      <c r="AC183" s="11">
        <f>'OddsRatio_working_3-way'!X183^(1/3)*SIN('OddsRatio_working_3-way'!Y183/3)</f>
        <v>2.7828727988132077E-2</v>
      </c>
      <c r="AD183" s="11">
        <f>'OddsRatio_working_3-way'!X183^(1/3)*SIN(('OddsRatio_working_3-way'!Y183+2*PI())/3)</f>
        <v>0.44144669419104365</v>
      </c>
      <c r="AE183" s="11">
        <f>'OddsRatio_working_3-way'!X183^(1/3)*SIN(('OddsRatio_working_3-way'!Y183+4*PI())/3)</f>
        <v>-0.46927542217917567</v>
      </c>
      <c r="AF183" s="11">
        <f>-'OddsRatio_working_3-way'!U183/(3*'OddsRatio_working_3-way'!X183^(1/3))*COS(('OddsRatio_working_3-way'!Y183)/3)</f>
        <v>0.52580565904329191</v>
      </c>
      <c r="AG183" s="11">
        <f>-'OddsRatio_working_3-way'!U183/(3*'OddsRatio_working_3-way'!X183^(1/3))*COS(('OddsRatio_working_3-way'!Y183+2*PI())/3)</f>
        <v>-0.28700321491437536</v>
      </c>
      <c r="AH183" s="11">
        <f>-'OddsRatio_working_3-way'!U183/(3*'OddsRatio_working_3-way'!X183^(1/3))*COS(('OddsRatio_working_3-way'!Y183+4*PI())/3)</f>
        <v>-0.23880244412891663</v>
      </c>
      <c r="AI183" s="11">
        <f>'OddsRatio_working_3-way'!U183/(3*'OddsRatio_working_3-way'!X183^(1/3))*SIN(('OddsRatio_working_3-way'!Y183)/3)</f>
        <v>-2.7828727988132077E-2</v>
      </c>
      <c r="AJ183" s="11">
        <f>'OddsRatio_working_3-way'!U183/(3*'OddsRatio_working_3-way'!X183^(1/3))*SIN(('OddsRatio_working_3-way'!Y183+2*PI())/3)</f>
        <v>-0.44144669419104365</v>
      </c>
      <c r="AK183" s="11">
        <f>'OddsRatio_working_3-way'!U183/(3*'OddsRatio_working_3-way'!X183^(1/3))*SIN(('OddsRatio_working_3-way'!Y183+4*PI())/3)</f>
        <v>0.46927542217917567</v>
      </c>
      <c r="AL183" s="11">
        <f>'OddsRatio_working_3-way'!Z183+'OddsRatio_working_3-way'!AF183</f>
        <v>1.0516113180865838</v>
      </c>
      <c r="AM183" s="11">
        <f>'OddsRatio_working_3-way'!AA183+'OddsRatio_working_3-way'!AG183</f>
        <v>-0.57400642982875072</v>
      </c>
      <c r="AN183" s="11">
        <f>'OddsRatio_working_3-way'!AB183+'OddsRatio_working_3-way'!AH183</f>
        <v>-0.47760488825783326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1.0516113180865838</v>
      </c>
      <c r="AS183" s="11">
        <f>IF(('OddsRatio_working_3-way'!X183=0),IF(Q183&gt;0,-Q183^(1/3),(-Q183)^(1/3)),'OddsRatio_working_3-way'!AM183-'OddsRatio_working_3-way'!R183/3)</f>
        <v>-0.57400642982875072</v>
      </c>
      <c r="AT183" s="11">
        <f>IF(('OddsRatio_working_3-way'!X183=0),IF(Q183&gt;0,-Q183^(1/3),(-Q183)^(1/3)),'OddsRatio_working_3-way'!AN183-'OddsRatio_working_3-way'!R183/3)</f>
        <v>-0.47760488825783326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1.62</v>
      </c>
      <c r="B184" s="4">
        <f>IF('True_Odds_Calculator_3-way'!B185="","",'True_Odds_Calculator_3-way'!B185)</f>
        <v>4.1399999999999997</v>
      </c>
      <c r="C184" s="4">
        <f>IF('True_Odds_Calculator_3-way'!C185="","",'True_Odds_Calculator_3-way'!C185)</f>
        <v>5.61</v>
      </c>
      <c r="D184" s="9">
        <f t="shared" si="39"/>
        <v>0.60156410878352429</v>
      </c>
      <c r="E184" s="9">
        <f t="shared" si="40"/>
        <v>0.2296529095952678</v>
      </c>
      <c r="F184" s="9">
        <f t="shared" si="41"/>
        <v>0.16878298162120803</v>
      </c>
      <c r="G184" s="9">
        <f t="shared" si="42"/>
        <v>1.0682793817597565</v>
      </c>
      <c r="H184" s="9">
        <f t="shared" si="43"/>
        <v>1.6623332166910489</v>
      </c>
      <c r="I184" s="9">
        <f t="shared" si="44"/>
        <v>4.3543972587256343</v>
      </c>
      <c r="J184" s="9">
        <f t="shared" si="45"/>
        <v>5.9247679499124768</v>
      </c>
      <c r="K184" s="11">
        <f t="shared" si="46"/>
        <v>0.61728395061728392</v>
      </c>
      <c r="L184" s="11">
        <f t="shared" si="47"/>
        <v>0.24154589371980678</v>
      </c>
      <c r="M184" s="11">
        <f t="shared" si="48"/>
        <v>0.17825311942959002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-0.23853057003257505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0.22245759671164619</v>
      </c>
      <c r="Q184" s="11">
        <f>2*'OddsRatio_working_3-way'!K184*'OddsRatio_working_3-way'!L184*'OddsRatio_working_3-way'!M184</f>
        <v>5.3155937087609594E-2</v>
      </c>
      <c r="R184" s="11">
        <f t="shared" si="49"/>
        <v>0</v>
      </c>
      <c r="S184" s="11">
        <f t="shared" si="50"/>
        <v>-0.93261671525484624</v>
      </c>
      <c r="T184" s="11">
        <f t="shared" si="51"/>
        <v>-0.22284748273711971</v>
      </c>
      <c r="U184" s="11">
        <f>'OddsRatio_working_3-way'!S184-'OddsRatio_working_3-way'!R184^2/3</f>
        <v>-0.93261671525484624</v>
      </c>
      <c r="V184" s="11">
        <f>'OddsRatio_working_3-way'!S184*'OddsRatio_working_3-way'!R184/3-2*'OddsRatio_working_3-way'!R184^3/27-'OddsRatio_working_3-way'!T184</f>
        <v>0.22284748273711971</v>
      </c>
      <c r="W184" s="11">
        <f>'OddsRatio_working_3-way'!V184^2+4*'OddsRatio_working_3-way'!U184^3/27</f>
        <v>-7.0511697611560467E-2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0.17332967011870135</v>
      </c>
      <c r="Y184" s="11">
        <f>IF('OddsRatio_working_3-way'!W184&gt;=0,IF('OddsRatio_working_3-way'!V184+SQRT('OddsRatio_working_3-way'!W184)&gt;0,0,PI()),ACOS('OddsRatio_working_3-way'!V184/(2*'OddsRatio_working_3-way'!X184)))</f>
        <v>0.87259249583699128</v>
      </c>
      <c r="Z184" s="11">
        <f>'OddsRatio_working_3-way'!X184^(1/3)*COS('OddsRatio_working_3-way'!Y184/3)</f>
        <v>0.53413969087987823</v>
      </c>
      <c r="AA184" s="11">
        <f>'OddsRatio_working_3-way'!X184^(1/3)*COS(('OddsRatio_working_3-way'!Y184+2*PI())/3)</f>
        <v>-0.40554465103204901</v>
      </c>
      <c r="AB184" s="11">
        <f>'OddsRatio_working_3-way'!X184^(1/3)*COS(('OddsRatio_working_3-way'!Y184+4*PI())/3)</f>
        <v>-0.12859503984782922</v>
      </c>
      <c r="AC184" s="11">
        <f>'OddsRatio_working_3-way'!X184^(1/3)*SIN('OddsRatio_working_3-way'!Y184/3)</f>
        <v>0.15989693256917148</v>
      </c>
      <c r="AD184" s="11">
        <f>'OddsRatio_working_3-way'!X184^(1/3)*SIN(('OddsRatio_working_3-way'!Y184+2*PI())/3)</f>
        <v>0.38263007518695613</v>
      </c>
      <c r="AE184" s="11">
        <f>'OddsRatio_working_3-way'!X184^(1/3)*SIN(('OddsRatio_working_3-way'!Y184+4*PI())/3)</f>
        <v>-0.54252700775612761</v>
      </c>
      <c r="AF184" s="11">
        <f>-'OddsRatio_working_3-way'!U184/(3*'OddsRatio_working_3-way'!X184^(1/3))*COS(('OddsRatio_working_3-way'!Y184)/3)</f>
        <v>0.53413969087987823</v>
      </c>
      <c r="AG184" s="11">
        <f>-'OddsRatio_working_3-way'!U184/(3*'OddsRatio_working_3-way'!X184^(1/3))*COS(('OddsRatio_working_3-way'!Y184+2*PI())/3)</f>
        <v>-0.40554465103204901</v>
      </c>
      <c r="AH184" s="11">
        <f>-'OddsRatio_working_3-way'!U184/(3*'OddsRatio_working_3-way'!X184^(1/3))*COS(('OddsRatio_working_3-way'!Y184+4*PI())/3)</f>
        <v>-0.12859503984782922</v>
      </c>
      <c r="AI184" s="11">
        <f>'OddsRatio_working_3-way'!U184/(3*'OddsRatio_working_3-way'!X184^(1/3))*SIN(('OddsRatio_working_3-way'!Y184)/3)</f>
        <v>-0.15989693256917148</v>
      </c>
      <c r="AJ184" s="11">
        <f>'OddsRatio_working_3-way'!U184/(3*'OddsRatio_working_3-way'!X184^(1/3))*SIN(('OddsRatio_working_3-way'!Y184+2*PI())/3)</f>
        <v>-0.38263007518695613</v>
      </c>
      <c r="AK184" s="11">
        <f>'OddsRatio_working_3-way'!U184/(3*'OddsRatio_working_3-way'!X184^(1/3))*SIN(('OddsRatio_working_3-way'!Y184+4*PI())/3)</f>
        <v>0.54252700775612761</v>
      </c>
      <c r="AL184" s="11">
        <f>'OddsRatio_working_3-way'!Z184+'OddsRatio_working_3-way'!AF184</f>
        <v>1.0682793817597565</v>
      </c>
      <c r="AM184" s="11">
        <f>'OddsRatio_working_3-way'!AA184+'OddsRatio_working_3-way'!AG184</f>
        <v>-0.81108930206409802</v>
      </c>
      <c r="AN184" s="11">
        <f>'OddsRatio_working_3-way'!AB184+'OddsRatio_working_3-way'!AH184</f>
        <v>-0.25719007969565844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1.0682793817597565</v>
      </c>
      <c r="AS184" s="11">
        <f>IF(('OddsRatio_working_3-way'!X184=0),IF(Q184&gt;0,-Q184^(1/3),(-Q184)^(1/3)),'OddsRatio_working_3-way'!AM184-'OddsRatio_working_3-way'!R184/3)</f>
        <v>-0.81108930206409802</v>
      </c>
      <c r="AT184" s="11">
        <f>IF(('OddsRatio_working_3-way'!X184=0),IF(Q184&gt;0,-Q184^(1/3),(-Q184)^(1/3)),'OddsRatio_working_3-way'!AN184-'OddsRatio_working_3-way'!R184/3)</f>
        <v>-0.25719007969565844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2.88</v>
      </c>
      <c r="B185" s="4">
        <f>IF('True_Odds_Calculator_3-way'!B186="","",'True_Odds_Calculator_3-way'!B186)</f>
        <v>3.43</v>
      </c>
      <c r="C185" s="4">
        <f>IF('True_Odds_Calculator_3-way'!C186="","",'True_Odds_Calculator_3-way'!C186)</f>
        <v>2.54</v>
      </c>
      <c r="D185" s="9">
        <f t="shared" si="39"/>
        <v>0.33626921276725247</v>
      </c>
      <c r="E185" s="9">
        <f t="shared" si="40"/>
        <v>0.28159086688202078</v>
      </c>
      <c r="F185" s="9">
        <f t="shared" si="41"/>
        <v>0.38213992035072691</v>
      </c>
      <c r="G185" s="9">
        <f t="shared" si="42"/>
        <v>1.0498977535764176</v>
      </c>
      <c r="H185" s="9">
        <f t="shared" si="43"/>
        <v>2.9738077767236648</v>
      </c>
      <c r="I185" s="9">
        <f t="shared" si="44"/>
        <v>3.5512515411906946</v>
      </c>
      <c r="J185" s="9">
        <f t="shared" si="45"/>
        <v>2.6168425405076836</v>
      </c>
      <c r="K185" s="11">
        <f t="shared" si="46"/>
        <v>0.34722222222222221</v>
      </c>
      <c r="L185" s="11">
        <f t="shared" si="47"/>
        <v>0.29154518950437314</v>
      </c>
      <c r="M185" s="11">
        <f t="shared" si="48"/>
        <v>0.39370078740157477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-0.28039129037441757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0.23315006542549524</v>
      </c>
      <c r="Q185" s="11">
        <f>2*'OddsRatio_working_3-way'!K185*'OddsRatio_working_3-way'!L185*'OddsRatio_working_3-way'!M185</f>
        <v>7.9709424077092389E-2</v>
      </c>
      <c r="R185" s="11">
        <f t="shared" si="49"/>
        <v>0</v>
      </c>
      <c r="S185" s="11">
        <f t="shared" si="50"/>
        <v>-0.83151678896359704</v>
      </c>
      <c r="T185" s="11">
        <f t="shared" si="51"/>
        <v>-0.28427924409011868</v>
      </c>
      <c r="U185" s="11">
        <f>'OddsRatio_working_3-way'!S185-'OddsRatio_working_3-way'!R185^2/3</f>
        <v>-0.83151678896359704</v>
      </c>
      <c r="V185" s="11">
        <f>'OddsRatio_working_3-way'!S185*'OddsRatio_working_3-way'!R185/3-2*'OddsRatio_working_3-way'!R185^3/27-'OddsRatio_working_3-way'!T185</f>
        <v>0.28427924409011868</v>
      </c>
      <c r="W185" s="11">
        <f>'OddsRatio_working_3-way'!V185^2+4*'OddsRatio_working_3-way'!U185^3/27</f>
        <v>-4.3597528397103236E-3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0.14592330302264919</v>
      </c>
      <c r="Y185" s="11">
        <f>IF('OddsRatio_working_3-way'!W185&gt;=0,IF('OddsRatio_working_3-way'!V185+SQRT('OddsRatio_working_3-way'!W185)&gt;0,0,PI()),ACOS('OddsRatio_working_3-way'!V185/(2*'OddsRatio_working_3-way'!X185)))</f>
        <v>0.22821954311058557</v>
      </c>
      <c r="Z185" s="11">
        <f>'OddsRatio_working_3-way'!X185^(1/3)*COS('OddsRatio_working_3-way'!Y185/3)</f>
        <v>0.52494887678820878</v>
      </c>
      <c r="AA185" s="11">
        <f>'OddsRatio_working_3-way'!X185^(1/3)*COS(('OddsRatio_working_3-way'!Y185+2*PI())/3)</f>
        <v>-0.29712562610820376</v>
      </c>
      <c r="AB185" s="11">
        <f>'OddsRatio_working_3-way'!X185^(1/3)*COS(('OddsRatio_working_3-way'!Y185+4*PI())/3)</f>
        <v>-0.22782325068000517</v>
      </c>
      <c r="AC185" s="11">
        <f>'OddsRatio_working_3-way'!X185^(1/3)*SIN('OddsRatio_working_3-way'!Y185/3)</f>
        <v>4.0011745108951037E-2</v>
      </c>
      <c r="AD185" s="11">
        <f>'OddsRatio_working_3-way'!X185^(1/3)*SIN(('OddsRatio_working_3-way'!Y185+2*PI())/3)</f>
        <v>0.43461319043222052</v>
      </c>
      <c r="AE185" s="11">
        <f>'OddsRatio_working_3-way'!X185^(1/3)*SIN(('OddsRatio_working_3-way'!Y185+4*PI())/3)</f>
        <v>-0.47462493554117152</v>
      </c>
      <c r="AF185" s="11">
        <f>-'OddsRatio_working_3-way'!U185/(3*'OddsRatio_working_3-way'!X185^(1/3))*COS(('OddsRatio_working_3-way'!Y185)/3)</f>
        <v>0.52494887678820878</v>
      </c>
      <c r="AG185" s="11">
        <f>-'OddsRatio_working_3-way'!U185/(3*'OddsRatio_working_3-way'!X185^(1/3))*COS(('OddsRatio_working_3-way'!Y185+2*PI())/3)</f>
        <v>-0.29712562610820376</v>
      </c>
      <c r="AH185" s="11">
        <f>-'OddsRatio_working_3-way'!U185/(3*'OddsRatio_working_3-way'!X185^(1/3))*COS(('OddsRatio_working_3-way'!Y185+4*PI())/3)</f>
        <v>-0.22782325068000517</v>
      </c>
      <c r="AI185" s="11">
        <f>'OddsRatio_working_3-way'!U185/(3*'OddsRatio_working_3-way'!X185^(1/3))*SIN(('OddsRatio_working_3-way'!Y185)/3)</f>
        <v>-4.0011745108951037E-2</v>
      </c>
      <c r="AJ185" s="11">
        <f>'OddsRatio_working_3-way'!U185/(3*'OddsRatio_working_3-way'!X185^(1/3))*SIN(('OddsRatio_working_3-way'!Y185+2*PI())/3)</f>
        <v>-0.43461319043222052</v>
      </c>
      <c r="AK185" s="11">
        <f>'OddsRatio_working_3-way'!U185/(3*'OddsRatio_working_3-way'!X185^(1/3))*SIN(('OddsRatio_working_3-way'!Y185+4*PI())/3)</f>
        <v>0.47462493554117152</v>
      </c>
      <c r="AL185" s="11">
        <f>'OddsRatio_working_3-way'!Z185+'OddsRatio_working_3-way'!AF185</f>
        <v>1.0498977535764176</v>
      </c>
      <c r="AM185" s="11">
        <f>'OddsRatio_working_3-way'!AA185+'OddsRatio_working_3-way'!AG185</f>
        <v>-0.59425125221640751</v>
      </c>
      <c r="AN185" s="11">
        <f>'OddsRatio_working_3-way'!AB185+'OddsRatio_working_3-way'!AH185</f>
        <v>-0.45564650136001034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1.0498977535764176</v>
      </c>
      <c r="AS185" s="11">
        <f>IF(('OddsRatio_working_3-way'!X185=0),IF(Q185&gt;0,-Q185^(1/3),(-Q185)^(1/3)),'OddsRatio_working_3-way'!AM185-'OddsRatio_working_3-way'!R185/3)</f>
        <v>-0.59425125221640751</v>
      </c>
      <c r="AT185" s="11">
        <f>IF(('OddsRatio_working_3-way'!X185=0),IF(Q185&gt;0,-Q185^(1/3),(-Q185)^(1/3)),'OddsRatio_working_3-way'!AN185-'OddsRatio_working_3-way'!R185/3)</f>
        <v>-0.45564650136001034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2.78</v>
      </c>
      <c r="D186" s="9">
        <f t="shared" si="39"/>
        <v>0.36075498016196911</v>
      </c>
      <c r="E186" s="9">
        <f t="shared" si="40"/>
        <v>0.2890253881652996</v>
      </c>
      <c r="F186" s="9">
        <f t="shared" si="41"/>
        <v>0.3502196316727314</v>
      </c>
      <c r="G186" s="9">
        <f t="shared" si="42"/>
        <v>1.0423320617468388</v>
      </c>
      <c r="H186" s="9">
        <f t="shared" si="43"/>
        <v>2.7719645049696262</v>
      </c>
      <c r="I186" s="9">
        <f t="shared" si="44"/>
        <v>3.4599036657225395</v>
      </c>
      <c r="J186" s="9">
        <f t="shared" si="45"/>
        <v>2.8553510699093727</v>
      </c>
      <c r="K186" s="11">
        <f t="shared" si="46"/>
        <v>0.37037037037037035</v>
      </c>
      <c r="L186" s="11">
        <f t="shared" si="47"/>
        <v>0.29761904761904762</v>
      </c>
      <c r="M186" s="11">
        <f t="shared" si="48"/>
        <v>0.35971223021582738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-0.2831607729689265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0.2315607831195361</v>
      </c>
      <c r="Q186" s="11">
        <f>2*'OddsRatio_working_3-way'!K186*'OddsRatio_working_3-way'!L186*'OddsRatio_working_3-way'!M186</f>
        <v>7.9301638054635665E-2</v>
      </c>
      <c r="R186" s="11">
        <f t="shared" si="49"/>
        <v>0</v>
      </c>
      <c r="S186" s="11">
        <f t="shared" si="50"/>
        <v>-0.81777140488646394</v>
      </c>
      <c r="T186" s="11">
        <f t="shared" si="51"/>
        <v>-0.2800587003035836</v>
      </c>
      <c r="U186" s="11">
        <f>'OddsRatio_working_3-way'!S186-'OddsRatio_working_3-way'!R186^2/3</f>
        <v>-0.81777140488646394</v>
      </c>
      <c r="V186" s="11">
        <f>'OddsRatio_working_3-way'!S186*'OddsRatio_working_3-way'!R186/3-2*'OddsRatio_working_3-way'!R186^3/27-'OddsRatio_working_3-way'!T186</f>
        <v>0.2800587003035836</v>
      </c>
      <c r="W186" s="11">
        <f>'OddsRatio_working_3-way'!V186^2+4*'OddsRatio_working_3-way'!U186^3/27</f>
        <v>-2.5870776869870993E-3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0.14232002081815434</v>
      </c>
      <c r="Y186" s="11">
        <f>IF('OddsRatio_working_3-way'!W186&gt;=0,IF('OddsRatio_working_3-way'!V186+SQRT('OddsRatio_working_3-way'!W186)&gt;0,0,PI()),ACOS('OddsRatio_working_3-way'!V186/(2*'OddsRatio_working_3-way'!X186)))</f>
        <v>0.17965841229129142</v>
      </c>
      <c r="Z186" s="11">
        <f>'OddsRatio_working_3-way'!X186^(1/3)*COS('OddsRatio_working_3-way'!Y186/3)</f>
        <v>0.52116603087341951</v>
      </c>
      <c r="AA186" s="11">
        <f>'OddsRatio_working_3-way'!X186^(1/3)*COS(('OddsRatio_working_3-way'!Y186+2*PI())/3)</f>
        <v>-0.28764456416087791</v>
      </c>
      <c r="AB186" s="11">
        <f>'OddsRatio_working_3-way'!X186^(1/3)*COS(('OddsRatio_working_3-way'!Y186+4*PI())/3)</f>
        <v>-0.23352146671254187</v>
      </c>
      <c r="AC186" s="11">
        <f>'OddsRatio_working_3-way'!X186^(1/3)*SIN('OddsRatio_working_3-way'!Y186/3)</f>
        <v>3.1247984881173339E-2</v>
      </c>
      <c r="AD186" s="11">
        <f>'OddsRatio_working_3-way'!X186^(1/3)*SIN(('OddsRatio_working_3-way'!Y186+2*PI())/3)</f>
        <v>0.4357190298852997</v>
      </c>
      <c r="AE186" s="11">
        <f>'OddsRatio_working_3-way'!X186^(1/3)*SIN(('OddsRatio_working_3-way'!Y186+4*PI())/3)</f>
        <v>-0.46696701476647279</v>
      </c>
      <c r="AF186" s="11">
        <f>-'OddsRatio_working_3-way'!U186/(3*'OddsRatio_working_3-way'!X186^(1/3))*COS(('OddsRatio_working_3-way'!Y186)/3)</f>
        <v>0.52116603087341928</v>
      </c>
      <c r="AG186" s="11">
        <f>-'OddsRatio_working_3-way'!U186/(3*'OddsRatio_working_3-way'!X186^(1/3))*COS(('OddsRatio_working_3-way'!Y186+2*PI())/3)</f>
        <v>-0.2876445641608778</v>
      </c>
      <c r="AH186" s="11">
        <f>-'OddsRatio_working_3-way'!U186/(3*'OddsRatio_working_3-way'!X186^(1/3))*COS(('OddsRatio_working_3-way'!Y186+4*PI())/3)</f>
        <v>-0.23352146671254179</v>
      </c>
      <c r="AI186" s="11">
        <f>'OddsRatio_working_3-way'!U186/(3*'OddsRatio_working_3-way'!X186^(1/3))*SIN(('OddsRatio_working_3-way'!Y186)/3)</f>
        <v>-3.1247984881173325E-2</v>
      </c>
      <c r="AJ186" s="11">
        <f>'OddsRatio_working_3-way'!U186/(3*'OddsRatio_working_3-way'!X186^(1/3))*SIN(('OddsRatio_working_3-way'!Y186+2*PI())/3)</f>
        <v>-0.43571902988529948</v>
      </c>
      <c r="AK186" s="11">
        <f>'OddsRatio_working_3-way'!U186/(3*'OddsRatio_working_3-way'!X186^(1/3))*SIN(('OddsRatio_working_3-way'!Y186+4*PI())/3)</f>
        <v>0.46696701476647262</v>
      </c>
      <c r="AL186" s="11">
        <f>'OddsRatio_working_3-way'!Z186+'OddsRatio_working_3-way'!AF186</f>
        <v>1.0423320617468388</v>
      </c>
      <c r="AM186" s="11">
        <f>'OddsRatio_working_3-way'!AA186+'OddsRatio_working_3-way'!AG186</f>
        <v>-0.57528912832175572</v>
      </c>
      <c r="AN186" s="11">
        <f>'OddsRatio_working_3-way'!AB186+'OddsRatio_working_3-way'!AH186</f>
        <v>-0.46704293342508363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1.0423320617468388</v>
      </c>
      <c r="AS186" s="11">
        <f>IF(('OddsRatio_working_3-way'!X186=0),IF(Q186&gt;0,-Q186^(1/3),(-Q186)^(1/3)),'OddsRatio_working_3-way'!AM186-'OddsRatio_working_3-way'!R186/3)</f>
        <v>-0.57528912832175572</v>
      </c>
      <c r="AT186" s="11">
        <f>IF(('OddsRatio_working_3-way'!X186=0),IF(Q186&gt;0,-Q186^(1/3),(-Q186)^(1/3)),'OddsRatio_working_3-way'!AN186-'OddsRatio_working_3-way'!R186/3)</f>
        <v>-0.46704293342508363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3.57</v>
      </c>
      <c r="C187" s="4">
        <f>IF('True_Odds_Calculator_3-way'!C188="","",'True_Odds_Calculator_3-way'!C188)</f>
        <v>3.02</v>
      </c>
      <c r="D187" s="9">
        <f t="shared" si="39"/>
        <v>0.40536915269102464</v>
      </c>
      <c r="E187" s="9">
        <f t="shared" si="40"/>
        <v>0.27220601303196096</v>
      </c>
      <c r="F187" s="9">
        <f t="shared" si="41"/>
        <v>0.32242483427701457</v>
      </c>
      <c r="G187" s="9">
        <f t="shared" si="42"/>
        <v>1.0403455773190311</v>
      </c>
      <c r="H187" s="9">
        <f t="shared" si="43"/>
        <v>2.4668872640198338</v>
      </c>
      <c r="I187" s="9">
        <f t="shared" si="44"/>
        <v>3.6736881337099097</v>
      </c>
      <c r="J187" s="9">
        <f t="shared" si="45"/>
        <v>3.1014980661844422</v>
      </c>
      <c r="K187" s="11">
        <f t="shared" si="46"/>
        <v>0.41493775933609955</v>
      </c>
      <c r="L187" s="11">
        <f t="shared" si="47"/>
        <v>0.28011204481792717</v>
      </c>
      <c r="M187" s="11">
        <f t="shared" si="48"/>
        <v>0.33112582781456956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-0.28171592893154618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0.23091867067510688</v>
      </c>
      <c r="Q187" s="11">
        <f>2*'OddsRatio_working_3-way'!K187*'OddsRatio_working_3-way'!L187*'OddsRatio_working_3-way'!M187</f>
        <v>7.6972890225035631E-2</v>
      </c>
      <c r="R187" s="11">
        <f t="shared" si="49"/>
        <v>0</v>
      </c>
      <c r="S187" s="11">
        <f t="shared" si="50"/>
        <v>-0.81968624050086114</v>
      </c>
      <c r="T187" s="11">
        <f t="shared" si="51"/>
        <v>-0.27322874683362042</v>
      </c>
      <c r="U187" s="11">
        <f>'OddsRatio_working_3-way'!S187-'OddsRatio_working_3-way'!R187^2/3</f>
        <v>-0.81968624050086114</v>
      </c>
      <c r="V187" s="11">
        <f>'OddsRatio_working_3-way'!S187*'OddsRatio_working_3-way'!R187/3-2*'OddsRatio_working_3-way'!R187^3/27-'OddsRatio_working_3-way'!T187</f>
        <v>0.27322874683362042</v>
      </c>
      <c r="W187" s="11">
        <f>'OddsRatio_working_3-way'!V187^2+4*'OddsRatio_working_3-way'!U187^3/27</f>
        <v>-6.9364706418340027E-3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0.14282018304331556</v>
      </c>
      <c r="Y187" s="11">
        <f>IF('OddsRatio_working_3-way'!W187&gt;=0,IF('OddsRatio_working_3-way'!V187+SQRT('OddsRatio_working_3-way'!W187)&gt;0,0,PI()),ACOS('OddsRatio_working_3-way'!V187/(2*'OddsRatio_working_3-way'!X187)))</f>
        <v>0.29587255780697408</v>
      </c>
      <c r="Z187" s="11">
        <f>'OddsRatio_working_3-way'!X187^(1/3)*COS('OddsRatio_working_3-way'!Y187/3)</f>
        <v>0.52017278865951566</v>
      </c>
      <c r="AA187" s="11">
        <f>'OddsRatio_working_3-way'!X187^(1/3)*COS(('OddsRatio_working_3-way'!Y187+2*PI())/3)</f>
        <v>-0.30465950930787483</v>
      </c>
      <c r="AB187" s="11">
        <f>'OddsRatio_working_3-way'!X187^(1/3)*COS(('OddsRatio_working_3-way'!Y187+4*PI())/3)</f>
        <v>-0.215513279351641</v>
      </c>
      <c r="AC187" s="11">
        <f>'OddsRatio_working_3-way'!X187^(1/3)*SIN('OddsRatio_working_3-way'!Y187/3)</f>
        <v>5.146859986247207E-2</v>
      </c>
      <c r="AD187" s="11">
        <f>'OddsRatio_working_3-way'!X187^(1/3)*SIN(('OddsRatio_working_3-way'!Y187+2*PI())/3)</f>
        <v>0.4247485494052986</v>
      </c>
      <c r="AE187" s="11">
        <f>'OddsRatio_working_3-way'!X187^(1/3)*SIN(('OddsRatio_working_3-way'!Y187+4*PI())/3)</f>
        <v>-0.47621714926777053</v>
      </c>
      <c r="AF187" s="11">
        <f>-'OddsRatio_working_3-way'!U187/(3*'OddsRatio_working_3-way'!X187^(1/3))*COS(('OddsRatio_working_3-way'!Y187)/3)</f>
        <v>0.52017278865951555</v>
      </c>
      <c r="AG187" s="11">
        <f>-'OddsRatio_working_3-way'!U187/(3*'OddsRatio_working_3-way'!X187^(1/3))*COS(('OddsRatio_working_3-way'!Y187+2*PI())/3)</f>
        <v>-0.30465950930787478</v>
      </c>
      <c r="AH187" s="11">
        <f>-'OddsRatio_working_3-way'!U187/(3*'OddsRatio_working_3-way'!X187^(1/3))*COS(('OddsRatio_working_3-way'!Y187+4*PI())/3)</f>
        <v>-0.21551327935164094</v>
      </c>
      <c r="AI187" s="11">
        <f>'OddsRatio_working_3-way'!U187/(3*'OddsRatio_working_3-way'!X187^(1/3))*SIN(('OddsRatio_working_3-way'!Y187)/3)</f>
        <v>-5.1468599862472056E-2</v>
      </c>
      <c r="AJ187" s="11">
        <f>'OddsRatio_working_3-way'!U187/(3*'OddsRatio_working_3-way'!X187^(1/3))*SIN(('OddsRatio_working_3-way'!Y187+2*PI())/3)</f>
        <v>-0.42474854940529849</v>
      </c>
      <c r="AK187" s="11">
        <f>'OddsRatio_working_3-way'!U187/(3*'OddsRatio_working_3-way'!X187^(1/3))*SIN(('OddsRatio_working_3-way'!Y187+4*PI())/3)</f>
        <v>0.47621714926777042</v>
      </c>
      <c r="AL187" s="11">
        <f>'OddsRatio_working_3-way'!Z187+'OddsRatio_working_3-way'!AF187</f>
        <v>1.0403455773190311</v>
      </c>
      <c r="AM187" s="11">
        <f>'OddsRatio_working_3-way'!AA187+'OddsRatio_working_3-way'!AG187</f>
        <v>-0.60931901861574955</v>
      </c>
      <c r="AN187" s="11">
        <f>'OddsRatio_working_3-way'!AB187+'OddsRatio_working_3-way'!AH187</f>
        <v>-0.43102655870328194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1.0403455773190311</v>
      </c>
      <c r="AS187" s="11">
        <f>IF(('OddsRatio_working_3-way'!X187=0),IF(Q187&gt;0,-Q187^(1/3),(-Q187)^(1/3)),'OddsRatio_working_3-way'!AM187-'OddsRatio_working_3-way'!R187/3)</f>
        <v>-0.60931901861574955</v>
      </c>
      <c r="AT187" s="11">
        <f>IF(('OddsRatio_working_3-way'!X187=0),IF(Q187&gt;0,-Q187^(1/3),(-Q187)^(1/3)),'OddsRatio_working_3-way'!AN187-'OddsRatio_working_3-way'!R187/3)</f>
        <v>-0.43102655870328194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2.48</v>
      </c>
      <c r="B188" s="4">
        <f>IF('True_Odds_Calculator_3-way'!B189="","",'True_Odds_Calculator_3-way'!B189)</f>
        <v>3.43</v>
      </c>
      <c r="C188" s="4">
        <f>IF('True_Odds_Calculator_3-way'!C189="","",'True_Odds_Calculator_3-way'!C189)</f>
        <v>2.73</v>
      </c>
      <c r="D188" s="9">
        <f t="shared" si="39"/>
        <v>0.3815015153533548</v>
      </c>
      <c r="E188" s="9">
        <f t="shared" si="40"/>
        <v>0.27308447618657999</v>
      </c>
      <c r="F188" s="9">
        <f t="shared" si="41"/>
        <v>0.3454140084600652</v>
      </c>
      <c r="G188" s="9">
        <f t="shared" si="42"/>
        <v>1.0954199779021367</v>
      </c>
      <c r="H188" s="9">
        <f t="shared" si="43"/>
        <v>2.6212215672951622</v>
      </c>
      <c r="I188" s="9">
        <f t="shared" si="44"/>
        <v>3.6618705463021932</v>
      </c>
      <c r="J188" s="9">
        <f t="shared" si="45"/>
        <v>2.8950765617706971</v>
      </c>
      <c r="K188" s="11">
        <f t="shared" si="46"/>
        <v>0.40322580645161293</v>
      </c>
      <c r="L188" s="11">
        <f t="shared" si="47"/>
        <v>0.29154518950437314</v>
      </c>
      <c r="M188" s="11">
        <f t="shared" si="48"/>
        <v>0.36630036630036628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-0.26792031442647446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0.24286820111140622</v>
      </c>
      <c r="Q188" s="11">
        <f>2*'OddsRatio_working_3-way'!K188*'OddsRatio_working_3-way'!L188*'OddsRatio_working_3-way'!M188</f>
        <v>8.6123475571420638E-2</v>
      </c>
      <c r="R188" s="11">
        <f t="shared" si="49"/>
        <v>0</v>
      </c>
      <c r="S188" s="11">
        <f t="shared" si="50"/>
        <v>-0.9064941627562052</v>
      </c>
      <c r="T188" s="11">
        <f t="shared" si="51"/>
        <v>-0.32145183076461176</v>
      </c>
      <c r="U188" s="11">
        <f>'OddsRatio_working_3-way'!S188-'OddsRatio_working_3-way'!R188^2/3</f>
        <v>-0.9064941627562052</v>
      </c>
      <c r="V188" s="11">
        <f>'OddsRatio_working_3-way'!S188*'OddsRatio_working_3-way'!R188/3-2*'OddsRatio_working_3-way'!R188^3/27-'OddsRatio_working_3-way'!T188</f>
        <v>0.32145183076461176</v>
      </c>
      <c r="W188" s="11">
        <f>'OddsRatio_working_3-way'!V188^2+4*'OddsRatio_working_3-way'!U188^3/27</f>
        <v>-7.023529325948033E-3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0.16609847141670858</v>
      </c>
      <c r="Y188" s="11">
        <f>IF('OddsRatio_working_3-way'!W188&gt;=0,IF('OddsRatio_working_3-way'!V188+SQRT('OddsRatio_working_3-way'!W188)&gt;0,0,PI()),ACOS('OddsRatio_working_3-way'!V188/(2*'OddsRatio_working_3-way'!X188)))</f>
        <v>0.25503529506052702</v>
      </c>
      <c r="Z188" s="11">
        <f>'OddsRatio_working_3-way'!X188^(1/3)*COS('OddsRatio_working_3-way'!Y188/3)</f>
        <v>0.54770998895106848</v>
      </c>
      <c r="AA188" s="11">
        <f>'OddsRatio_working_3-way'!X188^(1/3)*COS(('OddsRatio_working_3-way'!Y188+2*PI())/3)</f>
        <v>-0.31427611137582118</v>
      </c>
      <c r="AB188" s="11">
        <f>'OddsRatio_working_3-way'!X188^(1/3)*COS(('OddsRatio_working_3-way'!Y188+4*PI())/3)</f>
        <v>-0.23343387757524747</v>
      </c>
      <c r="AC188" s="11">
        <f>'OddsRatio_working_3-way'!X188^(1/3)*SIN('OddsRatio_working_3-way'!Y188/3)</f>
        <v>4.6674285446651982E-2</v>
      </c>
      <c r="AD188" s="11">
        <f>'OddsRatio_working_3-way'!X188^(1/3)*SIN(('OddsRatio_working_3-way'!Y188+2*PI())/3)</f>
        <v>0.45099362161479362</v>
      </c>
      <c r="AE188" s="11">
        <f>'OddsRatio_working_3-way'!X188^(1/3)*SIN(('OddsRatio_working_3-way'!Y188+4*PI())/3)</f>
        <v>-0.49766790706144548</v>
      </c>
      <c r="AF188" s="11">
        <f>-'OddsRatio_working_3-way'!U188/(3*'OddsRatio_working_3-way'!X188^(1/3))*COS(('OddsRatio_working_3-way'!Y188)/3)</f>
        <v>0.54770998895106837</v>
      </c>
      <c r="AG188" s="11">
        <f>-'OddsRatio_working_3-way'!U188/(3*'OddsRatio_working_3-way'!X188^(1/3))*COS(('OddsRatio_working_3-way'!Y188+2*PI())/3)</f>
        <v>-0.31427611137582112</v>
      </c>
      <c r="AH188" s="11">
        <f>-'OddsRatio_working_3-way'!U188/(3*'OddsRatio_working_3-way'!X188^(1/3))*COS(('OddsRatio_working_3-way'!Y188+4*PI())/3)</f>
        <v>-0.23343387757524744</v>
      </c>
      <c r="AI188" s="11">
        <f>'OddsRatio_working_3-way'!U188/(3*'OddsRatio_working_3-way'!X188^(1/3))*SIN(('OddsRatio_working_3-way'!Y188)/3)</f>
        <v>-4.6674285446651975E-2</v>
      </c>
      <c r="AJ188" s="11">
        <f>'OddsRatio_working_3-way'!U188/(3*'OddsRatio_working_3-way'!X188^(1/3))*SIN(('OddsRatio_working_3-way'!Y188+2*PI())/3)</f>
        <v>-0.45099362161479351</v>
      </c>
      <c r="AK188" s="11">
        <f>'OddsRatio_working_3-way'!U188/(3*'OddsRatio_working_3-way'!X188^(1/3))*SIN(('OddsRatio_working_3-way'!Y188+4*PI())/3)</f>
        <v>0.49766790706144537</v>
      </c>
      <c r="AL188" s="11">
        <f>'OddsRatio_working_3-way'!Z188+'OddsRatio_working_3-way'!AF188</f>
        <v>1.0954199779021367</v>
      </c>
      <c r="AM188" s="11">
        <f>'OddsRatio_working_3-way'!AA188+'OddsRatio_working_3-way'!AG188</f>
        <v>-0.62855222275164224</v>
      </c>
      <c r="AN188" s="11">
        <f>'OddsRatio_working_3-way'!AB188+'OddsRatio_working_3-way'!AH188</f>
        <v>-0.46686775515049495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1.0954199779021367</v>
      </c>
      <c r="AS188" s="11">
        <f>IF(('OddsRatio_working_3-way'!X188=0),IF(Q188&gt;0,-Q188^(1/3),(-Q188)^(1/3)),'OddsRatio_working_3-way'!AM188-'OddsRatio_working_3-way'!R188/3)</f>
        <v>-0.62855222275164224</v>
      </c>
      <c r="AT188" s="11">
        <f>IF(('OddsRatio_working_3-way'!X188=0),IF(Q188&gt;0,-Q188^(1/3),(-Q188)^(1/3)),'OddsRatio_working_3-way'!AN188-'OddsRatio_working_3-way'!R188/3)</f>
        <v>-0.46686775515049495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5.35</v>
      </c>
      <c r="D189" s="9">
        <f t="shared" si="39"/>
        <v>0.56521369612242611</v>
      </c>
      <c r="E189" s="9">
        <f t="shared" si="40"/>
        <v>0.25368913623057193</v>
      </c>
      <c r="F189" s="9">
        <f t="shared" si="41"/>
        <v>0.18109716764700201</v>
      </c>
      <c r="G189" s="9">
        <f t="shared" si="42"/>
        <v>1.0395166701104759</v>
      </c>
      <c r="H189" s="9">
        <f t="shared" si="43"/>
        <v>1.7692423358817522</v>
      </c>
      <c r="I189" s="9">
        <f t="shared" si="44"/>
        <v>3.9418321764126474</v>
      </c>
      <c r="J189" s="9">
        <f t="shared" si="45"/>
        <v>5.5218975149805694</v>
      </c>
      <c r="K189" s="11">
        <f t="shared" si="46"/>
        <v>0.57471264367816088</v>
      </c>
      <c r="L189" s="11">
        <f t="shared" si="47"/>
        <v>0.2610966057441253</v>
      </c>
      <c r="M189" s="11">
        <f t="shared" si="48"/>
        <v>0.18691588785046731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-0.25550865035016235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0.22213826592474731</v>
      </c>
      <c r="Q189" s="11">
        <f>2*'OddsRatio_working_3-way'!K189*'OddsRatio_working_3-way'!L189*'OddsRatio_working_3-way'!M189</f>
        <v>5.6095521698168505E-2</v>
      </c>
      <c r="R189" s="11">
        <f t="shared" si="49"/>
        <v>0</v>
      </c>
      <c r="S189" s="11">
        <f t="shared" si="50"/>
        <v>-0.86939626357196698</v>
      </c>
      <c r="T189" s="11">
        <f t="shared" si="51"/>
        <v>-0.21954451100302194</v>
      </c>
      <c r="U189" s="11">
        <f>'OddsRatio_working_3-way'!S189-'OddsRatio_working_3-way'!R189^2/3</f>
        <v>-0.86939626357196698</v>
      </c>
      <c r="V189" s="11">
        <f>'OddsRatio_working_3-way'!S189*'OddsRatio_working_3-way'!R189/3-2*'OddsRatio_working_3-way'!R189^3/27-'OddsRatio_working_3-way'!T189</f>
        <v>0.21954451100302194</v>
      </c>
      <c r="W189" s="11">
        <f>'OddsRatio_working_3-way'!V189^2+4*'OddsRatio_working_3-way'!U189^3/27</f>
        <v>-4.9153251660552913E-2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0.15600724660421142</v>
      </c>
      <c r="Y189" s="11">
        <f>IF('OddsRatio_working_3-way'!W189&gt;=0,IF('OddsRatio_working_3-way'!V189+SQRT('OddsRatio_working_3-way'!W189)&gt;0,0,PI()),ACOS('OddsRatio_working_3-way'!V189/(2*'OddsRatio_working_3-way'!X189)))</f>
        <v>0.79029515764258307</v>
      </c>
      <c r="Z189" s="11">
        <f>'OddsRatio_working_3-way'!X189^(1/3)*COS('OddsRatio_working_3-way'!Y189/3)</f>
        <v>0.51975833505523783</v>
      </c>
      <c r="AA189" s="11">
        <f>'OddsRatio_working_3-way'!X189^(1/3)*COS(('OddsRatio_working_3-way'!Y189+2*PI())/3)</f>
        <v>-0.38127735840560117</v>
      </c>
      <c r="AB189" s="11">
        <f>'OddsRatio_working_3-way'!X189^(1/3)*COS(('OddsRatio_working_3-way'!Y189+4*PI())/3)</f>
        <v>-0.13848097664963688</v>
      </c>
      <c r="AC189" s="11">
        <f>'OddsRatio_working_3-way'!X189^(1/3)*SIN('OddsRatio_working_3-way'!Y189/3)</f>
        <v>0.14017855636507318</v>
      </c>
      <c r="AD189" s="11">
        <f>'OddsRatio_working_3-way'!X189^(1/3)*SIN(('OddsRatio_working_3-way'!Y189+2*PI())/3)</f>
        <v>0.38003464380400337</v>
      </c>
      <c r="AE189" s="11">
        <f>'OddsRatio_working_3-way'!X189^(1/3)*SIN(('OddsRatio_working_3-way'!Y189+4*PI())/3)</f>
        <v>-0.52021320016907646</v>
      </c>
      <c r="AF189" s="11">
        <f>-'OddsRatio_working_3-way'!U189/(3*'OddsRatio_working_3-way'!X189^(1/3))*COS(('OddsRatio_working_3-way'!Y189)/3)</f>
        <v>0.51975833505523794</v>
      </c>
      <c r="AG189" s="11">
        <f>-'OddsRatio_working_3-way'!U189/(3*'OddsRatio_working_3-way'!X189^(1/3))*COS(('OddsRatio_working_3-way'!Y189+2*PI())/3)</f>
        <v>-0.38127735840560129</v>
      </c>
      <c r="AH189" s="11">
        <f>-'OddsRatio_working_3-way'!U189/(3*'OddsRatio_working_3-way'!X189^(1/3))*COS(('OddsRatio_working_3-way'!Y189+4*PI())/3)</f>
        <v>-0.13848097664963691</v>
      </c>
      <c r="AI189" s="11">
        <f>'OddsRatio_working_3-way'!U189/(3*'OddsRatio_working_3-way'!X189^(1/3))*SIN(('OddsRatio_working_3-way'!Y189)/3)</f>
        <v>-0.1401785563650732</v>
      </c>
      <c r="AJ189" s="11">
        <f>'OddsRatio_working_3-way'!U189/(3*'OddsRatio_working_3-way'!X189^(1/3))*SIN(('OddsRatio_working_3-way'!Y189+2*PI())/3)</f>
        <v>-0.38003464380400348</v>
      </c>
      <c r="AK189" s="11">
        <f>'OddsRatio_working_3-way'!U189/(3*'OddsRatio_working_3-way'!X189^(1/3))*SIN(('OddsRatio_working_3-way'!Y189+4*PI())/3)</f>
        <v>0.52021320016907657</v>
      </c>
      <c r="AL189" s="11">
        <f>'OddsRatio_working_3-way'!Z189+'OddsRatio_working_3-way'!AF189</f>
        <v>1.0395166701104759</v>
      </c>
      <c r="AM189" s="11">
        <f>'OddsRatio_working_3-way'!AA189+'OddsRatio_working_3-way'!AG189</f>
        <v>-0.76255471681120246</v>
      </c>
      <c r="AN189" s="11">
        <f>'OddsRatio_working_3-way'!AB189+'OddsRatio_working_3-way'!AH189</f>
        <v>-0.27696195329927376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1.0395166701104759</v>
      </c>
      <c r="AS189" s="11">
        <f>IF(('OddsRatio_working_3-way'!X189=0),IF(Q189&gt;0,-Q189^(1/3),(-Q189)^(1/3)),'OddsRatio_working_3-way'!AM189-'OddsRatio_working_3-way'!R189/3)</f>
        <v>-0.76255471681120246</v>
      </c>
      <c r="AT189" s="11">
        <f>IF(('OddsRatio_working_3-way'!X189=0),IF(Q189&gt;0,-Q189^(1/3),(-Q189)^(1/3)),'OddsRatio_working_3-way'!AN189-'OddsRatio_working_3-way'!R189/3)</f>
        <v>-0.27696195329927376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4.3899999999999997</v>
      </c>
      <c r="B190" s="4">
        <f>IF('True_Odds_Calculator_3-way'!B191="","",'True_Odds_Calculator_3-way'!B191)</f>
        <v>3.05</v>
      </c>
      <c r="C190" s="4">
        <f>IF('True_Odds_Calculator_3-way'!C191="","",'True_Odds_Calculator_3-way'!C191)</f>
        <v>2.06</v>
      </c>
      <c r="D190" s="9">
        <f t="shared" si="39"/>
        <v>0.21669613270527865</v>
      </c>
      <c r="E190" s="9">
        <f t="shared" si="40"/>
        <v>0.31388156804588258</v>
      </c>
      <c r="F190" s="9">
        <f t="shared" si="41"/>
        <v>0.46942229924883905</v>
      </c>
      <c r="G190" s="9">
        <f t="shared" si="42"/>
        <v>1.0663000064325989</v>
      </c>
      <c r="H190" s="9">
        <f t="shared" si="43"/>
        <v>4.6147570218065104</v>
      </c>
      <c r="I190" s="9">
        <f t="shared" si="44"/>
        <v>3.1859150131868272</v>
      </c>
      <c r="J190" s="9">
        <f t="shared" si="45"/>
        <v>2.1302780068185547</v>
      </c>
      <c r="K190" s="11">
        <f t="shared" si="46"/>
        <v>0.22779043280182235</v>
      </c>
      <c r="L190" s="11">
        <f t="shared" si="47"/>
        <v>0.32786885245901642</v>
      </c>
      <c r="M190" s="11">
        <f t="shared" si="48"/>
        <v>0.4854368932038835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-0.26707168383282531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0.23565777705106561</v>
      </c>
      <c r="Q190" s="11">
        <f>2*'OddsRatio_working_3-way'!K190*'OddsRatio_working_3-way'!L190*'OddsRatio_working_3-way'!M190</f>
        <v>7.2510085246481726E-2</v>
      </c>
      <c r="R190" s="11">
        <f t="shared" si="49"/>
        <v>0</v>
      </c>
      <c r="S190" s="11">
        <f t="shared" si="50"/>
        <v>-0.88237649783410443</v>
      </c>
      <c r="T190" s="11">
        <f t="shared" si="51"/>
        <v>-0.27150046087203211</v>
      </c>
      <c r="U190" s="11">
        <f>'OddsRatio_working_3-way'!S190-'OddsRatio_working_3-way'!R190^2/3</f>
        <v>-0.88237649783410443</v>
      </c>
      <c r="V190" s="11">
        <f>'OddsRatio_working_3-way'!S190*'OddsRatio_working_3-way'!R190/3-2*'OddsRatio_working_3-way'!R190^3/27-'OddsRatio_working_3-way'!T190</f>
        <v>0.27150046087203211</v>
      </c>
      <c r="W190" s="11">
        <f>'OddsRatio_working_3-way'!V190^2+4*'OddsRatio_working_3-way'!U190^3/27</f>
        <v>-2.8066463187577911E-2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0.15951407731083153</v>
      </c>
      <c r="Y190" s="11">
        <f>IF('OddsRatio_working_3-way'!W190&gt;=0,IF('OddsRatio_working_3-way'!V190+SQRT('OddsRatio_working_3-way'!W190)&gt;0,0,PI()),ACOS('OddsRatio_working_3-way'!V190/(2*'OddsRatio_working_3-way'!X190)))</f>
        <v>0.5528650255286498</v>
      </c>
      <c r="Z190" s="11">
        <f>'OddsRatio_working_3-way'!X190^(1/3)*COS('OddsRatio_working_3-way'!Y190/3)</f>
        <v>0.53315000321629957</v>
      </c>
      <c r="AA190" s="11">
        <f>'OddsRatio_working_3-way'!X190^(1/3)*COS(('OddsRatio_working_3-way'!Y190+2*PI())/3)</f>
        <v>-0.35264142950759853</v>
      </c>
      <c r="AB190" s="11">
        <f>'OddsRatio_working_3-way'!X190^(1/3)*COS(('OddsRatio_working_3-way'!Y190+4*PI())/3)</f>
        <v>-0.18050857370870113</v>
      </c>
      <c r="AC190" s="11">
        <f>'OddsRatio_working_3-way'!X190^(1/3)*SIN('OddsRatio_working_3-way'!Y190/3)</f>
        <v>9.9380950631872592E-2</v>
      </c>
      <c r="AD190" s="11">
        <f>'OddsRatio_working_3-way'!X190^(1/3)*SIN(('OddsRatio_working_3-way'!Y190+2*PI())/3)</f>
        <v>0.41203097149713436</v>
      </c>
      <c r="AE190" s="11">
        <f>'OddsRatio_working_3-way'!X190^(1/3)*SIN(('OddsRatio_working_3-way'!Y190+4*PI())/3)</f>
        <v>-0.51141192212900677</v>
      </c>
      <c r="AF190" s="11">
        <f>-'OddsRatio_working_3-way'!U190/(3*'OddsRatio_working_3-way'!X190^(1/3))*COS(('OddsRatio_working_3-way'!Y190)/3)</f>
        <v>0.53315000321629935</v>
      </c>
      <c r="AG190" s="11">
        <f>-'OddsRatio_working_3-way'!U190/(3*'OddsRatio_working_3-way'!X190^(1/3))*COS(('OddsRatio_working_3-way'!Y190+2*PI())/3)</f>
        <v>-0.35264142950759841</v>
      </c>
      <c r="AH190" s="11">
        <f>-'OddsRatio_working_3-way'!U190/(3*'OddsRatio_working_3-way'!X190^(1/3))*COS(('OddsRatio_working_3-way'!Y190+4*PI())/3)</f>
        <v>-0.18050857370870105</v>
      </c>
      <c r="AI190" s="11">
        <f>'OddsRatio_working_3-way'!U190/(3*'OddsRatio_working_3-way'!X190^(1/3))*SIN(('OddsRatio_working_3-way'!Y190)/3)</f>
        <v>-9.938095063187255E-2</v>
      </c>
      <c r="AJ190" s="11">
        <f>'OddsRatio_working_3-way'!U190/(3*'OddsRatio_working_3-way'!X190^(1/3))*SIN(('OddsRatio_working_3-way'!Y190+2*PI())/3)</f>
        <v>-0.41203097149713419</v>
      </c>
      <c r="AK190" s="11">
        <f>'OddsRatio_working_3-way'!U190/(3*'OddsRatio_working_3-way'!X190^(1/3))*SIN(('OddsRatio_working_3-way'!Y190+4*PI())/3)</f>
        <v>0.51141192212900655</v>
      </c>
      <c r="AL190" s="11">
        <f>'OddsRatio_working_3-way'!Z190+'OddsRatio_working_3-way'!AF190</f>
        <v>1.0663000064325989</v>
      </c>
      <c r="AM190" s="11">
        <f>'OddsRatio_working_3-way'!AA190+'OddsRatio_working_3-way'!AG190</f>
        <v>-0.70528285901519694</v>
      </c>
      <c r="AN190" s="11">
        <f>'OddsRatio_working_3-way'!AB190+'OddsRatio_working_3-way'!AH190</f>
        <v>-0.36101714741740221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1.0663000064325989</v>
      </c>
      <c r="AS190" s="11">
        <f>IF(('OddsRatio_working_3-way'!X190=0),IF(Q190&gt;0,-Q190^(1/3),(-Q190)^(1/3)),'OddsRatio_working_3-way'!AM190-'OddsRatio_working_3-way'!R190/3)</f>
        <v>-0.70528285901519694</v>
      </c>
      <c r="AT190" s="11">
        <f>IF(('OddsRatio_working_3-way'!X190=0),IF(Q190&gt;0,-Q190^(1/3),(-Q190)^(1/3)),'OddsRatio_working_3-way'!AN190-'OddsRatio_working_3-way'!R190/3)</f>
        <v>-0.36101714741740221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1.37</v>
      </c>
      <c r="B191" s="4">
        <f>IF('True_Odds_Calculator_3-way'!B192="","",'True_Odds_Calculator_3-way'!B192)</f>
        <v>4.5</v>
      </c>
      <c r="C191" s="4">
        <f>IF('True_Odds_Calculator_3-way'!C192="","",'True_Odds_Calculator_3-way'!C192)</f>
        <v>7.63</v>
      </c>
      <c r="D191" s="9">
        <f t="shared" si="39"/>
        <v>0.69411825576762132</v>
      </c>
      <c r="E191" s="9">
        <f t="shared" si="40"/>
        <v>0.19347735954059134</v>
      </c>
      <c r="F191" s="9">
        <f t="shared" si="41"/>
        <v>0.11240438469178721</v>
      </c>
      <c r="G191" s="9">
        <f t="shared" si="42"/>
        <v>1.1910181153930548</v>
      </c>
      <c r="H191" s="9">
        <f t="shared" si="43"/>
        <v>1.4406767026954304</v>
      </c>
      <c r="I191" s="9">
        <f t="shared" si="44"/>
        <v>5.1685634038756927</v>
      </c>
      <c r="J191" s="9">
        <f t="shared" si="45"/>
        <v>8.896450105055953</v>
      </c>
      <c r="K191" s="11">
        <f t="shared" si="46"/>
        <v>0.72992700729927007</v>
      </c>
      <c r="L191" s="11">
        <f t="shared" si="47"/>
        <v>0.22222222222222221</v>
      </c>
      <c r="M191" s="11">
        <f t="shared" si="48"/>
        <v>0.13106159895150721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-0.18252639567847484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0.22321926828723854</v>
      </c>
      <c r="Q191" s="11">
        <f>2*'OddsRatio_working_3-way'!K191*'OddsRatio_working_3-way'!L191*'OddsRatio_working_3-way'!M191</f>
        <v>4.2517955864235908E-2</v>
      </c>
      <c r="R191" s="11">
        <f t="shared" si="49"/>
        <v>0</v>
      </c>
      <c r="S191" s="11">
        <f t="shared" si="50"/>
        <v>-1.2229423994129884</v>
      </c>
      <c r="T191" s="11">
        <f t="shared" si="51"/>
        <v>-0.23294140941199776</v>
      </c>
      <c r="U191" s="11">
        <f>'OddsRatio_working_3-way'!S191-'OddsRatio_working_3-way'!R191^2/3</f>
        <v>-1.2229423994129884</v>
      </c>
      <c r="V191" s="11">
        <f>'OddsRatio_working_3-way'!S191*'OddsRatio_working_3-way'!R191/3-2*'OddsRatio_working_3-way'!R191^3/27-'OddsRatio_working_3-way'!T191</f>
        <v>0.23294140941199776</v>
      </c>
      <c r="W191" s="11">
        <f>'OddsRatio_working_3-way'!V191^2+4*'OddsRatio_working_3-way'!U191^3/27</f>
        <v>-0.21670394638377244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0.26027180341069428</v>
      </c>
      <c r="Y191" s="11">
        <f>IF('OddsRatio_working_3-way'!W191&gt;=0,IF('OddsRatio_working_3-way'!V191+SQRT('OddsRatio_working_3-way'!W191)&gt;0,0,PI()),ACOS('OddsRatio_working_3-way'!V191/(2*'OddsRatio_working_3-way'!X191)))</f>
        <v>1.106832466253667</v>
      </c>
      <c r="Z191" s="11">
        <f>'OddsRatio_working_3-way'!X191^(1/3)*COS('OddsRatio_working_3-way'!Y191/3)</f>
        <v>0.5955090576965274</v>
      </c>
      <c r="AA191" s="11">
        <f>'OddsRatio_working_3-way'!X191^(1/3)*COS(('OddsRatio_working_3-way'!Y191+2*PI())/3)</f>
        <v>-0.49715944730388395</v>
      </c>
      <c r="AB191" s="11">
        <f>'OddsRatio_working_3-way'!X191^(1/3)*COS(('OddsRatio_working_3-way'!Y191+4*PI())/3)</f>
        <v>-9.8349610392643574E-2</v>
      </c>
      <c r="AC191" s="11">
        <f>'OddsRatio_working_3-way'!X191^(1/3)*SIN('OddsRatio_working_3-way'!Y191/3)</f>
        <v>0.23025296669617551</v>
      </c>
      <c r="AD191" s="11">
        <f>'OddsRatio_working_3-way'!X191^(1/3)*SIN(('OddsRatio_working_3-way'!Y191+2*PI())/3)</f>
        <v>0.40059948880083801</v>
      </c>
      <c r="AE191" s="11">
        <f>'OddsRatio_working_3-way'!X191^(1/3)*SIN(('OddsRatio_working_3-way'!Y191+4*PI())/3)</f>
        <v>-0.63085245549701341</v>
      </c>
      <c r="AF191" s="11">
        <f>-'OddsRatio_working_3-way'!U191/(3*'OddsRatio_working_3-way'!X191^(1/3))*COS(('OddsRatio_working_3-way'!Y191)/3)</f>
        <v>0.59550905769652751</v>
      </c>
      <c r="AG191" s="11">
        <f>-'OddsRatio_working_3-way'!U191/(3*'OddsRatio_working_3-way'!X191^(1/3))*COS(('OddsRatio_working_3-way'!Y191+2*PI())/3)</f>
        <v>-0.49715944730388406</v>
      </c>
      <c r="AH191" s="11">
        <f>-'OddsRatio_working_3-way'!U191/(3*'OddsRatio_working_3-way'!X191^(1/3))*COS(('OddsRatio_working_3-way'!Y191+4*PI())/3)</f>
        <v>-9.8349610392643588E-2</v>
      </c>
      <c r="AI191" s="11">
        <f>'OddsRatio_working_3-way'!U191/(3*'OddsRatio_working_3-way'!X191^(1/3))*SIN(('OddsRatio_working_3-way'!Y191)/3)</f>
        <v>-0.23025296669617554</v>
      </c>
      <c r="AJ191" s="11">
        <f>'OddsRatio_working_3-way'!U191/(3*'OddsRatio_working_3-way'!X191^(1/3))*SIN(('OddsRatio_working_3-way'!Y191+2*PI())/3)</f>
        <v>-0.40059948880083807</v>
      </c>
      <c r="AK191" s="11">
        <f>'OddsRatio_working_3-way'!U191/(3*'OddsRatio_working_3-way'!X191^(1/3))*SIN(('OddsRatio_working_3-way'!Y191+4*PI())/3)</f>
        <v>0.63085245549701352</v>
      </c>
      <c r="AL191" s="11">
        <f>'OddsRatio_working_3-way'!Z191+'OddsRatio_working_3-way'!AF191</f>
        <v>1.1910181153930548</v>
      </c>
      <c r="AM191" s="11">
        <f>'OddsRatio_working_3-way'!AA191+'OddsRatio_working_3-way'!AG191</f>
        <v>-0.99431889460776801</v>
      </c>
      <c r="AN191" s="11">
        <f>'OddsRatio_working_3-way'!AB191+'OddsRatio_working_3-way'!AH191</f>
        <v>-0.19669922078528718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1.1910181153930548</v>
      </c>
      <c r="AS191" s="11">
        <f>IF(('OddsRatio_working_3-way'!X191=0),IF(Q191&gt;0,-Q191^(1/3),(-Q191)^(1/3)),'OddsRatio_working_3-way'!AM191-'OddsRatio_working_3-way'!R191/3)</f>
        <v>-0.99431889460776801</v>
      </c>
      <c r="AT191" s="11">
        <f>IF(('OddsRatio_working_3-way'!X191=0),IF(Q191&gt;0,-Q191^(1/3),(-Q191)^(1/3)),'OddsRatio_working_3-way'!AN191-'OddsRatio_working_3-way'!R191/3)</f>
        <v>-0.19669922078528718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2.19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3.29</v>
      </c>
      <c r="D192" s="9">
        <f t="shared" si="39"/>
        <v>0.44835318565918536</v>
      </c>
      <c r="E192" s="9">
        <f t="shared" si="40"/>
        <v>0.2547095495308882</v>
      </c>
      <c r="F192" s="9">
        <f t="shared" si="41"/>
        <v>0.29693726480992655</v>
      </c>
      <c r="G192" s="9">
        <f t="shared" si="42"/>
        <v>1.0339365624565537</v>
      </c>
      <c r="H192" s="9">
        <f t="shared" si="43"/>
        <v>2.2303845093232986</v>
      </c>
      <c r="I192" s="9">
        <f t="shared" si="44"/>
        <v>3.9260404717520481</v>
      </c>
      <c r="J192" s="9">
        <f t="shared" si="45"/>
        <v>3.3677147280255078</v>
      </c>
      <c r="K192" s="11">
        <f t="shared" si="46"/>
        <v>0.45662100456621008</v>
      </c>
      <c r="L192" s="11">
        <f t="shared" si="47"/>
        <v>0.2610966057441253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-0.27946671658778999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0.2286601965615232</v>
      </c>
      <c r="Q192" s="11">
        <f>2*'OddsRatio_working_3-way'!K192*'OddsRatio_working_3-way'!L192*'OddsRatio_working_3-way'!M192</f>
        <v>7.2475498117756956E-2</v>
      </c>
      <c r="R192" s="11">
        <f t="shared" si="49"/>
        <v>0</v>
      </c>
      <c r="S192" s="11">
        <f t="shared" si="50"/>
        <v>-0.81820189306762503</v>
      </c>
      <c r="T192" s="11">
        <f t="shared" si="51"/>
        <v>-0.25933498987880349</v>
      </c>
      <c r="U192" s="11">
        <f>'OddsRatio_working_3-way'!S192-'OddsRatio_working_3-way'!R192^2/3</f>
        <v>-0.81820189306762503</v>
      </c>
      <c r="V192" s="11">
        <f>'OddsRatio_working_3-way'!S192*'OddsRatio_working_3-way'!R192/3-2*'OddsRatio_working_3-way'!R192^3/27-'OddsRatio_working_3-way'!T192</f>
        <v>0.25933498987880349</v>
      </c>
      <c r="W192" s="11">
        <f>'OddsRatio_working_3-way'!V192^2+4*'OddsRatio_working_3-way'!U192^3/27</f>
        <v>-1.3893334361776227E-2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0.14243241497041267</v>
      </c>
      <c r="Y192" s="11">
        <f>IF('OddsRatio_working_3-way'!W192&gt;=0,IF('OddsRatio_working_3-way'!V192+SQRT('OddsRatio_working_3-way'!W192)&gt;0,0,PI()),ACOS('OddsRatio_working_3-way'!V192/(2*'OddsRatio_working_3-way'!X192)))</f>
        <v>0.42659696820875226</v>
      </c>
      <c r="Z192" s="11">
        <f>'OddsRatio_working_3-way'!X192^(1/3)*COS('OddsRatio_working_3-way'!Y192/3)</f>
        <v>0.51696828122827687</v>
      </c>
      <c r="AA192" s="11">
        <f>'OddsRatio_working_3-way'!X192^(1/3)*COS(('OddsRatio_working_3-way'!Y192+2*PI())/3)</f>
        <v>-0.32258032162219247</v>
      </c>
      <c r="AB192" s="11">
        <f>'OddsRatio_working_3-way'!X192^(1/3)*COS(('OddsRatio_working_3-way'!Y192+4*PI())/3)</f>
        <v>-0.19438795960608451</v>
      </c>
      <c r="AC192" s="11">
        <f>'OddsRatio_working_3-way'!X192^(1/3)*SIN('OddsRatio_working_3-way'!Y192/3)</f>
        <v>7.4011894718054042E-2</v>
      </c>
      <c r="AD192" s="11">
        <f>'OddsRatio_working_3-way'!X192^(1/3)*SIN(('OddsRatio_working_3-way'!Y192+2*PI())/3)</f>
        <v>0.41070171713543868</v>
      </c>
      <c r="AE192" s="11">
        <f>'OddsRatio_working_3-way'!X192^(1/3)*SIN(('OddsRatio_working_3-way'!Y192+4*PI())/3)</f>
        <v>-0.4847136118534926</v>
      </c>
      <c r="AF192" s="11">
        <f>-'OddsRatio_working_3-way'!U192/(3*'OddsRatio_working_3-way'!X192^(1/3))*COS(('OddsRatio_working_3-way'!Y192)/3)</f>
        <v>0.51696828122827687</v>
      </c>
      <c r="AG192" s="11">
        <f>-'OddsRatio_working_3-way'!U192/(3*'OddsRatio_working_3-way'!X192^(1/3))*COS(('OddsRatio_working_3-way'!Y192+2*PI())/3)</f>
        <v>-0.32258032162219247</v>
      </c>
      <c r="AH192" s="11">
        <f>-'OddsRatio_working_3-way'!U192/(3*'OddsRatio_working_3-way'!X192^(1/3))*COS(('OddsRatio_working_3-way'!Y192+4*PI())/3)</f>
        <v>-0.19438795960608451</v>
      </c>
      <c r="AI192" s="11">
        <f>'OddsRatio_working_3-way'!U192/(3*'OddsRatio_working_3-way'!X192^(1/3))*SIN(('OddsRatio_working_3-way'!Y192)/3)</f>
        <v>-7.4011894718054042E-2</v>
      </c>
      <c r="AJ192" s="11">
        <f>'OddsRatio_working_3-way'!U192/(3*'OddsRatio_working_3-way'!X192^(1/3))*SIN(('OddsRatio_working_3-way'!Y192+2*PI())/3)</f>
        <v>-0.41070171713543868</v>
      </c>
      <c r="AK192" s="11">
        <f>'OddsRatio_working_3-way'!U192/(3*'OddsRatio_working_3-way'!X192^(1/3))*SIN(('OddsRatio_working_3-way'!Y192+4*PI())/3)</f>
        <v>0.4847136118534926</v>
      </c>
      <c r="AL192" s="11">
        <f>'OddsRatio_working_3-way'!Z192+'OddsRatio_working_3-way'!AF192</f>
        <v>1.0339365624565537</v>
      </c>
      <c r="AM192" s="11">
        <f>'OddsRatio_working_3-way'!AA192+'OddsRatio_working_3-way'!AG192</f>
        <v>-0.64516064324438493</v>
      </c>
      <c r="AN192" s="11">
        <f>'OddsRatio_working_3-way'!AB192+'OddsRatio_working_3-way'!AH192</f>
        <v>-0.38877591921216903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1.0339365624565537</v>
      </c>
      <c r="AS192" s="11">
        <f>IF(('OddsRatio_working_3-way'!X192=0),IF(Q192&gt;0,-Q192^(1/3),(-Q192)^(1/3)),'OddsRatio_working_3-way'!AM192-'OddsRatio_working_3-way'!R192/3)</f>
        <v>-0.64516064324438493</v>
      </c>
      <c r="AT192" s="11">
        <f>IF(('OddsRatio_working_3-way'!X192=0),IF(Q192&gt;0,-Q192^(1/3),(-Q192)^(1/3)),'OddsRatio_working_3-way'!AN192-'OddsRatio_working_3-way'!R192/3)</f>
        <v>-0.38877591921216903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3.32</v>
      </c>
      <c r="C193" s="4">
        <f>IF('True_Odds_Calculator_3-way'!C194="","",'True_Odds_Calculator_3-way'!C194)</f>
        <v>3.97</v>
      </c>
      <c r="D193" s="9">
        <f t="shared" si="39"/>
        <v>0.46765002922803872</v>
      </c>
      <c r="E193" s="9">
        <f t="shared" si="40"/>
        <v>0.29024652527686085</v>
      </c>
      <c r="F193" s="9">
        <f t="shared" si="41"/>
        <v>0.24210344549510029</v>
      </c>
      <c r="G193" s="9">
        <f t="shared" si="42"/>
        <v>1.0540288865529148</v>
      </c>
      <c r="H193" s="9">
        <f t="shared" si="43"/>
        <v>2.1383511974771481</v>
      </c>
      <c r="I193" s="9">
        <f t="shared" si="44"/>
        <v>3.4453470168027622</v>
      </c>
      <c r="J193" s="9">
        <f t="shared" si="45"/>
        <v>4.1304657930621564</v>
      </c>
      <c r="K193" s="11">
        <f t="shared" si="46"/>
        <v>0.48076923076923073</v>
      </c>
      <c r="L193" s="11">
        <f t="shared" si="47"/>
        <v>0.30120481927710846</v>
      </c>
      <c r="M193" s="11">
        <f t="shared" si="48"/>
        <v>0.25188916876574308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-0.27144151105487624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0.23235258414008683</v>
      </c>
      <c r="Q193" s="11">
        <f>2*'OddsRatio_working_3-way'!K193*'OddsRatio_working_3-way'!L193*'OddsRatio_working_3-way'!M193</f>
        <v>7.2952145726871837E-2</v>
      </c>
      <c r="R193" s="11">
        <f t="shared" si="49"/>
        <v>0</v>
      </c>
      <c r="S193" s="11">
        <f t="shared" si="50"/>
        <v>-0.85599502904739222</v>
      </c>
      <c r="T193" s="11">
        <f t="shared" si="51"/>
        <v>-0.26875825087830207</v>
      </c>
      <c r="U193" s="11">
        <f>'OddsRatio_working_3-way'!S193-'OddsRatio_working_3-way'!R193^2/3</f>
        <v>-0.85599502904739222</v>
      </c>
      <c r="V193" s="11">
        <f>'OddsRatio_working_3-way'!S193*'OddsRatio_working_3-way'!R193/3-2*'OddsRatio_working_3-way'!R193^3/27-'OddsRatio_working_3-way'!T193</f>
        <v>0.26875825087830207</v>
      </c>
      <c r="W193" s="11">
        <f>'OddsRatio_working_3-way'!V193^2+4*'OddsRatio_working_3-way'!U193^3/27</f>
        <v>-2.0689163899749133E-2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0.15241404242630785</v>
      </c>
      <c r="Y193" s="11">
        <f>IF('OddsRatio_working_3-way'!W193&gt;=0,IF('OddsRatio_working_3-way'!V193+SQRT('OddsRatio_working_3-way'!W193)&gt;0,0,PI()),ACOS('OddsRatio_working_3-way'!V193/(2*'OddsRatio_working_3-way'!X193)))</f>
        <v>0.49140331706352658</v>
      </c>
      <c r="Z193" s="11">
        <f>'OddsRatio_working_3-way'!X193^(1/3)*COS('OddsRatio_working_3-way'!Y193/3)</f>
        <v>0.52701444327645741</v>
      </c>
      <c r="AA193" s="11">
        <f>'OddsRatio_working_3-way'!X193^(1/3)*COS(('OddsRatio_working_3-way'!Y193+2*PI())/3)</f>
        <v>-0.33894321898268143</v>
      </c>
      <c r="AB193" s="11">
        <f>'OddsRatio_working_3-way'!X193^(1/3)*COS(('OddsRatio_working_3-way'!Y193+4*PI())/3)</f>
        <v>-0.18807122429377635</v>
      </c>
      <c r="AC193" s="11">
        <f>'OddsRatio_working_3-way'!X193^(1/3)*SIN('OddsRatio_working_3-way'!Y193/3)</f>
        <v>8.710598674681537E-2</v>
      </c>
      <c r="AD193" s="11">
        <f>'OddsRatio_working_3-way'!X193^(1/3)*SIN(('OddsRatio_working_3-way'!Y193+2*PI())/3)</f>
        <v>0.41285490266531749</v>
      </c>
      <c r="AE193" s="11">
        <f>'OddsRatio_working_3-way'!X193^(1/3)*SIN(('OddsRatio_working_3-way'!Y193+4*PI())/3)</f>
        <v>-0.49996088941213274</v>
      </c>
      <c r="AF193" s="11">
        <f>-'OddsRatio_working_3-way'!U193/(3*'OddsRatio_working_3-way'!X193^(1/3))*COS(('OddsRatio_working_3-way'!Y193)/3)</f>
        <v>0.52701444327645741</v>
      </c>
      <c r="AG193" s="11">
        <f>-'OddsRatio_working_3-way'!U193/(3*'OddsRatio_working_3-way'!X193^(1/3))*COS(('OddsRatio_working_3-way'!Y193+2*PI())/3)</f>
        <v>-0.33894321898268143</v>
      </c>
      <c r="AH193" s="11">
        <f>-'OddsRatio_working_3-way'!U193/(3*'OddsRatio_working_3-way'!X193^(1/3))*COS(('OddsRatio_working_3-way'!Y193+4*PI())/3)</f>
        <v>-0.18807122429377635</v>
      </c>
      <c r="AI193" s="11">
        <f>'OddsRatio_working_3-way'!U193/(3*'OddsRatio_working_3-way'!X193^(1/3))*SIN(('OddsRatio_working_3-way'!Y193)/3)</f>
        <v>-8.710598674681537E-2</v>
      </c>
      <c r="AJ193" s="11">
        <f>'OddsRatio_working_3-way'!U193/(3*'OddsRatio_working_3-way'!X193^(1/3))*SIN(('OddsRatio_working_3-way'!Y193+2*PI())/3)</f>
        <v>-0.41285490266531749</v>
      </c>
      <c r="AK193" s="11">
        <f>'OddsRatio_working_3-way'!U193/(3*'OddsRatio_working_3-way'!X193^(1/3))*SIN(('OddsRatio_working_3-way'!Y193+4*PI())/3)</f>
        <v>0.49996088941213274</v>
      </c>
      <c r="AL193" s="11">
        <f>'OddsRatio_working_3-way'!Z193+'OddsRatio_working_3-way'!AF193</f>
        <v>1.0540288865529148</v>
      </c>
      <c r="AM193" s="11">
        <f>'OddsRatio_working_3-way'!AA193+'OddsRatio_working_3-way'!AG193</f>
        <v>-0.67788643796536285</v>
      </c>
      <c r="AN193" s="11">
        <f>'OddsRatio_working_3-way'!AB193+'OddsRatio_working_3-way'!AH193</f>
        <v>-0.37614244858755269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1.0540288865529148</v>
      </c>
      <c r="AS193" s="11">
        <f>IF(('OddsRatio_working_3-way'!X193=0),IF(Q193&gt;0,-Q193^(1/3),(-Q193)^(1/3)),'OddsRatio_working_3-way'!AM193-'OddsRatio_working_3-way'!R193/3)</f>
        <v>-0.67788643796536285</v>
      </c>
      <c r="AT193" s="11">
        <f>IF(('OddsRatio_working_3-way'!X193=0),IF(Q193&gt;0,-Q193^(1/3),(-Q193)^(1/3)),'OddsRatio_working_3-way'!AN193-'OddsRatio_working_3-way'!R193/3)</f>
        <v>-0.37614244858755269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3.04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2.5099999999999998</v>
      </c>
      <c r="D194" s="9">
        <f t="shared" si="39"/>
        <v>0.31807438460516796</v>
      </c>
      <c r="E194" s="9">
        <f t="shared" si="40"/>
        <v>0.29536556623739252</v>
      </c>
      <c r="F194" s="9">
        <f t="shared" si="41"/>
        <v>0.38656004915743952</v>
      </c>
      <c r="G194" s="9">
        <f t="shared" si="42"/>
        <v>1.0509405303523329</v>
      </c>
      <c r="H194" s="9">
        <f t="shared" si="43"/>
        <v>3.143918681918759</v>
      </c>
      <c r="I194" s="9">
        <f t="shared" si="44"/>
        <v>3.3856350038997962</v>
      </c>
      <c r="J194" s="9">
        <f t="shared" si="45"/>
        <v>2.5869202008320227</v>
      </c>
      <c r="K194" s="11">
        <f t="shared" si="46"/>
        <v>0.32894736842105265</v>
      </c>
      <c r="L194" s="11">
        <f t="shared" si="47"/>
        <v>0.3058103975535168</v>
      </c>
      <c r="M194" s="11">
        <f t="shared" si="48"/>
        <v>0.39840637450199207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-0.28024502665340567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0.23325336991002674</v>
      </c>
      <c r="Q194" s="11">
        <f>2*'OddsRatio_working_3-way'!K194*'OddsRatio_working_3-way'!L194*'OddsRatio_working_3-way'!M194</f>
        <v>8.0155797219940456E-2</v>
      </c>
      <c r="R194" s="11">
        <f t="shared" si="49"/>
        <v>0</v>
      </c>
      <c r="S194" s="11">
        <f t="shared" si="50"/>
        <v>-0.8323193909824631</v>
      </c>
      <c r="T194" s="11">
        <f t="shared" si="51"/>
        <v>-0.28602040927232408</v>
      </c>
      <c r="U194" s="11">
        <f>'OddsRatio_working_3-way'!S194-'OddsRatio_working_3-way'!R194^2/3</f>
        <v>-0.8323193909824631</v>
      </c>
      <c r="V194" s="11">
        <f>'OddsRatio_working_3-way'!S194*'OddsRatio_working_3-way'!R194/3-2*'OddsRatio_working_3-way'!R194^3/27-'OddsRatio_working_3-way'!T194</f>
        <v>0.28602040927232408</v>
      </c>
      <c r="W194" s="11">
        <f>'OddsRatio_working_3-way'!V194^2+4*'OddsRatio_working_3-way'!U194^3/27</f>
        <v>-3.6136429554510102E-3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0.1461346275491873</v>
      </c>
      <c r="Y194" s="11">
        <f>IF('OddsRatio_working_3-way'!W194&gt;=0,IF('OddsRatio_working_3-way'!V194+SQRT('OddsRatio_working_3-way'!W194)&gt;0,0,PI()),ACOS('OddsRatio_working_3-way'!V194/(2*'OddsRatio_working_3-way'!X194)))</f>
        <v>0.20715726632549658</v>
      </c>
      <c r="Z194" s="11">
        <f>'OddsRatio_working_3-way'!X194^(1/3)*COS('OddsRatio_working_3-way'!Y194/3)</f>
        <v>0.52547026517616646</v>
      </c>
      <c r="AA194" s="11">
        <f>'OddsRatio_working_3-way'!X194^(1/3)*COS(('OddsRatio_working_3-way'!Y194+2*PI())/3)</f>
        <v>-0.29420890035399744</v>
      </c>
      <c r="AB194" s="11">
        <f>'OddsRatio_working_3-way'!X194^(1/3)*COS(('OddsRatio_working_3-way'!Y194+4*PI())/3)</f>
        <v>-0.23126136482216897</v>
      </c>
      <c r="AC194" s="11">
        <f>'OddsRatio_working_3-way'!X194^(1/3)*SIN('OddsRatio_working_3-way'!Y194/3)</f>
        <v>3.6342776584124749E-2</v>
      </c>
      <c r="AD194" s="11">
        <f>'OddsRatio_working_3-way'!X194^(1/3)*SIN(('OddsRatio_working_3-way'!Y194+2*PI())/3)</f>
        <v>0.43689921028384338</v>
      </c>
      <c r="AE194" s="11">
        <f>'OddsRatio_working_3-way'!X194^(1/3)*SIN(('OddsRatio_working_3-way'!Y194+4*PI())/3)</f>
        <v>-0.47324198686796803</v>
      </c>
      <c r="AF194" s="11">
        <f>-'OddsRatio_working_3-way'!U194/(3*'OddsRatio_working_3-way'!X194^(1/3))*COS(('OddsRatio_working_3-way'!Y194)/3)</f>
        <v>0.52547026517616657</v>
      </c>
      <c r="AG194" s="11">
        <f>-'OddsRatio_working_3-way'!U194/(3*'OddsRatio_working_3-way'!X194^(1/3))*COS(('OddsRatio_working_3-way'!Y194+2*PI())/3)</f>
        <v>-0.29420890035399749</v>
      </c>
      <c r="AH194" s="11">
        <f>-'OddsRatio_working_3-way'!U194/(3*'OddsRatio_working_3-way'!X194^(1/3))*COS(('OddsRatio_working_3-way'!Y194+4*PI())/3)</f>
        <v>-0.231261364822169</v>
      </c>
      <c r="AI194" s="11">
        <f>'OddsRatio_working_3-way'!U194/(3*'OddsRatio_working_3-way'!X194^(1/3))*SIN(('OddsRatio_working_3-way'!Y194)/3)</f>
        <v>-3.6342776584124756E-2</v>
      </c>
      <c r="AJ194" s="11">
        <f>'OddsRatio_working_3-way'!U194/(3*'OddsRatio_working_3-way'!X194^(1/3))*SIN(('OddsRatio_working_3-way'!Y194+2*PI())/3)</f>
        <v>-0.43689921028384343</v>
      </c>
      <c r="AK194" s="11">
        <f>'OddsRatio_working_3-way'!U194/(3*'OddsRatio_working_3-way'!X194^(1/3))*SIN(('OddsRatio_working_3-way'!Y194+4*PI())/3)</f>
        <v>0.47324198686796815</v>
      </c>
      <c r="AL194" s="11">
        <f>'OddsRatio_working_3-way'!Z194+'OddsRatio_working_3-way'!AF194</f>
        <v>1.0509405303523329</v>
      </c>
      <c r="AM194" s="11">
        <f>'OddsRatio_working_3-way'!AA194+'OddsRatio_working_3-way'!AG194</f>
        <v>-0.58841780070799499</v>
      </c>
      <c r="AN194" s="11">
        <f>'OddsRatio_working_3-way'!AB194+'OddsRatio_working_3-way'!AH194</f>
        <v>-0.46252272964433794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1.0509405303523329</v>
      </c>
      <c r="AS194" s="11">
        <f>IF(('OddsRatio_working_3-way'!X194=0),IF(Q194&gt;0,-Q194^(1/3),(-Q194)^(1/3)),'OddsRatio_working_3-way'!AM194-'OddsRatio_working_3-way'!R194/3)</f>
        <v>-0.58841780070799499</v>
      </c>
      <c r="AT194" s="11">
        <f>IF(('OddsRatio_working_3-way'!X194=0),IF(Q194&gt;0,-Q194^(1/3),(-Q194)^(1/3)),'OddsRatio_working_3-way'!AN194-'OddsRatio_working_3-way'!R194/3)</f>
        <v>-0.46252272964433794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1.87</v>
      </c>
      <c r="B195" s="4">
        <f>IF('True_Odds_Calculator_3-way'!B196="","",'True_Odds_Calculator_3-way'!B196)</f>
        <v>3.48</v>
      </c>
      <c r="C195" s="4">
        <f>IF('True_Odds_Calculator_3-way'!C196="","",'True_Odds_Calculator_3-way'!C196)</f>
        <v>4.9400000000000004</v>
      </c>
      <c r="D195" s="9">
        <f t="shared" si="39"/>
        <v>0.5247630874970497</v>
      </c>
      <c r="E195" s="9">
        <f t="shared" si="40"/>
        <v>0.27920929045160314</v>
      </c>
      <c r="F195" s="9">
        <f t="shared" si="41"/>
        <v>0.19602762205134736</v>
      </c>
      <c r="G195" s="9">
        <f t="shared" si="42"/>
        <v>1.04094464288917</v>
      </c>
      <c r="H195" s="9">
        <f t="shared" si="43"/>
        <v>1.9056218393135782</v>
      </c>
      <c r="I195" s="9">
        <f t="shared" si="44"/>
        <v>3.5815427143651419</v>
      </c>
      <c r="J195" s="9">
        <f t="shared" si="45"/>
        <v>5.1013218929833295</v>
      </c>
      <c r="K195" s="11">
        <f t="shared" si="46"/>
        <v>0.53475935828876997</v>
      </c>
      <c r="L195" s="11">
        <f t="shared" si="47"/>
        <v>0.28735632183908044</v>
      </c>
      <c r="M195" s="11">
        <f t="shared" si="48"/>
        <v>0.20242914979757085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-0.26443525514732968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0.22676693435741152</v>
      </c>
      <c r="Q195" s="11">
        <f>2*'OddsRatio_working_3-way'!K195*'OddsRatio_working_3-way'!L195*'OddsRatio_working_3-way'!M195</f>
        <v>6.2213150715339241E-2</v>
      </c>
      <c r="R195" s="11">
        <f t="shared" si="49"/>
        <v>0</v>
      </c>
      <c r="S195" s="11">
        <f t="shared" si="50"/>
        <v>-0.8575518201272696</v>
      </c>
      <c r="T195" s="11">
        <f t="shared" si="51"/>
        <v>-0.23526798906097934</v>
      </c>
      <c r="U195" s="11">
        <f>'OddsRatio_working_3-way'!S195-'OddsRatio_working_3-way'!R195^2/3</f>
        <v>-0.8575518201272696</v>
      </c>
      <c r="V195" s="11">
        <f>'OddsRatio_working_3-way'!S195*'OddsRatio_working_3-way'!R195/3-2*'OddsRatio_working_3-way'!R195^3/27-'OddsRatio_working_3-way'!T195</f>
        <v>0.23526798906097934</v>
      </c>
      <c r="W195" s="11">
        <f>'OddsRatio_working_3-way'!V195^2+4*'OddsRatio_working_3-way'!U195^3/27</f>
        <v>-3.8077036622982265E-2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0.15283002265571002</v>
      </c>
      <c r="Y195" s="11">
        <f>IF('OddsRatio_working_3-way'!W195&gt;=0,IF('OddsRatio_working_3-way'!V195+SQRT('OddsRatio_working_3-way'!W195)&gt;0,0,PI()),ACOS('OddsRatio_working_3-way'!V195/(2*'OddsRatio_working_3-way'!X195)))</f>
        <v>0.69241778693623746</v>
      </c>
      <c r="Z195" s="11">
        <f>'OddsRatio_working_3-way'!X195^(1/3)*COS('OddsRatio_working_3-way'!Y195/3)</f>
        <v>0.520472321444585</v>
      </c>
      <c r="AA195" s="11">
        <f>'OddsRatio_working_3-way'!X195^(1/3)*COS(('OddsRatio_working_3-way'!Y195+2*PI())/3)</f>
        <v>-0.36615772127245083</v>
      </c>
      <c r="AB195" s="11">
        <f>'OddsRatio_working_3-way'!X195^(1/3)*COS(('OddsRatio_working_3-way'!Y195+4*PI())/3)</f>
        <v>-0.15431460017213405</v>
      </c>
      <c r="AC195" s="11">
        <f>'OddsRatio_working_3-way'!X195^(1/3)*SIN('OddsRatio_working_3-way'!Y195/3)</f>
        <v>0.1223076829932383</v>
      </c>
      <c r="AD195" s="11">
        <f>'OddsRatio_working_3-way'!X195^(1/3)*SIN(('OddsRatio_working_3-way'!Y195+2*PI())/3)</f>
        <v>0.38958841084105172</v>
      </c>
      <c r="AE195" s="11">
        <f>'OddsRatio_working_3-way'!X195^(1/3)*SIN(('OddsRatio_working_3-way'!Y195+4*PI())/3)</f>
        <v>-0.51189609383429002</v>
      </c>
      <c r="AF195" s="11">
        <f>-'OddsRatio_working_3-way'!U195/(3*'OddsRatio_working_3-way'!X195^(1/3))*COS(('OddsRatio_working_3-way'!Y195)/3)</f>
        <v>0.520472321444585</v>
      </c>
      <c r="AG195" s="11">
        <f>-'OddsRatio_working_3-way'!U195/(3*'OddsRatio_working_3-way'!X195^(1/3))*COS(('OddsRatio_working_3-way'!Y195+2*PI())/3)</f>
        <v>-0.36615772127245083</v>
      </c>
      <c r="AH195" s="11">
        <f>-'OddsRatio_working_3-way'!U195/(3*'OddsRatio_working_3-way'!X195^(1/3))*COS(('OddsRatio_working_3-way'!Y195+4*PI())/3)</f>
        <v>-0.15431460017213405</v>
      </c>
      <c r="AI195" s="11">
        <f>'OddsRatio_working_3-way'!U195/(3*'OddsRatio_working_3-way'!X195^(1/3))*SIN(('OddsRatio_working_3-way'!Y195)/3)</f>
        <v>-0.1223076829932383</v>
      </c>
      <c r="AJ195" s="11">
        <f>'OddsRatio_working_3-way'!U195/(3*'OddsRatio_working_3-way'!X195^(1/3))*SIN(('OddsRatio_working_3-way'!Y195+2*PI())/3)</f>
        <v>-0.38958841084105172</v>
      </c>
      <c r="AK195" s="11">
        <f>'OddsRatio_working_3-way'!U195/(3*'OddsRatio_working_3-way'!X195^(1/3))*SIN(('OddsRatio_working_3-way'!Y195+4*PI())/3)</f>
        <v>0.51189609383429002</v>
      </c>
      <c r="AL195" s="11">
        <f>'OddsRatio_working_3-way'!Z195+'OddsRatio_working_3-way'!AF195</f>
        <v>1.04094464288917</v>
      </c>
      <c r="AM195" s="11">
        <f>'OddsRatio_working_3-way'!AA195+'OddsRatio_working_3-way'!AG195</f>
        <v>-0.73231544254490166</v>
      </c>
      <c r="AN195" s="11">
        <f>'OddsRatio_working_3-way'!AB195+'OddsRatio_working_3-way'!AH195</f>
        <v>-0.30862920034426811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1.04094464288917</v>
      </c>
      <c r="AS195" s="11">
        <f>IF(('OddsRatio_working_3-way'!X195=0),IF(Q195&gt;0,-Q195^(1/3),(-Q195)^(1/3)),'OddsRatio_working_3-way'!AM195-'OddsRatio_working_3-way'!R195/3)</f>
        <v>-0.73231544254490166</v>
      </c>
      <c r="AT195" s="11">
        <f>IF(('OddsRatio_working_3-way'!X195=0),IF(Q195&gt;0,-Q195^(1/3),(-Q195)^(1/3)),'OddsRatio_working_3-way'!AN195-'OddsRatio_working_3-way'!R195/3)</f>
        <v>-0.30862920034426811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3.13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0.31237193302214306</v>
      </c>
      <c r="E196" s="9">
        <f t="shared" ref="E196:E259" si="53">(L196/(AR196+L196-(AR196*L196)))</f>
        <v>0.28904391554362502</v>
      </c>
      <c r="F196" s="9">
        <f t="shared" ref="F196:F259" si="54">(M196/(AR196+M196-(AR196*M196)))</f>
        <v>0.39858415143423198</v>
      </c>
      <c r="G196" s="9">
        <f t="shared" ref="G196:G259" si="55">AR196</f>
        <v>1.0334797856838043</v>
      </c>
      <c r="H196" s="9">
        <f t="shared" ref="H196:H259" si="56">IF(A196="","",1/D196)</f>
        <v>3.2013119435065032</v>
      </c>
      <c r="I196" s="9">
        <f t="shared" ref="I196:I259" si="57">IF(B196="","",1/E196)</f>
        <v>3.4596818899274542</v>
      </c>
      <c r="J196" s="9">
        <f t="shared" ref="J196:J259" si="58">IF(C196="","",1/F196)</f>
        <v>2.5088804870983541</v>
      </c>
      <c r="K196" s="11">
        <f t="shared" ref="K196:K259" si="59">1/A196</f>
        <v>0.31948881789137379</v>
      </c>
      <c r="L196" s="11">
        <f t="shared" ref="L196:L259" si="60">1/B196</f>
        <v>0.29585798816568049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-0.28438931250193067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0.22939195684941321</v>
      </c>
      <c r="Q196" s="11">
        <f>2*'OddsRatio_working_3-way'!K196*'OddsRatio_working_3-way'!L196*'OddsRatio_working_3-way'!M196</f>
        <v>7.6848226750222196E-2</v>
      </c>
      <c r="R196" s="11">
        <f t="shared" ref="R196:R259" si="62">O196/N196</f>
        <v>0</v>
      </c>
      <c r="S196" s="11">
        <f t="shared" ref="S196:S259" si="63">P196/N196</f>
        <v>-0.80661243853126829</v>
      </c>
      <c r="T196" s="11">
        <f t="shared" ref="T196:T259" si="64">Q196/N196</f>
        <v>-0.27022192245603632</v>
      </c>
      <c r="U196" s="11">
        <f>'OddsRatio_working_3-way'!S196-'OddsRatio_working_3-way'!R196^2/3</f>
        <v>-0.80661243853126829</v>
      </c>
      <c r="V196" s="11">
        <f>'OddsRatio_working_3-way'!S196*'OddsRatio_working_3-way'!R196/3-2*'OddsRatio_working_3-way'!R196^3/27-'OddsRatio_working_3-way'!T196</f>
        <v>0.27022192245603632</v>
      </c>
      <c r="W196" s="11">
        <f>'OddsRatio_working_3-way'!V196^2+4*'OddsRatio_working_3-way'!U196^3/27</f>
        <v>-4.7284251469134203E-3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0.13941692196676622</v>
      </c>
      <c r="Y196" s="11">
        <f>IF('OddsRatio_working_3-way'!W196&gt;=0,IF('OddsRatio_working_3-way'!V196+SQRT('OddsRatio_working_3-way'!W196)&gt;0,0,PI()),ACOS('OddsRatio_working_3-way'!V196/(2*'OddsRatio_working_3-way'!X196)))</f>
        <v>0.24918187684441717</v>
      </c>
      <c r="Z196" s="11">
        <f>'OddsRatio_working_3-way'!X196^(1/3)*COS('OddsRatio_working_3-way'!Y196/3)</f>
        <v>0.51673989284190214</v>
      </c>
      <c r="AA196" s="11">
        <f>'OddsRatio_working_3-way'!X196^(1/3)*COS(('OddsRatio_working_3-way'!Y196+2*PI())/3)</f>
        <v>-0.29562611358991348</v>
      </c>
      <c r="AB196" s="11">
        <f>'OddsRatio_working_3-way'!X196^(1/3)*COS(('OddsRatio_working_3-way'!Y196+4*PI())/3)</f>
        <v>-0.2211137792519888</v>
      </c>
      <c r="AC196" s="11">
        <f>'OddsRatio_working_3-way'!X196^(1/3)*SIN('OddsRatio_working_3-way'!Y196/3)</f>
        <v>4.3019716287948311E-2</v>
      </c>
      <c r="AD196" s="11">
        <f>'OddsRatio_working_3-way'!X196^(1/3)*SIN(('OddsRatio_working_3-way'!Y196+2*PI())/3)</f>
        <v>0.42600001620596173</v>
      </c>
      <c r="AE196" s="11">
        <f>'OddsRatio_working_3-way'!X196^(1/3)*SIN(('OddsRatio_working_3-way'!Y196+4*PI())/3)</f>
        <v>-0.46901973249390999</v>
      </c>
      <c r="AF196" s="11">
        <f>-'OddsRatio_working_3-way'!U196/(3*'OddsRatio_working_3-way'!X196^(1/3))*COS(('OddsRatio_working_3-way'!Y196)/3)</f>
        <v>0.51673989284190214</v>
      </c>
      <c r="AG196" s="11">
        <f>-'OddsRatio_working_3-way'!U196/(3*'OddsRatio_working_3-way'!X196^(1/3))*COS(('OddsRatio_working_3-way'!Y196+2*PI())/3)</f>
        <v>-0.29562611358991348</v>
      </c>
      <c r="AH196" s="11">
        <f>-'OddsRatio_working_3-way'!U196/(3*'OddsRatio_working_3-way'!X196^(1/3))*COS(('OddsRatio_working_3-way'!Y196+4*PI())/3)</f>
        <v>-0.2211137792519888</v>
      </c>
      <c r="AI196" s="11">
        <f>'OddsRatio_working_3-way'!U196/(3*'OddsRatio_working_3-way'!X196^(1/3))*SIN(('OddsRatio_working_3-way'!Y196)/3)</f>
        <v>-4.3019716287948311E-2</v>
      </c>
      <c r="AJ196" s="11">
        <f>'OddsRatio_working_3-way'!U196/(3*'OddsRatio_working_3-way'!X196^(1/3))*SIN(('OddsRatio_working_3-way'!Y196+2*PI())/3)</f>
        <v>-0.42600001620596173</v>
      </c>
      <c r="AK196" s="11">
        <f>'OddsRatio_working_3-way'!U196/(3*'OddsRatio_working_3-way'!X196^(1/3))*SIN(('OddsRatio_working_3-way'!Y196+4*PI())/3)</f>
        <v>0.46901973249390999</v>
      </c>
      <c r="AL196" s="11">
        <f>'OddsRatio_working_3-way'!Z196+'OddsRatio_working_3-way'!AF196</f>
        <v>1.0334797856838043</v>
      </c>
      <c r="AM196" s="11">
        <f>'OddsRatio_working_3-way'!AA196+'OddsRatio_working_3-way'!AG196</f>
        <v>-0.59125222717982695</v>
      </c>
      <c r="AN196" s="11">
        <f>'OddsRatio_working_3-way'!AB196+'OddsRatio_working_3-way'!AH196</f>
        <v>-0.4422275585039776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1.0334797856838043</v>
      </c>
      <c r="AS196" s="11">
        <f>IF(('OddsRatio_working_3-way'!X196=0),IF(Q196&gt;0,-Q196^(1/3),(-Q196)^(1/3)),'OddsRatio_working_3-way'!AM196-'OddsRatio_working_3-way'!R196/3)</f>
        <v>-0.59125222717982695</v>
      </c>
      <c r="AT196" s="11">
        <f>IF(('OddsRatio_working_3-way'!X196=0),IF(Q196&gt;0,-Q196^(1/3),(-Q196)^(1/3)),'OddsRatio_working_3-way'!AN196-'OddsRatio_working_3-way'!R196/3)</f>
        <v>-0.4422275585039776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3.95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2.25</v>
      </c>
      <c r="D197" s="9">
        <f t="shared" si="52"/>
        <v>0.24337676150993579</v>
      </c>
      <c r="E197" s="9">
        <f t="shared" si="53"/>
        <v>0.325088724063755</v>
      </c>
      <c r="F197" s="9">
        <f t="shared" si="54"/>
        <v>0.43153451442630913</v>
      </c>
      <c r="G197" s="9">
        <f t="shared" si="55"/>
        <v>1.0538493984972128</v>
      </c>
      <c r="H197" s="9">
        <f t="shared" si="56"/>
        <v>4.1088557255667784</v>
      </c>
      <c r="I197" s="9">
        <f t="shared" si="57"/>
        <v>3.0760833150395102</v>
      </c>
      <c r="J197" s="9">
        <f t="shared" si="58"/>
        <v>2.317311748121516</v>
      </c>
      <c r="K197" s="11">
        <f t="shared" si="59"/>
        <v>0.25316455696202528</v>
      </c>
      <c r="L197" s="11">
        <f t="shared" si="60"/>
        <v>0.33670033670033667</v>
      </c>
      <c r="M197" s="11">
        <f t="shared" si="61"/>
        <v>0.44444444444444442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-0.27520872105963523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0.23374864443781457</v>
      </c>
      <c r="Q197" s="11">
        <f>2*'OddsRatio_working_3-way'!K197*'OddsRatio_working_3-way'!L197*'OddsRatio_working_3-way'!M197</f>
        <v>7.5769414728627082E-2</v>
      </c>
      <c r="R197" s="11">
        <f t="shared" si="62"/>
        <v>0</v>
      </c>
      <c r="S197" s="11">
        <f t="shared" si="63"/>
        <v>-0.8493504258797212</v>
      </c>
      <c r="T197" s="11">
        <f t="shared" si="64"/>
        <v>-0.27531618342940717</v>
      </c>
      <c r="U197" s="11">
        <f>'OddsRatio_working_3-way'!S197-'OddsRatio_working_3-way'!R197^2/3</f>
        <v>-0.8493504258797212</v>
      </c>
      <c r="V197" s="11">
        <f>'OddsRatio_working_3-way'!S197*'OddsRatio_working_3-way'!R197/3-2*'OddsRatio_working_3-way'!R197^3/27-'OddsRatio_working_3-way'!T197</f>
        <v>0.27531618342940717</v>
      </c>
      <c r="W197" s="11">
        <f>'OddsRatio_working_3-way'!V197^2+4*'OddsRatio_working_3-way'!U197^3/27</f>
        <v>-1.4974054517254864E-2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0.15064283535517864</v>
      </c>
      <c r="Y197" s="11">
        <f>IF('OddsRatio_working_3-way'!W197&gt;=0,IF('OddsRatio_working_3-way'!V197+SQRT('OddsRatio_working_3-way'!W197)&gt;0,0,PI()),ACOS('OddsRatio_working_3-way'!V197/(2*'OddsRatio_working_3-way'!X197)))</f>
        <v>0.41824183360482881</v>
      </c>
      <c r="Z197" s="11">
        <f>'OddsRatio_working_3-way'!X197^(1/3)*COS('OddsRatio_working_3-way'!Y197/3)</f>
        <v>0.52692469924860641</v>
      </c>
      <c r="AA197" s="11">
        <f>'OddsRatio_working_3-way'!X197^(1/3)*COS(('OddsRatio_working_3-way'!Y197+2*PI())/3)</f>
        <v>-0.32749653940800028</v>
      </c>
      <c r="AB197" s="11">
        <f>'OddsRatio_working_3-way'!X197^(1/3)*COS(('OddsRatio_working_3-way'!Y197+4*PI())/3)</f>
        <v>-0.19942815984060622</v>
      </c>
      <c r="AC197" s="11">
        <f>'OddsRatio_working_3-way'!X197^(1/3)*SIN('OddsRatio_working_3-way'!Y197/3)</f>
        <v>7.3940313417914322E-2</v>
      </c>
      <c r="AD197" s="11">
        <f>'OddsRatio_working_3-way'!X197^(1/3)*SIN(('OddsRatio_working_3-way'!Y197+2*PI())/3)</f>
        <v>0.41936001872181117</v>
      </c>
      <c r="AE197" s="11">
        <f>'OddsRatio_working_3-way'!X197^(1/3)*SIN(('OddsRatio_working_3-way'!Y197+4*PI())/3)</f>
        <v>-0.49330033213972535</v>
      </c>
      <c r="AF197" s="11">
        <f>-'OddsRatio_working_3-way'!U197/(3*'OddsRatio_working_3-way'!X197^(1/3))*COS(('OddsRatio_working_3-way'!Y197)/3)</f>
        <v>0.52692469924860641</v>
      </c>
      <c r="AG197" s="11">
        <f>-'OddsRatio_working_3-way'!U197/(3*'OddsRatio_working_3-way'!X197^(1/3))*COS(('OddsRatio_working_3-way'!Y197+2*PI())/3)</f>
        <v>-0.32749653940800028</v>
      </c>
      <c r="AH197" s="11">
        <f>-'OddsRatio_working_3-way'!U197/(3*'OddsRatio_working_3-way'!X197^(1/3))*COS(('OddsRatio_working_3-way'!Y197+4*PI())/3)</f>
        <v>-0.19942815984060622</v>
      </c>
      <c r="AI197" s="11">
        <f>'OddsRatio_working_3-way'!U197/(3*'OddsRatio_working_3-way'!X197^(1/3))*SIN(('OddsRatio_working_3-way'!Y197)/3)</f>
        <v>-7.3940313417914322E-2</v>
      </c>
      <c r="AJ197" s="11">
        <f>'OddsRatio_working_3-way'!U197/(3*'OddsRatio_working_3-way'!X197^(1/3))*SIN(('OddsRatio_working_3-way'!Y197+2*PI())/3)</f>
        <v>-0.41936001872181117</v>
      </c>
      <c r="AK197" s="11">
        <f>'OddsRatio_working_3-way'!U197/(3*'OddsRatio_working_3-way'!X197^(1/3))*SIN(('OddsRatio_working_3-way'!Y197+4*PI())/3)</f>
        <v>0.49330033213972535</v>
      </c>
      <c r="AL197" s="11">
        <f>'OddsRatio_working_3-way'!Z197+'OddsRatio_working_3-way'!AF197</f>
        <v>1.0538493984972128</v>
      </c>
      <c r="AM197" s="11">
        <f>'OddsRatio_working_3-way'!AA197+'OddsRatio_working_3-way'!AG197</f>
        <v>-0.65499307881600055</v>
      </c>
      <c r="AN197" s="11">
        <f>'OddsRatio_working_3-way'!AB197+'OddsRatio_working_3-way'!AH197</f>
        <v>-0.39885631968121243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1.0538493984972128</v>
      </c>
      <c r="AS197" s="11">
        <f>IF(('OddsRatio_working_3-way'!X197=0),IF(Q197&gt;0,-Q197^(1/3),(-Q197)^(1/3)),'OddsRatio_working_3-way'!AM197-'OddsRatio_working_3-way'!R197/3)</f>
        <v>-0.65499307881600055</v>
      </c>
      <c r="AT197" s="11">
        <f>IF(('OddsRatio_working_3-way'!X197=0),IF(Q197&gt;0,-Q197^(1/3),(-Q197)^(1/3)),'OddsRatio_working_3-way'!AN197-'OddsRatio_working_3-way'!R197/3)</f>
        <v>-0.39885631968121243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2.04</v>
      </c>
      <c r="B198" s="4">
        <f>IF('True_Odds_Calculator_3-way'!B199="","",'True_Odds_Calculator_3-way'!B199)</f>
        <v>3.58</v>
      </c>
      <c r="C198" s="4">
        <f>IF('True_Odds_Calculator_3-way'!C199="","",'True_Odds_Calculator_3-way'!C199)</f>
        <v>3.77</v>
      </c>
      <c r="D198" s="9">
        <f t="shared" si="52"/>
        <v>0.47664756766625643</v>
      </c>
      <c r="E198" s="9">
        <f t="shared" si="53"/>
        <v>0.26853926034119174</v>
      </c>
      <c r="F198" s="9">
        <f t="shared" si="54"/>
        <v>0.25481317199255182</v>
      </c>
      <c r="G198" s="9">
        <f t="shared" si="55"/>
        <v>1.0557559227511912</v>
      </c>
      <c r="H198" s="9">
        <f t="shared" si="56"/>
        <v>2.097986159661239</v>
      </c>
      <c r="I198" s="9">
        <f t="shared" si="57"/>
        <v>3.7238502806980738</v>
      </c>
      <c r="J198" s="9">
        <f t="shared" si="58"/>
        <v>3.9244439060207998</v>
      </c>
      <c r="K198" s="11">
        <f t="shared" si="59"/>
        <v>0.49019607843137253</v>
      </c>
      <c r="L198" s="11">
        <f t="shared" si="60"/>
        <v>0.27932960893854747</v>
      </c>
      <c r="M198" s="11">
        <f t="shared" si="61"/>
        <v>0.26525198938992045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-0.2699468537174069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0.23208459472581772</v>
      </c>
      <c r="Q198" s="11">
        <f>2*'OddsRatio_working_3-way'!K198*'OddsRatio_working_3-way'!L198*'OddsRatio_working_3-way'!M198</f>
        <v>7.2639935751429616E-2</v>
      </c>
      <c r="R198" s="11">
        <f t="shared" si="62"/>
        <v>0</v>
      </c>
      <c r="S198" s="11">
        <f t="shared" si="63"/>
        <v>-0.85974180298754221</v>
      </c>
      <c r="T198" s="11">
        <f t="shared" si="64"/>
        <v>-0.26908976619328384</v>
      </c>
      <c r="U198" s="11">
        <f>'OddsRatio_working_3-way'!S198-'OddsRatio_working_3-way'!R198^2/3</f>
        <v>-0.85974180298754221</v>
      </c>
      <c r="V198" s="11">
        <f>'OddsRatio_working_3-way'!S198*'OddsRatio_working_3-way'!R198/3-2*'OddsRatio_working_3-way'!R198^3/27-'OddsRatio_working_3-way'!T198</f>
        <v>0.26908976619328384</v>
      </c>
      <c r="W198" s="11">
        <f>'OddsRatio_working_3-way'!V198^2+4*'OddsRatio_working_3-way'!U198^3/27</f>
        <v>-2.1736369500272676E-2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0.15341583341545034</v>
      </c>
      <c r="Y198" s="11">
        <f>IF('OddsRatio_working_3-way'!W198&gt;=0,IF('OddsRatio_working_3-way'!V198+SQRT('OddsRatio_working_3-way'!W198)&gt;0,0,PI()),ACOS('OddsRatio_working_3-way'!V198/(2*'OddsRatio_working_3-way'!X198)))</f>
        <v>0.50122466739822347</v>
      </c>
      <c r="Z198" s="11">
        <f>'OddsRatio_working_3-way'!X198^(1/3)*COS('OddsRatio_working_3-way'!Y198/3)</f>
        <v>0.52787796137559562</v>
      </c>
      <c r="AA198" s="11">
        <f>'OddsRatio_working_3-way'!X198^(1/3)*COS(('OddsRatio_working_3-way'!Y198+2*PI())/3)</f>
        <v>-0.34103693245919287</v>
      </c>
      <c r="AB198" s="11">
        <f>'OddsRatio_working_3-way'!X198^(1/3)*COS(('OddsRatio_working_3-way'!Y198+4*PI())/3)</f>
        <v>-0.18684102891640292</v>
      </c>
      <c r="AC198" s="11">
        <f>'OddsRatio_working_3-way'!X198^(1/3)*SIN('OddsRatio_working_3-way'!Y198/3)</f>
        <v>8.9025046418367559E-2</v>
      </c>
      <c r="AD198" s="11">
        <f>'OddsRatio_working_3-way'!X198^(1/3)*SIN(('OddsRatio_working_3-way'!Y198+2*PI())/3)</f>
        <v>0.41264320144002287</v>
      </c>
      <c r="AE198" s="11">
        <f>'OddsRatio_working_3-way'!X198^(1/3)*SIN(('OddsRatio_working_3-way'!Y198+4*PI())/3)</f>
        <v>-0.50166824785839026</v>
      </c>
      <c r="AF198" s="11">
        <f>-'OddsRatio_working_3-way'!U198/(3*'OddsRatio_working_3-way'!X198^(1/3))*COS(('OddsRatio_working_3-way'!Y198)/3)</f>
        <v>0.52787796137559562</v>
      </c>
      <c r="AG198" s="11">
        <f>-'OddsRatio_working_3-way'!U198/(3*'OddsRatio_working_3-way'!X198^(1/3))*COS(('OddsRatio_working_3-way'!Y198+2*PI())/3)</f>
        <v>-0.34103693245919287</v>
      </c>
      <c r="AH198" s="11">
        <f>-'OddsRatio_working_3-way'!U198/(3*'OddsRatio_working_3-way'!X198^(1/3))*COS(('OddsRatio_working_3-way'!Y198+4*PI())/3)</f>
        <v>-0.18684102891640292</v>
      </c>
      <c r="AI198" s="11">
        <f>'OddsRatio_working_3-way'!U198/(3*'OddsRatio_working_3-way'!X198^(1/3))*SIN(('OddsRatio_working_3-way'!Y198)/3)</f>
        <v>-8.9025046418367559E-2</v>
      </c>
      <c r="AJ198" s="11">
        <f>'OddsRatio_working_3-way'!U198/(3*'OddsRatio_working_3-way'!X198^(1/3))*SIN(('OddsRatio_working_3-way'!Y198+2*PI())/3)</f>
        <v>-0.41264320144002287</v>
      </c>
      <c r="AK198" s="11">
        <f>'OddsRatio_working_3-way'!U198/(3*'OddsRatio_working_3-way'!X198^(1/3))*SIN(('OddsRatio_working_3-way'!Y198+4*PI())/3)</f>
        <v>0.50166824785839026</v>
      </c>
      <c r="AL198" s="11">
        <f>'OddsRatio_working_3-way'!Z198+'OddsRatio_working_3-way'!AF198</f>
        <v>1.0557559227511912</v>
      </c>
      <c r="AM198" s="11">
        <f>'OddsRatio_working_3-way'!AA198+'OddsRatio_working_3-way'!AG198</f>
        <v>-0.68207386491838573</v>
      </c>
      <c r="AN198" s="11">
        <f>'OddsRatio_working_3-way'!AB198+'OddsRatio_working_3-way'!AH198</f>
        <v>-0.37368205783280584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1.0557559227511912</v>
      </c>
      <c r="AS198" s="11">
        <f>IF(('OddsRatio_working_3-way'!X198=0),IF(Q198&gt;0,-Q198^(1/3),(-Q198)^(1/3)),'OddsRatio_working_3-way'!AM198-'OddsRatio_working_3-way'!R198/3)</f>
        <v>-0.68207386491838573</v>
      </c>
      <c r="AT198" s="11">
        <f>IF(('OddsRatio_working_3-way'!X198=0),IF(Q198&gt;0,-Q198^(1/3),(-Q198)^(1/3)),'OddsRatio_working_3-way'!AN198-'OddsRatio_working_3-way'!R198/3)</f>
        <v>-0.37368205783280584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3.46</v>
      </c>
      <c r="C199" s="4">
        <f>IF('True_Odds_Calculator_3-way'!C200="","",'True_Odds_Calculator_3-way'!C200)</f>
        <v>3.16</v>
      </c>
      <c r="D199" s="9">
        <f t="shared" si="52"/>
        <v>0.41525209256177087</v>
      </c>
      <c r="E199" s="9">
        <f t="shared" si="53"/>
        <v>0.27892770524484201</v>
      </c>
      <c r="F199" s="9">
        <f t="shared" si="54"/>
        <v>0.30582020219338735</v>
      </c>
      <c r="G199" s="9">
        <f t="shared" si="55"/>
        <v>1.0508773904294051</v>
      </c>
      <c r="H199" s="9">
        <f t="shared" si="56"/>
        <v>2.4081757031754027</v>
      </c>
      <c r="I199" s="9">
        <f t="shared" si="57"/>
        <v>3.5851583804563361</v>
      </c>
      <c r="J199" s="9">
        <f t="shared" si="58"/>
        <v>3.2698951633275151</v>
      </c>
      <c r="K199" s="11">
        <f t="shared" si="59"/>
        <v>0.42735042735042739</v>
      </c>
      <c r="L199" s="11">
        <f t="shared" si="60"/>
        <v>0.28901734104046245</v>
      </c>
      <c r="M199" s="11">
        <f t="shared" si="61"/>
        <v>0.31645569620253161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-0.27830090448075395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0.23295241704548791</v>
      </c>
      <c r="Q199" s="11">
        <f>2*'OddsRatio_working_3-way'!K199*'OddsRatio_working_3-way'!L199*'OddsRatio_working_3-way'!M199</f>
        <v>7.8171952028687236E-2</v>
      </c>
      <c r="R199" s="11">
        <f t="shared" si="62"/>
        <v>0</v>
      </c>
      <c r="S199" s="11">
        <f t="shared" si="63"/>
        <v>-0.83705231745518049</v>
      </c>
      <c r="T199" s="11">
        <f t="shared" si="64"/>
        <v>-0.28089003941449014</v>
      </c>
      <c r="U199" s="11">
        <f>'OddsRatio_working_3-way'!S199-'OddsRatio_working_3-way'!R199^2/3</f>
        <v>-0.83705231745518049</v>
      </c>
      <c r="V199" s="11">
        <f>'OddsRatio_working_3-way'!S199*'OddsRatio_working_3-way'!R199/3-2*'OddsRatio_working_3-way'!R199^3/27-'OddsRatio_working_3-way'!T199</f>
        <v>0.28089003941449014</v>
      </c>
      <c r="W199" s="11">
        <f>'OddsRatio_working_3-way'!V199^2+4*'OddsRatio_working_3-way'!U199^3/27</f>
        <v>-7.9876325480694038E-3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0.14738287450577767</v>
      </c>
      <c r="Y199" s="11">
        <f>IF('OddsRatio_working_3-way'!W199&gt;=0,IF('OddsRatio_working_3-way'!V199+SQRT('OddsRatio_working_3-way'!W199)&gt;0,0,PI()),ACOS('OddsRatio_working_3-way'!V199/(2*'OddsRatio_working_3-way'!X199)))</f>
        <v>0.30805101186489403</v>
      </c>
      <c r="Z199" s="11">
        <f>'OddsRatio_working_3-way'!X199^(1/3)*COS('OddsRatio_working_3-way'!Y199/3)</f>
        <v>0.52543869521470254</v>
      </c>
      <c r="AA199" s="11">
        <f>'OddsRatio_working_3-way'!X199^(1/3)*COS(('OddsRatio_working_3-way'!Y199+2*PI())/3)</f>
        <v>-0.30960977884975238</v>
      </c>
      <c r="AB199" s="11">
        <f>'OddsRatio_working_3-way'!X199^(1/3)*COS(('OddsRatio_working_3-way'!Y199+4*PI())/3)</f>
        <v>-0.21582891636495</v>
      </c>
      <c r="AC199" s="11">
        <f>'OddsRatio_working_3-way'!X199^(1/3)*SIN('OddsRatio_working_3-way'!Y199/3)</f>
        <v>5.4144406200435945E-2</v>
      </c>
      <c r="AD199" s="11">
        <f>'OddsRatio_working_3-way'!X199^(1/3)*SIN(('OddsRatio_working_3-way'!Y199+2*PI())/3)</f>
        <v>0.4279710550870634</v>
      </c>
      <c r="AE199" s="11">
        <f>'OddsRatio_working_3-way'!X199^(1/3)*SIN(('OddsRatio_working_3-way'!Y199+4*PI())/3)</f>
        <v>-0.48211546128749927</v>
      </c>
      <c r="AF199" s="11">
        <f>-'OddsRatio_working_3-way'!U199/(3*'OddsRatio_working_3-way'!X199^(1/3))*COS(('OddsRatio_working_3-way'!Y199)/3)</f>
        <v>0.52543869521470254</v>
      </c>
      <c r="AG199" s="11">
        <f>-'OddsRatio_working_3-way'!U199/(3*'OddsRatio_working_3-way'!X199^(1/3))*COS(('OddsRatio_working_3-way'!Y199+2*PI())/3)</f>
        <v>-0.30960977884975238</v>
      </c>
      <c r="AH199" s="11">
        <f>-'OddsRatio_working_3-way'!U199/(3*'OddsRatio_working_3-way'!X199^(1/3))*COS(('OddsRatio_working_3-way'!Y199+4*PI())/3)</f>
        <v>-0.21582891636495</v>
      </c>
      <c r="AI199" s="11">
        <f>'OddsRatio_working_3-way'!U199/(3*'OddsRatio_working_3-way'!X199^(1/3))*SIN(('OddsRatio_working_3-way'!Y199)/3)</f>
        <v>-5.4144406200435945E-2</v>
      </c>
      <c r="AJ199" s="11">
        <f>'OddsRatio_working_3-way'!U199/(3*'OddsRatio_working_3-way'!X199^(1/3))*SIN(('OddsRatio_working_3-way'!Y199+2*PI())/3)</f>
        <v>-0.4279710550870634</v>
      </c>
      <c r="AK199" s="11">
        <f>'OddsRatio_working_3-way'!U199/(3*'OddsRatio_working_3-way'!X199^(1/3))*SIN(('OddsRatio_working_3-way'!Y199+4*PI())/3)</f>
        <v>0.48211546128749927</v>
      </c>
      <c r="AL199" s="11">
        <f>'OddsRatio_working_3-way'!Z199+'OddsRatio_working_3-way'!AF199</f>
        <v>1.0508773904294051</v>
      </c>
      <c r="AM199" s="11">
        <f>'OddsRatio_working_3-way'!AA199+'OddsRatio_working_3-way'!AG199</f>
        <v>-0.61921955769950476</v>
      </c>
      <c r="AN199" s="11">
        <f>'OddsRatio_working_3-way'!AB199+'OddsRatio_working_3-way'!AH199</f>
        <v>-0.43165783272989999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1.0508773904294051</v>
      </c>
      <c r="AS199" s="11">
        <f>IF(('OddsRatio_working_3-way'!X199=0),IF(Q199&gt;0,-Q199^(1/3),(-Q199)^(1/3)),'OddsRatio_working_3-way'!AM199-'OddsRatio_working_3-way'!R199/3)</f>
        <v>-0.61921955769950476</v>
      </c>
      <c r="AT199" s="11">
        <f>IF(('OddsRatio_working_3-way'!X199=0),IF(Q199&gt;0,-Q199^(1/3),(-Q199)^(1/3)),'OddsRatio_working_3-way'!AN199-'OddsRatio_working_3-way'!R199/3)</f>
        <v>-0.43165783272989999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1.79</v>
      </c>
      <c r="B200" s="4">
        <f>IF('True_Odds_Calculator_3-way'!B201="","",'True_Odds_Calculator_3-way'!B201)</f>
        <v>3.55</v>
      </c>
      <c r="C200" s="4">
        <f>IF('True_Odds_Calculator_3-way'!C201="","",'True_Odds_Calculator_3-way'!C201)</f>
        <v>5.28</v>
      </c>
      <c r="D200" s="9">
        <f t="shared" si="52"/>
        <v>0.54637317672071195</v>
      </c>
      <c r="E200" s="9">
        <f t="shared" si="53"/>
        <v>0.27174475729244157</v>
      </c>
      <c r="F200" s="9">
        <f t="shared" si="54"/>
        <v>0.18188206598684653</v>
      </c>
      <c r="G200" s="9">
        <f t="shared" si="55"/>
        <v>1.0509505099688985</v>
      </c>
      <c r="H200" s="9">
        <f t="shared" si="56"/>
        <v>1.8302509028754301</v>
      </c>
      <c r="I200" s="9">
        <f t="shared" si="57"/>
        <v>3.6799238004206916</v>
      </c>
      <c r="J200" s="9">
        <f t="shared" si="58"/>
        <v>5.498068182666886</v>
      </c>
      <c r="K200" s="11">
        <f t="shared" si="59"/>
        <v>0.55865921787709494</v>
      </c>
      <c r="L200" s="11">
        <f t="shared" si="60"/>
        <v>0.28169014084507044</v>
      </c>
      <c r="M200" s="11">
        <f t="shared" si="61"/>
        <v>0.18939393939393939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-0.2569778753782217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0.22711178191546433</v>
      </c>
      <c r="Q200" s="11">
        <f>2*'OddsRatio_working_3-way'!K200*'OddsRatio_working_3-way'!L200*'OddsRatio_working_3-way'!M200</f>
        <v>5.9609391578862032E-2</v>
      </c>
      <c r="R200" s="11">
        <f t="shared" si="62"/>
        <v>0</v>
      </c>
      <c r="S200" s="11">
        <f t="shared" si="63"/>
        <v>-0.8837795144083892</v>
      </c>
      <c r="T200" s="11">
        <f t="shared" si="64"/>
        <v>-0.23196312714130951</v>
      </c>
      <c r="U200" s="11">
        <f>'OddsRatio_working_3-way'!S200-'OddsRatio_working_3-way'!R200^2/3</f>
        <v>-0.8837795144083892</v>
      </c>
      <c r="V200" s="11">
        <f>'OddsRatio_working_3-way'!S200*'OddsRatio_working_3-way'!R200/3-2*'OddsRatio_working_3-way'!R200^3/27-'OddsRatio_working_3-way'!T200</f>
        <v>0.23196312714130951</v>
      </c>
      <c r="W200" s="11">
        <f>'OddsRatio_working_3-way'!V200^2+4*'OddsRatio_working_3-way'!U200^3/27</f>
        <v>-4.8458342246513623E-2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0.15989467986747474</v>
      </c>
      <c r="Y200" s="11">
        <f>IF('OddsRatio_working_3-way'!W200&gt;=0,IF('OddsRatio_working_3-way'!V200+SQRT('OddsRatio_working_3-way'!W200)&gt;0,0,PI()),ACOS('OddsRatio_working_3-way'!V200/(2*'OddsRatio_working_3-way'!X200)))</f>
        <v>0.75923584385989329</v>
      </c>
      <c r="Z200" s="11">
        <f>'OddsRatio_working_3-way'!X200^(1/3)*COS('OddsRatio_working_3-way'!Y200/3)</f>
        <v>0.52547525498444925</v>
      </c>
      <c r="AA200" s="11">
        <f>'OddsRatio_working_3-way'!X200^(1/3)*COS(('OddsRatio_working_3-way'!Y200+2*PI())/3)</f>
        <v>-0.38043085542556104</v>
      </c>
      <c r="AB200" s="11">
        <f>'OddsRatio_working_3-way'!X200^(1/3)*COS(('OddsRatio_working_3-way'!Y200+4*PI())/3)</f>
        <v>-0.14504439955888859</v>
      </c>
      <c r="AC200" s="11">
        <f>'OddsRatio_working_3-way'!X200^(1/3)*SIN('OddsRatio_working_3-way'!Y200/3)</f>
        <v>0.13590043365821555</v>
      </c>
      <c r="AD200" s="11">
        <f>'OddsRatio_working_3-way'!X200^(1/3)*SIN(('OddsRatio_working_3-way'!Y200+2*PI())/3)</f>
        <v>0.38712470304753077</v>
      </c>
      <c r="AE200" s="11">
        <f>'OddsRatio_working_3-way'!X200^(1/3)*SIN(('OddsRatio_working_3-way'!Y200+4*PI())/3)</f>
        <v>-0.52302513670574613</v>
      </c>
      <c r="AF200" s="11">
        <f>-'OddsRatio_working_3-way'!U200/(3*'OddsRatio_working_3-way'!X200^(1/3))*COS(('OddsRatio_working_3-way'!Y200)/3)</f>
        <v>0.52547525498444936</v>
      </c>
      <c r="AG200" s="11">
        <f>-'OddsRatio_working_3-way'!U200/(3*'OddsRatio_working_3-way'!X200^(1/3))*COS(('OddsRatio_working_3-way'!Y200+2*PI())/3)</f>
        <v>-0.3804308554255611</v>
      </c>
      <c r="AH200" s="11">
        <f>-'OddsRatio_working_3-way'!U200/(3*'OddsRatio_working_3-way'!X200^(1/3))*COS(('OddsRatio_working_3-way'!Y200+4*PI())/3)</f>
        <v>-0.14504439955888862</v>
      </c>
      <c r="AI200" s="11">
        <f>'OddsRatio_working_3-way'!U200/(3*'OddsRatio_working_3-way'!X200^(1/3))*SIN(('OddsRatio_working_3-way'!Y200)/3)</f>
        <v>-0.13590043365821558</v>
      </c>
      <c r="AJ200" s="11">
        <f>'OddsRatio_working_3-way'!U200/(3*'OddsRatio_working_3-way'!X200^(1/3))*SIN(('OddsRatio_working_3-way'!Y200+2*PI())/3)</f>
        <v>-0.38712470304753083</v>
      </c>
      <c r="AK200" s="11">
        <f>'OddsRatio_working_3-way'!U200/(3*'OddsRatio_working_3-way'!X200^(1/3))*SIN(('OddsRatio_working_3-way'!Y200+4*PI())/3)</f>
        <v>0.52302513670574624</v>
      </c>
      <c r="AL200" s="11">
        <f>'OddsRatio_working_3-way'!Z200+'OddsRatio_working_3-way'!AF200</f>
        <v>1.0509505099688985</v>
      </c>
      <c r="AM200" s="11">
        <f>'OddsRatio_working_3-way'!AA200+'OddsRatio_working_3-way'!AG200</f>
        <v>-0.7608617108511222</v>
      </c>
      <c r="AN200" s="11">
        <f>'OddsRatio_working_3-way'!AB200+'OddsRatio_working_3-way'!AH200</f>
        <v>-0.29008879911777719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1.0509505099688985</v>
      </c>
      <c r="AS200" s="11">
        <f>IF(('OddsRatio_working_3-way'!X200=0),IF(Q200&gt;0,-Q200^(1/3),(-Q200)^(1/3)),'OddsRatio_working_3-way'!AM200-'OddsRatio_working_3-way'!R200/3)</f>
        <v>-0.7608617108511222</v>
      </c>
      <c r="AT200" s="11">
        <f>IF(('OddsRatio_working_3-way'!X200=0),IF(Q200&gt;0,-Q200^(1/3),(-Q200)^(1/3)),'OddsRatio_working_3-way'!AN200-'OddsRatio_working_3-way'!R200/3)</f>
        <v>-0.29008879911777719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2.65</v>
      </c>
      <c r="B201" s="4">
        <f>IF('True_Odds_Calculator_3-way'!B202="","",'True_Odds_Calculator_3-way'!B202)</f>
        <v>3.28</v>
      </c>
      <c r="C201" s="4">
        <f>IF('True_Odds_Calculator_3-way'!C202="","",'True_Odds_Calculator_3-way'!C202)</f>
        <v>2.9</v>
      </c>
      <c r="D201" s="9">
        <f t="shared" si="52"/>
        <v>0.36789427749181475</v>
      </c>
      <c r="E201" s="9">
        <f t="shared" si="53"/>
        <v>0.29636640610285481</v>
      </c>
      <c r="F201" s="9">
        <f t="shared" si="54"/>
        <v>0.33573931640533045</v>
      </c>
      <c r="G201" s="9">
        <f t="shared" si="55"/>
        <v>1.0413164887736306</v>
      </c>
      <c r="H201" s="9">
        <f t="shared" si="56"/>
        <v>2.7181722064764897</v>
      </c>
      <c r="I201" s="9">
        <f t="shared" si="57"/>
        <v>3.3742015944038783</v>
      </c>
      <c r="J201" s="9">
        <f t="shared" si="58"/>
        <v>2.978501328669898</v>
      </c>
      <c r="K201" s="11">
        <f t="shared" si="59"/>
        <v>0.37735849056603776</v>
      </c>
      <c r="L201" s="11">
        <f t="shared" si="60"/>
        <v>0.3048780487804878</v>
      </c>
      <c r="M201" s="11">
        <f t="shared" si="61"/>
        <v>0.34482758620689657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-0.28356633924179198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0.23128679562657697</v>
      </c>
      <c r="Q201" s="11">
        <f>2*'OddsRatio_working_3-way'!K201*'OddsRatio_working_3-way'!L201*'OddsRatio_working_3-way'!M201</f>
        <v>7.934366916863704E-2</v>
      </c>
      <c r="R201" s="11">
        <f t="shared" si="62"/>
        <v>0</v>
      </c>
      <c r="S201" s="11">
        <f t="shared" si="63"/>
        <v>-0.81563558017851634</v>
      </c>
      <c r="T201" s="11">
        <f t="shared" si="64"/>
        <v>-0.27980637398919944</v>
      </c>
      <c r="U201" s="11">
        <f>'OddsRatio_working_3-way'!S201-'OddsRatio_working_3-way'!R201^2/3</f>
        <v>-0.81563558017851634</v>
      </c>
      <c r="V201" s="11">
        <f>'OddsRatio_working_3-way'!S201*'OddsRatio_working_3-way'!R201/3-2*'OddsRatio_working_3-way'!R201^3/27-'OddsRatio_working_3-way'!T201</f>
        <v>0.27980637398919944</v>
      </c>
      <c r="W201" s="11">
        <f>'OddsRatio_working_3-way'!V201^2+4*'OddsRatio_working_3-way'!U201^3/27</f>
        <v>-2.0951882863443627E-3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0.14176282588475733</v>
      </c>
      <c r="Y201" s="11">
        <f>IF('OddsRatio_working_3-way'!W201&gt;=0,IF('OddsRatio_working_3-way'!V201+SQRT('OddsRatio_working_3-way'!W201)&gt;0,0,PI()),ACOS('OddsRatio_working_3-way'!V201/(2*'OddsRatio_working_3-way'!X201)))</f>
        <v>0.16215264139902597</v>
      </c>
      <c r="Z201" s="11">
        <f>'OddsRatio_working_3-way'!X201^(1/3)*COS('OddsRatio_working_3-way'!Y201/3)</f>
        <v>0.52065824438681529</v>
      </c>
      <c r="AA201" s="11">
        <f>'OddsRatio_working_3-way'!X201^(1/3)*COS(('OddsRatio_working_3-way'!Y201+2*PI())/3)</f>
        <v>-0.28472460248502418</v>
      </c>
      <c r="AB201" s="11">
        <f>'OddsRatio_working_3-way'!X201^(1/3)*COS(('OddsRatio_working_3-way'!Y201+4*PI())/3)</f>
        <v>-0.23593364190179136</v>
      </c>
      <c r="AC201" s="11">
        <f>'OddsRatio_working_3-way'!X201^(1/3)*SIN('OddsRatio_working_3-way'!Y201/3)</f>
        <v>2.8169474226750067E-2</v>
      </c>
      <c r="AD201" s="11">
        <f>'OddsRatio_working_3-way'!X201^(1/3)*SIN(('OddsRatio_working_3-way'!Y201+2*PI())/3)</f>
        <v>0.43681852921541359</v>
      </c>
      <c r="AE201" s="11">
        <f>'OddsRatio_working_3-way'!X201^(1/3)*SIN(('OddsRatio_working_3-way'!Y201+4*PI())/3)</f>
        <v>-0.46498800344216346</v>
      </c>
      <c r="AF201" s="11">
        <f>-'OddsRatio_working_3-way'!U201/(3*'OddsRatio_working_3-way'!X201^(1/3))*COS(('OddsRatio_working_3-way'!Y201)/3)</f>
        <v>0.52065824438681518</v>
      </c>
      <c r="AG201" s="11">
        <f>-'OddsRatio_working_3-way'!U201/(3*'OddsRatio_working_3-way'!X201^(1/3))*COS(('OddsRatio_working_3-way'!Y201+2*PI())/3)</f>
        <v>-0.28472460248502413</v>
      </c>
      <c r="AH201" s="11">
        <f>-'OddsRatio_working_3-way'!U201/(3*'OddsRatio_working_3-way'!X201^(1/3))*COS(('OddsRatio_working_3-way'!Y201+4*PI())/3)</f>
        <v>-0.23593364190179131</v>
      </c>
      <c r="AI201" s="11">
        <f>'OddsRatio_working_3-way'!U201/(3*'OddsRatio_working_3-way'!X201^(1/3))*SIN(('OddsRatio_working_3-way'!Y201)/3)</f>
        <v>-2.8169474226750063E-2</v>
      </c>
      <c r="AJ201" s="11">
        <f>'OddsRatio_working_3-way'!U201/(3*'OddsRatio_working_3-way'!X201^(1/3))*SIN(('OddsRatio_working_3-way'!Y201+2*PI())/3)</f>
        <v>-0.43681852921541348</v>
      </c>
      <c r="AK201" s="11">
        <f>'OddsRatio_working_3-way'!U201/(3*'OddsRatio_working_3-way'!X201^(1/3))*SIN(('OddsRatio_working_3-way'!Y201+4*PI())/3)</f>
        <v>0.46498800344216334</v>
      </c>
      <c r="AL201" s="11">
        <f>'OddsRatio_working_3-way'!Z201+'OddsRatio_working_3-way'!AF201</f>
        <v>1.0413164887736306</v>
      </c>
      <c r="AM201" s="11">
        <f>'OddsRatio_working_3-way'!AA201+'OddsRatio_working_3-way'!AG201</f>
        <v>-0.56944920497004836</v>
      </c>
      <c r="AN201" s="11">
        <f>'OddsRatio_working_3-way'!AB201+'OddsRatio_working_3-way'!AH201</f>
        <v>-0.47186728380358267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1.0413164887736306</v>
      </c>
      <c r="AS201" s="11">
        <f>IF(('OddsRatio_working_3-way'!X201=0),IF(Q201&gt;0,-Q201^(1/3),(-Q201)^(1/3)),'OddsRatio_working_3-way'!AM201-'OddsRatio_working_3-way'!R201/3)</f>
        <v>-0.56944920497004836</v>
      </c>
      <c r="AT201" s="11">
        <f>IF(('OddsRatio_working_3-way'!X201=0),IF(Q201&gt;0,-Q201^(1/3),(-Q201)^(1/3)),'OddsRatio_working_3-way'!AN201-'OddsRatio_working_3-way'!R201/3)</f>
        <v>-0.47186728380358267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1.94</v>
      </c>
      <c r="B202" s="4">
        <f>IF('True_Odds_Calculator_3-way'!B203="","",'True_Odds_Calculator_3-way'!B203)</f>
        <v>3.66</v>
      </c>
      <c r="C202" s="4">
        <f>IF('True_Odds_Calculator_3-way'!C203="","",'True_Odds_Calculator_3-way'!C203)</f>
        <v>4.13</v>
      </c>
      <c r="D202" s="9">
        <f t="shared" si="52"/>
        <v>0.50318884547391429</v>
      </c>
      <c r="E202" s="9">
        <f t="shared" si="53"/>
        <v>0.26357955535416899</v>
      </c>
      <c r="F202" s="9">
        <f t="shared" si="54"/>
        <v>0.23323159917191666</v>
      </c>
      <c r="G202" s="9">
        <f t="shared" si="55"/>
        <v>1.0503462260122456</v>
      </c>
      <c r="H202" s="9">
        <f t="shared" si="56"/>
        <v>1.9873254524515107</v>
      </c>
      <c r="I202" s="9">
        <f t="shared" si="57"/>
        <v>3.7939209611925735</v>
      </c>
      <c r="J202" s="9">
        <f t="shared" si="58"/>
        <v>4.2875836874183282</v>
      </c>
      <c r="K202" s="11">
        <f t="shared" si="59"/>
        <v>0.51546391752577325</v>
      </c>
      <c r="L202" s="11">
        <f t="shared" si="60"/>
        <v>0.27322404371584696</v>
      </c>
      <c r="M202" s="11">
        <f t="shared" si="61"/>
        <v>0.24213075060532688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-0.26688303070058594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0.22949973967295509</v>
      </c>
      <c r="Q202" s="11">
        <f>2*'OddsRatio_working_3-way'!K202*'OddsRatio_working_3-way'!L202*'OddsRatio_working_3-way'!M202</f>
        <v>6.8202002874578019E-2</v>
      </c>
      <c r="R202" s="11">
        <f t="shared" si="62"/>
        <v>0</v>
      </c>
      <c r="S202" s="11">
        <f t="shared" si="63"/>
        <v>-0.85992630955404992</v>
      </c>
      <c r="T202" s="11">
        <f t="shared" si="64"/>
        <v>-0.25555016628649324</v>
      </c>
      <c r="U202" s="11">
        <f>'OddsRatio_working_3-way'!S202-'OddsRatio_working_3-way'!R202^2/3</f>
        <v>-0.85992630955404992</v>
      </c>
      <c r="V202" s="11">
        <f>'OddsRatio_working_3-way'!S202*'OddsRatio_working_3-way'!R202/3-2*'OddsRatio_working_3-way'!R202^3/27-'OddsRatio_working_3-way'!T202</f>
        <v>0.25555016628649324</v>
      </c>
      <c r="W202" s="11">
        <f>'OddsRatio_working_3-way'!V202^2+4*'OddsRatio_working_3-way'!U202^3/27</f>
        <v>-2.8900410236612759E-2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0.15346522222124717</v>
      </c>
      <c r="Y202" s="11">
        <f>IF('OddsRatio_working_3-way'!W202&gt;=0,IF('OddsRatio_working_3-way'!V202+SQRT('OddsRatio_working_3-way'!W202)&gt;0,0,PI()),ACOS('OddsRatio_working_3-way'!V202/(2*'OddsRatio_working_3-way'!X202)))</f>
        <v>0.58701158596646252</v>
      </c>
      <c r="Z202" s="11">
        <f>'OddsRatio_working_3-way'!X202^(1/3)*COS('OddsRatio_working_3-way'!Y202/3)</f>
        <v>0.52517311300612279</v>
      </c>
      <c r="AA202" s="11">
        <f>'OddsRatio_working_3-way'!X202^(1/3)*COS(('OddsRatio_working_3-way'!Y202+2*PI())/3)</f>
        <v>-0.35273353881587161</v>
      </c>
      <c r="AB202" s="11">
        <f>'OddsRatio_working_3-way'!X202^(1/3)*COS(('OddsRatio_working_3-way'!Y202+4*PI())/3)</f>
        <v>-0.17243957419025113</v>
      </c>
      <c r="AC202" s="11">
        <f>'OddsRatio_working_3-way'!X202^(1/3)*SIN('OddsRatio_working_3-way'!Y202/3)</f>
        <v>0.10409276900986683</v>
      </c>
      <c r="AD202" s="11">
        <f>'OddsRatio_working_3-way'!X202^(1/3)*SIN(('OddsRatio_working_3-way'!Y202+2*PI())/3)</f>
        <v>0.40276687274292472</v>
      </c>
      <c r="AE202" s="11">
        <f>'OddsRatio_working_3-way'!X202^(1/3)*SIN(('OddsRatio_working_3-way'!Y202+4*PI())/3)</f>
        <v>-0.50685964175279152</v>
      </c>
      <c r="AF202" s="11">
        <f>-'OddsRatio_working_3-way'!U202/(3*'OddsRatio_working_3-way'!X202^(1/3))*COS(('OddsRatio_working_3-way'!Y202)/3)</f>
        <v>0.52517311300612279</v>
      </c>
      <c r="AG202" s="11">
        <f>-'OddsRatio_working_3-way'!U202/(3*'OddsRatio_working_3-way'!X202^(1/3))*COS(('OddsRatio_working_3-way'!Y202+2*PI())/3)</f>
        <v>-0.35273353881587161</v>
      </c>
      <c r="AH202" s="11">
        <f>-'OddsRatio_working_3-way'!U202/(3*'OddsRatio_working_3-way'!X202^(1/3))*COS(('OddsRatio_working_3-way'!Y202+4*PI())/3)</f>
        <v>-0.17243957419025113</v>
      </c>
      <c r="AI202" s="11">
        <f>'OddsRatio_working_3-way'!U202/(3*'OddsRatio_working_3-way'!X202^(1/3))*SIN(('OddsRatio_working_3-way'!Y202)/3)</f>
        <v>-0.10409276900986683</v>
      </c>
      <c r="AJ202" s="11">
        <f>'OddsRatio_working_3-way'!U202/(3*'OddsRatio_working_3-way'!X202^(1/3))*SIN(('OddsRatio_working_3-way'!Y202+2*PI())/3)</f>
        <v>-0.40276687274292472</v>
      </c>
      <c r="AK202" s="11">
        <f>'OddsRatio_working_3-way'!U202/(3*'OddsRatio_working_3-way'!X202^(1/3))*SIN(('OddsRatio_working_3-way'!Y202+4*PI())/3)</f>
        <v>0.50685964175279152</v>
      </c>
      <c r="AL202" s="11">
        <f>'OddsRatio_working_3-way'!Z202+'OddsRatio_working_3-way'!AF202</f>
        <v>1.0503462260122456</v>
      </c>
      <c r="AM202" s="11">
        <f>'OddsRatio_working_3-way'!AA202+'OddsRatio_working_3-way'!AG202</f>
        <v>-0.70546707763174321</v>
      </c>
      <c r="AN202" s="11">
        <f>'OddsRatio_working_3-way'!AB202+'OddsRatio_working_3-way'!AH202</f>
        <v>-0.34487914838050227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1.0503462260122456</v>
      </c>
      <c r="AS202" s="11">
        <f>IF(('OddsRatio_working_3-way'!X202=0),IF(Q202&gt;0,-Q202^(1/3),(-Q202)^(1/3)),'OddsRatio_working_3-way'!AM202-'OddsRatio_working_3-way'!R202/3)</f>
        <v>-0.70546707763174321</v>
      </c>
      <c r="AT202" s="11">
        <f>IF(('OddsRatio_working_3-way'!X202=0),IF(Q202&gt;0,-Q202^(1/3),(-Q202)^(1/3)),'OddsRatio_working_3-way'!AN202-'OddsRatio_working_3-way'!R202/3)</f>
        <v>-0.34487914838050227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1.89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4.9000000000000004</v>
      </c>
      <c r="D203" s="9">
        <f t="shared" si="52"/>
        <v>0.51698801501723191</v>
      </c>
      <c r="E203" s="9">
        <f t="shared" si="53"/>
        <v>0.28670412494218778</v>
      </c>
      <c r="F203" s="9">
        <f t="shared" si="54"/>
        <v>0.19630786004058037</v>
      </c>
      <c r="G203" s="9">
        <f t="shared" si="55"/>
        <v>1.0497537268212442</v>
      </c>
      <c r="H203" s="9">
        <f t="shared" si="56"/>
        <v>1.9342808168709069</v>
      </c>
      <c r="I203" s="9">
        <f t="shared" si="57"/>
        <v>3.4879163325663494</v>
      </c>
      <c r="J203" s="9">
        <f t="shared" si="58"/>
        <v>5.0940395346028531</v>
      </c>
      <c r="K203" s="11">
        <f t="shared" si="59"/>
        <v>0.52910052910052918</v>
      </c>
      <c r="L203" s="11">
        <f t="shared" si="60"/>
        <v>0.29673590504451036</v>
      </c>
      <c r="M203" s="11">
        <f t="shared" si="61"/>
        <v>0.2040816326530612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-0.26358165139731171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0.22941681029248401</v>
      </c>
      <c r="Q203" s="11">
        <f>2*'OddsRatio_working_3-way'!K203*'OddsRatio_working_3-way'!L203*'OddsRatio_working_3-way'!M203</f>
        <v>6.408290790292849E-2</v>
      </c>
      <c r="R203" s="11">
        <f t="shared" si="62"/>
        <v>0</v>
      </c>
      <c r="S203" s="11">
        <f t="shared" si="63"/>
        <v>-0.8703823239451175</v>
      </c>
      <c r="T203" s="11">
        <f t="shared" si="64"/>
        <v>-0.24312355417461382</v>
      </c>
      <c r="U203" s="11">
        <f>'OddsRatio_working_3-way'!S203-'OddsRatio_working_3-way'!R203^2/3</f>
        <v>-0.8703823239451175</v>
      </c>
      <c r="V203" s="11">
        <f>'OddsRatio_working_3-way'!S203*'OddsRatio_working_3-way'!R203/3-2*'OddsRatio_working_3-way'!R203^3/27-'OddsRatio_working_3-way'!T203</f>
        <v>0.24312355417461382</v>
      </c>
      <c r="W203" s="11">
        <f>'OddsRatio_working_3-way'!V203^2+4*'OddsRatio_working_3-way'!U203^3/27</f>
        <v>-3.8575607708605346E-2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0.15627273458852453</v>
      </c>
      <c r="Y203" s="11">
        <f>IF('OddsRatio_working_3-way'!W203&gt;=0,IF('OddsRatio_working_3-way'!V203+SQRT('OddsRatio_working_3-way'!W203)&gt;0,0,PI()),ACOS('OddsRatio_working_3-way'!V203/(2*'OddsRatio_working_3-way'!X203)))</f>
        <v>0.67950768230634684</v>
      </c>
      <c r="Z203" s="11">
        <f>'OddsRatio_working_3-way'!X203^(1/3)*COS('OddsRatio_working_3-way'!Y203/3)</f>
        <v>0.52487686341062223</v>
      </c>
      <c r="AA203" s="11">
        <f>'OddsRatio_working_3-way'!X203^(1/3)*COS(('OddsRatio_working_3-way'!Y203+2*PI())/3)</f>
        <v>-0.36719428919523717</v>
      </c>
      <c r="AB203" s="11">
        <f>'OddsRatio_working_3-way'!X203^(1/3)*COS(('OddsRatio_working_3-way'!Y203+4*PI())/3)</f>
        <v>-0.15768257421538517</v>
      </c>
      <c r="AC203" s="11">
        <f>'OddsRatio_working_3-way'!X203^(1/3)*SIN('OddsRatio_working_3-way'!Y203/3)</f>
        <v>0.12096164504199779</v>
      </c>
      <c r="AD203" s="11">
        <f>'OddsRatio_working_3-way'!X203^(1/3)*SIN(('OddsRatio_working_3-way'!Y203+2*PI())/3)</f>
        <v>0.39407587505129482</v>
      </c>
      <c r="AE203" s="11">
        <f>'OddsRatio_working_3-way'!X203^(1/3)*SIN(('OddsRatio_working_3-way'!Y203+4*PI())/3)</f>
        <v>-0.51503752009329262</v>
      </c>
      <c r="AF203" s="11">
        <f>-'OddsRatio_working_3-way'!U203/(3*'OddsRatio_working_3-way'!X203^(1/3))*COS(('OddsRatio_working_3-way'!Y203)/3)</f>
        <v>0.52487686341062201</v>
      </c>
      <c r="AG203" s="11">
        <f>-'OddsRatio_working_3-way'!U203/(3*'OddsRatio_working_3-way'!X203^(1/3))*COS(('OddsRatio_working_3-way'!Y203+2*PI())/3)</f>
        <v>-0.36719428919523706</v>
      </c>
      <c r="AH203" s="11">
        <f>-'OddsRatio_working_3-way'!U203/(3*'OddsRatio_working_3-way'!X203^(1/3))*COS(('OddsRatio_working_3-way'!Y203+4*PI())/3)</f>
        <v>-0.15768257421538509</v>
      </c>
      <c r="AI203" s="11">
        <f>'OddsRatio_working_3-way'!U203/(3*'OddsRatio_working_3-way'!X203^(1/3))*SIN(('OddsRatio_working_3-way'!Y203)/3)</f>
        <v>-0.12096164504199773</v>
      </c>
      <c r="AJ203" s="11">
        <f>'OddsRatio_working_3-way'!U203/(3*'OddsRatio_working_3-way'!X203^(1/3))*SIN(('OddsRatio_working_3-way'!Y203+2*PI())/3)</f>
        <v>-0.39407587505129471</v>
      </c>
      <c r="AK203" s="11">
        <f>'OddsRatio_working_3-way'!U203/(3*'OddsRatio_working_3-way'!X203^(1/3))*SIN(('OddsRatio_working_3-way'!Y203+4*PI())/3)</f>
        <v>0.5150375200932924</v>
      </c>
      <c r="AL203" s="11">
        <f>'OddsRatio_working_3-way'!Z203+'OddsRatio_working_3-way'!AF203</f>
        <v>1.0497537268212442</v>
      </c>
      <c r="AM203" s="11">
        <f>'OddsRatio_working_3-way'!AA203+'OddsRatio_working_3-way'!AG203</f>
        <v>-0.73438857839047422</v>
      </c>
      <c r="AN203" s="11">
        <f>'OddsRatio_working_3-way'!AB203+'OddsRatio_working_3-way'!AH203</f>
        <v>-0.31536514843077024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1.0497537268212442</v>
      </c>
      <c r="AS203" s="11">
        <f>IF(('OddsRatio_working_3-way'!X203=0),IF(Q203&gt;0,-Q203^(1/3),(-Q203)^(1/3)),'OddsRatio_working_3-way'!AM203-'OddsRatio_working_3-way'!R203/3)</f>
        <v>-0.73438857839047422</v>
      </c>
      <c r="AT203" s="11">
        <f>IF(('OddsRatio_working_3-way'!X203=0),IF(Q203&gt;0,-Q203^(1/3),(-Q203)^(1/3)),'OddsRatio_working_3-way'!AN203-'OddsRatio_working_3-way'!R203/3)</f>
        <v>-0.31536514843077024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2.39</v>
      </c>
      <c r="B204" s="4">
        <f>IF('True_Odds_Calculator_3-way'!B205="","",'True_Odds_Calculator_3-way'!B205)</f>
        <v>3.55</v>
      </c>
      <c r="C204" s="4">
        <f>IF('True_Odds_Calculator_3-way'!C205="","",'True_Odds_Calculator_3-way'!C205)</f>
        <v>3.05</v>
      </c>
      <c r="D204" s="9">
        <f t="shared" si="52"/>
        <v>0.40816084671626462</v>
      </c>
      <c r="E204" s="9">
        <f t="shared" si="53"/>
        <v>0.27321668511079844</v>
      </c>
      <c r="F204" s="9">
        <f t="shared" si="54"/>
        <v>0.31862246817293693</v>
      </c>
      <c r="G204" s="9">
        <f t="shared" si="55"/>
        <v>1.0431759119939903</v>
      </c>
      <c r="H204" s="9">
        <f t="shared" si="56"/>
        <v>2.4500145176716468</v>
      </c>
      <c r="I204" s="9">
        <f t="shared" si="57"/>
        <v>3.6600985755846747</v>
      </c>
      <c r="J204" s="9">
        <f t="shared" si="58"/>
        <v>3.1385106195876795</v>
      </c>
      <c r="K204" s="11">
        <f t="shared" si="59"/>
        <v>0.41841004184100417</v>
      </c>
      <c r="L204" s="11">
        <f t="shared" si="60"/>
        <v>0.28169014084507044</v>
      </c>
      <c r="M204" s="11">
        <f t="shared" si="61"/>
        <v>0.32786885245901642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-0.28079071865861471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0.23147320716948649</v>
      </c>
      <c r="Q204" s="11">
        <f>2*'OddsRatio_working_3-way'!K204*'OddsRatio_working_3-way'!L204*'OddsRatio_working_3-way'!M204</f>
        <v>7.7286546634219203E-2</v>
      </c>
      <c r="R204" s="11">
        <f t="shared" si="62"/>
        <v>0</v>
      </c>
      <c r="S204" s="11">
        <f t="shared" si="63"/>
        <v>-0.82436203117850049</v>
      </c>
      <c r="T204" s="11">
        <f t="shared" si="64"/>
        <v>-0.27524608720484156</v>
      </c>
      <c r="U204" s="11">
        <f>'OddsRatio_working_3-way'!S204-'OddsRatio_working_3-way'!R204^2/3</f>
        <v>-0.82436203117850049</v>
      </c>
      <c r="V204" s="11">
        <f>'OddsRatio_working_3-way'!S204*'OddsRatio_working_3-way'!R204/3-2*'OddsRatio_working_3-way'!R204^3/27-'OddsRatio_working_3-way'!T204</f>
        <v>0.27524608720484156</v>
      </c>
      <c r="W204" s="11">
        <f>'OddsRatio_working_3-way'!V204^2+4*'OddsRatio_working_3-way'!U204^3/27</f>
        <v>-7.2342551063332428E-3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0.14404397212996148</v>
      </c>
      <c r="Y204" s="11">
        <f>IF('OddsRatio_working_3-way'!W204&gt;=0,IF('OddsRatio_working_3-way'!V204+SQRT('OddsRatio_working_3-way'!W204)&gt;0,0,PI()),ACOS('OddsRatio_working_3-way'!V204/(2*'OddsRatio_working_3-way'!X204)))</f>
        <v>0.29970430763861522</v>
      </c>
      <c r="Z204" s="11">
        <f>'OddsRatio_working_3-way'!X204^(1/3)*COS('OddsRatio_working_3-way'!Y204/3)</f>
        <v>0.52158795599699503</v>
      </c>
      <c r="AA204" s="11">
        <f>'OddsRatio_working_3-way'!X204^(1/3)*COS(('OddsRatio_working_3-way'!Y204+2*PI())/3)</f>
        <v>-0.3060710242115916</v>
      </c>
      <c r="AB204" s="11">
        <f>'OddsRatio_working_3-way'!X204^(1/3)*COS(('OddsRatio_working_3-way'!Y204+4*PI())/3)</f>
        <v>-0.21551693178540357</v>
      </c>
      <c r="AC204" s="11">
        <f>'OddsRatio_working_3-way'!X204^(1/3)*SIN('OddsRatio_working_3-way'!Y204/3)</f>
        <v>5.2281429638481938E-2</v>
      </c>
      <c r="AD204" s="11">
        <f>'OddsRatio_working_3-way'!X204^(1/3)*SIN(('OddsRatio_working_3-way'!Y204+2*PI())/3)</f>
        <v>0.42556770538215666</v>
      </c>
      <c r="AE204" s="11">
        <f>'OddsRatio_working_3-way'!X204^(1/3)*SIN(('OddsRatio_working_3-way'!Y204+4*PI())/3)</f>
        <v>-0.47784913502063858</v>
      </c>
      <c r="AF204" s="11">
        <f>-'OddsRatio_working_3-way'!U204/(3*'OddsRatio_working_3-way'!X204^(1/3))*COS(('OddsRatio_working_3-way'!Y204)/3)</f>
        <v>0.52158795599699515</v>
      </c>
      <c r="AG204" s="11">
        <f>-'OddsRatio_working_3-way'!U204/(3*'OddsRatio_working_3-way'!X204^(1/3))*COS(('OddsRatio_working_3-way'!Y204+2*PI())/3)</f>
        <v>-0.30607102421159171</v>
      </c>
      <c r="AH204" s="11">
        <f>-'OddsRatio_working_3-way'!U204/(3*'OddsRatio_working_3-way'!X204^(1/3))*COS(('OddsRatio_working_3-way'!Y204+4*PI())/3)</f>
        <v>-0.21551693178540363</v>
      </c>
      <c r="AI204" s="11">
        <f>'OddsRatio_working_3-way'!U204/(3*'OddsRatio_working_3-way'!X204^(1/3))*SIN(('OddsRatio_working_3-way'!Y204)/3)</f>
        <v>-5.2281429638481952E-2</v>
      </c>
      <c r="AJ204" s="11">
        <f>'OddsRatio_working_3-way'!U204/(3*'OddsRatio_working_3-way'!X204^(1/3))*SIN(('OddsRatio_working_3-way'!Y204+2*PI())/3)</f>
        <v>-0.42556770538215677</v>
      </c>
      <c r="AK204" s="11">
        <f>'OddsRatio_working_3-way'!U204/(3*'OddsRatio_working_3-way'!X204^(1/3))*SIN(('OddsRatio_working_3-way'!Y204+4*PI())/3)</f>
        <v>0.47784913502063869</v>
      </c>
      <c r="AL204" s="11">
        <f>'OddsRatio_working_3-way'!Z204+'OddsRatio_working_3-way'!AF204</f>
        <v>1.0431759119939903</v>
      </c>
      <c r="AM204" s="11">
        <f>'OddsRatio_working_3-way'!AA204+'OddsRatio_working_3-way'!AG204</f>
        <v>-0.61214204842318332</v>
      </c>
      <c r="AN204" s="11">
        <f>'OddsRatio_working_3-way'!AB204+'OddsRatio_working_3-way'!AH204</f>
        <v>-0.4310338635708072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1.0431759119939903</v>
      </c>
      <c r="AS204" s="11">
        <f>IF(('OddsRatio_working_3-way'!X204=0),IF(Q204&gt;0,-Q204^(1/3),(-Q204)^(1/3)),'OddsRatio_working_3-way'!AM204-'OddsRatio_working_3-way'!R204/3)</f>
        <v>-0.61214204842318332</v>
      </c>
      <c r="AT204" s="11">
        <f>IF(('OddsRatio_working_3-way'!X204=0),IF(Q204&gt;0,-Q204^(1/3),(-Q204)^(1/3)),'OddsRatio_working_3-way'!AN204-'OddsRatio_working_3-way'!R204/3)</f>
        <v>-0.4310338635708072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1.55</v>
      </c>
      <c r="B205" s="4">
        <f>IF('True_Odds_Calculator_3-way'!B206="","",'True_Odds_Calculator_3-way'!B206)</f>
        <v>4.1500000000000004</v>
      </c>
      <c r="C205" s="4">
        <f>IF('True_Odds_Calculator_3-way'!C206="","",'True_Odds_Calculator_3-way'!C206)</f>
        <v>6.85</v>
      </c>
      <c r="D205" s="9">
        <f t="shared" si="52"/>
        <v>0.63125071088817886</v>
      </c>
      <c r="E205" s="9">
        <f t="shared" si="53"/>
        <v>0.2301165311118574</v>
      </c>
      <c r="F205" s="9">
        <f t="shared" si="54"/>
        <v>0.1386327579999638</v>
      </c>
      <c r="G205" s="9">
        <f t="shared" si="55"/>
        <v>1.0621029669610138</v>
      </c>
      <c r="H205" s="9">
        <f t="shared" si="56"/>
        <v>1.5841566318285576</v>
      </c>
      <c r="I205" s="9">
        <f t="shared" si="57"/>
        <v>4.3456243459271935</v>
      </c>
      <c r="J205" s="9">
        <f t="shared" si="58"/>
        <v>7.2133023567219308</v>
      </c>
      <c r="K205" s="11">
        <f t="shared" si="59"/>
        <v>0.64516129032258063</v>
      </c>
      <c r="L205" s="11">
        <f t="shared" si="60"/>
        <v>0.24096385542168672</v>
      </c>
      <c r="M205" s="11">
        <f t="shared" si="61"/>
        <v>0.14598540145985403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-0.23001636874789011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0.21673697379581899</v>
      </c>
      <c r="Q205" s="11">
        <f>2*'OddsRatio_working_3-way'!K205*'OddsRatio_working_3-way'!L205*'OddsRatio_working_3-way'!M205</f>
        <v>4.5389942156192464E-2</v>
      </c>
      <c r="R205" s="11">
        <f t="shared" si="62"/>
        <v>0</v>
      </c>
      <c r="S205" s="11">
        <f t="shared" si="63"/>
        <v>-0.9422676089342753</v>
      </c>
      <c r="T205" s="11">
        <f t="shared" si="64"/>
        <v>-0.19733353066686396</v>
      </c>
      <c r="U205" s="11">
        <f>'OddsRatio_working_3-way'!S205-'OddsRatio_working_3-way'!R205^2/3</f>
        <v>-0.9422676089342753</v>
      </c>
      <c r="V205" s="11">
        <f>'OddsRatio_working_3-way'!S205*'OddsRatio_working_3-way'!R205/3-2*'OddsRatio_working_3-way'!R205^3/27-'OddsRatio_working_3-way'!T205</f>
        <v>0.19733353066686396</v>
      </c>
      <c r="W205" s="11">
        <f>'OddsRatio_working_3-way'!V205^2+4*'OddsRatio_working_3-way'!U205^3/27</f>
        <v>-8.5001624341945775E-2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0.17602709071858508</v>
      </c>
      <c r="Y205" s="11">
        <f>IF('OddsRatio_working_3-way'!W205&gt;=0,IF('OddsRatio_working_3-way'!V205+SQRT('OddsRatio_working_3-way'!W205)&gt;0,0,PI()),ACOS('OddsRatio_working_3-way'!V205/(2*'OddsRatio_working_3-way'!X205)))</f>
        <v>0.97578233300722572</v>
      </c>
      <c r="Z205" s="11">
        <f>'OddsRatio_working_3-way'!X205^(1/3)*COS('OddsRatio_working_3-way'!Y205/3)</f>
        <v>0.5310514834805069</v>
      </c>
      <c r="AA205" s="11">
        <f>'OddsRatio_working_3-way'!X205^(1/3)*COS(('OddsRatio_working_3-way'!Y205+2*PI())/3)</f>
        <v>-0.42062294885061224</v>
      </c>
      <c r="AB205" s="11">
        <f>'OddsRatio_working_3-way'!X205^(1/3)*COS(('OddsRatio_working_3-way'!Y205+4*PI())/3)</f>
        <v>-0.1104285346298946</v>
      </c>
      <c r="AC205" s="11">
        <f>'OddsRatio_working_3-way'!X205^(1/3)*SIN('OddsRatio_working_3-way'!Y205/3)</f>
        <v>0.1790908285514495</v>
      </c>
      <c r="AD205" s="11">
        <f>'OddsRatio_working_3-way'!X205^(1/3)*SIN(('OddsRatio_working_3-way'!Y205+2*PI())/3)</f>
        <v>0.3703586611358064</v>
      </c>
      <c r="AE205" s="11">
        <f>'OddsRatio_working_3-way'!X205^(1/3)*SIN(('OddsRatio_working_3-way'!Y205+4*PI())/3)</f>
        <v>-0.54944948968725593</v>
      </c>
      <c r="AF205" s="11">
        <f>-'OddsRatio_working_3-way'!U205/(3*'OddsRatio_working_3-way'!X205^(1/3))*COS(('OddsRatio_working_3-way'!Y205)/3)</f>
        <v>0.53105148348050679</v>
      </c>
      <c r="AG205" s="11">
        <f>-'OddsRatio_working_3-way'!U205/(3*'OddsRatio_working_3-way'!X205^(1/3))*COS(('OddsRatio_working_3-way'!Y205+2*PI())/3)</f>
        <v>-0.42062294885061213</v>
      </c>
      <c r="AH205" s="11">
        <f>-'OddsRatio_working_3-way'!U205/(3*'OddsRatio_working_3-way'!X205^(1/3))*COS(('OddsRatio_working_3-way'!Y205+4*PI())/3)</f>
        <v>-0.11042853462989458</v>
      </c>
      <c r="AI205" s="11">
        <f>'OddsRatio_working_3-way'!U205/(3*'OddsRatio_working_3-way'!X205^(1/3))*SIN(('OddsRatio_working_3-way'!Y205)/3)</f>
        <v>-0.17909082855144948</v>
      </c>
      <c r="AJ205" s="11">
        <f>'OddsRatio_working_3-way'!U205/(3*'OddsRatio_working_3-way'!X205^(1/3))*SIN(('OddsRatio_working_3-way'!Y205+2*PI())/3)</f>
        <v>-0.37035866113580634</v>
      </c>
      <c r="AK205" s="11">
        <f>'OddsRatio_working_3-way'!U205/(3*'OddsRatio_working_3-way'!X205^(1/3))*SIN(('OddsRatio_working_3-way'!Y205+4*PI())/3)</f>
        <v>0.54944948968725593</v>
      </c>
      <c r="AL205" s="11">
        <f>'OddsRatio_working_3-way'!Z205+'OddsRatio_working_3-way'!AF205</f>
        <v>1.0621029669610138</v>
      </c>
      <c r="AM205" s="11">
        <f>'OddsRatio_working_3-way'!AA205+'OddsRatio_working_3-way'!AG205</f>
        <v>-0.84124589770122438</v>
      </c>
      <c r="AN205" s="11">
        <f>'OddsRatio_working_3-way'!AB205+'OddsRatio_working_3-way'!AH205</f>
        <v>-0.22085706925978918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1.0621029669610138</v>
      </c>
      <c r="AS205" s="11">
        <f>IF(('OddsRatio_working_3-way'!X205=0),IF(Q205&gt;0,-Q205^(1/3),(-Q205)^(1/3)),'OddsRatio_working_3-way'!AM205-'OddsRatio_working_3-way'!R205/3)</f>
        <v>-0.84124589770122438</v>
      </c>
      <c r="AT205" s="11">
        <f>IF(('OddsRatio_working_3-way'!X205=0),IF(Q205&gt;0,-Q205^(1/3),(-Q205)^(1/3)),'OddsRatio_working_3-way'!AN205-'OddsRatio_working_3-way'!R205/3)</f>
        <v>-0.22085706925978918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3.03</v>
      </c>
      <c r="B206" s="4">
        <f>IF('True_Odds_Calculator_3-way'!B207="","",'True_Odds_Calculator_3-way'!B207)</f>
        <v>3.36</v>
      </c>
      <c r="C206" s="4">
        <f>IF('True_Odds_Calculator_3-way'!C207="","",'True_Odds_Calculator_3-way'!C207)</f>
        <v>2.4700000000000002</v>
      </c>
      <c r="D206" s="9">
        <f t="shared" si="52"/>
        <v>0.3193303940898391</v>
      </c>
      <c r="E206" s="9">
        <f t="shared" si="53"/>
        <v>0.28751648664770807</v>
      </c>
      <c r="F206" s="9">
        <f t="shared" si="54"/>
        <v>0.39315311926245261</v>
      </c>
      <c r="G206" s="9">
        <f t="shared" si="55"/>
        <v>1.0500260256840843</v>
      </c>
      <c r="H206" s="9">
        <f t="shared" si="56"/>
        <v>3.1315528321386914</v>
      </c>
      <c r="I206" s="9">
        <f t="shared" si="57"/>
        <v>3.4780614206144391</v>
      </c>
      <c r="J206" s="9">
        <f t="shared" si="58"/>
        <v>2.5435382577556043</v>
      </c>
      <c r="K206" s="11">
        <f t="shared" si="59"/>
        <v>0.33003300330033003</v>
      </c>
      <c r="L206" s="11">
        <f t="shared" si="60"/>
        <v>0.29761904761904762</v>
      </c>
      <c r="M206" s="11">
        <f t="shared" si="61"/>
        <v>0.40485829959514169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-0.28005705428842464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0.23303371401339096</v>
      </c>
      <c r="Q206" s="11">
        <f>2*'OddsRatio_working_3-way'!K206*'OddsRatio_working_3-way'!L206*'OddsRatio_working_3-way'!M206</f>
        <v>7.9533690789553219E-2</v>
      </c>
      <c r="R206" s="11">
        <f t="shared" si="62"/>
        <v>0</v>
      </c>
      <c r="S206" s="11">
        <f t="shared" si="63"/>
        <v>-0.8320937124954354</v>
      </c>
      <c r="T206" s="11">
        <f t="shared" si="64"/>
        <v>-0.28399102815543864</v>
      </c>
      <c r="U206" s="11">
        <f>'OddsRatio_working_3-way'!S206-'OddsRatio_working_3-way'!R206^2/3</f>
        <v>-0.8320937124954354</v>
      </c>
      <c r="V206" s="11">
        <f>'OddsRatio_working_3-way'!S206*'OddsRatio_working_3-way'!R206/3-2*'OddsRatio_working_3-way'!R206^3/27-'OddsRatio_working_3-way'!T206</f>
        <v>0.28399102815543864</v>
      </c>
      <c r="W206" s="11">
        <f>'OddsRatio_working_3-way'!V206^2+4*'OddsRatio_working_3-way'!U206^3/27</f>
        <v>-4.700947784416154E-3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0.14607519626651139</v>
      </c>
      <c r="Y206" s="11">
        <f>IF('OddsRatio_working_3-way'!W206&gt;=0,IF('OddsRatio_working_3-way'!V206+SQRT('OddsRatio_working_3-way'!W206)&gt;0,0,PI()),ACOS('OddsRatio_working_3-way'!V206/(2*'OddsRatio_working_3-way'!X206)))</f>
        <v>0.23689500945045538</v>
      </c>
      <c r="Z206" s="11">
        <f>'OddsRatio_working_3-way'!X206^(1/3)*COS('OddsRatio_working_3-way'!Y206/3)</f>
        <v>0.52501301284204216</v>
      </c>
      <c r="AA206" s="11">
        <f>'OddsRatio_working_3-way'!X206^(1/3)*COS(('OddsRatio_working_3-way'!Y206+2*PI())/3)</f>
        <v>-0.29848469959063539</v>
      </c>
      <c r="AB206" s="11">
        <f>'OddsRatio_working_3-way'!X206^(1/3)*COS(('OddsRatio_working_3-way'!Y206+4*PI())/3)</f>
        <v>-0.22652831325140668</v>
      </c>
      <c r="AC206" s="11">
        <f>'OddsRatio_working_3-way'!X206^(1/3)*SIN('OddsRatio_working_3-way'!Y206/3)</f>
        <v>4.1544039022866443E-2</v>
      </c>
      <c r="AD206" s="11">
        <f>'OddsRatio_working_3-way'!X206^(1/3)*SIN(('OddsRatio_working_3-way'!Y206+2*PI())/3)</f>
        <v>0.43390258692718109</v>
      </c>
      <c r="AE206" s="11">
        <f>'OddsRatio_working_3-way'!X206^(1/3)*SIN(('OddsRatio_working_3-way'!Y206+4*PI())/3)</f>
        <v>-0.4754466259500475</v>
      </c>
      <c r="AF206" s="11">
        <f>-'OddsRatio_working_3-way'!U206/(3*'OddsRatio_working_3-way'!X206^(1/3))*COS(('OddsRatio_working_3-way'!Y206)/3)</f>
        <v>0.52501301284204216</v>
      </c>
      <c r="AG206" s="11">
        <f>-'OddsRatio_working_3-way'!U206/(3*'OddsRatio_working_3-way'!X206^(1/3))*COS(('OddsRatio_working_3-way'!Y206+2*PI())/3)</f>
        <v>-0.29848469959063539</v>
      </c>
      <c r="AH206" s="11">
        <f>-'OddsRatio_working_3-way'!U206/(3*'OddsRatio_working_3-way'!X206^(1/3))*COS(('OddsRatio_working_3-way'!Y206+4*PI())/3)</f>
        <v>-0.22652831325140668</v>
      </c>
      <c r="AI206" s="11">
        <f>'OddsRatio_working_3-way'!U206/(3*'OddsRatio_working_3-way'!X206^(1/3))*SIN(('OddsRatio_working_3-way'!Y206)/3)</f>
        <v>-4.1544039022866443E-2</v>
      </c>
      <c r="AJ206" s="11">
        <f>'OddsRatio_working_3-way'!U206/(3*'OddsRatio_working_3-way'!X206^(1/3))*SIN(('OddsRatio_working_3-way'!Y206+2*PI())/3)</f>
        <v>-0.43390258692718109</v>
      </c>
      <c r="AK206" s="11">
        <f>'OddsRatio_working_3-way'!U206/(3*'OddsRatio_working_3-way'!X206^(1/3))*SIN(('OddsRatio_working_3-way'!Y206+4*PI())/3)</f>
        <v>0.4754466259500475</v>
      </c>
      <c r="AL206" s="11">
        <f>'OddsRatio_working_3-way'!Z206+'OddsRatio_working_3-way'!AF206</f>
        <v>1.0500260256840843</v>
      </c>
      <c r="AM206" s="11">
        <f>'OddsRatio_working_3-way'!AA206+'OddsRatio_working_3-way'!AG206</f>
        <v>-0.59696939918127079</v>
      </c>
      <c r="AN206" s="11">
        <f>'OddsRatio_working_3-way'!AB206+'OddsRatio_working_3-way'!AH206</f>
        <v>-0.45305662650281336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1.0500260256840843</v>
      </c>
      <c r="AS206" s="11">
        <f>IF(('OddsRatio_working_3-way'!X206=0),IF(Q206&gt;0,-Q206^(1/3),(-Q206)^(1/3)),'OddsRatio_working_3-way'!AM206-'OddsRatio_working_3-way'!R206/3)</f>
        <v>-0.59696939918127079</v>
      </c>
      <c r="AT206" s="11">
        <f>IF(('OddsRatio_working_3-way'!X206=0),IF(Q206&gt;0,-Q206^(1/3),(-Q206)^(1/3)),'OddsRatio_working_3-way'!AN206-'OddsRatio_working_3-way'!R206/3)</f>
        <v>-0.45305662650281336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2.65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2.96</v>
      </c>
      <c r="D207" s="9">
        <f t="shared" si="52"/>
        <v>0.36597911128364286</v>
      </c>
      <c r="E207" s="9">
        <f t="shared" si="53"/>
        <v>0.30699660764386411</v>
      </c>
      <c r="F207" s="9">
        <f t="shared" si="54"/>
        <v>0.32702428107249315</v>
      </c>
      <c r="G207" s="9">
        <f t="shared" si="55"/>
        <v>1.0499372019424147</v>
      </c>
      <c r="H207" s="9">
        <f t="shared" si="56"/>
        <v>2.7323963832049838</v>
      </c>
      <c r="I207" s="9">
        <f t="shared" si="57"/>
        <v>3.257364984176192</v>
      </c>
      <c r="J207" s="9">
        <f t="shared" si="58"/>
        <v>3.0578769158071322</v>
      </c>
      <c r="K207" s="11">
        <f t="shared" si="59"/>
        <v>0.37735849056603776</v>
      </c>
      <c r="L207" s="11">
        <f t="shared" si="60"/>
        <v>0.31746031746031744</v>
      </c>
      <c r="M207" s="11">
        <f t="shared" si="61"/>
        <v>0.33783783783783783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-0.28140404555498888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0.23311721424928969</v>
      </c>
      <c r="Q207" s="11">
        <f>2*'OddsRatio_working_3-way'!K207*'OddsRatio_working_3-way'!L207*'OddsRatio_working_3-way'!M207</f>
        <v>8.0943477169892267E-2</v>
      </c>
      <c r="R207" s="11">
        <f t="shared" si="62"/>
        <v>0</v>
      </c>
      <c r="S207" s="11">
        <f t="shared" si="63"/>
        <v>-0.82840747292574546</v>
      </c>
      <c r="T207" s="11">
        <f t="shared" si="64"/>
        <v>-0.28764148365477277</v>
      </c>
      <c r="U207" s="11">
        <f>'OddsRatio_working_3-way'!S207-'OddsRatio_working_3-way'!R207^2/3</f>
        <v>-0.82840747292574546</v>
      </c>
      <c r="V207" s="11">
        <f>'OddsRatio_working_3-way'!S207*'OddsRatio_working_3-way'!R207/3-2*'OddsRatio_working_3-way'!R207^3/27-'OddsRatio_working_3-way'!T207</f>
        <v>0.28764148365477277</v>
      </c>
      <c r="W207" s="11">
        <f>'OddsRatio_working_3-way'!V207^2+4*'OddsRatio_working_3-way'!U207^3/27</f>
        <v>-1.4849006218504712E-3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0.14510558547224275</v>
      </c>
      <c r="Y207" s="11">
        <f>IF('OddsRatio_working_3-way'!W207&gt;=0,IF('OddsRatio_working_3-way'!V207+SQRT('OddsRatio_working_3-way'!W207)&gt;0,0,PI()),ACOS('OddsRatio_working_3-way'!V207/(2*'OddsRatio_working_3-way'!X207)))</f>
        <v>0.13317387948899051</v>
      </c>
      <c r="Z207" s="11">
        <f>'OddsRatio_working_3-way'!X207^(1/3)*COS('OddsRatio_working_3-way'!Y207/3)</f>
        <v>0.52496860097120734</v>
      </c>
      <c r="AA207" s="11">
        <f>'OddsRatio_working_3-way'!X207^(1/3)*COS(('OddsRatio_working_3-way'!Y207+2*PI())/3)</f>
        <v>-0.28267945404249201</v>
      </c>
      <c r="AB207" s="11">
        <f>'OddsRatio_working_3-way'!X207^(1/3)*COS(('OddsRatio_working_3-way'!Y207+4*PI())/3)</f>
        <v>-0.24228914692871542</v>
      </c>
      <c r="AC207" s="11">
        <f>'OddsRatio_working_3-way'!X207^(1/3)*SIN('OddsRatio_working_3-way'!Y207/3)</f>
        <v>2.3319354684790631E-2</v>
      </c>
      <c r="AD207" s="11">
        <f>'OddsRatio_working_3-way'!X207^(1/3)*SIN(('OddsRatio_working_3-way'!Y207+2*PI())/3)</f>
        <v>0.4429764672878464</v>
      </c>
      <c r="AE207" s="11">
        <f>'OddsRatio_working_3-way'!X207^(1/3)*SIN(('OddsRatio_working_3-way'!Y207+4*PI())/3)</f>
        <v>-0.46629582197263691</v>
      </c>
      <c r="AF207" s="11">
        <f>-'OddsRatio_working_3-way'!U207/(3*'OddsRatio_working_3-way'!X207^(1/3))*COS(('OddsRatio_working_3-way'!Y207)/3)</f>
        <v>0.52496860097120746</v>
      </c>
      <c r="AG207" s="11">
        <f>-'OddsRatio_working_3-way'!U207/(3*'OddsRatio_working_3-way'!X207^(1/3))*COS(('OddsRatio_working_3-way'!Y207+2*PI())/3)</f>
        <v>-0.28267945404249206</v>
      </c>
      <c r="AH207" s="11">
        <f>-'OddsRatio_working_3-way'!U207/(3*'OddsRatio_working_3-way'!X207^(1/3))*COS(('OddsRatio_working_3-way'!Y207+4*PI())/3)</f>
        <v>-0.24228914692871548</v>
      </c>
      <c r="AI207" s="11">
        <f>'OddsRatio_working_3-way'!U207/(3*'OddsRatio_working_3-way'!X207^(1/3))*SIN(('OddsRatio_working_3-way'!Y207)/3)</f>
        <v>-2.3319354684790634E-2</v>
      </c>
      <c r="AJ207" s="11">
        <f>'OddsRatio_working_3-way'!U207/(3*'OddsRatio_working_3-way'!X207^(1/3))*SIN(('OddsRatio_working_3-way'!Y207+2*PI())/3)</f>
        <v>-0.44297646728784651</v>
      </c>
      <c r="AK207" s="11">
        <f>'OddsRatio_working_3-way'!U207/(3*'OddsRatio_working_3-way'!X207^(1/3))*SIN(('OddsRatio_working_3-way'!Y207+4*PI())/3)</f>
        <v>0.46629582197263703</v>
      </c>
      <c r="AL207" s="11">
        <f>'OddsRatio_working_3-way'!Z207+'OddsRatio_working_3-way'!AF207</f>
        <v>1.0499372019424147</v>
      </c>
      <c r="AM207" s="11">
        <f>'OddsRatio_working_3-way'!AA207+'OddsRatio_working_3-way'!AG207</f>
        <v>-0.56535890808498412</v>
      </c>
      <c r="AN207" s="11">
        <f>'OddsRatio_working_3-way'!AB207+'OddsRatio_working_3-way'!AH207</f>
        <v>-0.4845782938574309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1.0499372019424147</v>
      </c>
      <c r="AS207" s="11">
        <f>IF(('OddsRatio_working_3-way'!X207=0),IF(Q207&gt;0,-Q207^(1/3),(-Q207)^(1/3)),'OddsRatio_working_3-way'!AM207-'OddsRatio_working_3-way'!R207/3)</f>
        <v>-0.56535890808498412</v>
      </c>
      <c r="AT207" s="11">
        <f>IF(('OddsRatio_working_3-way'!X207=0),IF(Q207&gt;0,-Q207^(1/3),(-Q207)^(1/3)),'OddsRatio_working_3-way'!AN207-'OddsRatio_working_3-way'!R207/3)</f>
        <v>-0.4845782938574309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3.14</v>
      </c>
      <c r="D208" s="9">
        <f t="shared" si="52"/>
        <v>0.40095373779600058</v>
      </c>
      <c r="E208" s="9">
        <f t="shared" si="53"/>
        <v>0.2915054991316457</v>
      </c>
      <c r="F208" s="9">
        <f t="shared" si="54"/>
        <v>0.30754076307235362</v>
      </c>
      <c r="G208" s="9">
        <f t="shared" si="55"/>
        <v>1.052150223742351</v>
      </c>
      <c r="H208" s="9">
        <f t="shared" si="56"/>
        <v>2.4940533177141386</v>
      </c>
      <c r="I208" s="9">
        <f t="shared" si="57"/>
        <v>3.4304670168448306</v>
      </c>
      <c r="J208" s="9">
        <f t="shared" si="58"/>
        <v>3.2516014788086314</v>
      </c>
      <c r="K208" s="11">
        <f t="shared" si="59"/>
        <v>0.41322314049586778</v>
      </c>
      <c r="L208" s="11">
        <f t="shared" si="60"/>
        <v>0.30211480362537763</v>
      </c>
      <c r="M208" s="11">
        <f t="shared" si="61"/>
        <v>0.31847133757961782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7.9516450919981482E-2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-0.28491538298040875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0.28491538298040875</v>
      </c>
      <c r="W208" s="11">
        <f>'OddsRatio_working_3-way'!V208^2+4*'OddsRatio_working_3-way'!U208^3/27</f>
        <v>-5.4532093093021261E-3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0.25360469268642905</v>
      </c>
      <c r="Z208" s="11">
        <f>'OddsRatio_working_3-way'!X208^(1/3)*COS('OddsRatio_working_3-way'!Y208/3)</f>
        <v>0.52607511187117562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4.4577943188270915E-2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0.5260751118711755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-4.4577943188270908E-2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1.96</v>
      </c>
      <c r="B209" s="4">
        <f>IF('True_Odds_Calculator_3-way'!B210="","",'True_Odds_Calculator_3-way'!B210)</f>
        <v>3.56</v>
      </c>
      <c r="C209" s="4">
        <f>IF('True_Odds_Calculator_3-way'!C210="","",'True_Odds_Calculator_3-way'!C210)</f>
        <v>3.9</v>
      </c>
      <c r="D209" s="9">
        <f t="shared" si="52"/>
        <v>0.49152355100240031</v>
      </c>
      <c r="E209" s="9">
        <f t="shared" si="53"/>
        <v>0.26605358270636459</v>
      </c>
      <c r="F209" s="9">
        <f t="shared" si="54"/>
        <v>0.24242286629123497</v>
      </c>
      <c r="G209" s="9">
        <f t="shared" si="55"/>
        <v>1.0775942813434922</v>
      </c>
      <c r="H209" s="9">
        <f t="shared" si="56"/>
        <v>2.0344905100897526</v>
      </c>
      <c r="I209" s="9">
        <f t="shared" si="57"/>
        <v>3.75864136023934</v>
      </c>
      <c r="J209" s="9">
        <f t="shared" si="58"/>
        <v>4.1250234158961261</v>
      </c>
      <c r="K209" s="11">
        <f t="shared" si="59"/>
        <v>0.51020408163265307</v>
      </c>
      <c r="L209" s="11">
        <f t="shared" si="60"/>
        <v>0.2808988764044944</v>
      </c>
      <c r="M209" s="11">
        <f t="shared" si="61"/>
        <v>0.25641025641025644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-0.26190182209443835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0.23591977845589404</v>
      </c>
      <c r="Q209" s="11">
        <f>2*'OddsRatio_working_3-way'!K209*'OddsRatio_working_3-way'!L209*'OddsRatio_working_3-way'!M209</f>
        <v>7.3495258085948312E-2</v>
      </c>
      <c r="R209" s="11">
        <f t="shared" si="62"/>
        <v>0</v>
      </c>
      <c r="S209" s="11">
        <f t="shared" si="63"/>
        <v>-0.90079471982758663</v>
      </c>
      <c r="T209" s="11">
        <f t="shared" si="64"/>
        <v>-0.28062140804597718</v>
      </c>
      <c r="U209" s="11">
        <f>'OddsRatio_working_3-way'!S209-'OddsRatio_working_3-way'!R209^2/3</f>
        <v>-0.90079471982758663</v>
      </c>
      <c r="V209" s="11">
        <f>'OddsRatio_working_3-way'!S209*'OddsRatio_working_3-way'!R209/3-2*'OddsRatio_working_3-way'!R209^3/27-'OddsRatio_working_3-way'!T209</f>
        <v>0.28062140804597718</v>
      </c>
      <c r="W209" s="11">
        <f>'OddsRatio_working_3-way'!V209^2+4*'OddsRatio_working_3-way'!U209^3/27</f>
        <v>-2.9537977190425918E-2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0.1645344582786025</v>
      </c>
      <c r="Y209" s="11">
        <f>IF('OddsRatio_working_3-way'!W209&gt;=0,IF('OddsRatio_working_3-way'!V209+SQRT('OddsRatio_working_3-way'!W209)&gt;0,0,PI()),ACOS('OddsRatio_working_3-way'!V209/(2*'OddsRatio_working_3-way'!X209)))</f>
        <v>0.54952256306344838</v>
      </c>
      <c r="Z209" s="11">
        <f>'OddsRatio_working_3-way'!X209^(1/3)*COS('OddsRatio_working_3-way'!Y209/3)</f>
        <v>0.53879714067174611</v>
      </c>
      <c r="AA209" s="11">
        <f>'OddsRatio_working_3-way'!X209^(1/3)*COS(('OddsRatio_working_3-way'!Y209+2*PI())/3)</f>
        <v>-0.35583878586001211</v>
      </c>
      <c r="AB209" s="11">
        <f>'OddsRatio_working_3-way'!X209^(1/3)*COS(('OddsRatio_working_3-way'!Y209+4*PI())/3)</f>
        <v>-0.18295835481173392</v>
      </c>
      <c r="AC209" s="11">
        <f>'OddsRatio_working_3-way'!X209^(1/3)*SIN('OddsRatio_working_3-way'!Y209/3)</f>
        <v>9.9812563403341978E-2</v>
      </c>
      <c r="AD209" s="11">
        <f>'OddsRatio_working_3-way'!X209^(1/3)*SIN(('OddsRatio_working_3-way'!Y209+2*PI())/3)</f>
        <v>0.416705729606479</v>
      </c>
      <c r="AE209" s="11">
        <f>'OddsRatio_working_3-way'!X209^(1/3)*SIN(('OddsRatio_working_3-way'!Y209+4*PI())/3)</f>
        <v>-0.51651829300982088</v>
      </c>
      <c r="AF209" s="11">
        <f>-'OddsRatio_working_3-way'!U209/(3*'OddsRatio_working_3-way'!X209^(1/3))*COS(('OddsRatio_working_3-way'!Y209)/3)</f>
        <v>0.53879714067174611</v>
      </c>
      <c r="AG209" s="11">
        <f>-'OddsRatio_working_3-way'!U209/(3*'OddsRatio_working_3-way'!X209^(1/3))*COS(('OddsRatio_working_3-way'!Y209+2*PI())/3)</f>
        <v>-0.35583878586001211</v>
      </c>
      <c r="AH209" s="11">
        <f>-'OddsRatio_working_3-way'!U209/(3*'OddsRatio_working_3-way'!X209^(1/3))*COS(('OddsRatio_working_3-way'!Y209+4*PI())/3)</f>
        <v>-0.18295835481173392</v>
      </c>
      <c r="AI209" s="11">
        <f>'OddsRatio_working_3-way'!U209/(3*'OddsRatio_working_3-way'!X209^(1/3))*SIN(('OddsRatio_working_3-way'!Y209)/3)</f>
        <v>-9.9812563403341978E-2</v>
      </c>
      <c r="AJ209" s="11">
        <f>'OddsRatio_working_3-way'!U209/(3*'OddsRatio_working_3-way'!X209^(1/3))*SIN(('OddsRatio_working_3-way'!Y209+2*PI())/3)</f>
        <v>-0.416705729606479</v>
      </c>
      <c r="AK209" s="11">
        <f>'OddsRatio_working_3-way'!U209/(3*'OddsRatio_working_3-way'!X209^(1/3))*SIN(('OddsRatio_working_3-way'!Y209+4*PI())/3)</f>
        <v>0.51651829300982088</v>
      </c>
      <c r="AL209" s="11">
        <f>'OddsRatio_working_3-way'!Z209+'OddsRatio_working_3-way'!AF209</f>
        <v>1.0775942813434922</v>
      </c>
      <c r="AM209" s="11">
        <f>'OddsRatio_working_3-way'!AA209+'OddsRatio_working_3-way'!AG209</f>
        <v>-0.71167757172002422</v>
      </c>
      <c r="AN209" s="11">
        <f>'OddsRatio_working_3-way'!AB209+'OddsRatio_working_3-way'!AH209</f>
        <v>-0.36591670962346784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1.0775942813434922</v>
      </c>
      <c r="AS209" s="11">
        <f>IF(('OddsRatio_working_3-way'!X209=0),IF(Q209&gt;0,-Q209^(1/3),(-Q209)^(1/3)),'OddsRatio_working_3-way'!AM209-'OddsRatio_working_3-way'!R209/3)</f>
        <v>-0.71167757172002422</v>
      </c>
      <c r="AT209" s="11">
        <f>IF(('OddsRatio_working_3-way'!X209=0),IF(Q209&gt;0,-Q209^(1/3),(-Q209)^(1/3)),'OddsRatio_working_3-way'!AN209-'OddsRatio_working_3-way'!R209/3)</f>
        <v>-0.36591670962346784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1.33</v>
      </c>
      <c r="B210" s="4">
        <f>IF('True_Odds_Calculator_3-way'!B211="","",'True_Odds_Calculator_3-way'!B211)</f>
        <v>5.22</v>
      </c>
      <c r="C210" s="4">
        <f>IF('True_Odds_Calculator_3-way'!C211="","",'True_Odds_Calculator_3-way'!C211)</f>
        <v>9.2899999999999991</v>
      </c>
      <c r="D210" s="9">
        <f t="shared" si="52"/>
        <v>0.7292197523611339</v>
      </c>
      <c r="E210" s="9">
        <f t="shared" si="53"/>
        <v>0.17395821682322449</v>
      </c>
      <c r="F210" s="9">
        <f t="shared" si="54"/>
        <v>9.6822030815641627E-2</v>
      </c>
      <c r="G210" s="9">
        <f t="shared" si="55"/>
        <v>1.1252385886550953</v>
      </c>
      <c r="H210" s="9">
        <f t="shared" si="56"/>
        <v>1.3713287342561817</v>
      </c>
      <c r="I210" s="9">
        <f t="shared" si="57"/>
        <v>5.7485068441245017</v>
      </c>
      <c r="J210" s="9">
        <f t="shared" si="58"/>
        <v>10.328227899950738</v>
      </c>
      <c r="K210" s="11">
        <f t="shared" si="59"/>
        <v>0.75187969924812026</v>
      </c>
      <c r="L210" s="11">
        <f t="shared" si="60"/>
        <v>0.19157088122605365</v>
      </c>
      <c r="M210" s="11">
        <f t="shared" si="61"/>
        <v>0.10764262648008613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-0.17899589179325226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0.19907978624784745</v>
      </c>
      <c r="Q210" s="11">
        <f>2*'OddsRatio_working_3-way'!K210*'OddsRatio_working_3-way'!L210*'OddsRatio_working_3-way'!M210</f>
        <v>3.1009312499664713E-2</v>
      </c>
      <c r="R210" s="11">
        <f t="shared" si="62"/>
        <v>0</v>
      </c>
      <c r="S210" s="11">
        <f t="shared" si="63"/>
        <v>-1.1122031028387676</v>
      </c>
      <c r="T210" s="11">
        <f t="shared" si="64"/>
        <v>-0.17324035869762736</v>
      </c>
      <c r="U210" s="11">
        <f>'OddsRatio_working_3-way'!S210-'OddsRatio_working_3-way'!R210^2/3</f>
        <v>-1.1122031028387676</v>
      </c>
      <c r="V210" s="11">
        <f>'OddsRatio_working_3-way'!S210*'OddsRatio_working_3-way'!R210/3-2*'OddsRatio_working_3-way'!R210^3/27-'OddsRatio_working_3-way'!T210</f>
        <v>0.17324035869762736</v>
      </c>
      <c r="W210" s="11">
        <f>'OddsRatio_working_3-way'!V210^2+4*'OddsRatio_working_3-way'!U210^3/27</f>
        <v>-0.17380859329030363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0.22573259355484435</v>
      </c>
      <c r="Y210" s="11">
        <f>IF('OddsRatio_working_3-way'!W210&gt;=0,IF('OddsRatio_working_3-way'!V210+SQRT('OddsRatio_working_3-way'!W210)&gt;0,0,PI()),ACOS('OddsRatio_working_3-way'!V210/(2*'OddsRatio_working_3-way'!X210)))</f>
        <v>1.1769650879284814</v>
      </c>
      <c r="Z210" s="11">
        <f>'OddsRatio_working_3-way'!X210^(1/3)*COS('OddsRatio_working_3-way'!Y210/3)</f>
        <v>0.56261929432754765</v>
      </c>
      <c r="AA210" s="11">
        <f>'OddsRatio_working_3-way'!X210^(1/3)*COS(('OddsRatio_working_3-way'!Y210+2*PI())/3)</f>
        <v>-0.48291674760289821</v>
      </c>
      <c r="AB210" s="11">
        <f>'OddsRatio_working_3-way'!X210^(1/3)*COS(('OddsRatio_working_3-way'!Y210+4*PI())/3)</f>
        <v>-7.9702546724649312E-2</v>
      </c>
      <c r="AC210" s="11">
        <f>'OddsRatio_working_3-way'!X210^(1/3)*SIN('OddsRatio_working_3-way'!Y210/3)</f>
        <v>0.23279582741813679</v>
      </c>
      <c r="AD210" s="11">
        <f>'OddsRatio_working_3-way'!X210^(1/3)*SIN(('OddsRatio_working_3-way'!Y210+2*PI())/3)</f>
        <v>0.37084468783786201</v>
      </c>
      <c r="AE210" s="11">
        <f>'OddsRatio_working_3-way'!X210^(1/3)*SIN(('OddsRatio_working_3-way'!Y210+4*PI())/3)</f>
        <v>-0.60364051525599871</v>
      </c>
      <c r="AF210" s="11">
        <f>-'OddsRatio_working_3-way'!U210/(3*'OddsRatio_working_3-way'!X210^(1/3))*COS(('OddsRatio_working_3-way'!Y210)/3)</f>
        <v>0.56261929432754754</v>
      </c>
      <c r="AG210" s="11">
        <f>-'OddsRatio_working_3-way'!U210/(3*'OddsRatio_working_3-way'!X210^(1/3))*COS(('OddsRatio_working_3-way'!Y210+2*PI())/3)</f>
        <v>-0.4829167476028981</v>
      </c>
      <c r="AH210" s="11">
        <f>-'OddsRatio_working_3-way'!U210/(3*'OddsRatio_working_3-way'!X210^(1/3))*COS(('OddsRatio_working_3-way'!Y210+4*PI())/3)</f>
        <v>-7.9702546724649298E-2</v>
      </c>
      <c r="AI210" s="11">
        <f>'OddsRatio_working_3-way'!U210/(3*'OddsRatio_working_3-way'!X210^(1/3))*SIN(('OddsRatio_working_3-way'!Y210)/3)</f>
        <v>-0.23279582741813676</v>
      </c>
      <c r="AJ210" s="11">
        <f>'OddsRatio_working_3-way'!U210/(3*'OddsRatio_working_3-way'!X210^(1/3))*SIN(('OddsRatio_working_3-way'!Y210+2*PI())/3)</f>
        <v>-0.37084468783786195</v>
      </c>
      <c r="AK210" s="11">
        <f>'OddsRatio_working_3-way'!U210/(3*'OddsRatio_working_3-way'!X210^(1/3))*SIN(('OddsRatio_working_3-way'!Y210+4*PI())/3)</f>
        <v>0.6036405152559986</v>
      </c>
      <c r="AL210" s="11">
        <f>'OddsRatio_working_3-way'!Z210+'OddsRatio_working_3-way'!AF210</f>
        <v>1.1252385886550953</v>
      </c>
      <c r="AM210" s="11">
        <f>'OddsRatio_working_3-way'!AA210+'OddsRatio_working_3-way'!AG210</f>
        <v>-0.96583349520579631</v>
      </c>
      <c r="AN210" s="11">
        <f>'OddsRatio_working_3-way'!AB210+'OddsRatio_working_3-way'!AH210</f>
        <v>-0.1594050934492986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1.1252385886550953</v>
      </c>
      <c r="AS210" s="11">
        <f>IF(('OddsRatio_working_3-way'!X210=0),IF(Q210&gt;0,-Q210^(1/3),(-Q210)^(1/3)),'OddsRatio_working_3-way'!AM210-'OddsRatio_working_3-way'!R210/3)</f>
        <v>-0.96583349520579631</v>
      </c>
      <c r="AT210" s="11">
        <f>IF(('OddsRatio_working_3-way'!X210=0),IF(Q210&gt;0,-Q210^(1/3),(-Q210)^(1/3)),'OddsRatio_working_3-way'!AN210-'OddsRatio_working_3-way'!R210/3)</f>
        <v>-0.1594050934492986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1.36</v>
      </c>
      <c r="B211" s="4">
        <f>IF('True_Odds_Calculator_3-way'!B212="","",'True_Odds_Calculator_3-way'!B212)</f>
        <v>4.92</v>
      </c>
      <c r="C211" s="4">
        <f>IF('True_Odds_Calculator_3-way'!C212="","",'True_Odds_Calculator_3-way'!C212)</f>
        <v>8.7799999999999994</v>
      </c>
      <c r="D211" s="9">
        <f t="shared" si="52"/>
        <v>0.71214461287761699</v>
      </c>
      <c r="E211" s="9">
        <f t="shared" si="53"/>
        <v>0.18513757038387865</v>
      </c>
      <c r="F211" s="9">
        <f t="shared" si="54"/>
        <v>0.10271781673850418</v>
      </c>
      <c r="G211" s="9">
        <f t="shared" si="55"/>
        <v>1.122803266503944</v>
      </c>
      <c r="H211" s="9">
        <f t="shared" si="56"/>
        <v>1.4042091759414199</v>
      </c>
      <c r="I211" s="9">
        <f t="shared" si="57"/>
        <v>5.4013888046954603</v>
      </c>
      <c r="J211" s="9">
        <f t="shared" si="58"/>
        <v>9.735409413400685</v>
      </c>
      <c r="K211" s="11">
        <f t="shared" si="59"/>
        <v>0.73529411764705876</v>
      </c>
      <c r="L211" s="11">
        <f t="shared" si="60"/>
        <v>0.2032520325203252</v>
      </c>
      <c r="M211" s="11">
        <f t="shared" si="61"/>
        <v>0.11389521640091117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-0.1868829314046857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0.20528101234382301</v>
      </c>
      <c r="Q211" s="11">
        <f>2*'OddsRatio_working_3-way'!K211*'OddsRatio_working_3-way'!L211*'OddsRatio_working_3-way'!M211</f>
        <v>3.4043285629158052E-2</v>
      </c>
      <c r="R211" s="11">
        <f t="shared" si="62"/>
        <v>0</v>
      </c>
      <c r="S211" s="11">
        <f t="shared" si="63"/>
        <v>-1.0984470909186306</v>
      </c>
      <c r="T211" s="11">
        <f t="shared" si="64"/>
        <v>-0.18216369666975635</v>
      </c>
      <c r="U211" s="11">
        <f>'OddsRatio_working_3-way'!S211-'OddsRatio_working_3-way'!R211^2/3</f>
        <v>-1.0984470909186306</v>
      </c>
      <c r="V211" s="11">
        <f>'OddsRatio_working_3-way'!S211*'OddsRatio_working_3-way'!R211/3-2*'OddsRatio_working_3-way'!R211^3/27-'OddsRatio_working_3-way'!T211</f>
        <v>0.18216369666975635</v>
      </c>
      <c r="W211" s="11">
        <f>'OddsRatio_working_3-way'!V211^2+4*'OddsRatio_working_3-way'!U211^3/27</f>
        <v>-0.16316763121969449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0.22155769203758505</v>
      </c>
      <c r="Y211" s="11">
        <f>IF('OddsRatio_working_3-way'!W211&gt;=0,IF('OddsRatio_working_3-way'!V211+SQRT('OddsRatio_working_3-way'!W211)&gt;0,0,PI()),ACOS('OddsRatio_working_3-way'!V211/(2*'OddsRatio_working_3-way'!X211)))</f>
        <v>1.1471384789732957</v>
      </c>
      <c r="Z211" s="11">
        <f>'OddsRatio_working_3-way'!X211^(1/3)*COS('OddsRatio_working_3-way'!Y211/3)</f>
        <v>0.56140163325197201</v>
      </c>
      <c r="AA211" s="11">
        <f>'OddsRatio_working_3-way'!X211^(1/3)*COS(('OddsRatio_working_3-way'!Y211+2*PI())/3)</f>
        <v>-0.47623323686920654</v>
      </c>
      <c r="AB211" s="11">
        <f>'OddsRatio_working_3-way'!X211^(1/3)*COS(('OddsRatio_working_3-way'!Y211+4*PI())/3)</f>
        <v>-8.5168396382765618E-2</v>
      </c>
      <c r="AC211" s="11">
        <f>'OddsRatio_working_3-way'!X211^(1/3)*SIN('OddsRatio_working_3-way'!Y211/3)</f>
        <v>0.22578139092544477</v>
      </c>
      <c r="AD211" s="11">
        <f>'OddsRatio_working_3-way'!X211^(1/3)*SIN(('OddsRatio_working_3-way'!Y211+2*PI())/3)</f>
        <v>0.37329738065956003</v>
      </c>
      <c r="AE211" s="11">
        <f>'OddsRatio_working_3-way'!X211^(1/3)*SIN(('OddsRatio_working_3-way'!Y211+4*PI())/3)</f>
        <v>-0.59907877158500478</v>
      </c>
      <c r="AF211" s="11">
        <f>-'OddsRatio_working_3-way'!U211/(3*'OddsRatio_working_3-way'!X211^(1/3))*COS(('OddsRatio_working_3-way'!Y211)/3)</f>
        <v>0.56140163325197201</v>
      </c>
      <c r="AG211" s="11">
        <f>-'OddsRatio_working_3-way'!U211/(3*'OddsRatio_working_3-way'!X211^(1/3))*COS(('OddsRatio_working_3-way'!Y211+2*PI())/3)</f>
        <v>-0.47623323686920654</v>
      </c>
      <c r="AH211" s="11">
        <f>-'OddsRatio_working_3-way'!U211/(3*'OddsRatio_working_3-way'!X211^(1/3))*COS(('OddsRatio_working_3-way'!Y211+4*PI())/3)</f>
        <v>-8.5168396382765618E-2</v>
      </c>
      <c r="AI211" s="11">
        <f>'OddsRatio_working_3-way'!U211/(3*'OddsRatio_working_3-way'!X211^(1/3))*SIN(('OddsRatio_working_3-way'!Y211)/3)</f>
        <v>-0.22578139092544477</v>
      </c>
      <c r="AJ211" s="11">
        <f>'OddsRatio_working_3-way'!U211/(3*'OddsRatio_working_3-way'!X211^(1/3))*SIN(('OddsRatio_working_3-way'!Y211+2*PI())/3)</f>
        <v>-0.37329738065956003</v>
      </c>
      <c r="AK211" s="11">
        <f>'OddsRatio_working_3-way'!U211/(3*'OddsRatio_working_3-way'!X211^(1/3))*SIN(('OddsRatio_working_3-way'!Y211+4*PI())/3)</f>
        <v>0.59907877158500478</v>
      </c>
      <c r="AL211" s="11">
        <f>'OddsRatio_working_3-way'!Z211+'OddsRatio_working_3-way'!AF211</f>
        <v>1.122803266503944</v>
      </c>
      <c r="AM211" s="11">
        <f>'OddsRatio_working_3-way'!AA211+'OddsRatio_working_3-way'!AG211</f>
        <v>-0.95246647373841309</v>
      </c>
      <c r="AN211" s="11">
        <f>'OddsRatio_working_3-way'!AB211+'OddsRatio_working_3-way'!AH211</f>
        <v>-0.17033679276553124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1.122803266503944</v>
      </c>
      <c r="AS211" s="11">
        <f>IF(('OddsRatio_working_3-way'!X211=0),IF(Q211&gt;0,-Q211^(1/3),(-Q211)^(1/3)),'OddsRatio_working_3-way'!AM211-'OddsRatio_working_3-way'!R211/3)</f>
        <v>-0.95246647373841309</v>
      </c>
      <c r="AT211" s="11">
        <f>IF(('OddsRatio_working_3-way'!X211=0),IF(Q211&gt;0,-Q211^(1/3),(-Q211)^(1/3)),'OddsRatio_working_3-way'!AN211-'OddsRatio_working_3-way'!R211/3)</f>
        <v>-0.17033679276553124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1.73</v>
      </c>
      <c r="B212" s="4">
        <f>IF('True_Odds_Calculator_3-way'!B213="","",'True_Odds_Calculator_3-way'!B213)</f>
        <v>3.9</v>
      </c>
      <c r="C212" s="4">
        <f>IF('True_Odds_Calculator_3-way'!C213="","",'True_Odds_Calculator_3-way'!C213)</f>
        <v>4.67</v>
      </c>
      <c r="D212" s="9">
        <f t="shared" si="52"/>
        <v>0.5580569207816759</v>
      </c>
      <c r="E212" s="9">
        <f t="shared" si="53"/>
        <v>0.24119453926905793</v>
      </c>
      <c r="F212" s="9">
        <f t="shared" si="54"/>
        <v>0.20074853994926628</v>
      </c>
      <c r="G212" s="9">
        <f t="shared" si="55"/>
        <v>1.0848382231928499</v>
      </c>
      <c r="H212" s="9">
        <f t="shared" si="56"/>
        <v>1.7919319029307799</v>
      </c>
      <c r="I212" s="9">
        <f t="shared" si="57"/>
        <v>4.1460308472592633</v>
      </c>
      <c r="J212" s="9">
        <f t="shared" si="58"/>
        <v>4.9813562791177599</v>
      </c>
      <c r="K212" s="11">
        <f t="shared" si="59"/>
        <v>0.5780346820809249</v>
      </c>
      <c r="L212" s="11">
        <f t="shared" si="60"/>
        <v>0.25641025641025644</v>
      </c>
      <c r="M212" s="11">
        <f t="shared" si="61"/>
        <v>0.21413276231263384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-0.2465808421793616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0.23168358750292378</v>
      </c>
      <c r="Q212" s="11">
        <f>2*'OddsRatio_working_3-way'!K212*'OddsRatio_working_3-way'!L212*'OddsRatio_working_3-way'!M212</f>
        <v>6.3474955480253115E-2</v>
      </c>
      <c r="R212" s="11">
        <f t="shared" si="62"/>
        <v>0</v>
      </c>
      <c r="S212" s="11">
        <f t="shared" si="63"/>
        <v>-0.93958470356102675</v>
      </c>
      <c r="T212" s="11">
        <f t="shared" si="64"/>
        <v>-0.2574204667290485</v>
      </c>
      <c r="U212" s="11">
        <f>'OddsRatio_working_3-way'!S212-'OddsRatio_working_3-way'!R212^2/3</f>
        <v>-0.93958470356102675</v>
      </c>
      <c r="V212" s="11">
        <f>'OddsRatio_working_3-way'!S212*'OddsRatio_working_3-way'!R212/3-2*'OddsRatio_working_3-way'!R212^3/27-'OddsRatio_working_3-way'!T212</f>
        <v>0.2574204667290485</v>
      </c>
      <c r="W212" s="11">
        <f>'OddsRatio_working_3-way'!V212^2+4*'OddsRatio_working_3-way'!U212^3/27</f>
        <v>-5.6621165308485655E-2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0.17527582691253152</v>
      </c>
      <c r="Y212" s="11">
        <f>IF('OddsRatio_working_3-way'!W212&gt;=0,IF('OddsRatio_working_3-way'!V212+SQRT('OddsRatio_working_3-way'!W212)&gt;0,0,PI()),ACOS('OddsRatio_working_3-way'!V212/(2*'OddsRatio_working_3-way'!X212)))</f>
        <v>0.74611776323344581</v>
      </c>
      <c r="Z212" s="11">
        <f>'OddsRatio_working_3-way'!X212^(1/3)*COS('OddsRatio_working_3-way'!Y212/3)</f>
        <v>0.54241911159642509</v>
      </c>
      <c r="AA212" s="11">
        <f>'OddsRatio_working_3-way'!X212^(1/3)*COS(('OddsRatio_working_3-way'!Y212+2*PI())/3)</f>
        <v>-0.39050878639701153</v>
      </c>
      <c r="AB212" s="11">
        <f>'OddsRatio_working_3-way'!X212^(1/3)*COS(('OddsRatio_working_3-way'!Y212+4*PI())/3)</f>
        <v>-0.15191032519941344</v>
      </c>
      <c r="AC212" s="11">
        <f>'OddsRatio_working_3-way'!X212^(1/3)*SIN('OddsRatio_working_3-way'!Y212/3)</f>
        <v>0.13775488580066364</v>
      </c>
      <c r="AD212" s="11">
        <f>'OddsRatio_working_3-way'!X212^(1/3)*SIN(('OddsRatio_working_3-way'!Y212+2*PI())/3)</f>
        <v>0.4008712872403587</v>
      </c>
      <c r="AE212" s="11">
        <f>'OddsRatio_working_3-way'!X212^(1/3)*SIN(('OddsRatio_working_3-way'!Y212+4*PI())/3)</f>
        <v>-0.53862617304102245</v>
      </c>
      <c r="AF212" s="11">
        <f>-'OddsRatio_working_3-way'!U212/(3*'OddsRatio_working_3-way'!X212^(1/3))*COS(('OddsRatio_working_3-way'!Y212)/3)</f>
        <v>0.54241911159642497</v>
      </c>
      <c r="AG212" s="11">
        <f>-'OddsRatio_working_3-way'!U212/(3*'OddsRatio_working_3-way'!X212^(1/3))*COS(('OddsRatio_working_3-way'!Y212+2*PI())/3)</f>
        <v>-0.39050878639701148</v>
      </c>
      <c r="AH212" s="11">
        <f>-'OddsRatio_working_3-way'!U212/(3*'OddsRatio_working_3-way'!X212^(1/3))*COS(('OddsRatio_working_3-way'!Y212+4*PI())/3)</f>
        <v>-0.15191032519941339</v>
      </c>
      <c r="AI212" s="11">
        <f>'OddsRatio_working_3-way'!U212/(3*'OddsRatio_working_3-way'!X212^(1/3))*SIN(('OddsRatio_working_3-way'!Y212)/3)</f>
        <v>-0.13775488580066361</v>
      </c>
      <c r="AJ212" s="11">
        <f>'OddsRatio_working_3-way'!U212/(3*'OddsRatio_working_3-way'!X212^(1/3))*SIN(('OddsRatio_working_3-way'!Y212+2*PI())/3)</f>
        <v>-0.40087128724035864</v>
      </c>
      <c r="AK212" s="11">
        <f>'OddsRatio_working_3-way'!U212/(3*'OddsRatio_working_3-way'!X212^(1/3))*SIN(('OddsRatio_working_3-way'!Y212+4*PI())/3)</f>
        <v>0.53862617304102234</v>
      </c>
      <c r="AL212" s="11">
        <f>'OddsRatio_working_3-way'!Z212+'OddsRatio_working_3-way'!AF212</f>
        <v>1.0848382231928499</v>
      </c>
      <c r="AM212" s="11">
        <f>'OddsRatio_working_3-way'!AA212+'OddsRatio_working_3-way'!AG212</f>
        <v>-0.78101757279402295</v>
      </c>
      <c r="AN212" s="11">
        <f>'OddsRatio_working_3-way'!AB212+'OddsRatio_working_3-way'!AH212</f>
        <v>-0.30382065039882683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1.0848382231928499</v>
      </c>
      <c r="AS212" s="11">
        <f>IF(('OddsRatio_working_3-way'!X212=0),IF(Q212&gt;0,-Q212^(1/3),(-Q212)^(1/3)),'OddsRatio_working_3-way'!AM212-'OddsRatio_working_3-way'!R212/3)</f>
        <v>-0.78101757279402295</v>
      </c>
      <c r="AT212" s="11">
        <f>IF(('OddsRatio_working_3-way'!X212=0),IF(Q212&gt;0,-Q212^(1/3),(-Q212)^(1/3)),'OddsRatio_working_3-way'!AN212-'OddsRatio_working_3-way'!R212/3)</f>
        <v>-0.30382065039882683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3.53</v>
      </c>
      <c r="B213" s="4">
        <f>IF('True_Odds_Calculator_3-way'!B214="","",'True_Odds_Calculator_3-way'!B214)</f>
        <v>3.74</v>
      </c>
      <c r="C213" s="4">
        <f>IF('True_Odds_Calculator_3-way'!C214="","",'True_Odds_Calculator_3-way'!C214)</f>
        <v>2.02</v>
      </c>
      <c r="D213" s="9">
        <f t="shared" si="52"/>
        <v>0.26905992746917551</v>
      </c>
      <c r="E213" s="9">
        <f t="shared" si="53"/>
        <v>0.25366956294917703</v>
      </c>
      <c r="F213" s="9">
        <f t="shared" si="54"/>
        <v>0.47727050958164724</v>
      </c>
      <c r="G213" s="9">
        <f t="shared" si="55"/>
        <v>1.0737723833308452</v>
      </c>
      <c r="H213" s="9">
        <f t="shared" si="56"/>
        <v>3.716644129827039</v>
      </c>
      <c r="I213" s="9">
        <f t="shared" si="57"/>
        <v>3.9421363303265164</v>
      </c>
      <c r="J213" s="9">
        <f t="shared" si="58"/>
        <v>2.0952478309974625</v>
      </c>
      <c r="K213" s="11">
        <f t="shared" si="59"/>
        <v>0.28328611898016998</v>
      </c>
      <c r="L213" s="11">
        <f t="shared" si="60"/>
        <v>0.26737967914438499</v>
      </c>
      <c r="M213" s="11">
        <f t="shared" si="61"/>
        <v>0.49504950495049505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-0.2651389784870839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0.23585927997898942</v>
      </c>
      <c r="Q213" s="11">
        <f>2*'OddsRatio_working_3-way'!K213*'OddsRatio_working_3-way'!L213*'OddsRatio_working_3-way'!M213</f>
        <v>7.4995001583144469E-2</v>
      </c>
      <c r="R213" s="11">
        <f t="shared" si="62"/>
        <v>0</v>
      </c>
      <c r="S213" s="11">
        <f t="shared" si="63"/>
        <v>-0.88956848715655434</v>
      </c>
      <c r="T213" s="11">
        <f t="shared" si="64"/>
        <v>-0.28285166523260863</v>
      </c>
      <c r="U213" s="11">
        <f>'OddsRatio_working_3-way'!S213-'OddsRatio_working_3-way'!R213^2/3</f>
        <v>-0.88956848715655434</v>
      </c>
      <c r="V213" s="11">
        <f>'OddsRatio_working_3-way'!S213*'OddsRatio_working_3-way'!R213/3-2*'OddsRatio_working_3-way'!R213^3/27-'OddsRatio_working_3-way'!T213</f>
        <v>0.28285166523260863</v>
      </c>
      <c r="W213" s="11">
        <f>'OddsRatio_working_3-way'!V213^2+4*'OddsRatio_working_3-way'!U213^3/27</f>
        <v>-2.428294926961036E-2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0.16146827381444787</v>
      </c>
      <c r="Y213" s="11">
        <f>IF('OddsRatio_working_3-way'!W213&gt;=0,IF('OddsRatio_working_3-way'!V213+SQRT('OddsRatio_working_3-way'!W213)&gt;0,0,PI()),ACOS('OddsRatio_working_3-way'!V213/(2*'OddsRatio_working_3-way'!X213)))</f>
        <v>0.50355261582885391</v>
      </c>
      <c r="Z213" s="11">
        <f>'OddsRatio_working_3-way'!X213^(1/3)*COS('OddsRatio_working_3-way'!Y213/3)</f>
        <v>0.53688619166542262</v>
      </c>
      <c r="AA213" s="11">
        <f>'OddsRatio_working_3-way'!X213^(1/3)*COS(('OddsRatio_working_3-way'!Y213+2*PI())/3)</f>
        <v>-0.34722783222490827</v>
      </c>
      <c r="AB213" s="11">
        <f>'OddsRatio_working_3-way'!X213^(1/3)*COS(('OddsRatio_working_3-way'!Y213+4*PI())/3)</f>
        <v>-0.18965835944051446</v>
      </c>
      <c r="AC213" s="11">
        <f>'OddsRatio_working_3-way'!X213^(1/3)*SIN('OddsRatio_working_3-way'!Y213/3)</f>
        <v>9.0972777528137413E-2</v>
      </c>
      <c r="AD213" s="11">
        <f>'OddsRatio_working_3-way'!X213^(1/3)*SIN(('OddsRatio_working_3-way'!Y213+2*PI())/3)</f>
        <v>0.41947069215926847</v>
      </c>
      <c r="AE213" s="11">
        <f>'OddsRatio_working_3-way'!X213^(1/3)*SIN(('OddsRatio_working_3-way'!Y213+4*PI())/3)</f>
        <v>-0.51044346968740562</v>
      </c>
      <c r="AF213" s="11">
        <f>-'OddsRatio_working_3-way'!U213/(3*'OddsRatio_working_3-way'!X213^(1/3))*COS(('OddsRatio_working_3-way'!Y213)/3)</f>
        <v>0.53688619166542251</v>
      </c>
      <c r="AG213" s="11">
        <f>-'OddsRatio_working_3-way'!U213/(3*'OddsRatio_working_3-way'!X213^(1/3))*COS(('OddsRatio_working_3-way'!Y213+2*PI())/3)</f>
        <v>-0.34722783222490816</v>
      </c>
      <c r="AH213" s="11">
        <f>-'OddsRatio_working_3-way'!U213/(3*'OddsRatio_working_3-way'!X213^(1/3))*COS(('OddsRatio_working_3-way'!Y213+4*PI())/3)</f>
        <v>-0.1896583594405144</v>
      </c>
      <c r="AI213" s="11">
        <f>'OddsRatio_working_3-way'!U213/(3*'OddsRatio_working_3-way'!X213^(1/3))*SIN(('OddsRatio_working_3-way'!Y213)/3)</f>
        <v>-9.09727775281374E-2</v>
      </c>
      <c r="AJ213" s="11">
        <f>'OddsRatio_working_3-way'!U213/(3*'OddsRatio_working_3-way'!X213^(1/3))*SIN(('OddsRatio_working_3-way'!Y213+2*PI())/3)</f>
        <v>-0.41947069215926841</v>
      </c>
      <c r="AK213" s="11">
        <f>'OddsRatio_working_3-way'!U213/(3*'OddsRatio_working_3-way'!X213^(1/3))*SIN(('OddsRatio_working_3-way'!Y213+4*PI())/3)</f>
        <v>0.51044346968740562</v>
      </c>
      <c r="AL213" s="11">
        <f>'OddsRatio_working_3-way'!Z213+'OddsRatio_working_3-way'!AF213</f>
        <v>1.0737723833308452</v>
      </c>
      <c r="AM213" s="11">
        <f>'OddsRatio_working_3-way'!AA213+'OddsRatio_working_3-way'!AG213</f>
        <v>-0.69445566444981643</v>
      </c>
      <c r="AN213" s="11">
        <f>'OddsRatio_working_3-way'!AB213+'OddsRatio_working_3-way'!AH213</f>
        <v>-0.37931671888102886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1.0737723833308452</v>
      </c>
      <c r="AS213" s="11">
        <f>IF(('OddsRatio_working_3-way'!X213=0),IF(Q213&gt;0,-Q213^(1/3),(-Q213)^(1/3)),'OddsRatio_working_3-way'!AM213-'OddsRatio_working_3-way'!R213/3)</f>
        <v>-0.69445566444981643</v>
      </c>
      <c r="AT213" s="11">
        <f>IF(('OddsRatio_working_3-way'!X213=0),IF(Q213&gt;0,-Q213^(1/3),(-Q213)^(1/3)),'OddsRatio_working_3-way'!AN213-'OddsRatio_working_3-way'!R213/3)</f>
        <v>-0.37931671888102886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3.2</v>
      </c>
      <c r="B214" s="4">
        <f>IF('True_Odds_Calculator_3-way'!B215="","",'True_Odds_Calculator_3-way'!B215)</f>
        <v>3.71</v>
      </c>
      <c r="C214" s="4">
        <f>IF('True_Odds_Calculator_3-way'!C215="","",'True_Odds_Calculator_3-way'!C215)</f>
        <v>2.16</v>
      </c>
      <c r="D214" s="9">
        <f t="shared" si="52"/>
        <v>0.29790213073439004</v>
      </c>
      <c r="E214" s="9">
        <f t="shared" si="53"/>
        <v>0.25620280517027211</v>
      </c>
      <c r="F214" s="9">
        <f t="shared" si="54"/>
        <v>0.44589506409533758</v>
      </c>
      <c r="G214" s="9">
        <f t="shared" si="55"/>
        <v>1.0712759735353266</v>
      </c>
      <c r="H214" s="9">
        <f t="shared" si="56"/>
        <v>3.3568071417777183</v>
      </c>
      <c r="I214" s="9">
        <f t="shared" si="57"/>
        <v>3.9031578882807354</v>
      </c>
      <c r="J214" s="9">
        <f t="shared" si="58"/>
        <v>2.2426801293009788</v>
      </c>
      <c r="K214" s="11">
        <f t="shared" si="59"/>
        <v>0.3125</v>
      </c>
      <c r="L214" s="11">
        <f t="shared" si="60"/>
        <v>0.26954177897574122</v>
      </c>
      <c r="M214" s="11">
        <f t="shared" si="61"/>
        <v>0.46296296296296291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-0.26969464410502131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0.23670697314565237</v>
      </c>
      <c r="Q214" s="11">
        <f>2*'OddsRatio_working_3-way'!K214*'OddsRatio_working_3-way'!L214*'OddsRatio_working_3-way'!M214</f>
        <v>7.7992412898073266E-2</v>
      </c>
      <c r="R214" s="11">
        <f t="shared" si="62"/>
        <v>0</v>
      </c>
      <c r="S214" s="11">
        <f t="shared" si="63"/>
        <v>-0.87768510913949305</v>
      </c>
      <c r="T214" s="11">
        <f t="shared" si="64"/>
        <v>-0.28918784485650512</v>
      </c>
      <c r="U214" s="11">
        <f>'OddsRatio_working_3-way'!S214-'OddsRatio_working_3-way'!R214^2/3</f>
        <v>-0.87768510913949305</v>
      </c>
      <c r="V214" s="11">
        <f>'OddsRatio_working_3-way'!S214*'OddsRatio_working_3-way'!R214/3-2*'OddsRatio_working_3-way'!R214^3/27-'OddsRatio_working_3-way'!T214</f>
        <v>0.28918784485650512</v>
      </c>
      <c r="W214" s="11">
        <f>'OddsRatio_working_3-way'!V214^2+4*'OddsRatio_working_3-way'!U214^3/27</f>
        <v>-1.6534565226956108E-2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0.15824362138780362</v>
      </c>
      <c r="Y214" s="11">
        <f>IF('OddsRatio_working_3-way'!W214&gt;=0,IF('OddsRatio_working_3-way'!V214+SQRT('OddsRatio_working_3-way'!W214)&gt;0,0,PI()),ACOS('OddsRatio_working_3-way'!V214/(2*'OddsRatio_working_3-way'!X214)))</f>
        <v>0.41839430628361063</v>
      </c>
      <c r="Z214" s="11">
        <f>'OddsRatio_working_3-way'!X214^(1/3)*COS('OddsRatio_working_3-way'!Y214/3)</f>
        <v>0.53563798676766328</v>
      </c>
      <c r="AA214" s="11">
        <f>'OddsRatio_working_3-way'!X214^(1/3)*COS(('OddsRatio_working_3-way'!Y214+2*PI())/3)</f>
        <v>-0.33293610045629574</v>
      </c>
      <c r="AB214" s="11">
        <f>'OddsRatio_working_3-way'!X214^(1/3)*COS(('OddsRatio_working_3-way'!Y214+4*PI())/3)</f>
        <v>-0.20270188631136743</v>
      </c>
      <c r="AC214" s="11">
        <f>'OddsRatio_working_3-way'!X214^(1/3)*SIN('OddsRatio_working_3-way'!Y214/3)</f>
        <v>7.5190758594273599E-2</v>
      </c>
      <c r="AD214" s="11">
        <f>'OddsRatio_working_3-way'!X214^(1/3)*SIN(('OddsRatio_working_3-way'!Y214+2*PI())/3)</f>
        <v>0.42628072447561255</v>
      </c>
      <c r="AE214" s="11">
        <f>'OddsRatio_working_3-way'!X214^(1/3)*SIN(('OddsRatio_working_3-way'!Y214+4*PI())/3)</f>
        <v>-0.5014714830698862</v>
      </c>
      <c r="AF214" s="11">
        <f>-'OddsRatio_working_3-way'!U214/(3*'OddsRatio_working_3-way'!X214^(1/3))*COS(('OddsRatio_working_3-way'!Y214)/3)</f>
        <v>0.53563798676766328</v>
      </c>
      <c r="AG214" s="11">
        <f>-'OddsRatio_working_3-way'!U214/(3*'OddsRatio_working_3-way'!X214^(1/3))*COS(('OddsRatio_working_3-way'!Y214+2*PI())/3)</f>
        <v>-0.33293610045629574</v>
      </c>
      <c r="AH214" s="11">
        <f>-'OddsRatio_working_3-way'!U214/(3*'OddsRatio_working_3-way'!X214^(1/3))*COS(('OddsRatio_working_3-way'!Y214+4*PI())/3)</f>
        <v>-0.20270188631136743</v>
      </c>
      <c r="AI214" s="11">
        <f>'OddsRatio_working_3-way'!U214/(3*'OddsRatio_working_3-way'!X214^(1/3))*SIN(('OddsRatio_working_3-way'!Y214)/3)</f>
        <v>-7.5190758594273599E-2</v>
      </c>
      <c r="AJ214" s="11">
        <f>'OddsRatio_working_3-way'!U214/(3*'OddsRatio_working_3-way'!X214^(1/3))*SIN(('OddsRatio_working_3-way'!Y214+2*PI())/3)</f>
        <v>-0.42628072447561255</v>
      </c>
      <c r="AK214" s="11">
        <f>'OddsRatio_working_3-way'!U214/(3*'OddsRatio_working_3-way'!X214^(1/3))*SIN(('OddsRatio_working_3-way'!Y214+4*PI())/3)</f>
        <v>0.5014714830698862</v>
      </c>
      <c r="AL214" s="11">
        <f>'OddsRatio_working_3-way'!Z214+'OddsRatio_working_3-way'!AF214</f>
        <v>1.0712759735353266</v>
      </c>
      <c r="AM214" s="11">
        <f>'OddsRatio_working_3-way'!AA214+'OddsRatio_working_3-way'!AG214</f>
        <v>-0.66587220091259147</v>
      </c>
      <c r="AN214" s="11">
        <f>'OddsRatio_working_3-way'!AB214+'OddsRatio_working_3-way'!AH214</f>
        <v>-0.40540377262273486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1.0712759735353266</v>
      </c>
      <c r="AS214" s="11">
        <f>IF(('OddsRatio_working_3-way'!X214=0),IF(Q214&gt;0,-Q214^(1/3),(-Q214)^(1/3)),'OddsRatio_working_3-way'!AM214-'OddsRatio_working_3-way'!R214/3)</f>
        <v>-0.66587220091259147</v>
      </c>
      <c r="AT214" s="11">
        <f>IF(('OddsRatio_working_3-way'!X214=0),IF(Q214&gt;0,-Q214^(1/3),(-Q214)^(1/3)),'OddsRatio_working_3-way'!AN214-'OddsRatio_working_3-way'!R214/3)</f>
        <v>-0.40540377262273486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1.44</v>
      </c>
      <c r="B215" s="4">
        <f>IF('True_Odds_Calculator_3-way'!B216="","",'True_Odds_Calculator_3-way'!B216)</f>
        <v>4.7</v>
      </c>
      <c r="C215" s="4">
        <f>IF('True_Odds_Calculator_3-way'!C216="","",'True_Odds_Calculator_3-way'!C216)</f>
        <v>7.05</v>
      </c>
      <c r="D215" s="9">
        <f t="shared" si="52"/>
        <v>0.67308188577000527</v>
      </c>
      <c r="E215" s="9">
        <f t="shared" si="53"/>
        <v>0.19668300141830874</v>
      </c>
      <c r="F215" s="9">
        <f t="shared" si="54"/>
        <v>0.13023511281168601</v>
      </c>
      <c r="G215" s="9">
        <f t="shared" si="55"/>
        <v>1.1038712077492505</v>
      </c>
      <c r="H215" s="9">
        <f t="shared" si="56"/>
        <v>1.4857033314096704</v>
      </c>
      <c r="I215" s="9">
        <f t="shared" si="57"/>
        <v>5.0843234686722267</v>
      </c>
      <c r="J215" s="9">
        <f t="shared" si="58"/>
        <v>7.6784208068829649</v>
      </c>
      <c r="K215" s="11">
        <f t="shared" si="59"/>
        <v>0.69444444444444442</v>
      </c>
      <c r="L215" s="11">
        <f t="shared" si="60"/>
        <v>0.21276595744680851</v>
      </c>
      <c r="M215" s="11">
        <f t="shared" si="61"/>
        <v>0.14184397163120568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-0.20642405646932582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0.21356236272487972</v>
      </c>
      <c r="Q215" s="11">
        <f>2*'OddsRatio_working_3-way'!K215*'OddsRatio_working_3-way'!L215*'OddsRatio_working_3-way'!M215</f>
        <v>4.191606726690475E-2</v>
      </c>
      <c r="R215" s="11">
        <f t="shared" si="62"/>
        <v>0</v>
      </c>
      <c r="S215" s="11">
        <f t="shared" si="63"/>
        <v>-1.0345807866469023</v>
      </c>
      <c r="T215" s="11">
        <f t="shared" si="64"/>
        <v>-0.20305805429772372</v>
      </c>
      <c r="U215" s="11">
        <f>'OddsRatio_working_3-way'!S215-'OddsRatio_working_3-way'!R215^2/3</f>
        <v>-1.0345807866469023</v>
      </c>
      <c r="V215" s="11">
        <f>'OddsRatio_working_3-way'!S215*'OddsRatio_working_3-way'!R215/3-2*'OddsRatio_working_3-way'!R215^3/27-'OddsRatio_working_3-way'!T215</f>
        <v>0.20305805429772372</v>
      </c>
      <c r="W215" s="11">
        <f>'OddsRatio_working_3-way'!V215^2+4*'OddsRatio_working_3-way'!U215^3/27</f>
        <v>-0.12282241993682273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0.20251851356851308</v>
      </c>
      <c r="Y215" s="11">
        <f>IF('OddsRatio_working_3-way'!W215&gt;=0,IF('OddsRatio_working_3-way'!V215+SQRT('OddsRatio_working_3-way'!W215)&gt;0,0,PI()),ACOS('OddsRatio_working_3-way'!V215/(2*'OddsRatio_working_3-way'!X215)))</f>
        <v>1.0456587163433078</v>
      </c>
      <c r="Z215" s="11">
        <f>'OddsRatio_working_3-way'!X215^(1/3)*COS('OddsRatio_working_3-way'!Y215/3)</f>
        <v>0.55193560387462537</v>
      </c>
      <c r="AA215" s="11">
        <f>'OddsRatio_working_3-way'!X215^(1/3)*COS(('OddsRatio_working_3-way'!Y215+2*PI())/3)</f>
        <v>-0.4496644154431324</v>
      </c>
      <c r="AB215" s="11">
        <f>'OddsRatio_working_3-way'!X215^(1/3)*COS(('OddsRatio_working_3-way'!Y215+4*PI())/3)</f>
        <v>-0.1022711884314929</v>
      </c>
      <c r="AC215" s="11">
        <f>'OddsRatio_working_3-way'!X215^(1/3)*SIN('OddsRatio_working_3-way'!Y215/3)</f>
        <v>0.20056757312982279</v>
      </c>
      <c r="AD215" s="11">
        <f>'OddsRatio_working_3-way'!X215^(1/3)*SIN(('OddsRatio_working_3-way'!Y215+2*PI())/3)</f>
        <v>0.37770646764361904</v>
      </c>
      <c r="AE215" s="11">
        <f>'OddsRatio_working_3-way'!X215^(1/3)*SIN(('OddsRatio_working_3-way'!Y215+4*PI())/3)</f>
        <v>-0.5782740407734418</v>
      </c>
      <c r="AF215" s="11">
        <f>-'OddsRatio_working_3-way'!U215/(3*'OddsRatio_working_3-way'!X215^(1/3))*COS(('OddsRatio_working_3-way'!Y215)/3)</f>
        <v>0.55193560387462526</v>
      </c>
      <c r="AG215" s="11">
        <f>-'OddsRatio_working_3-way'!U215/(3*'OddsRatio_working_3-way'!X215^(1/3))*COS(('OddsRatio_working_3-way'!Y215+2*PI())/3)</f>
        <v>-0.44966441544313229</v>
      </c>
      <c r="AH215" s="11">
        <f>-'OddsRatio_working_3-way'!U215/(3*'OddsRatio_working_3-way'!X215^(1/3))*COS(('OddsRatio_working_3-way'!Y215+4*PI())/3)</f>
        <v>-0.10227118843149287</v>
      </c>
      <c r="AI215" s="11">
        <f>'OddsRatio_working_3-way'!U215/(3*'OddsRatio_working_3-way'!X215^(1/3))*SIN(('OddsRatio_working_3-way'!Y215)/3)</f>
        <v>-0.20056757312982276</v>
      </c>
      <c r="AJ215" s="11">
        <f>'OddsRatio_working_3-way'!U215/(3*'OddsRatio_working_3-way'!X215^(1/3))*SIN(('OddsRatio_working_3-way'!Y215+2*PI())/3)</f>
        <v>-0.37770646764361898</v>
      </c>
      <c r="AK215" s="11">
        <f>'OddsRatio_working_3-way'!U215/(3*'OddsRatio_working_3-way'!X215^(1/3))*SIN(('OddsRatio_working_3-way'!Y215+4*PI())/3)</f>
        <v>0.57827404077344169</v>
      </c>
      <c r="AL215" s="11">
        <f>'OddsRatio_working_3-way'!Z215+'OddsRatio_working_3-way'!AF215</f>
        <v>1.1038712077492505</v>
      </c>
      <c r="AM215" s="11">
        <f>'OddsRatio_working_3-way'!AA215+'OddsRatio_working_3-way'!AG215</f>
        <v>-0.8993288308862647</v>
      </c>
      <c r="AN215" s="11">
        <f>'OddsRatio_working_3-way'!AB215+'OddsRatio_working_3-way'!AH215</f>
        <v>-0.20454237686298576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1.1038712077492505</v>
      </c>
      <c r="AS215" s="11">
        <f>IF(('OddsRatio_working_3-way'!X215=0),IF(Q215&gt;0,-Q215^(1/3),(-Q215)^(1/3)),'OddsRatio_working_3-way'!AM215-'OddsRatio_working_3-way'!R215/3)</f>
        <v>-0.8993288308862647</v>
      </c>
      <c r="AT215" s="11">
        <f>IF(('OddsRatio_working_3-way'!X215=0),IF(Q215&gt;0,-Q215^(1/3),(-Q215)^(1/3)),'OddsRatio_working_3-way'!AN215-'OddsRatio_working_3-way'!R215/3)</f>
        <v>-0.20454237686298576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2.48</v>
      </c>
      <c r="B216" s="4">
        <f>IF('True_Odds_Calculator_3-way'!B217="","",'True_Odds_Calculator_3-way'!B217)</f>
        <v>3.75</v>
      </c>
      <c r="C216" s="4">
        <f>IF('True_Odds_Calculator_3-way'!C217="","",'True_Odds_Calculator_3-way'!C217)</f>
        <v>2.68</v>
      </c>
      <c r="D216" s="9">
        <f t="shared" si="52"/>
        <v>0.38772474249113181</v>
      </c>
      <c r="E216" s="9">
        <f t="shared" si="53"/>
        <v>0.25417933566126577</v>
      </c>
      <c r="F216" s="9">
        <f t="shared" si="54"/>
        <v>0.35809592184760253</v>
      </c>
      <c r="G216" s="9">
        <f t="shared" si="55"/>
        <v>1.0669927734267954</v>
      </c>
      <c r="H216" s="9">
        <f t="shared" si="56"/>
        <v>2.5791493046716574</v>
      </c>
      <c r="I216" s="9">
        <f t="shared" si="57"/>
        <v>3.9342301269236866</v>
      </c>
      <c r="J216" s="9">
        <f t="shared" si="58"/>
        <v>2.7925478593570165</v>
      </c>
      <c r="K216" s="11">
        <f t="shared" si="59"/>
        <v>0.40322580645161293</v>
      </c>
      <c r="L216" s="11">
        <f t="shared" si="60"/>
        <v>0.26666666666666666</v>
      </c>
      <c r="M216" s="11">
        <f t="shared" si="61"/>
        <v>0.37313432835820892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-0.27433798748194516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0.23712084737602313</v>
      </c>
      <c r="Q216" s="11">
        <f>2*'OddsRatio_working_3-way'!K216*'OddsRatio_working_3-way'!L216*'OddsRatio_working_3-way'!M216</f>
        <v>8.0243941582410522E-2</v>
      </c>
      <c r="R216" s="11">
        <f t="shared" si="62"/>
        <v>0</v>
      </c>
      <c r="S216" s="11">
        <f t="shared" si="63"/>
        <v>-0.86433836433836431</v>
      </c>
      <c r="T216" s="11">
        <f t="shared" si="64"/>
        <v>-0.29250029250029241</v>
      </c>
      <c r="U216" s="11">
        <f>'OddsRatio_working_3-way'!S216-'OddsRatio_working_3-way'!R216^2/3</f>
        <v>-0.86433836433836431</v>
      </c>
      <c r="V216" s="11">
        <f>'OddsRatio_working_3-way'!S216*'OddsRatio_working_3-way'!R216/3-2*'OddsRatio_working_3-way'!R216^3/27-'OddsRatio_working_3-way'!T216</f>
        <v>0.29250029250029241</v>
      </c>
      <c r="W216" s="11">
        <f>'OddsRatio_working_3-way'!V216^2+4*'OddsRatio_working_3-way'!U216^3/27</f>
        <v>-1.0107372024031114E-2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0.15464782017279433</v>
      </c>
      <c r="Y216" s="11">
        <f>IF('OddsRatio_working_3-way'!W216&gt;=0,IF('OddsRatio_working_3-way'!V216+SQRT('OddsRatio_working_3-way'!W216)&gt;0,0,PI()),ACOS('OddsRatio_working_3-way'!V216/(2*'OddsRatio_working_3-way'!X216)))</f>
        <v>0.3310607655723985</v>
      </c>
      <c r="Z216" s="11">
        <f>'OddsRatio_working_3-way'!X216^(1/3)*COS('OddsRatio_working_3-way'!Y216/3)</f>
        <v>0.53349638671339783</v>
      </c>
      <c r="AA216" s="11">
        <f>'OddsRatio_working_3-way'!X216^(1/3)*COS(('OddsRatio_working_3-way'!Y216+2*PI())/3)</f>
        <v>-0.31794189519005539</v>
      </c>
      <c r="AB216" s="11">
        <f>'OddsRatio_working_3-way'!X216^(1/3)*COS(('OddsRatio_working_3-way'!Y216+4*PI())/3)</f>
        <v>-0.21555449152334236</v>
      </c>
      <c r="AC216" s="11">
        <f>'OddsRatio_working_3-way'!X216^(1/3)*SIN('OddsRatio_working_3-way'!Y216/3)</f>
        <v>5.9113395068603664E-2</v>
      </c>
      <c r="AD216" s="11">
        <f>'OddsRatio_working_3-way'!X216^(1/3)*SIN(('OddsRatio_working_3-way'!Y216+2*PI())/3)</f>
        <v>0.43246472618670762</v>
      </c>
      <c r="AE216" s="11">
        <f>'OddsRatio_working_3-way'!X216^(1/3)*SIN(('OddsRatio_working_3-way'!Y216+4*PI())/3)</f>
        <v>-0.49157812125531125</v>
      </c>
      <c r="AF216" s="11">
        <f>-'OddsRatio_working_3-way'!U216/(3*'OddsRatio_working_3-way'!X216^(1/3))*COS(('OddsRatio_working_3-way'!Y216)/3)</f>
        <v>0.53349638671339761</v>
      </c>
      <c r="AG216" s="11">
        <f>-'OddsRatio_working_3-way'!U216/(3*'OddsRatio_working_3-way'!X216^(1/3))*COS(('OddsRatio_working_3-way'!Y216+2*PI())/3)</f>
        <v>-0.31794189519005528</v>
      </c>
      <c r="AH216" s="11">
        <f>-'OddsRatio_working_3-way'!U216/(3*'OddsRatio_working_3-way'!X216^(1/3))*COS(('OddsRatio_working_3-way'!Y216+4*PI())/3)</f>
        <v>-0.21555449152334227</v>
      </c>
      <c r="AI216" s="11">
        <f>'OddsRatio_working_3-way'!U216/(3*'OddsRatio_working_3-way'!X216^(1/3))*SIN(('OddsRatio_working_3-way'!Y216)/3)</f>
        <v>-5.9113395068603643E-2</v>
      </c>
      <c r="AJ216" s="11">
        <f>'OddsRatio_working_3-way'!U216/(3*'OddsRatio_working_3-way'!X216^(1/3))*SIN(('OddsRatio_working_3-way'!Y216+2*PI())/3)</f>
        <v>-0.43246472618670745</v>
      </c>
      <c r="AK216" s="11">
        <f>'OddsRatio_working_3-way'!U216/(3*'OddsRatio_working_3-way'!X216^(1/3))*SIN(('OddsRatio_working_3-way'!Y216+4*PI())/3)</f>
        <v>0.49157812125531108</v>
      </c>
      <c r="AL216" s="11">
        <f>'OddsRatio_working_3-way'!Z216+'OddsRatio_working_3-way'!AF216</f>
        <v>1.0669927734267954</v>
      </c>
      <c r="AM216" s="11">
        <f>'OddsRatio_working_3-way'!AA216+'OddsRatio_working_3-way'!AG216</f>
        <v>-0.63588379038011067</v>
      </c>
      <c r="AN216" s="11">
        <f>'OddsRatio_working_3-way'!AB216+'OddsRatio_working_3-way'!AH216</f>
        <v>-0.43110898304668466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1.0669927734267954</v>
      </c>
      <c r="AS216" s="11">
        <f>IF(('OddsRatio_working_3-way'!X216=0),IF(Q216&gt;0,-Q216^(1/3),(-Q216)^(1/3)),'OddsRatio_working_3-way'!AM216-'OddsRatio_working_3-way'!R216/3)</f>
        <v>-0.63588379038011067</v>
      </c>
      <c r="AT216" s="11">
        <f>IF(('OddsRatio_working_3-way'!X216=0),IF(Q216&gt;0,-Q216^(1/3),(-Q216)^(1/3)),'OddsRatio_working_3-way'!AN216-'OddsRatio_working_3-way'!R216/3)</f>
        <v>-0.43110898304668466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3.62</v>
      </c>
      <c r="C217" s="4">
        <f>IF('True_Odds_Calculator_3-way'!C218="","",'True_Odds_Calculator_3-way'!C218)</f>
        <v>3.38</v>
      </c>
      <c r="D217" s="9">
        <f t="shared" si="52"/>
        <v>0.45633680936652743</v>
      </c>
      <c r="E217" s="9">
        <f t="shared" si="53"/>
        <v>0.2623261777775257</v>
      </c>
      <c r="F217" s="9">
        <f t="shared" si="54"/>
        <v>0.28133701285594703</v>
      </c>
      <c r="G217" s="9">
        <f t="shared" si="55"/>
        <v>1.0733007905022178</v>
      </c>
      <c r="H217" s="9">
        <f t="shared" si="56"/>
        <v>2.1913638774574618</v>
      </c>
      <c r="I217" s="9">
        <f t="shared" si="57"/>
        <v>3.8120480711158105</v>
      </c>
      <c r="J217" s="9">
        <f t="shared" si="58"/>
        <v>3.5544558813952785</v>
      </c>
      <c r="K217" s="11">
        <f t="shared" si="59"/>
        <v>0.47393364928909953</v>
      </c>
      <c r="L217" s="11">
        <f t="shared" si="60"/>
        <v>0.27624309392265195</v>
      </c>
      <c r="M217" s="11">
        <f t="shared" si="61"/>
        <v>0.29585798816568049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-0.26809795486064381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0.23666469949625674</v>
      </c>
      <c r="Q217" s="11">
        <f>2*'OddsRatio_working_3-way'!K217*'OddsRatio_working_3-way'!L217*'OddsRatio_working_3-way'!M217</f>
        <v>7.7467986741818887E-2</v>
      </c>
      <c r="R217" s="11">
        <f t="shared" si="62"/>
        <v>0</v>
      </c>
      <c r="S217" s="11">
        <f t="shared" si="63"/>
        <v>-0.88275458728983613</v>
      </c>
      <c r="T217" s="11">
        <f t="shared" si="64"/>
        <v>-0.28895403839274503</v>
      </c>
      <c r="U217" s="11">
        <f>'OddsRatio_working_3-way'!S217-'OddsRatio_working_3-way'!R217^2/3</f>
        <v>-0.88275458728983613</v>
      </c>
      <c r="V217" s="11">
        <f>'OddsRatio_working_3-way'!S217*'OddsRatio_working_3-way'!R217/3-2*'OddsRatio_working_3-way'!R217^3/27-'OddsRatio_working_3-way'!T217</f>
        <v>0.28895403839274503</v>
      </c>
      <c r="W217" s="11">
        <f>'OddsRatio_working_3-way'!V217^2+4*'OddsRatio_working_3-way'!U217^3/27</f>
        <v>-1.8415416993690342E-2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0.15961661355977821</v>
      </c>
      <c r="Y217" s="11">
        <f>IF('OddsRatio_working_3-way'!W217&gt;=0,IF('OddsRatio_working_3-way'!V217+SQRT('OddsRatio_working_3-way'!W217)&gt;0,0,PI()),ACOS('OddsRatio_working_3-way'!V217/(2*'OddsRatio_working_3-way'!X217)))</f>
        <v>0.43906326274756258</v>
      </c>
      <c r="Z217" s="11">
        <f>'OddsRatio_working_3-way'!X217^(1/3)*COS('OddsRatio_working_3-way'!Y217/3)</f>
        <v>0.53665039525110891</v>
      </c>
      <c r="AA217" s="11">
        <f>'OddsRatio_working_3-way'!X217^(1/3)*COS(('OddsRatio_working_3-way'!Y217+2*PI())/3)</f>
        <v>-0.33683367724728064</v>
      </c>
      <c r="AB217" s="11">
        <f>'OddsRatio_working_3-way'!X217^(1/3)*COS(('OddsRatio_working_3-way'!Y217+4*PI())/3)</f>
        <v>-0.19981671800382814</v>
      </c>
      <c r="AC217" s="11">
        <f>'OddsRatio_working_3-way'!X217^(1/3)*SIN('OddsRatio_working_3-way'!Y217/3)</f>
        <v>7.9106778302751299E-2</v>
      </c>
      <c r="AD217" s="11">
        <f>'OddsRatio_working_3-way'!X217^(1/3)*SIN(('OddsRatio_working_3-way'!Y217+2*PI())/3)</f>
        <v>0.42519948608704455</v>
      </c>
      <c r="AE217" s="11">
        <f>'OddsRatio_working_3-way'!X217^(1/3)*SIN(('OddsRatio_working_3-way'!Y217+4*PI())/3)</f>
        <v>-0.50430626438979587</v>
      </c>
      <c r="AF217" s="11">
        <f>-'OddsRatio_working_3-way'!U217/(3*'OddsRatio_working_3-way'!X217^(1/3))*COS(('OddsRatio_working_3-way'!Y217)/3)</f>
        <v>0.53665039525110891</v>
      </c>
      <c r="AG217" s="11">
        <f>-'OddsRatio_working_3-way'!U217/(3*'OddsRatio_working_3-way'!X217^(1/3))*COS(('OddsRatio_working_3-way'!Y217+2*PI())/3)</f>
        <v>-0.33683367724728064</v>
      </c>
      <c r="AH217" s="11">
        <f>-'OddsRatio_working_3-way'!U217/(3*'OddsRatio_working_3-way'!X217^(1/3))*COS(('OddsRatio_working_3-way'!Y217+4*PI())/3)</f>
        <v>-0.19981671800382814</v>
      </c>
      <c r="AI217" s="11">
        <f>'OddsRatio_working_3-way'!U217/(3*'OddsRatio_working_3-way'!X217^(1/3))*SIN(('OddsRatio_working_3-way'!Y217)/3)</f>
        <v>-7.9106778302751299E-2</v>
      </c>
      <c r="AJ217" s="11">
        <f>'OddsRatio_working_3-way'!U217/(3*'OddsRatio_working_3-way'!X217^(1/3))*SIN(('OddsRatio_working_3-way'!Y217+2*PI())/3)</f>
        <v>-0.42519948608704455</v>
      </c>
      <c r="AK217" s="11">
        <f>'OddsRatio_working_3-way'!U217/(3*'OddsRatio_working_3-way'!X217^(1/3))*SIN(('OddsRatio_working_3-way'!Y217+4*PI())/3)</f>
        <v>0.50430626438979587</v>
      </c>
      <c r="AL217" s="11">
        <f>'OddsRatio_working_3-way'!Z217+'OddsRatio_working_3-way'!AF217</f>
        <v>1.0733007905022178</v>
      </c>
      <c r="AM217" s="11">
        <f>'OddsRatio_working_3-way'!AA217+'OddsRatio_working_3-way'!AG217</f>
        <v>-0.67366735449456128</v>
      </c>
      <c r="AN217" s="11">
        <f>'OddsRatio_working_3-way'!AB217+'OddsRatio_working_3-way'!AH217</f>
        <v>-0.39963343600765627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1.0733007905022178</v>
      </c>
      <c r="AS217" s="11">
        <f>IF(('OddsRatio_working_3-way'!X217=0),IF(Q217&gt;0,-Q217^(1/3),(-Q217)^(1/3)),'OddsRatio_working_3-way'!AM217-'OddsRatio_working_3-way'!R217/3)</f>
        <v>-0.67366735449456128</v>
      </c>
      <c r="AT217" s="11">
        <f>IF(('OddsRatio_working_3-way'!X217=0),IF(Q217&gt;0,-Q217^(1/3),(-Q217)^(1/3)),'OddsRatio_working_3-way'!AN217-'OddsRatio_working_3-way'!R217/3)</f>
        <v>-0.39963343600765627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3.18</v>
      </c>
      <c r="B218" s="4">
        <f>IF('True_Odds_Calculator_3-way'!B219="","",'True_Odds_Calculator_3-way'!B219)</f>
        <v>2.99</v>
      </c>
      <c r="C218" s="4">
        <f>IF('True_Odds_Calculator_3-way'!C219="","",'True_Odds_Calculator_3-way'!C219)</f>
        <v>2.61</v>
      </c>
      <c r="D218" s="9">
        <f t="shared" si="52"/>
        <v>0.304235337581307</v>
      </c>
      <c r="E218" s="9">
        <f t="shared" si="53"/>
        <v>0.32387513875102913</v>
      </c>
      <c r="F218" s="9">
        <f t="shared" si="54"/>
        <v>0.37188952366766381</v>
      </c>
      <c r="G218" s="9">
        <f t="shared" si="55"/>
        <v>1.049050069476654</v>
      </c>
      <c r="H218" s="9">
        <f t="shared" si="56"/>
        <v>3.2869291514591059</v>
      </c>
      <c r="I218" s="9">
        <f t="shared" si="57"/>
        <v>3.0876096382585416</v>
      </c>
      <c r="J218" s="9">
        <f t="shared" si="58"/>
        <v>2.6889706118574135</v>
      </c>
      <c r="K218" s="11">
        <f t="shared" si="59"/>
        <v>0.31446540880503143</v>
      </c>
      <c r="L218" s="11">
        <f t="shared" si="60"/>
        <v>0.33444816053511706</v>
      </c>
      <c r="M218" s="11">
        <f t="shared" si="61"/>
        <v>0.38314176245210729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-0.28144700428369918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0.23291047590218761</v>
      </c>
      <c r="Q218" s="11">
        <f>2*'OddsRatio_working_3-way'!K218*'OddsRatio_working_3-way'!L218*'OddsRatio_working_3-way'!M218</f>
        <v>8.0591860173767335E-2</v>
      </c>
      <c r="R218" s="11">
        <f t="shared" si="62"/>
        <v>0</v>
      </c>
      <c r="S218" s="11">
        <f t="shared" si="63"/>
        <v>-0.82754647360685119</v>
      </c>
      <c r="T218" s="11">
        <f t="shared" si="64"/>
        <v>-0.28634826076361636</v>
      </c>
      <c r="U218" s="11">
        <f>'OddsRatio_working_3-way'!S218-'OddsRatio_working_3-way'!R218^2/3</f>
        <v>-0.82754647360685119</v>
      </c>
      <c r="V218" s="11">
        <f>'OddsRatio_working_3-way'!S218*'OddsRatio_working_3-way'!R218/3-2*'OddsRatio_working_3-way'!R218^3/27-'OddsRatio_working_3-way'!T218</f>
        <v>0.28634826076361636</v>
      </c>
      <c r="W218" s="11">
        <f>'OddsRatio_working_3-way'!V218^2+4*'OddsRatio_working_3-way'!U218^3/27</f>
        <v>-1.9648619302517351E-3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0.14487942260083017</v>
      </c>
      <c r="Y218" s="11">
        <f>IF('OddsRatio_working_3-way'!W218&gt;=0,IF('OddsRatio_working_3-way'!V218+SQRT('OddsRatio_working_3-way'!W218)&gt;0,0,PI()),ACOS('OddsRatio_working_3-way'!V218/(2*'OddsRatio_working_3-way'!X218)))</f>
        <v>0.15358116509128616</v>
      </c>
      <c r="Z218" s="11">
        <f>'OddsRatio_working_3-way'!X218^(1/3)*COS('OddsRatio_working_3-way'!Y218/3)</f>
        <v>0.52452503473832701</v>
      </c>
      <c r="AA218" s="11">
        <f>'OddsRatio_working_3-way'!X218^(1/3)*COS(('OddsRatio_working_3-way'!Y218+2*PI())/3)</f>
        <v>-0.2855377048287831</v>
      </c>
      <c r="AB218" s="11">
        <f>'OddsRatio_working_3-way'!X218^(1/3)*COS(('OddsRatio_working_3-way'!Y218+4*PI())/3)</f>
        <v>-0.23898732990954408</v>
      </c>
      <c r="AC218" s="11">
        <f>'OddsRatio_working_3-way'!X218^(1/3)*SIN('OddsRatio_working_3-way'!Y218/3)</f>
        <v>2.6875871490500795E-2</v>
      </c>
      <c r="AD218" s="11">
        <f>'OddsRatio_working_3-way'!X218^(1/3)*SIN(('OddsRatio_working_3-way'!Y218+2*PI())/3)</f>
        <v>0.44081406925905603</v>
      </c>
      <c r="AE218" s="11">
        <f>'OddsRatio_working_3-way'!X218^(1/3)*SIN(('OddsRatio_working_3-way'!Y218+4*PI())/3)</f>
        <v>-0.46768994074955667</v>
      </c>
      <c r="AF218" s="11">
        <f>-'OddsRatio_working_3-way'!U218/(3*'OddsRatio_working_3-way'!X218^(1/3))*COS(('OddsRatio_working_3-way'!Y218)/3)</f>
        <v>0.5245250347383269</v>
      </c>
      <c r="AG218" s="11">
        <f>-'OddsRatio_working_3-way'!U218/(3*'OddsRatio_working_3-way'!X218^(1/3))*COS(('OddsRatio_working_3-way'!Y218+2*PI())/3)</f>
        <v>-0.28553770482878305</v>
      </c>
      <c r="AH218" s="11">
        <f>-'OddsRatio_working_3-way'!U218/(3*'OddsRatio_working_3-way'!X218^(1/3))*COS(('OddsRatio_working_3-way'!Y218+4*PI())/3)</f>
        <v>-0.23898732990954402</v>
      </c>
      <c r="AI218" s="11">
        <f>'OddsRatio_working_3-way'!U218/(3*'OddsRatio_working_3-way'!X218^(1/3))*SIN(('OddsRatio_working_3-way'!Y218)/3)</f>
        <v>-2.6875871490500788E-2</v>
      </c>
      <c r="AJ218" s="11">
        <f>'OddsRatio_working_3-way'!U218/(3*'OddsRatio_working_3-way'!X218^(1/3))*SIN(('OddsRatio_working_3-way'!Y218+2*PI())/3)</f>
        <v>-0.44081406925905592</v>
      </c>
      <c r="AK218" s="11">
        <f>'OddsRatio_working_3-way'!U218/(3*'OddsRatio_working_3-way'!X218^(1/3))*SIN(('OddsRatio_working_3-way'!Y218+4*PI())/3)</f>
        <v>0.46768994074955655</v>
      </c>
      <c r="AL218" s="11">
        <f>'OddsRatio_working_3-way'!Z218+'OddsRatio_working_3-way'!AF218</f>
        <v>1.049050069476654</v>
      </c>
      <c r="AM218" s="11">
        <f>'OddsRatio_working_3-way'!AA218+'OddsRatio_working_3-way'!AG218</f>
        <v>-0.57107540965756609</v>
      </c>
      <c r="AN218" s="11">
        <f>'OddsRatio_working_3-way'!AB218+'OddsRatio_working_3-way'!AH218</f>
        <v>-0.4779746598190881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1.049050069476654</v>
      </c>
      <c r="AS218" s="11">
        <f>IF(('OddsRatio_working_3-way'!X218=0),IF(Q218&gt;0,-Q218^(1/3),(-Q218)^(1/3)),'OddsRatio_working_3-way'!AM218-'OddsRatio_working_3-way'!R218/3)</f>
        <v>-0.57107540965756609</v>
      </c>
      <c r="AT218" s="11">
        <f>IF(('OddsRatio_working_3-way'!X218=0),IF(Q218&gt;0,-Q218^(1/3),(-Q218)^(1/3)),'OddsRatio_working_3-way'!AN218-'OddsRatio_working_3-way'!R218/3)</f>
        <v>-0.4779746598190881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2.31</v>
      </c>
      <c r="B219" s="4">
        <f>IF('True_Odds_Calculator_3-way'!B220="","",'True_Odds_Calculator_3-way'!B220)</f>
        <v>3.28</v>
      </c>
      <c r="C219" s="4">
        <f>IF('True_Odds_Calculator_3-way'!C220="","",'True_Odds_Calculator_3-way'!C220)</f>
        <v>3.07</v>
      </c>
      <c r="D219" s="9">
        <f t="shared" si="52"/>
        <v>0.40970933852591956</v>
      </c>
      <c r="E219" s="9">
        <f t="shared" si="53"/>
        <v>0.28509740883007001</v>
      </c>
      <c r="F219" s="9">
        <f t="shared" si="54"/>
        <v>0.30519325264401048</v>
      </c>
      <c r="G219" s="9">
        <f t="shared" si="55"/>
        <v>1.0998127599394563</v>
      </c>
      <c r="H219" s="9">
        <f t="shared" si="56"/>
        <v>2.4407547155206877</v>
      </c>
      <c r="I219" s="9">
        <f t="shared" si="57"/>
        <v>3.5075730926619606</v>
      </c>
      <c r="J219" s="9">
        <f t="shared" si="58"/>
        <v>3.2766124130746745</v>
      </c>
      <c r="K219" s="11">
        <f t="shared" si="59"/>
        <v>0.4329004329004329</v>
      </c>
      <c r="L219" s="11">
        <f t="shared" si="60"/>
        <v>0.3048780487804878</v>
      </c>
      <c r="M219" s="11">
        <f t="shared" si="61"/>
        <v>0.32573289902280134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-0.26579835513656136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0.2433280815738908</v>
      </c>
      <c r="Q219" s="11">
        <f>2*'OddsRatio_working_3-way'!K219*'OddsRatio_working_3-way'!L219*'OddsRatio_working_3-way'!M219</f>
        <v>8.5981654266392496E-2</v>
      </c>
      <c r="R219" s="11">
        <f t="shared" si="62"/>
        <v>0</v>
      </c>
      <c r="S219" s="11">
        <f t="shared" si="63"/>
        <v>-0.9154612015897321</v>
      </c>
      <c r="T219" s="11">
        <f t="shared" si="64"/>
        <v>-0.32348452352994062</v>
      </c>
      <c r="U219" s="11">
        <f>'OddsRatio_working_3-way'!S219-'OddsRatio_working_3-way'!R219^2/3</f>
        <v>-0.9154612015897321</v>
      </c>
      <c r="V219" s="11">
        <f>'OddsRatio_working_3-way'!S219*'OddsRatio_working_3-way'!R219/3-2*'OddsRatio_working_3-way'!R219^3/27-'OddsRatio_working_3-way'!T219</f>
        <v>0.32348452352994062</v>
      </c>
      <c r="W219" s="11">
        <f>'OddsRatio_working_3-way'!V219^2+4*'OddsRatio_working_3-way'!U219^3/27</f>
        <v>-9.0199626634886454E-3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0.16856912501024715</v>
      </c>
      <c r="Y219" s="11">
        <f>IF('OddsRatio_working_3-way'!W219&gt;=0,IF('OddsRatio_working_3-way'!V219+SQRT('OddsRatio_working_3-way'!W219)&gt;0,0,PI()),ACOS('OddsRatio_working_3-way'!V219/(2*'OddsRatio_working_3-way'!X219)))</f>
        <v>0.28557046762659732</v>
      </c>
      <c r="Z219" s="11">
        <f>'OddsRatio_working_3-way'!X219^(1/3)*COS('OddsRatio_working_3-way'!Y219/3)</f>
        <v>0.54990637996972824</v>
      </c>
      <c r="AA219" s="11">
        <f>'OddsRatio_working_3-way'!X219^(1/3)*COS(('OddsRatio_working_3-way'!Y219+2*PI())/3)</f>
        <v>-0.32042329388704077</v>
      </c>
      <c r="AB219" s="11">
        <f>'OddsRatio_working_3-way'!X219^(1/3)*COS(('OddsRatio_working_3-way'!Y219+4*PI())/3)</f>
        <v>-0.22948308608268758</v>
      </c>
      <c r="AC219" s="11">
        <f>'OddsRatio_working_3-way'!X219^(1/3)*SIN('OddsRatio_working_3-way'!Y219/3)</f>
        <v>5.2504353456003919E-2</v>
      </c>
      <c r="AD219" s="11">
        <f>'OddsRatio_working_3-way'!X219^(1/3)*SIN(('OddsRatio_working_3-way'!Y219+2*PI())/3)</f>
        <v>0.44998071802892087</v>
      </c>
      <c r="AE219" s="11">
        <f>'OddsRatio_working_3-way'!X219^(1/3)*SIN(('OddsRatio_working_3-way'!Y219+4*PI())/3)</f>
        <v>-0.50248507148492472</v>
      </c>
      <c r="AF219" s="11">
        <f>-'OddsRatio_working_3-way'!U219/(3*'OddsRatio_working_3-way'!X219^(1/3))*COS(('OddsRatio_working_3-way'!Y219)/3)</f>
        <v>0.54990637996972813</v>
      </c>
      <c r="AG219" s="11">
        <f>-'OddsRatio_working_3-way'!U219/(3*'OddsRatio_working_3-way'!X219^(1/3))*COS(('OddsRatio_working_3-way'!Y219+2*PI())/3)</f>
        <v>-0.32042329388704072</v>
      </c>
      <c r="AH219" s="11">
        <f>-'OddsRatio_working_3-way'!U219/(3*'OddsRatio_working_3-way'!X219^(1/3))*COS(('OddsRatio_working_3-way'!Y219+4*PI())/3)</f>
        <v>-0.22948308608268753</v>
      </c>
      <c r="AI219" s="11">
        <f>'OddsRatio_working_3-way'!U219/(3*'OddsRatio_working_3-way'!X219^(1/3))*SIN(('OddsRatio_working_3-way'!Y219)/3)</f>
        <v>-5.2504353456003912E-2</v>
      </c>
      <c r="AJ219" s="11">
        <f>'OddsRatio_working_3-way'!U219/(3*'OddsRatio_working_3-way'!X219^(1/3))*SIN(('OddsRatio_working_3-way'!Y219+2*PI())/3)</f>
        <v>-0.44998071802892081</v>
      </c>
      <c r="AK219" s="11">
        <f>'OddsRatio_working_3-way'!U219/(3*'OddsRatio_working_3-way'!X219^(1/3))*SIN(('OddsRatio_working_3-way'!Y219+4*PI())/3)</f>
        <v>0.50248507148492461</v>
      </c>
      <c r="AL219" s="11">
        <f>'OddsRatio_working_3-way'!Z219+'OddsRatio_working_3-way'!AF219</f>
        <v>1.0998127599394563</v>
      </c>
      <c r="AM219" s="11">
        <f>'OddsRatio_working_3-way'!AA219+'OddsRatio_working_3-way'!AG219</f>
        <v>-0.64084658777408143</v>
      </c>
      <c r="AN219" s="11">
        <f>'OddsRatio_working_3-way'!AB219+'OddsRatio_working_3-way'!AH219</f>
        <v>-0.45896617216537511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1.0998127599394563</v>
      </c>
      <c r="AS219" s="11">
        <f>IF(('OddsRatio_working_3-way'!X219=0),IF(Q219&gt;0,-Q219^(1/3),(-Q219)^(1/3)),'OddsRatio_working_3-way'!AM219-'OddsRatio_working_3-way'!R219/3)</f>
        <v>-0.64084658777408143</v>
      </c>
      <c r="AT219" s="11">
        <f>IF(('OddsRatio_working_3-way'!X219=0),IF(Q219&gt;0,-Q219^(1/3),(-Q219)^(1/3)),'OddsRatio_working_3-way'!AN219-'OddsRatio_working_3-way'!R219/3)</f>
        <v>-0.45896617216537511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4.12</v>
      </c>
      <c r="B220" s="4">
        <f>IF('True_Odds_Calculator_3-way'!B221="","",'True_Odds_Calculator_3-way'!B221)</f>
        <v>3.17</v>
      </c>
      <c r="C220" s="4">
        <f>IF('True_Odds_Calculator_3-way'!C221="","",'True_Odds_Calculator_3-way'!C221)</f>
        <v>2.13</v>
      </c>
      <c r="D220" s="9">
        <f t="shared" si="52"/>
        <v>0.23491982912742471</v>
      </c>
      <c r="E220" s="9">
        <f t="shared" si="53"/>
        <v>0.30626687261082719</v>
      </c>
      <c r="F220" s="9">
        <f t="shared" si="54"/>
        <v>0.4588132982617481</v>
      </c>
      <c r="G220" s="9">
        <f t="shared" si="55"/>
        <v>1.043836973641715</v>
      </c>
      <c r="H220" s="9">
        <f t="shared" si="56"/>
        <v>4.2567713577621502</v>
      </c>
      <c r="I220" s="9">
        <f t="shared" si="57"/>
        <v>3.2651262328025217</v>
      </c>
      <c r="J220" s="9">
        <f t="shared" si="58"/>
        <v>2.1795357802151383</v>
      </c>
      <c r="K220" s="11">
        <f t="shared" si="59"/>
        <v>0.24271844660194175</v>
      </c>
      <c r="L220" s="11">
        <f t="shared" si="60"/>
        <v>0.31545741324921134</v>
      </c>
      <c r="M220" s="11">
        <f t="shared" si="61"/>
        <v>0.46948356807511737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-0.27501519484121661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0.23078041308399844</v>
      </c>
      <c r="Q220" s="11">
        <f>2*'OddsRatio_working_3-way'!K220*'OddsRatio_working_3-way'!L220*'OddsRatio_working_3-way'!M220</f>
        <v>7.1894209683488614E-2</v>
      </c>
      <c r="R220" s="11">
        <f t="shared" si="62"/>
        <v>0</v>
      </c>
      <c r="S220" s="11">
        <f t="shared" si="63"/>
        <v>-0.83915513547257758</v>
      </c>
      <c r="T220" s="11">
        <f t="shared" si="64"/>
        <v>-0.26141904531855997</v>
      </c>
      <c r="U220" s="11">
        <f>'OddsRatio_working_3-way'!S220-'OddsRatio_working_3-way'!R220^2/3</f>
        <v>-0.83915513547257758</v>
      </c>
      <c r="V220" s="11">
        <f>'OddsRatio_working_3-way'!S220*'OddsRatio_working_3-way'!R220/3-2*'OddsRatio_working_3-way'!R220^3/27-'OddsRatio_working_3-way'!T220</f>
        <v>0.26141904531855997</v>
      </c>
      <c r="W220" s="11">
        <f>'OddsRatio_working_3-way'!V220^2+4*'OddsRatio_working_3-way'!U220^3/27</f>
        <v>-1.9203399623456671E-2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0.14793859949208996</v>
      </c>
      <c r="Y220" s="11">
        <f>IF('OddsRatio_working_3-way'!W220&gt;=0,IF('OddsRatio_working_3-way'!V220+SQRT('OddsRatio_working_3-way'!W220)&gt;0,0,PI()),ACOS('OddsRatio_working_3-way'!V220/(2*'OddsRatio_working_3-way'!X220)))</f>
        <v>0.48743095916344426</v>
      </c>
      <c r="Z220" s="11">
        <f>'OddsRatio_working_3-way'!X220^(1/3)*COS('OddsRatio_working_3-way'!Y220/3)</f>
        <v>0.52191848682085751</v>
      </c>
      <c r="AA220" s="11">
        <f>'OddsRatio_working_3-way'!X220^(1/3)*COS(('OddsRatio_working_3-way'!Y220+2*PI())/3)</f>
        <v>-0.33505110331497023</v>
      </c>
      <c r="AB220" s="11">
        <f>'OddsRatio_working_3-way'!X220^(1/3)*COS(('OddsRatio_working_3-way'!Y220+4*PI())/3)</f>
        <v>-0.18686738350588739</v>
      </c>
      <c r="AC220" s="11">
        <f>'OddsRatio_working_3-way'!X220^(1/3)*SIN('OddsRatio_working_3-way'!Y220/3)</f>
        <v>8.5553910521294227E-2</v>
      </c>
      <c r="AD220" s="11">
        <f>'OddsRatio_working_3-way'!X220^(1/3)*SIN(('OddsRatio_working_3-way'!Y220+2*PI())/3)</f>
        <v>0.40921771303094928</v>
      </c>
      <c r="AE220" s="11">
        <f>'OddsRatio_working_3-way'!X220^(1/3)*SIN(('OddsRatio_working_3-way'!Y220+4*PI())/3)</f>
        <v>-0.49477162355224341</v>
      </c>
      <c r="AF220" s="11">
        <f>-'OddsRatio_working_3-way'!U220/(3*'OddsRatio_working_3-way'!X220^(1/3))*COS(('OddsRatio_working_3-way'!Y220)/3)</f>
        <v>0.5219184868208574</v>
      </c>
      <c r="AG220" s="11">
        <f>-'OddsRatio_working_3-way'!U220/(3*'OddsRatio_working_3-way'!X220^(1/3))*COS(('OddsRatio_working_3-way'!Y220+2*PI())/3)</f>
        <v>-0.33505110331497018</v>
      </c>
      <c r="AH220" s="11">
        <f>-'OddsRatio_working_3-way'!U220/(3*'OddsRatio_working_3-way'!X220^(1/3))*COS(('OddsRatio_working_3-way'!Y220+4*PI())/3)</f>
        <v>-0.18686738350588736</v>
      </c>
      <c r="AI220" s="11">
        <f>'OddsRatio_working_3-way'!U220/(3*'OddsRatio_working_3-way'!X220^(1/3))*SIN(('OddsRatio_working_3-way'!Y220)/3)</f>
        <v>-8.5553910521294199E-2</v>
      </c>
      <c r="AJ220" s="11">
        <f>'OddsRatio_working_3-way'!U220/(3*'OddsRatio_working_3-way'!X220^(1/3))*SIN(('OddsRatio_working_3-way'!Y220+2*PI())/3)</f>
        <v>-0.40921771303094917</v>
      </c>
      <c r="AK220" s="11">
        <f>'OddsRatio_working_3-way'!U220/(3*'OddsRatio_working_3-way'!X220^(1/3))*SIN(('OddsRatio_working_3-way'!Y220+4*PI())/3)</f>
        <v>0.4947716235522433</v>
      </c>
      <c r="AL220" s="11">
        <f>'OddsRatio_working_3-way'!Z220+'OddsRatio_working_3-way'!AF220</f>
        <v>1.043836973641715</v>
      </c>
      <c r="AM220" s="11">
        <f>'OddsRatio_working_3-way'!AA220+'OddsRatio_working_3-way'!AG220</f>
        <v>-0.67010220662994047</v>
      </c>
      <c r="AN220" s="11">
        <f>'OddsRatio_working_3-way'!AB220+'OddsRatio_working_3-way'!AH220</f>
        <v>-0.37373476701177477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1.043836973641715</v>
      </c>
      <c r="AS220" s="11">
        <f>IF(('OddsRatio_working_3-way'!X220=0),IF(Q220&gt;0,-Q220^(1/3),(-Q220)^(1/3)),'OddsRatio_working_3-way'!AM220-'OddsRatio_working_3-way'!R220/3)</f>
        <v>-0.67010220662994047</v>
      </c>
      <c r="AT220" s="11">
        <f>IF(('OddsRatio_working_3-way'!X220=0),IF(Q220&gt;0,-Q220^(1/3),(-Q220)^(1/3)),'OddsRatio_working_3-way'!AN220-'OddsRatio_working_3-way'!R220/3)</f>
        <v>-0.37373476701177477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2.57</v>
      </c>
      <c r="B221" s="4">
        <f>IF('True_Odds_Calculator_3-way'!B222="","",'True_Odds_Calculator_3-way'!B222)</f>
        <v>3.16</v>
      </c>
      <c r="C221" s="4">
        <f>IF('True_Odds_Calculator_3-way'!C222="","",'True_Odds_Calculator_3-way'!C222)</f>
        <v>3.1</v>
      </c>
      <c r="D221" s="9">
        <f t="shared" si="52"/>
        <v>0.3791399779409092</v>
      </c>
      <c r="E221" s="9">
        <f t="shared" si="53"/>
        <v>0.30741490807000177</v>
      </c>
      <c r="F221" s="9">
        <f t="shared" si="54"/>
        <v>0.31344511398908914</v>
      </c>
      <c r="G221" s="9">
        <f t="shared" si="55"/>
        <v>1.0430243877140613</v>
      </c>
      <c r="H221" s="9">
        <f t="shared" si="56"/>
        <v>2.6375482887110757</v>
      </c>
      <c r="I221" s="9">
        <f t="shared" si="57"/>
        <v>3.2529326774623728</v>
      </c>
      <c r="J221" s="9">
        <f t="shared" si="58"/>
        <v>3.1903512141995281</v>
      </c>
      <c r="K221" s="11">
        <f t="shared" si="59"/>
        <v>0.38910505836575876</v>
      </c>
      <c r="L221" s="11">
        <f t="shared" si="60"/>
        <v>0.31645569620253161</v>
      </c>
      <c r="M221" s="11">
        <f t="shared" si="61"/>
        <v>0.32258064516129031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-0.28287254545252327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0.23157232444593445</v>
      </c>
      <c r="Q221" s="11">
        <f>2*'OddsRatio_working_3-way'!K221*'OddsRatio_working_3-way'!L221*'OddsRatio_working_3-way'!M221</f>
        <v>7.9441620736169602E-2</v>
      </c>
      <c r="R221" s="11">
        <f t="shared" si="62"/>
        <v>0</v>
      </c>
      <c r="S221" s="11">
        <f t="shared" si="63"/>
        <v>-0.81864545771127539</v>
      </c>
      <c r="T221" s="11">
        <f t="shared" si="64"/>
        <v>-0.28083892202788169</v>
      </c>
      <c r="U221" s="11">
        <f>'OddsRatio_working_3-way'!S221-'OddsRatio_working_3-way'!R221^2/3</f>
        <v>-0.81864545771127539</v>
      </c>
      <c r="V221" s="11">
        <f>'OddsRatio_working_3-way'!S221*'OddsRatio_working_3-way'!R221/3-2*'OddsRatio_working_3-way'!R221^3/27-'OddsRatio_working_3-way'!T221</f>
        <v>0.28083892202788169</v>
      </c>
      <c r="W221" s="11">
        <f>'OddsRatio_working_3-way'!V221^2+4*'OddsRatio_working_3-way'!U221^3/27</f>
        <v>-2.4095188935549378E-3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0.14254825412762651</v>
      </c>
      <c r="Y221" s="11">
        <f>IF('OddsRatio_working_3-way'!W221&gt;=0,IF('OddsRatio_working_3-way'!V221+SQRT('OddsRatio_working_3-way'!W221)&gt;0,0,PI()),ACOS('OddsRatio_working_3-way'!V221/(2*'OddsRatio_working_3-way'!X221)))</f>
        <v>0.17303849711813113</v>
      </c>
      <c r="Z221" s="11">
        <f>'OddsRatio_working_3-way'!X221^(1/3)*COS('OddsRatio_working_3-way'!Y221/3)</f>
        <v>0.52151219385703063</v>
      </c>
      <c r="AA221" s="11">
        <f>'OddsRatio_working_3-way'!X221^(1/3)*COS(('OddsRatio_working_3-way'!Y221+2*PI())/3)</f>
        <v>-0.28683555573499714</v>
      </c>
      <c r="AB221" s="11">
        <f>'OddsRatio_working_3-way'!X221^(1/3)*COS(('OddsRatio_working_3-way'!Y221+4*PI())/3)</f>
        <v>-0.2346766381220336</v>
      </c>
      <c r="AC221" s="11">
        <f>'OddsRatio_working_3-way'!X221^(1/3)*SIN('OddsRatio_working_3-way'!Y221/3)</f>
        <v>3.0113965124484131E-2</v>
      </c>
      <c r="AD221" s="11">
        <f>'OddsRatio_working_3-way'!X221^(1/3)*SIN(('OddsRatio_working_3-way'!Y221+2*PI())/3)</f>
        <v>0.43658582570130133</v>
      </c>
      <c r="AE221" s="11">
        <f>'OddsRatio_working_3-way'!X221^(1/3)*SIN(('OddsRatio_working_3-way'!Y221+4*PI())/3)</f>
        <v>-0.46669979082578539</v>
      </c>
      <c r="AF221" s="11">
        <f>-'OddsRatio_working_3-way'!U221/(3*'OddsRatio_working_3-way'!X221^(1/3))*COS(('OddsRatio_working_3-way'!Y221)/3)</f>
        <v>0.52151219385703074</v>
      </c>
      <c r="AG221" s="11">
        <f>-'OddsRatio_working_3-way'!U221/(3*'OddsRatio_working_3-way'!X221^(1/3))*COS(('OddsRatio_working_3-way'!Y221+2*PI())/3)</f>
        <v>-0.28683555573499719</v>
      </c>
      <c r="AH221" s="11">
        <f>-'OddsRatio_working_3-way'!U221/(3*'OddsRatio_working_3-way'!X221^(1/3))*COS(('OddsRatio_working_3-way'!Y221+4*PI())/3)</f>
        <v>-0.23467663812203365</v>
      </c>
      <c r="AI221" s="11">
        <f>'OddsRatio_working_3-way'!U221/(3*'OddsRatio_working_3-way'!X221^(1/3))*SIN(('OddsRatio_working_3-way'!Y221)/3)</f>
        <v>-3.0113965124484138E-2</v>
      </c>
      <c r="AJ221" s="11">
        <f>'OddsRatio_working_3-way'!U221/(3*'OddsRatio_working_3-way'!X221^(1/3))*SIN(('OddsRatio_working_3-way'!Y221+2*PI())/3)</f>
        <v>-0.43658582570130144</v>
      </c>
      <c r="AK221" s="11">
        <f>'OddsRatio_working_3-way'!U221/(3*'OddsRatio_working_3-way'!X221^(1/3))*SIN(('OddsRatio_working_3-way'!Y221+4*PI())/3)</f>
        <v>0.4666997908257855</v>
      </c>
      <c r="AL221" s="11">
        <f>'OddsRatio_working_3-way'!Z221+'OddsRatio_working_3-way'!AF221</f>
        <v>1.0430243877140613</v>
      </c>
      <c r="AM221" s="11">
        <f>'OddsRatio_working_3-way'!AA221+'OddsRatio_working_3-way'!AG221</f>
        <v>-0.57367111146999439</v>
      </c>
      <c r="AN221" s="11">
        <f>'OddsRatio_working_3-way'!AB221+'OddsRatio_working_3-way'!AH221</f>
        <v>-0.46935327624406725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1.0430243877140613</v>
      </c>
      <c r="AS221" s="11">
        <f>IF(('OddsRatio_working_3-way'!X221=0),IF(Q221&gt;0,-Q221^(1/3),(-Q221)^(1/3)),'OddsRatio_working_3-way'!AM221-'OddsRatio_working_3-way'!R221/3)</f>
        <v>-0.57367111146999439</v>
      </c>
      <c r="AT221" s="11">
        <f>IF(('OddsRatio_working_3-way'!X221=0),IF(Q221&gt;0,-Q221^(1/3),(-Q221)^(1/3)),'OddsRatio_working_3-way'!AN221-'OddsRatio_working_3-way'!R221/3)</f>
        <v>-0.46935327624406725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2.33</v>
      </c>
      <c r="B222" s="4">
        <f>IF('True_Odds_Calculator_3-way'!B223="","",'True_Odds_Calculator_3-way'!B223)</f>
        <v>3.18</v>
      </c>
      <c r="C222" s="4">
        <f>IF('True_Odds_Calculator_3-way'!C223="","",'True_Odds_Calculator_3-way'!C223)</f>
        <v>3.51</v>
      </c>
      <c r="D222" s="9">
        <f t="shared" si="52"/>
        <v>0.41861857849888151</v>
      </c>
      <c r="E222" s="9">
        <f t="shared" si="53"/>
        <v>0.30521356287002632</v>
      </c>
      <c r="F222" s="9">
        <f t="shared" si="54"/>
        <v>0.27616785863109217</v>
      </c>
      <c r="G222" s="9">
        <f t="shared" si="55"/>
        <v>1.0442176023677687</v>
      </c>
      <c r="H222" s="9">
        <f t="shared" si="56"/>
        <v>2.3888094111491323</v>
      </c>
      <c r="I222" s="9">
        <f t="shared" si="57"/>
        <v>3.276394373161736</v>
      </c>
      <c r="J222" s="9">
        <f t="shared" si="58"/>
        <v>3.6209861819430991</v>
      </c>
      <c r="K222" s="11">
        <f t="shared" si="59"/>
        <v>0.42918454935622319</v>
      </c>
      <c r="L222" s="11">
        <f t="shared" si="60"/>
        <v>0.31446540880503143</v>
      </c>
      <c r="M222" s="11">
        <f t="shared" si="61"/>
        <v>0.28490028490028491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-0.27982834156073566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0.23147619444215661</v>
      </c>
      <c r="Q222" s="11">
        <f>2*'OddsRatio_working_3-way'!K222*'OddsRatio_working_3-way'!L222*'OddsRatio_working_3-way'!M222</f>
        <v>7.6902390180118477E-2</v>
      </c>
      <c r="R222" s="11">
        <f t="shared" si="62"/>
        <v>0</v>
      </c>
      <c r="S222" s="11">
        <f t="shared" si="63"/>
        <v>-0.82720782730978515</v>
      </c>
      <c r="T222" s="11">
        <f t="shared" si="64"/>
        <v>-0.27481987618265291</v>
      </c>
      <c r="U222" s="11">
        <f>'OddsRatio_working_3-way'!S222-'OddsRatio_working_3-way'!R222^2/3</f>
        <v>-0.82720782730978515</v>
      </c>
      <c r="V222" s="11">
        <f>'OddsRatio_working_3-way'!S222*'OddsRatio_working_3-way'!R222/3-2*'OddsRatio_working_3-way'!R222^3/27-'OddsRatio_working_3-way'!T222</f>
        <v>0.27481987618265291</v>
      </c>
      <c r="W222" s="11">
        <f>'OddsRatio_working_3-way'!V222^2+4*'OddsRatio_working_3-way'!U222^3/27</f>
        <v>-8.331192327731135E-3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0.14479050095981763</v>
      </c>
      <c r="Y222" s="11">
        <f>IF('OddsRatio_working_3-way'!W222&gt;=0,IF('OddsRatio_working_3-way'!V222+SQRT('OddsRatio_working_3-way'!W222)&gt;0,0,PI()),ACOS('OddsRatio_working_3-way'!V222/(2*'OddsRatio_working_3-way'!X222)))</f>
        <v>0.32066532819215698</v>
      </c>
      <c r="Z222" s="11">
        <f>'OddsRatio_working_3-way'!X222^(1/3)*COS('OddsRatio_working_3-way'!Y222/3)</f>
        <v>0.52210880118388436</v>
      </c>
      <c r="AA222" s="11">
        <f>'OddsRatio_working_3-way'!X222^(1/3)*COS(('OddsRatio_working_3-way'!Y222+2*PI())/3)</f>
        <v>-0.30956993029317997</v>
      </c>
      <c r="AB222" s="11">
        <f>'OddsRatio_working_3-way'!X222^(1/3)*COS(('OddsRatio_working_3-way'!Y222+4*PI())/3)</f>
        <v>-0.21253887089070442</v>
      </c>
      <c r="AC222" s="11">
        <f>'OddsRatio_working_3-way'!X222^(1/3)*SIN('OddsRatio_working_3-way'!Y222/3)</f>
        <v>5.6020908265773876E-2</v>
      </c>
      <c r="AD222" s="11">
        <f>'OddsRatio_working_3-way'!X222^(1/3)*SIN(('OddsRatio_working_3-way'!Y222+2*PI())/3)</f>
        <v>0.42414903123179565</v>
      </c>
      <c r="AE222" s="11">
        <f>'OddsRatio_working_3-way'!X222^(1/3)*SIN(('OddsRatio_working_3-way'!Y222+4*PI())/3)</f>
        <v>-0.48016993949756948</v>
      </c>
      <c r="AF222" s="11">
        <f>-'OddsRatio_working_3-way'!U222/(3*'OddsRatio_working_3-way'!X222^(1/3))*COS(('OddsRatio_working_3-way'!Y222)/3)</f>
        <v>0.52210880118388436</v>
      </c>
      <c r="AG222" s="11">
        <f>-'OddsRatio_working_3-way'!U222/(3*'OddsRatio_working_3-way'!X222^(1/3))*COS(('OddsRatio_working_3-way'!Y222+2*PI())/3)</f>
        <v>-0.30956993029317997</v>
      </c>
      <c r="AH222" s="11">
        <f>-'OddsRatio_working_3-way'!U222/(3*'OddsRatio_working_3-way'!X222^(1/3))*COS(('OddsRatio_working_3-way'!Y222+4*PI())/3)</f>
        <v>-0.21253887089070442</v>
      </c>
      <c r="AI222" s="11">
        <f>'OddsRatio_working_3-way'!U222/(3*'OddsRatio_working_3-way'!X222^(1/3))*SIN(('OddsRatio_working_3-way'!Y222)/3)</f>
        <v>-5.6020908265773876E-2</v>
      </c>
      <c r="AJ222" s="11">
        <f>'OddsRatio_working_3-way'!U222/(3*'OddsRatio_working_3-way'!X222^(1/3))*SIN(('OddsRatio_working_3-way'!Y222+2*PI())/3)</f>
        <v>-0.42414903123179565</v>
      </c>
      <c r="AK222" s="11">
        <f>'OddsRatio_working_3-way'!U222/(3*'OddsRatio_working_3-way'!X222^(1/3))*SIN(('OddsRatio_working_3-way'!Y222+4*PI())/3)</f>
        <v>0.48016993949756948</v>
      </c>
      <c r="AL222" s="11">
        <f>'OddsRatio_working_3-way'!Z222+'OddsRatio_working_3-way'!AF222</f>
        <v>1.0442176023677687</v>
      </c>
      <c r="AM222" s="11">
        <f>'OddsRatio_working_3-way'!AA222+'OddsRatio_working_3-way'!AG222</f>
        <v>-0.61913986058635995</v>
      </c>
      <c r="AN222" s="11">
        <f>'OddsRatio_working_3-way'!AB222+'OddsRatio_working_3-way'!AH222</f>
        <v>-0.42507774178140884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1.0442176023677687</v>
      </c>
      <c r="AS222" s="11">
        <f>IF(('OddsRatio_working_3-way'!X222=0),IF(Q222&gt;0,-Q222^(1/3),(-Q222)^(1/3)),'OddsRatio_working_3-way'!AM222-'OddsRatio_working_3-way'!R222/3)</f>
        <v>-0.61913986058635995</v>
      </c>
      <c r="AT222" s="11">
        <f>IF(('OddsRatio_working_3-way'!X222=0),IF(Q222&gt;0,-Q222^(1/3),(-Q222)^(1/3)),'OddsRatio_working_3-way'!AN222-'OddsRatio_working_3-way'!R222/3)</f>
        <v>-0.42507774178140884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3.08</v>
      </c>
      <c r="B223" s="4">
        <f>IF('True_Odds_Calculator_3-way'!B224="","",'True_Odds_Calculator_3-way'!B224)</f>
        <v>2.97</v>
      </c>
      <c r="C223" s="4">
        <f>IF('True_Odds_Calculator_3-way'!C224="","",'True_Odds_Calculator_3-way'!C224)</f>
        <v>2.73</v>
      </c>
      <c r="D223" s="9">
        <f t="shared" si="52"/>
        <v>0.31568828460593995</v>
      </c>
      <c r="E223" s="9">
        <f t="shared" si="53"/>
        <v>0.32754188180305788</v>
      </c>
      <c r="F223" s="9">
        <f t="shared" si="54"/>
        <v>0.35676983359100201</v>
      </c>
      <c r="G223" s="9">
        <f t="shared" si="55"/>
        <v>1.0421546603385885</v>
      </c>
      <c r="H223" s="9">
        <f t="shared" si="56"/>
        <v>3.1676816935042642</v>
      </c>
      <c r="I223" s="9">
        <f t="shared" si="57"/>
        <v>3.05304468086702</v>
      </c>
      <c r="J223" s="9">
        <f t="shared" si="58"/>
        <v>2.8029275623857588</v>
      </c>
      <c r="K223" s="11">
        <f t="shared" si="59"/>
        <v>0.32467532467532467</v>
      </c>
      <c r="L223" s="11">
        <f t="shared" si="60"/>
        <v>0.33670033670033667</v>
      </c>
      <c r="M223" s="11">
        <f t="shared" si="61"/>
        <v>0.36630036630036628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-0.28386108039787683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0.23145044790066432</v>
      </c>
      <c r="Q223" s="11">
        <f>2*'OddsRatio_working_3-way'!K223*'OddsRatio_working_3-way'!L223*'OddsRatio_working_3-way'!M223</f>
        <v>8.0086660173240246E-2</v>
      </c>
      <c r="R223" s="11">
        <f t="shared" si="62"/>
        <v>0</v>
      </c>
      <c r="S223" s="11">
        <f t="shared" si="63"/>
        <v>-0.81536520461434658</v>
      </c>
      <c r="T223" s="11">
        <f t="shared" si="64"/>
        <v>-0.28213328879389155</v>
      </c>
      <c r="U223" s="11">
        <f>'OddsRatio_working_3-way'!S223-'OddsRatio_working_3-way'!R223^2/3</f>
        <v>-0.81536520461434658</v>
      </c>
      <c r="V223" s="11">
        <f>'OddsRatio_working_3-way'!S223*'OddsRatio_working_3-way'!R223/3-2*'OddsRatio_working_3-way'!R223^3/27-'OddsRatio_working_3-way'!T223</f>
        <v>0.28213328879389155</v>
      </c>
      <c r="W223" s="11">
        <f>'OddsRatio_working_3-way'!V223^2+4*'OddsRatio_working_3-way'!U223^3/27</f>
        <v>-7.0768665123670249E-4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0.1416923421509558</v>
      </c>
      <c r="Y223" s="11">
        <f>IF('OddsRatio_working_3-way'!W223&gt;=0,IF('OddsRatio_working_3-way'!V223+SQRT('OddsRatio_working_3-way'!W223)&gt;0,0,PI()),ACOS('OddsRatio_working_3-way'!V223/(2*'OddsRatio_working_3-way'!X223)))</f>
        <v>9.4012164578218149E-2</v>
      </c>
      <c r="Z223" s="11">
        <f>'OddsRatio_working_3-way'!X223^(1/3)*COS('OddsRatio_working_3-way'!Y223/3)</f>
        <v>0.52107733016929425</v>
      </c>
      <c r="AA223" s="11">
        <f>'OddsRatio_working_3-way'!X223^(1/3)*COS(('OddsRatio_working_3-way'!Y223+2*PI())/3)</f>
        <v>-0.27468480029242875</v>
      </c>
      <c r="AB223" s="11">
        <f>'OddsRatio_working_3-way'!X223^(1/3)*COS(('OddsRatio_working_3-way'!Y223+4*PI())/3)</f>
        <v>-0.24639252987686541</v>
      </c>
      <c r="AC223" s="11">
        <f>'OddsRatio_working_3-way'!X223^(1/3)*SIN('OddsRatio_working_3-way'!Y223/3)</f>
        <v>1.6334549940411214E-2</v>
      </c>
      <c r="AD223" s="11">
        <f>'OddsRatio_working_3-way'!X223^(1/3)*SIN(('OddsRatio_working_3-way'!Y223+2*PI())/3)</f>
        <v>0.44309893029257474</v>
      </c>
      <c r="AE223" s="11">
        <f>'OddsRatio_working_3-way'!X223^(1/3)*SIN(('OddsRatio_working_3-way'!Y223+4*PI())/3)</f>
        <v>-0.45943348023298597</v>
      </c>
      <c r="AF223" s="11">
        <f>-'OddsRatio_working_3-way'!U223/(3*'OddsRatio_working_3-way'!X223^(1/3))*COS(('OddsRatio_working_3-way'!Y223)/3)</f>
        <v>0.52107733016929425</v>
      </c>
      <c r="AG223" s="11">
        <f>-'OddsRatio_working_3-way'!U223/(3*'OddsRatio_working_3-way'!X223^(1/3))*COS(('OddsRatio_working_3-way'!Y223+2*PI())/3)</f>
        <v>-0.27468480029242875</v>
      </c>
      <c r="AH223" s="11">
        <f>-'OddsRatio_working_3-way'!U223/(3*'OddsRatio_working_3-way'!X223^(1/3))*COS(('OddsRatio_working_3-way'!Y223+4*PI())/3)</f>
        <v>-0.24639252987686541</v>
      </c>
      <c r="AI223" s="11">
        <f>'OddsRatio_working_3-way'!U223/(3*'OddsRatio_working_3-way'!X223^(1/3))*SIN(('OddsRatio_working_3-way'!Y223)/3)</f>
        <v>-1.6334549940411214E-2</v>
      </c>
      <c r="AJ223" s="11">
        <f>'OddsRatio_working_3-way'!U223/(3*'OddsRatio_working_3-way'!X223^(1/3))*SIN(('OddsRatio_working_3-way'!Y223+2*PI())/3)</f>
        <v>-0.44309893029257474</v>
      </c>
      <c r="AK223" s="11">
        <f>'OddsRatio_working_3-way'!U223/(3*'OddsRatio_working_3-way'!X223^(1/3))*SIN(('OddsRatio_working_3-way'!Y223+4*PI())/3)</f>
        <v>0.45943348023298597</v>
      </c>
      <c r="AL223" s="11">
        <f>'OddsRatio_working_3-way'!Z223+'OddsRatio_working_3-way'!AF223</f>
        <v>1.0421546603385885</v>
      </c>
      <c r="AM223" s="11">
        <f>'OddsRatio_working_3-way'!AA223+'OddsRatio_working_3-way'!AG223</f>
        <v>-0.54936960058485751</v>
      </c>
      <c r="AN223" s="11">
        <f>'OddsRatio_working_3-way'!AB223+'OddsRatio_working_3-way'!AH223</f>
        <v>-0.49278505975373083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1.0421546603385885</v>
      </c>
      <c r="AS223" s="11">
        <f>IF(('OddsRatio_working_3-way'!X223=0),IF(Q223&gt;0,-Q223^(1/3),(-Q223)^(1/3)),'OddsRatio_working_3-way'!AM223-'OddsRatio_working_3-way'!R223/3)</f>
        <v>-0.54936960058485751</v>
      </c>
      <c r="AT223" s="11">
        <f>IF(('OddsRatio_working_3-way'!X223=0),IF(Q223&gt;0,-Q223^(1/3),(-Q223)^(1/3)),'OddsRatio_working_3-way'!AN223-'OddsRatio_working_3-way'!R223/3)</f>
        <v>-0.49278505975373083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1.81</v>
      </c>
      <c r="B224" s="4">
        <f>IF('True_Odds_Calculator_3-way'!B225="","",'True_Odds_Calculator_3-way'!B225)</f>
        <v>3.55</v>
      </c>
      <c r="C224" s="4">
        <f>IF('True_Odds_Calculator_3-way'!C225="","",'True_Odds_Calculator_3-way'!C225)</f>
        <v>5.1100000000000003</v>
      </c>
      <c r="D224" s="9">
        <f t="shared" si="52"/>
        <v>0.54020897834863524</v>
      </c>
      <c r="E224" s="9">
        <f t="shared" si="53"/>
        <v>0.27177601607655327</v>
      </c>
      <c r="F224" s="9">
        <f t="shared" si="54"/>
        <v>0.18801500557481129</v>
      </c>
      <c r="G224" s="9">
        <f t="shared" si="55"/>
        <v>1.0507845285020097</v>
      </c>
      <c r="H224" s="9">
        <f t="shared" si="56"/>
        <v>1.8511354680866281</v>
      </c>
      <c r="I224" s="9">
        <f t="shared" si="57"/>
        <v>3.6795005476801244</v>
      </c>
      <c r="J224" s="9">
        <f t="shared" si="58"/>
        <v>5.3187244121432604</v>
      </c>
      <c r="K224" s="11">
        <f t="shared" si="59"/>
        <v>0.5524861878453039</v>
      </c>
      <c r="L224" s="11">
        <f t="shared" si="60"/>
        <v>0.28169014084507044</v>
      </c>
      <c r="M224" s="11">
        <f t="shared" si="61"/>
        <v>0.19569471624266144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-0.25854681559423898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0.22750595756480918</v>
      </c>
      <c r="Q224" s="11">
        <f>2*'OddsRatio_working_3-way'!K224*'OddsRatio_working_3-way'!L224*'OddsRatio_working_3-way'!M224</f>
        <v>6.0911902962465639E-2</v>
      </c>
      <c r="R224" s="11">
        <f t="shared" si="62"/>
        <v>0</v>
      </c>
      <c r="S224" s="11">
        <f t="shared" si="63"/>
        <v>-0.87994105455104488</v>
      </c>
      <c r="T224" s="11">
        <f t="shared" si="64"/>
        <v>-0.23559332116493836</v>
      </c>
      <c r="U224" s="11">
        <f>'OddsRatio_working_3-way'!S224-'OddsRatio_working_3-way'!R224^2/3</f>
        <v>-0.87994105455104488</v>
      </c>
      <c r="V224" s="11">
        <f>'OddsRatio_working_3-way'!S224*'OddsRatio_working_3-way'!R224/3-2*'OddsRatio_working_3-way'!R224^3/27-'OddsRatio_working_3-way'!T224</f>
        <v>0.23559332116493836</v>
      </c>
      <c r="W224" s="11">
        <f>'OddsRatio_working_3-way'!V224^2+4*'OddsRatio_working_3-way'!U224^3/27</f>
        <v>-4.5434315482568544E-2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0.15885412212159805</v>
      </c>
      <c r="Y224" s="11">
        <f>IF('OddsRatio_working_3-way'!W224&gt;=0,IF('OddsRatio_working_3-way'!V224+SQRT('OddsRatio_working_3-way'!W224)&gt;0,0,PI()),ACOS('OddsRatio_working_3-way'!V224/(2*'OddsRatio_working_3-way'!X224)))</f>
        <v>0.73543371225956078</v>
      </c>
      <c r="Z224" s="11">
        <f>'OddsRatio_working_3-way'!X224^(1/3)*COS('OddsRatio_working_3-way'!Y224/3)</f>
        <v>0.52539226425100483</v>
      </c>
      <c r="AA224" s="11">
        <f>'OddsRatio_working_3-way'!X224^(1/3)*COS(('OddsRatio_working_3-way'!Y224+2*PI())/3)</f>
        <v>-0.37652710390674915</v>
      </c>
      <c r="AB224" s="11">
        <f>'OddsRatio_working_3-way'!X224^(1/3)*COS(('OddsRatio_working_3-way'!Y224+4*PI())/3)</f>
        <v>-0.14886516034425601</v>
      </c>
      <c r="AC224" s="11">
        <f>'OddsRatio_working_3-way'!X224^(1/3)*SIN('OddsRatio_working_3-way'!Y224/3)</f>
        <v>0.13144068440003898</v>
      </c>
      <c r="AD224" s="11">
        <f>'OddsRatio_working_3-way'!X224^(1/3)*SIN(('OddsRatio_working_3-way'!Y224+2*PI())/3)</f>
        <v>0.3892827055931774</v>
      </c>
      <c r="AE224" s="11">
        <f>'OddsRatio_working_3-way'!X224^(1/3)*SIN(('OddsRatio_working_3-way'!Y224+4*PI())/3)</f>
        <v>-0.52072338999321632</v>
      </c>
      <c r="AF224" s="11">
        <f>-'OddsRatio_working_3-way'!U224/(3*'OddsRatio_working_3-way'!X224^(1/3))*COS(('OddsRatio_working_3-way'!Y224)/3)</f>
        <v>0.52539226425100483</v>
      </c>
      <c r="AG224" s="11">
        <f>-'OddsRatio_working_3-way'!U224/(3*'OddsRatio_working_3-way'!X224^(1/3))*COS(('OddsRatio_working_3-way'!Y224+2*PI())/3)</f>
        <v>-0.37652710390674915</v>
      </c>
      <c r="AH224" s="11">
        <f>-'OddsRatio_working_3-way'!U224/(3*'OddsRatio_working_3-way'!X224^(1/3))*COS(('OddsRatio_working_3-way'!Y224+4*PI())/3)</f>
        <v>-0.14886516034425601</v>
      </c>
      <c r="AI224" s="11">
        <f>'OddsRatio_working_3-way'!U224/(3*'OddsRatio_working_3-way'!X224^(1/3))*SIN(('OddsRatio_working_3-way'!Y224)/3)</f>
        <v>-0.13144068440003898</v>
      </c>
      <c r="AJ224" s="11">
        <f>'OddsRatio_working_3-way'!U224/(3*'OddsRatio_working_3-way'!X224^(1/3))*SIN(('OddsRatio_working_3-way'!Y224+2*PI())/3)</f>
        <v>-0.3892827055931774</v>
      </c>
      <c r="AK224" s="11">
        <f>'OddsRatio_working_3-way'!U224/(3*'OddsRatio_working_3-way'!X224^(1/3))*SIN(('OddsRatio_working_3-way'!Y224+4*PI())/3)</f>
        <v>0.52072338999321632</v>
      </c>
      <c r="AL224" s="11">
        <f>'OddsRatio_working_3-way'!Z224+'OddsRatio_working_3-way'!AF224</f>
        <v>1.0507845285020097</v>
      </c>
      <c r="AM224" s="11">
        <f>'OddsRatio_working_3-way'!AA224+'OddsRatio_working_3-way'!AG224</f>
        <v>-0.7530542078134983</v>
      </c>
      <c r="AN224" s="11">
        <f>'OddsRatio_working_3-way'!AB224+'OddsRatio_working_3-way'!AH224</f>
        <v>-0.29773032068851202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1.0507845285020097</v>
      </c>
      <c r="AS224" s="11">
        <f>IF(('OddsRatio_working_3-way'!X224=0),IF(Q224&gt;0,-Q224^(1/3),(-Q224)^(1/3)),'OddsRatio_working_3-way'!AM224-'OddsRatio_working_3-way'!R224/3)</f>
        <v>-0.7530542078134983</v>
      </c>
      <c r="AT224" s="11">
        <f>IF(('OddsRatio_working_3-way'!X224=0),IF(Q224&gt;0,-Q224^(1/3),(-Q224)^(1/3)),'OddsRatio_working_3-way'!AN224-'OddsRatio_working_3-way'!R224/3)</f>
        <v>-0.29773032068851202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2.74</v>
      </c>
      <c r="B225" s="4">
        <f>IF('True_Odds_Calculator_3-way'!B226="","",'True_Odds_Calculator_3-way'!B226)</f>
        <v>3.1</v>
      </c>
      <c r="C225" s="4">
        <f>IF('True_Odds_Calculator_3-way'!C226="","",'True_Odds_Calculator_3-way'!C226)</f>
        <v>2.95</v>
      </c>
      <c r="D225" s="9">
        <f t="shared" si="52"/>
        <v>0.35583858268357216</v>
      </c>
      <c r="E225" s="9">
        <f t="shared" si="53"/>
        <v>0.31399144339966356</v>
      </c>
      <c r="F225" s="9">
        <f t="shared" si="54"/>
        <v>0.33016997391676423</v>
      </c>
      <c r="G225" s="9">
        <f t="shared" si="55"/>
        <v>1.0403810298182332</v>
      </c>
      <c r="H225" s="9">
        <f t="shared" si="56"/>
        <v>2.8102629918837256</v>
      </c>
      <c r="I225" s="9">
        <f t="shared" si="57"/>
        <v>3.1848001626182896</v>
      </c>
      <c r="J225" s="9">
        <f t="shared" si="58"/>
        <v>3.0287430081455553</v>
      </c>
      <c r="K225" s="11">
        <f t="shared" si="59"/>
        <v>0.36496350364963503</v>
      </c>
      <c r="L225" s="11">
        <f t="shared" si="60"/>
        <v>0.32258064516129031</v>
      </c>
      <c r="M225" s="11">
        <f t="shared" si="61"/>
        <v>0.33898305084745761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-0.2843602463154451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0.2310703866737438</v>
      </c>
      <c r="Q225" s="11">
        <f>2*'OddsRatio_working_3-way'!K225*'OddsRatio_working_3-way'!L225*'OddsRatio_working_3-way'!M225</f>
        <v>7.9817059300084203E-2</v>
      </c>
      <c r="R225" s="11">
        <f t="shared" si="62"/>
        <v>0</v>
      </c>
      <c r="S225" s="11">
        <f t="shared" si="63"/>
        <v>-0.81259736432150209</v>
      </c>
      <c r="T225" s="11">
        <f t="shared" si="64"/>
        <v>-0.28068993586234953</v>
      </c>
      <c r="U225" s="11">
        <f>'OddsRatio_working_3-way'!S225-'OddsRatio_working_3-way'!R225^2/3</f>
        <v>-0.81259736432150209</v>
      </c>
      <c r="V225" s="11">
        <f>'OddsRatio_working_3-way'!S225*'OddsRatio_working_3-way'!R225/3-2*'OddsRatio_working_3-way'!R225^3/27-'OddsRatio_working_3-way'!T225</f>
        <v>0.28068993586234953</v>
      </c>
      <c r="W225" s="11">
        <f>'OddsRatio_working_3-way'!V225^2+4*'OddsRatio_working_3-way'!U225^3/27</f>
        <v>-7.0498260619193676E-4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0.14097147113920055</v>
      </c>
      <c r="Y225" s="11">
        <f>IF('OddsRatio_working_3-way'!W225&gt;=0,IF('OddsRatio_working_3-way'!V225+SQRT('OddsRatio_working_3-way'!W225)&gt;0,0,PI()),ACOS('OddsRatio_working_3-way'!V225/(2*'OddsRatio_working_3-way'!X225)))</f>
        <v>9.4313096313000333E-2</v>
      </c>
      <c r="Z225" s="11">
        <f>'OddsRatio_working_3-way'!X225^(1/3)*COS('OddsRatio_working_3-way'!Y225/3)</f>
        <v>0.5201905149091165</v>
      </c>
      <c r="AA225" s="11">
        <f>'OddsRatio_working_3-way'!X225^(1/3)*COS(('OddsRatio_working_3-way'!Y225+2*PI())/3)</f>
        <v>-0.27426255180869208</v>
      </c>
      <c r="AB225" s="11">
        <f>'OddsRatio_working_3-way'!X225^(1/3)*COS(('OddsRatio_working_3-way'!Y225+4*PI())/3)</f>
        <v>-0.24592796310042425</v>
      </c>
      <c r="AC225" s="11">
        <f>'OddsRatio_working_3-way'!X225^(1/3)*SIN('OddsRatio_working_3-way'!Y225/3)</f>
        <v>1.6358982418095844E-2</v>
      </c>
      <c r="AD225" s="11">
        <f>'OddsRatio_working_3-way'!X225^(1/3)*SIN(('OddsRatio_working_3-way'!Y225+2*PI())/3)</f>
        <v>0.44231870950995478</v>
      </c>
      <c r="AE225" s="11">
        <f>'OddsRatio_working_3-way'!X225^(1/3)*SIN(('OddsRatio_working_3-way'!Y225+4*PI())/3)</f>
        <v>-0.45867769192805052</v>
      </c>
      <c r="AF225" s="11">
        <f>-'OddsRatio_working_3-way'!U225/(3*'OddsRatio_working_3-way'!X225^(1/3))*COS(('OddsRatio_working_3-way'!Y225)/3)</f>
        <v>0.52019051490911672</v>
      </c>
      <c r="AG225" s="11">
        <f>-'OddsRatio_working_3-way'!U225/(3*'OddsRatio_working_3-way'!X225^(1/3))*COS(('OddsRatio_working_3-way'!Y225+2*PI())/3)</f>
        <v>-0.27426255180869225</v>
      </c>
      <c r="AH225" s="11">
        <f>-'OddsRatio_working_3-way'!U225/(3*'OddsRatio_working_3-way'!X225^(1/3))*COS(('OddsRatio_working_3-way'!Y225+4*PI())/3)</f>
        <v>-0.24592796310042436</v>
      </c>
      <c r="AI225" s="11">
        <f>'OddsRatio_working_3-way'!U225/(3*'OddsRatio_working_3-way'!X225^(1/3))*SIN(('OddsRatio_working_3-way'!Y225)/3)</f>
        <v>-1.6358982418095851E-2</v>
      </c>
      <c r="AJ225" s="11">
        <f>'OddsRatio_working_3-way'!U225/(3*'OddsRatio_working_3-way'!X225^(1/3))*SIN(('OddsRatio_working_3-way'!Y225+2*PI())/3)</f>
        <v>-0.442318709509955</v>
      </c>
      <c r="AK225" s="11">
        <f>'OddsRatio_working_3-way'!U225/(3*'OddsRatio_working_3-way'!X225^(1/3))*SIN(('OddsRatio_working_3-way'!Y225+4*PI())/3)</f>
        <v>0.45867769192805075</v>
      </c>
      <c r="AL225" s="11">
        <f>'OddsRatio_working_3-way'!Z225+'OddsRatio_working_3-way'!AF225</f>
        <v>1.0403810298182332</v>
      </c>
      <c r="AM225" s="11">
        <f>'OddsRatio_working_3-way'!AA225+'OddsRatio_working_3-way'!AG225</f>
        <v>-0.54852510361738438</v>
      </c>
      <c r="AN225" s="11">
        <f>'OddsRatio_working_3-way'!AB225+'OddsRatio_working_3-way'!AH225</f>
        <v>-0.49185592620084861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1.0403810298182332</v>
      </c>
      <c r="AS225" s="11">
        <f>IF(('OddsRatio_working_3-way'!X225=0),IF(Q225&gt;0,-Q225^(1/3),(-Q225)^(1/3)),'OddsRatio_working_3-way'!AM225-'OddsRatio_working_3-way'!R225/3)</f>
        <v>-0.54852510361738438</v>
      </c>
      <c r="AT225" s="11">
        <f>IF(('OddsRatio_working_3-way'!X225=0),IF(Q225&gt;0,-Q225^(1/3),(-Q225)^(1/3)),'OddsRatio_working_3-way'!AN225-'OddsRatio_working_3-way'!R225/3)</f>
        <v>-0.49185592620084861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1.51</v>
      </c>
      <c r="B2" s="4">
        <f>IF('True_Odds_Calculator_2-way'!B3="","",'True_Odds_Calculator_2-way'!B3)</f>
        <v>2.66</v>
      </c>
      <c r="C2" s="4">
        <f t="shared" ref="C2:C65" si="0">IF(A2="","",((1/A2)+(1/B2))-1)</f>
        <v>3.8191505253199143E-2</v>
      </c>
      <c r="D2" s="4">
        <f>IF(A2="","",(2*A2)/(2-($C2*A2)))</f>
        <v>1.5548329655866526</v>
      </c>
      <c r="E2" s="4">
        <f>IF(B2="","",(2*B2)/(2-($C2*B2)))</f>
        <v>2.802344240563734</v>
      </c>
      <c r="G2" s="4">
        <f t="shared" ref="G2:G65" si="1">IF(A2="","",C2+1)</f>
        <v>1.0381915052531991</v>
      </c>
    </row>
    <row r="3" spans="1:7" x14ac:dyDescent="0.2">
      <c r="A3" s="4">
        <f>IF('True_Odds_Calculator_2-way'!A4="","",'True_Odds_Calculator_2-way'!A4)</f>
        <v>2.4500000000000002</v>
      </c>
      <c r="B3" s="4">
        <f>IF('True_Odds_Calculator_2-way'!B4="","",'True_Odds_Calculator_2-way'!B4)</f>
        <v>1.6</v>
      </c>
      <c r="C3" s="4">
        <f t="shared" si="0"/>
        <v>3.3163265306122458E-2</v>
      </c>
      <c r="D3" s="4">
        <f t="shared" ref="D3:D66" si="2">IF(A3="","",(2*A3)/(2-($C3*A3)))</f>
        <v>2.5537459283387625</v>
      </c>
      <c r="E3" s="4">
        <f t="shared" ref="E3:E66" si="3">IF(B3="","",(2*B3)/(2-($C3*B3)))</f>
        <v>1.6436058700209644</v>
      </c>
      <c r="G3" s="4">
        <f t="shared" si="1"/>
        <v>1.0331632653061225</v>
      </c>
    </row>
    <row r="4" spans="1:7" x14ac:dyDescent="0.2">
      <c r="A4" s="4">
        <f>IF('True_Odds_Calculator_2-way'!A5="","",'True_Odds_Calculator_2-way'!A5)</f>
        <v>2.2999999999999998</v>
      </c>
      <c r="B4" s="4">
        <f>IF('True_Odds_Calculator_2-way'!B5="","",'True_Odds_Calculator_2-way'!B5)</f>
        <v>1.65</v>
      </c>
      <c r="C4" s="4">
        <f t="shared" si="0"/>
        <v>4.0843214756258295E-2</v>
      </c>
      <c r="D4" s="4">
        <f t="shared" si="2"/>
        <v>2.4133545310015898</v>
      </c>
      <c r="E4" s="4">
        <f t="shared" si="3"/>
        <v>1.7075365579302588</v>
      </c>
      <c r="G4" s="4">
        <f t="shared" si="1"/>
        <v>1.0408432147562583</v>
      </c>
    </row>
    <row r="5" spans="1:7" x14ac:dyDescent="0.2">
      <c r="A5" s="4">
        <f>IF('True_Odds_Calculator_2-way'!A6="","",'True_Odds_Calculator_2-way'!A6)</f>
        <v>1.99</v>
      </c>
      <c r="B5" s="4">
        <f>IF('True_Odds_Calculator_2-way'!B6="","",'True_Odds_Calculator_2-way'!B6)</f>
        <v>1.88</v>
      </c>
      <c r="C5" s="4">
        <f t="shared" si="0"/>
        <v>3.4427456431091574E-2</v>
      </c>
      <c r="D5" s="4">
        <f t="shared" si="2"/>
        <v>2.0605860321656753</v>
      </c>
      <c r="E5" s="4">
        <f t="shared" si="3"/>
        <v>1.9428749480681344</v>
      </c>
      <c r="G5" s="4">
        <f t="shared" si="1"/>
        <v>1.0344274564310916</v>
      </c>
    </row>
    <row r="6" spans="1:7" x14ac:dyDescent="0.2">
      <c r="A6" s="4">
        <f>IF('True_Odds_Calculator_2-way'!A7="","",'True_Odds_Calculator_2-way'!A7)</f>
        <v>2.13</v>
      </c>
      <c r="B6" s="4">
        <f>IF('True_Odds_Calculator_2-way'!B7="","",'True_Odds_Calculator_2-way'!B7)</f>
        <v>1.79</v>
      </c>
      <c r="C6" s="4">
        <f t="shared" si="0"/>
        <v>2.8142785952212312E-2</v>
      </c>
      <c r="D6" s="4">
        <f t="shared" si="2"/>
        <v>2.1958130561234772</v>
      </c>
      <c r="E6" s="4">
        <f t="shared" si="3"/>
        <v>1.8362511137332338</v>
      </c>
      <c r="G6" s="4">
        <f t="shared" si="1"/>
        <v>1.0281427859522123</v>
      </c>
    </row>
    <row r="7" spans="1:7" x14ac:dyDescent="0.2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3.0245246040574214E-2</v>
      </c>
      <c r="D7" s="4">
        <f t="shared" si="2"/>
        <v>1.9138324294186226</v>
      </c>
      <c r="E7" s="4">
        <f t="shared" si="3"/>
        <v>2.0942925287037548</v>
      </c>
      <c r="G7" s="4">
        <f t="shared" si="1"/>
        <v>1.0302452460405742</v>
      </c>
    </row>
    <row r="8" spans="1:7" x14ac:dyDescent="0.2">
      <c r="A8" s="4">
        <f>IF('True_Odds_Calculator_2-way'!A9="","",'True_Odds_Calculator_2-way'!A9)</f>
        <v>2.92</v>
      </c>
      <c r="B8" s="4">
        <f>IF('True_Odds_Calculator_2-way'!B9="","",'True_Odds_Calculator_2-way'!B9)</f>
        <v>1.44</v>
      </c>
      <c r="C8" s="4">
        <f t="shared" si="0"/>
        <v>3.6910197869101991E-2</v>
      </c>
      <c r="D8" s="4">
        <f t="shared" si="2"/>
        <v>3.086318261890781</v>
      </c>
      <c r="E8" s="4">
        <f t="shared" si="3"/>
        <v>1.4793132564030396</v>
      </c>
      <c r="G8" s="4">
        <f t="shared" si="1"/>
        <v>1.036910197869102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2.36</v>
      </c>
      <c r="C9" s="4">
        <f t="shared" si="0"/>
        <v>4.4846825981682326E-2</v>
      </c>
      <c r="D9" s="4">
        <f t="shared" si="2"/>
        <v>1.6703006857745737</v>
      </c>
      <c r="E9" s="4">
        <f t="shared" si="3"/>
        <v>2.4918677859391396</v>
      </c>
      <c r="G9" s="4">
        <f t="shared" si="1"/>
        <v>1.0448468259816823</v>
      </c>
    </row>
    <row r="10" spans="1:7" x14ac:dyDescent="0.2">
      <c r="A10" s="4">
        <f>IF('True_Odds_Calculator_2-way'!A11="","",'True_Odds_Calculator_2-way'!A11)</f>
        <v>1.63</v>
      </c>
      <c r="B10" s="4">
        <f>IF('True_Odds_Calculator_2-way'!B11="","",'True_Odds_Calculator_2-way'!B11)</f>
        <v>2.31</v>
      </c>
      <c r="C10" s="4">
        <f t="shared" si="0"/>
        <v>4.6397365415770331E-2</v>
      </c>
      <c r="D10" s="4">
        <f t="shared" si="2"/>
        <v>1.6940588936629699</v>
      </c>
      <c r="E10" s="4">
        <f t="shared" si="3"/>
        <v>2.4407999222117787</v>
      </c>
      <c r="G10" s="4">
        <f t="shared" si="1"/>
        <v>1.0463973654157703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2.7986944565804084E-2</v>
      </c>
      <c r="D11" s="4">
        <f t="shared" si="2"/>
        <v>1.7099602293950913</v>
      </c>
      <c r="E11" s="4">
        <f t="shared" si="3"/>
        <v>2.4085296029216061</v>
      </c>
      <c r="G11" s="4">
        <f t="shared" si="1"/>
        <v>1.0279869445658041</v>
      </c>
    </row>
    <row r="12" spans="1:7" x14ac:dyDescent="0.2">
      <c r="A12" s="4">
        <f>IF('True_Odds_Calculator_2-way'!A13="","",'True_Odds_Calculator_2-way'!A13)</f>
        <v>1.63</v>
      </c>
      <c r="B12" s="4">
        <f>IF('True_Odds_Calculator_2-way'!B13="","",'True_Odds_Calculator_2-way'!B13)</f>
        <v>2.4</v>
      </c>
      <c r="C12" s="4">
        <f t="shared" si="0"/>
        <v>3.0163599182004175E-2</v>
      </c>
      <c r="D12" s="4">
        <f t="shared" si="2"/>
        <v>1.6710807347287484</v>
      </c>
      <c r="E12" s="4">
        <f t="shared" si="3"/>
        <v>2.49013367281986</v>
      </c>
      <c r="G12" s="4">
        <f t="shared" si="1"/>
        <v>1.0301635991820042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1.44</v>
      </c>
      <c r="B14" s="4">
        <f>IF('True_Odds_Calculator_2-way'!B15="","",'True_Odds_Calculator_2-way'!B15)</f>
        <v>2.96</v>
      </c>
      <c r="C14" s="4">
        <f t="shared" si="0"/>
        <v>3.228228228228236E-2</v>
      </c>
      <c r="D14" s="4">
        <f t="shared" si="2"/>
        <v>1.4742667404537908</v>
      </c>
      <c r="E14" s="4">
        <f t="shared" si="3"/>
        <v>3.1085180863477251</v>
      </c>
      <c r="G14" s="4">
        <f t="shared" si="1"/>
        <v>1.0322822822822824</v>
      </c>
    </row>
    <row r="15" spans="1:7" x14ac:dyDescent="0.2">
      <c r="A15" s="4">
        <f>IF('True_Odds_Calculator_2-way'!A16="","",'True_Odds_Calculator_2-way'!A16)</f>
        <v>1.92</v>
      </c>
      <c r="B15" s="4">
        <f>IF('True_Odds_Calculator_2-way'!B16="","",'True_Odds_Calculator_2-way'!B16)</f>
        <v>1.99</v>
      </c>
      <c r="C15" s="4">
        <f t="shared" si="0"/>
        <v>2.3345896147403788E-2</v>
      </c>
      <c r="D15" s="4">
        <f t="shared" si="2"/>
        <v>1.9640176827387685</v>
      </c>
      <c r="E15" s="4">
        <f t="shared" si="3"/>
        <v>2.0373253705876082</v>
      </c>
      <c r="G15" s="4">
        <f t="shared" si="1"/>
        <v>1.0233458961474038</v>
      </c>
    </row>
    <row r="16" spans="1:7" x14ac:dyDescent="0.2">
      <c r="A16" s="4">
        <f>IF('True_Odds_Calculator_2-way'!A17="","",'True_Odds_Calculator_2-way'!A17)</f>
        <v>1.48</v>
      </c>
      <c r="B16" s="4">
        <f>IF('True_Odds_Calculator_2-way'!B17="","",'True_Odds_Calculator_2-way'!B17)</f>
        <v>2.78</v>
      </c>
      <c r="C16" s="4">
        <f t="shared" si="0"/>
        <v>3.538790589150298E-2</v>
      </c>
      <c r="D16" s="4">
        <f t="shared" si="2"/>
        <v>1.5197990543735225</v>
      </c>
      <c r="E16" s="4">
        <f t="shared" si="3"/>
        <v>2.9238203524729958</v>
      </c>
      <c r="G16" s="4">
        <f t="shared" si="1"/>
        <v>1.035387905891503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2.42</v>
      </c>
      <c r="C17" s="4">
        <f t="shared" si="0"/>
        <v>3.8223140495867725E-2</v>
      </c>
      <c r="D17" s="4">
        <f t="shared" si="2"/>
        <v>1.6504688832054561</v>
      </c>
      <c r="E17" s="4">
        <f t="shared" si="3"/>
        <v>2.5373525557011791</v>
      </c>
      <c r="G17" s="4">
        <f t="shared" si="1"/>
        <v>1.0382231404958677</v>
      </c>
    </row>
    <row r="18" spans="1:7" x14ac:dyDescent="0.2">
      <c r="A18" s="4">
        <f>IF('True_Odds_Calculator_2-way'!A19="","",'True_Odds_Calculator_2-way'!A19)</f>
        <v>1.72</v>
      </c>
      <c r="B18" s="4">
        <f>IF('True_Odds_Calculator_2-way'!B19="","",'True_Odds_Calculator_2-way'!B19)</f>
        <v>2.19</v>
      </c>
      <c r="C18" s="4">
        <f t="shared" si="0"/>
        <v>3.8016353403419467E-2</v>
      </c>
      <c r="D18" s="4">
        <f t="shared" si="2"/>
        <v>1.7781344410876134</v>
      </c>
      <c r="E18" s="4">
        <f t="shared" si="3"/>
        <v>2.2851249696675566</v>
      </c>
      <c r="G18" s="4">
        <f t="shared" si="1"/>
        <v>1.0380163534034195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3.9682539682539542E-2</v>
      </c>
      <c r="D19" s="4">
        <f t="shared" si="2"/>
        <v>1.7379310344827583</v>
      </c>
      <c r="E19" s="4">
        <f t="shared" si="3"/>
        <v>2.3551401869158877</v>
      </c>
      <c r="G19" s="4">
        <f t="shared" si="1"/>
        <v>1.0396825396825395</v>
      </c>
    </row>
    <row r="20" spans="1:7" x14ac:dyDescent="0.2">
      <c r="A20" s="4">
        <f>IF('True_Odds_Calculator_2-way'!A21="","",'True_Odds_Calculator_2-way'!A21)</f>
        <v>1.52</v>
      </c>
      <c r="B20" s="4">
        <f>IF('True_Odds_Calculator_2-way'!B21="","",'True_Odds_Calculator_2-way'!B21)</f>
        <v>2.63</v>
      </c>
      <c r="C20" s="4">
        <f t="shared" si="0"/>
        <v>3.8122873724234729E-2</v>
      </c>
      <c r="D20" s="4">
        <f t="shared" si="2"/>
        <v>1.5653535907275435</v>
      </c>
      <c r="E20" s="4">
        <f t="shared" si="3"/>
        <v>2.7688045435655915</v>
      </c>
      <c r="G20" s="4">
        <f t="shared" si="1"/>
        <v>1.0381228737242347</v>
      </c>
    </row>
    <row r="21" spans="1:7" x14ac:dyDescent="0.2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1.76</v>
      </c>
      <c r="C21" s="4">
        <f t="shared" si="0"/>
        <v>2.6897414512093487E-2</v>
      </c>
      <c r="D21" s="4">
        <f t="shared" si="2"/>
        <v>2.2458440646218687</v>
      </c>
      <c r="E21" s="4">
        <f t="shared" si="3"/>
        <v>1.8026686713023867</v>
      </c>
      <c r="G21" s="4">
        <f t="shared" si="1"/>
        <v>1.0268974145120935</v>
      </c>
    </row>
    <row r="22" spans="1:7" x14ac:dyDescent="0.2">
      <c r="A22" s="4">
        <f>IF('True_Odds_Calculator_2-way'!A23="","",'True_Odds_Calculator_2-way'!A23)</f>
        <v>1.73</v>
      </c>
      <c r="B22" s="4">
        <f>IF('True_Odds_Calculator_2-way'!B23="","",'True_Odds_Calculator_2-way'!B23)</f>
        <v>2.21</v>
      </c>
      <c r="C22" s="4">
        <f t="shared" si="0"/>
        <v>3.0523369863730387E-2</v>
      </c>
      <c r="D22" s="4">
        <f t="shared" si="2"/>
        <v>1.7769153905142565</v>
      </c>
      <c r="E22" s="4">
        <f t="shared" si="3"/>
        <v>2.2871414470732514</v>
      </c>
      <c r="G22" s="4">
        <f t="shared" si="1"/>
        <v>1.0305233698637304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1.58</v>
      </c>
      <c r="C23" s="4">
        <f t="shared" si="0"/>
        <v>2.9736789230460081E-2</v>
      </c>
      <c r="D23" s="4">
        <f t="shared" si="2"/>
        <v>2.618095739084692</v>
      </c>
      <c r="E23" s="4">
        <f t="shared" si="3"/>
        <v>1.6180104031209364</v>
      </c>
      <c r="G23" s="4">
        <f t="shared" si="1"/>
        <v>1.0297367892304601</v>
      </c>
    </row>
    <row r="24" spans="1:7" x14ac:dyDescent="0.2">
      <c r="A24" s="4">
        <f>IF('True_Odds_Calculator_2-way'!A25="","",'True_Odds_Calculator_2-way'!A25)</f>
        <v>1.74</v>
      </c>
      <c r="B24" s="4">
        <f>IF('True_Odds_Calculator_2-way'!B25="","",'True_Odds_Calculator_2-way'!B25)</f>
        <v>2.2000000000000002</v>
      </c>
      <c r="C24" s="4">
        <f t="shared" si="0"/>
        <v>2.925809822361547E-2</v>
      </c>
      <c r="D24" s="4">
        <f t="shared" si="2"/>
        <v>1.78544776119403</v>
      </c>
      <c r="E24" s="4">
        <f t="shared" si="3"/>
        <v>2.2731591448931119</v>
      </c>
      <c r="G24" s="4">
        <f t="shared" si="1"/>
        <v>1.0292580982236155</v>
      </c>
    </row>
    <row r="25" spans="1:7" x14ac:dyDescent="0.2">
      <c r="A25" s="4">
        <f>IF('True_Odds_Calculator_2-way'!A26="","",'True_Odds_Calculator_2-way'!A26)</f>
        <v>1.44</v>
      </c>
      <c r="B25" s="4">
        <f>IF('True_Odds_Calculator_2-way'!B26="","",'True_Odds_Calculator_2-way'!B26)</f>
        <v>2.91</v>
      </c>
      <c r="C25" s="4">
        <f t="shared" si="0"/>
        <v>3.8087056128293106E-2</v>
      </c>
      <c r="D25" s="4">
        <f t="shared" si="2"/>
        <v>1.4806020775916895</v>
      </c>
      <c r="E25" s="4">
        <f t="shared" si="3"/>
        <v>3.0807234230260252</v>
      </c>
      <c r="G25" s="4">
        <f t="shared" si="1"/>
        <v>1.0380870561282931</v>
      </c>
    </row>
    <row r="26" spans="1:7" x14ac:dyDescent="0.2">
      <c r="A26" s="4">
        <f>IF('True_Odds_Calculator_2-way'!A27="","",'True_Odds_Calculator_2-way'!A27)</f>
        <v>1.72</v>
      </c>
      <c r="B26" s="4">
        <f>IF('True_Odds_Calculator_2-way'!B27="","",'True_Odds_Calculator_2-way'!B27)</f>
        <v>2.23</v>
      </c>
      <c r="C26" s="4">
        <f t="shared" si="0"/>
        <v>2.982584211075201E-2</v>
      </c>
      <c r="D26" s="4">
        <f t="shared" si="2"/>
        <v>1.7652798232695142</v>
      </c>
      <c r="E26" s="4">
        <f t="shared" si="3"/>
        <v>2.3067115708443593</v>
      </c>
      <c r="G26" s="4">
        <f t="shared" si="1"/>
        <v>1.029825842110752</v>
      </c>
    </row>
    <row r="27" spans="1:7" x14ac:dyDescent="0.2">
      <c r="A27" s="4">
        <f>IF('True_Odds_Calculator_2-way'!A28="","",'True_Odds_Calculator_2-way'!A28)</f>
        <v>2.37</v>
      </c>
      <c r="B27" s="4">
        <f>IF('True_Odds_Calculator_2-way'!B28="","",'True_Odds_Calculator_2-way'!B28)</f>
        <v>1.65</v>
      </c>
      <c r="C27" s="4">
        <f t="shared" si="0"/>
        <v>2.8001534330648337E-2</v>
      </c>
      <c r="D27" s="4">
        <f t="shared" si="2"/>
        <v>2.4513399153737665</v>
      </c>
      <c r="E27" s="4">
        <f t="shared" si="3"/>
        <v>1.6890184645286688</v>
      </c>
      <c r="G27" s="4">
        <f t="shared" si="1"/>
        <v>1.0280015343306483</v>
      </c>
    </row>
    <row r="28" spans="1:7" x14ac:dyDescent="0.2">
      <c r="A28" s="4">
        <f>IF('True_Odds_Calculator_2-way'!A29="","",'True_Odds_Calculator_2-way'!A29)</f>
        <v>1.82</v>
      </c>
      <c r="B28" s="4">
        <f>IF('True_Odds_Calculator_2-way'!B29="","",'True_Odds_Calculator_2-way'!B29)</f>
        <v>2.08</v>
      </c>
      <c r="C28" s="4">
        <f t="shared" si="0"/>
        <v>3.0219780219780112E-2</v>
      </c>
      <c r="D28" s="4">
        <f t="shared" si="2"/>
        <v>1.8714652956298199</v>
      </c>
      <c r="E28" s="4">
        <f t="shared" si="3"/>
        <v>2.1474926253687316</v>
      </c>
      <c r="G28" s="4">
        <f t="shared" si="1"/>
        <v>1.0302197802197801</v>
      </c>
    </row>
    <row r="29" spans="1:7" x14ac:dyDescent="0.2">
      <c r="A29" s="4">
        <f>IF('True_Odds_Calculator_2-way'!A30="","",'True_Odds_Calculator_2-way'!A30)</f>
        <v>1.96</v>
      </c>
      <c r="B29" s="4">
        <f>IF('True_Odds_Calculator_2-way'!B30="","",'True_Odds_Calculator_2-way'!B30)</f>
        <v>1.92</v>
      </c>
      <c r="C29" s="4">
        <f t="shared" si="0"/>
        <v>3.1037414965986443E-2</v>
      </c>
      <c r="D29" s="4">
        <f t="shared" si="2"/>
        <v>2.0214868929952732</v>
      </c>
      <c r="E29" s="4">
        <f t="shared" si="3"/>
        <v>1.9789650820361799</v>
      </c>
      <c r="G29" s="4">
        <f t="shared" si="1"/>
        <v>1.0310374149659864</v>
      </c>
    </row>
    <row r="30" spans="1:7" x14ac:dyDescent="0.2">
      <c r="A30" s="4">
        <f>IF('True_Odds_Calculator_2-way'!A31="","",'True_Odds_Calculator_2-way'!A31)</f>
        <v>1.95</v>
      </c>
      <c r="B30" s="4">
        <f>IF('True_Odds_Calculator_2-way'!B31="","",'True_Odds_Calculator_2-way'!B31)</f>
        <v>1.93</v>
      </c>
      <c r="C30" s="4">
        <f t="shared" si="0"/>
        <v>3.0955227846419575E-2</v>
      </c>
      <c r="D30" s="4">
        <f t="shared" si="2"/>
        <v>2.0106851876586083</v>
      </c>
      <c r="E30" s="4">
        <f t="shared" si="3"/>
        <v>1.9894277785119598</v>
      </c>
      <c r="G30" s="4">
        <f t="shared" si="1"/>
        <v>1.0309552278464196</v>
      </c>
    </row>
    <row r="31" spans="1:7" x14ac:dyDescent="0.2">
      <c r="A31" s="4">
        <f>IF('True_Odds_Calculator_2-way'!A32="","",'True_Odds_Calculator_2-way'!A32)</f>
        <v>2.12</v>
      </c>
      <c r="B31" s="4">
        <f>IF('True_Odds_Calculator_2-way'!B32="","",'True_Odds_Calculator_2-way'!B32)</f>
        <v>1.77</v>
      </c>
      <c r="C31" s="4">
        <f t="shared" si="0"/>
        <v>3.6669864619976567E-2</v>
      </c>
      <c r="D31" s="4">
        <f t="shared" si="2"/>
        <v>2.20573712673407</v>
      </c>
      <c r="E31" s="4">
        <f t="shared" si="3"/>
        <v>1.8293681747269892</v>
      </c>
      <c r="G31" s="4">
        <f t="shared" si="1"/>
        <v>1.0366698646199766</v>
      </c>
    </row>
    <row r="32" spans="1:7" x14ac:dyDescent="0.2">
      <c r="A32" s="4">
        <f>IF('True_Odds_Calculator_2-way'!A33="","",'True_Odds_Calculator_2-way'!A33)</f>
        <v>2.2599999999999998</v>
      </c>
      <c r="B32" s="4">
        <f>IF('True_Odds_Calculator_2-way'!B33="","",'True_Odds_Calculator_2-way'!B33)</f>
        <v>1.68</v>
      </c>
      <c r="C32" s="4">
        <f t="shared" si="0"/>
        <v>3.7715971344289834E-2</v>
      </c>
      <c r="D32" s="4">
        <f t="shared" si="2"/>
        <v>2.3606068142253167</v>
      </c>
      <c r="E32" s="4">
        <f t="shared" si="3"/>
        <v>1.7349661853408882</v>
      </c>
      <c r="G32" s="4">
        <f t="shared" si="1"/>
        <v>1.0377159713442898</v>
      </c>
    </row>
    <row r="33" spans="1:7" x14ac:dyDescent="0.2">
      <c r="A33" s="4">
        <f>IF('True_Odds_Calculator_2-way'!A34="","",'True_Odds_Calculator_2-way'!A34)</f>
        <v>2.41</v>
      </c>
      <c r="B33" s="4">
        <f>IF('True_Odds_Calculator_2-way'!B34="","",'True_Odds_Calculator_2-way'!B34)</f>
        <v>1.62</v>
      </c>
      <c r="C33" s="4">
        <f t="shared" si="0"/>
        <v>3.2221709953383471E-2</v>
      </c>
      <c r="D33" s="4">
        <f t="shared" si="2"/>
        <v>2.5073534133966988</v>
      </c>
      <c r="E33" s="4">
        <f t="shared" si="3"/>
        <v>1.6634144263133228</v>
      </c>
      <c r="G33" s="4">
        <f t="shared" si="1"/>
        <v>1.0322217099533835</v>
      </c>
    </row>
    <row r="34" spans="1:7" x14ac:dyDescent="0.2">
      <c r="A34" s="4">
        <f>IF('True_Odds_Calculator_2-way'!A35="","",'True_Odds_Calculator_2-way'!A35)</f>
        <v>1.87</v>
      </c>
      <c r="B34" s="4">
        <f>IF('True_Odds_Calculator_2-way'!B35="","",'True_Odds_Calculator_2-way'!B35)</f>
        <v>2.0299999999999998</v>
      </c>
      <c r="C34" s="4">
        <f t="shared" si="0"/>
        <v>2.737019572719368E-2</v>
      </c>
      <c r="D34" s="4">
        <f t="shared" si="2"/>
        <v>1.9191122570208035</v>
      </c>
      <c r="E34" s="4">
        <f t="shared" si="3"/>
        <v>2.0880063804625832</v>
      </c>
      <c r="G34" s="4">
        <f t="shared" si="1"/>
        <v>1.0273701957271937</v>
      </c>
    </row>
    <row r="35" spans="1:7" x14ac:dyDescent="0.2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2.8345418589321048E-2</v>
      </c>
      <c r="D35" s="4">
        <f t="shared" si="2"/>
        <v>2.1113430758524703</v>
      </c>
      <c r="E35" s="4">
        <f t="shared" si="3"/>
        <v>1.8998121477770822</v>
      </c>
      <c r="G35" s="4">
        <f t="shared" si="1"/>
        <v>1.028345418589321</v>
      </c>
    </row>
    <row r="36" spans="1:7" x14ac:dyDescent="0.2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1.71</v>
      </c>
      <c r="C36" s="4">
        <f t="shared" si="0"/>
        <v>3.5245772087877381E-2</v>
      </c>
      <c r="D36" s="4">
        <f t="shared" si="2"/>
        <v>2.3103888990323171</v>
      </c>
      <c r="E36" s="4">
        <f t="shared" si="3"/>
        <v>1.7631322279503969</v>
      </c>
      <c r="G36" s="4">
        <f t="shared" si="1"/>
        <v>1.0352457720878774</v>
      </c>
    </row>
    <row r="37" spans="1:7" x14ac:dyDescent="0.2">
      <c r="A37" s="4">
        <f>IF('True_Odds_Calculator_2-way'!A38="","",'True_Odds_Calculator_2-way'!A38)</f>
        <v>2.12</v>
      </c>
      <c r="B37" s="4">
        <f>IF('True_Odds_Calculator_2-way'!B38="","",'True_Odds_Calculator_2-way'!B38)</f>
        <v>1.78</v>
      </c>
      <c r="C37" s="4">
        <f t="shared" si="0"/>
        <v>3.3495866016535869E-2</v>
      </c>
      <c r="D37" s="4">
        <f t="shared" si="2"/>
        <v>2.1980428704566637</v>
      </c>
      <c r="E37" s="4">
        <f t="shared" si="3"/>
        <v>1.8346946713341112</v>
      </c>
      <c r="G37" s="4">
        <f t="shared" si="1"/>
        <v>1.0334958660165359</v>
      </c>
    </row>
    <row r="38" spans="1:7" x14ac:dyDescent="0.2">
      <c r="A38" s="4">
        <f>IF('True_Odds_Calculator_2-way'!A39="","",'True_Odds_Calculator_2-way'!A39)</f>
        <v>1.94</v>
      </c>
      <c r="B38" s="4">
        <f>IF('True_Odds_Calculator_2-way'!B39="","",'True_Odds_Calculator_2-way'!B39)</f>
        <v>1.94</v>
      </c>
      <c r="C38" s="4">
        <f t="shared" si="0"/>
        <v>3.0927835051546504E-2</v>
      </c>
      <c r="D38" s="4">
        <f t="shared" si="2"/>
        <v>2.0000000000000004</v>
      </c>
      <c r="E38" s="4">
        <f t="shared" si="3"/>
        <v>2.0000000000000004</v>
      </c>
      <c r="G38" s="4">
        <f t="shared" si="1"/>
        <v>1.0309278350515465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1.73</v>
      </c>
      <c r="C39" s="4">
        <f t="shared" si="0"/>
        <v>4.7518250156042274E-2</v>
      </c>
      <c r="D39" s="4">
        <f t="shared" si="2"/>
        <v>2.243538616091814</v>
      </c>
      <c r="E39" s="4">
        <f t="shared" si="3"/>
        <v>1.8041567725036107</v>
      </c>
      <c r="G39" s="4">
        <f t="shared" si="1"/>
        <v>1.0475182501560423</v>
      </c>
    </row>
    <row r="40" spans="1:7" x14ac:dyDescent="0.2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1.82</v>
      </c>
      <c r="C40" s="4">
        <f t="shared" si="0"/>
        <v>4.2061386888973207E-2</v>
      </c>
      <c r="D40" s="4">
        <f t="shared" si="2"/>
        <v>2.1205303334672561</v>
      </c>
      <c r="E40" s="4">
        <f t="shared" si="3"/>
        <v>1.8924345643599858</v>
      </c>
      <c r="G40" s="4">
        <f t="shared" si="1"/>
        <v>1.0420613868889732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1.77</v>
      </c>
      <c r="C41" s="4">
        <f t="shared" si="0"/>
        <v>4.8063538852042953E-2</v>
      </c>
      <c r="D41" s="4">
        <f t="shared" si="2"/>
        <v>2.1783643984660661</v>
      </c>
      <c r="E41" s="4">
        <f t="shared" si="3"/>
        <v>1.848633921138273</v>
      </c>
      <c r="G41" s="4">
        <f t="shared" si="1"/>
        <v>1.048063538852043</v>
      </c>
    </row>
    <row r="42" spans="1:7" x14ac:dyDescent="0.2">
      <c r="A42" s="4">
        <f>IF('True_Odds_Calculator_2-way'!A43="","",'True_Odds_Calculator_2-way'!A43)</f>
        <v>1.89</v>
      </c>
      <c r="B42" s="4">
        <f>IF('True_Odds_Calculator_2-way'!B43="","",'True_Odds_Calculator_2-way'!B43)</f>
        <v>1.94</v>
      </c>
      <c r="C42" s="4">
        <f t="shared" si="0"/>
        <v>4.4564446626302434E-2</v>
      </c>
      <c r="D42" s="4">
        <f t="shared" si="2"/>
        <v>1.9730936877791532</v>
      </c>
      <c r="E42" s="4">
        <f t="shared" si="3"/>
        <v>2.0276502792678208</v>
      </c>
      <c r="G42" s="4">
        <f t="shared" si="1"/>
        <v>1.0445644466263024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1.82</v>
      </c>
      <c r="C43" s="4">
        <f t="shared" si="0"/>
        <v>4.450005440104432E-2</v>
      </c>
      <c r="D43" s="4">
        <f t="shared" si="2"/>
        <v>2.1150615579334939</v>
      </c>
      <c r="E43" s="4">
        <f t="shared" si="3"/>
        <v>1.8968114745640281</v>
      </c>
      <c r="G43" s="4">
        <f t="shared" si="1"/>
        <v>1.0445000544010443</v>
      </c>
    </row>
    <row r="44" spans="1:7" x14ac:dyDescent="0.2">
      <c r="A44" s="4">
        <f>IF('True_Odds_Calculator_2-way'!A45="","",'True_Odds_Calculator_2-way'!A45)</f>
        <v>2.08</v>
      </c>
      <c r="B44" s="4">
        <f>IF('True_Odds_Calculator_2-way'!B45="","",'True_Odds_Calculator_2-way'!B45)</f>
        <v>1.76</v>
      </c>
      <c r="C44" s="4">
        <f t="shared" si="0"/>
        <v>4.8951048951048959E-2</v>
      </c>
      <c r="D44" s="4">
        <f t="shared" si="2"/>
        <v>2.1915708812260539</v>
      </c>
      <c r="E44" s="4">
        <f t="shared" si="3"/>
        <v>1.8392282958199357</v>
      </c>
      <c r="G44" s="4">
        <f t="shared" si="1"/>
        <v>1.048951048951049</v>
      </c>
    </row>
    <row r="45" spans="1:7" x14ac:dyDescent="0.2">
      <c r="A45" s="4">
        <f>IF('True_Odds_Calculator_2-way'!A46="","",'True_Odds_Calculator_2-way'!A46)</f>
        <v>1.79</v>
      </c>
      <c r="B45" s="4">
        <f>IF('True_Odds_Calculator_2-way'!B46="","",'True_Odds_Calculator_2-way'!B46)</f>
        <v>2.06</v>
      </c>
      <c r="C45" s="4">
        <f t="shared" si="0"/>
        <v>4.4096111080978329E-2</v>
      </c>
      <c r="D45" s="4">
        <f t="shared" si="2"/>
        <v>1.8635467731338755</v>
      </c>
      <c r="E45" s="4">
        <f t="shared" si="3"/>
        <v>2.1580148651021243</v>
      </c>
      <c r="G45" s="4">
        <f t="shared" si="1"/>
        <v>1.0440961110809783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1.68</v>
      </c>
      <c r="C46" s="4">
        <f t="shared" si="0"/>
        <v>4.772678302090072E-2</v>
      </c>
      <c r="D46" s="4">
        <f t="shared" si="2"/>
        <v>2.3330400904863642</v>
      </c>
      <c r="E46" s="4">
        <f t="shared" si="3"/>
        <v>1.7501649853870085</v>
      </c>
      <c r="G46" s="4">
        <f t="shared" si="1"/>
        <v>1.0477267830209007</v>
      </c>
    </row>
    <row r="47" spans="1:7" x14ac:dyDescent="0.2">
      <c r="A47" s="4">
        <f>IF('True_Odds_Calculator_2-way'!A48="","",'True_Odds_Calculator_2-way'!A48)</f>
        <v>2.15</v>
      </c>
      <c r="B47" s="4">
        <f>IF('True_Odds_Calculator_2-way'!B48="","",'True_Odds_Calculator_2-way'!B48)</f>
        <v>1.73</v>
      </c>
      <c r="C47" s="4">
        <f t="shared" si="0"/>
        <v>4.3150961150692391E-2</v>
      </c>
      <c r="D47" s="4">
        <f t="shared" si="2"/>
        <v>2.2545840278830127</v>
      </c>
      <c r="E47" s="4">
        <f t="shared" si="3"/>
        <v>1.7970769416596208</v>
      </c>
      <c r="G47" s="4">
        <f t="shared" si="1"/>
        <v>1.0431509611506924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1.67</v>
      </c>
      <c r="C48" s="4">
        <f t="shared" si="0"/>
        <v>4.7232888483123459E-2</v>
      </c>
      <c r="D48" s="4">
        <f t="shared" si="2"/>
        <v>2.3539711134287793</v>
      </c>
      <c r="E48" s="4">
        <f t="shared" si="3"/>
        <v>1.7385681940197473</v>
      </c>
      <c r="G48" s="4">
        <f t="shared" si="1"/>
        <v>1.0472328884831235</v>
      </c>
    </row>
    <row r="49" spans="1:7" x14ac:dyDescent="0.2">
      <c r="A49" s="4">
        <f>IF('True_Odds_Calculator_2-way'!A50="","",'True_Odds_Calculator_2-way'!A50)</f>
        <v>1.8</v>
      </c>
      <c r="B49" s="4">
        <f>IF('True_Odds_Calculator_2-way'!B50="","",'True_Odds_Calculator_2-way'!B50)</f>
        <v>2.04</v>
      </c>
      <c r="C49" s="4">
        <f t="shared" si="0"/>
        <v>4.5751633986928164E-2</v>
      </c>
      <c r="D49" s="4">
        <f t="shared" si="2"/>
        <v>1.8773006134969328</v>
      </c>
      <c r="E49" s="4">
        <f t="shared" si="3"/>
        <v>2.13986013986014</v>
      </c>
      <c r="G49" s="4">
        <f t="shared" si="1"/>
        <v>1.0457516339869282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1.82</v>
      </c>
      <c r="C50" s="4">
        <f t="shared" si="0"/>
        <v>4.450005440104432E-2</v>
      </c>
      <c r="D50" s="4">
        <f t="shared" si="2"/>
        <v>2.1150615579334939</v>
      </c>
      <c r="E50" s="4">
        <f t="shared" si="3"/>
        <v>1.8968114745640281</v>
      </c>
      <c r="G50" s="4">
        <f t="shared" si="1"/>
        <v>1.0445000544010443</v>
      </c>
    </row>
    <row r="51" spans="1:7" x14ac:dyDescent="0.2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4.4096111080978329E-2</v>
      </c>
      <c r="D51" s="4">
        <f t="shared" si="2"/>
        <v>2.1580148651021243</v>
      </c>
      <c r="E51" s="4">
        <f t="shared" si="3"/>
        <v>1.8635467731338755</v>
      </c>
      <c r="G51" s="4">
        <f t="shared" si="1"/>
        <v>1.0440961110809783</v>
      </c>
    </row>
    <row r="52" spans="1:7" x14ac:dyDescent="0.2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4.2373571486739481E-2</v>
      </c>
      <c r="D52" s="4">
        <f t="shared" si="2"/>
        <v>2.0558051284913081</v>
      </c>
      <c r="E52" s="4">
        <f t="shared" si="3"/>
        <v>1.9471444805623825</v>
      </c>
      <c r="G52" s="4">
        <f t="shared" si="1"/>
        <v>1.0423735714867395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1.69</v>
      </c>
      <c r="C53" s="4">
        <f t="shared" si="0"/>
        <v>4.6261430876815446E-2</v>
      </c>
      <c r="D53" s="4">
        <f t="shared" si="2"/>
        <v>2.3179551122194515</v>
      </c>
      <c r="E53" s="4">
        <f t="shared" si="3"/>
        <v>1.7587511825922422</v>
      </c>
      <c r="G53" s="4">
        <f t="shared" si="1"/>
        <v>1.0462614308768154</v>
      </c>
    </row>
    <row r="54" spans="1:7" x14ac:dyDescent="0.2">
      <c r="A54" s="4">
        <f>IF('True_Odds_Calculator_2-way'!A55="","",'True_Odds_Calculator_2-way'!A55)</f>
        <v>1.98</v>
      </c>
      <c r="B54" s="4">
        <f>IF('True_Odds_Calculator_2-way'!B55="","",'True_Odds_Calculator_2-way'!B55)</f>
        <v>1.85</v>
      </c>
      <c r="C54" s="4">
        <f t="shared" si="0"/>
        <v>4.5591045591045543E-2</v>
      </c>
      <c r="D54" s="4">
        <f t="shared" si="2"/>
        <v>2.0735918482875744</v>
      </c>
      <c r="E54" s="4">
        <f t="shared" si="3"/>
        <v>1.931452675982072</v>
      </c>
      <c r="G54" s="4">
        <f t="shared" si="1"/>
        <v>1.0455910455910455</v>
      </c>
    </row>
    <row r="55" spans="1:7" x14ac:dyDescent="0.2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4.8336980897571102E-2</v>
      </c>
      <c r="D55" s="4">
        <f t="shared" si="2"/>
        <v>2.3123926150385805</v>
      </c>
      <c r="E55" s="4">
        <f t="shared" si="3"/>
        <v>1.7619671038537528</v>
      </c>
      <c r="G55" s="4">
        <f t="shared" si="1"/>
        <v>1.0483369808975711</v>
      </c>
    </row>
    <row r="56" spans="1:7" x14ac:dyDescent="0.2">
      <c r="A56" s="4">
        <f>IF('True_Odds_Calculator_2-way'!A57="","",'True_Odds_Calculator_2-way'!A57)</f>
        <v>2.1800000000000002</v>
      </c>
      <c r="B56" s="4">
        <f>IF('True_Odds_Calculator_2-way'!B57="","",'True_Odds_Calculator_2-way'!B57)</f>
        <v>1.7</v>
      </c>
      <c r="C56" s="4">
        <f t="shared" si="0"/>
        <v>4.6950890447922333E-2</v>
      </c>
      <c r="D56" s="4">
        <f t="shared" si="2"/>
        <v>2.2975821450712961</v>
      </c>
      <c r="E56" s="4">
        <f t="shared" si="3"/>
        <v>1.7706641184902054</v>
      </c>
      <c r="G56" s="4">
        <f t="shared" si="1"/>
        <v>1.0469508904479223</v>
      </c>
    </row>
    <row r="57" spans="1:7" x14ac:dyDescent="0.2">
      <c r="A57" s="4">
        <f>IF('True_Odds_Calculator_2-way'!A58="","",'True_Odds_Calculator_2-way'!A58)</f>
        <v>2.31</v>
      </c>
      <c r="B57" s="4">
        <f>IF('True_Odds_Calculator_2-way'!B58="","",'True_Odds_Calculator_2-way'!B58)</f>
        <v>1.63</v>
      </c>
      <c r="C57" s="4">
        <f t="shared" si="0"/>
        <v>4.6397365415770331E-2</v>
      </c>
      <c r="D57" s="4">
        <f t="shared" si="2"/>
        <v>2.4407999222117787</v>
      </c>
      <c r="E57" s="4">
        <f t="shared" si="3"/>
        <v>1.6940588936629699</v>
      </c>
      <c r="G57" s="4">
        <f t="shared" si="1"/>
        <v>1.0463973654157703</v>
      </c>
    </row>
    <row r="58" spans="1:7" x14ac:dyDescent="0.2">
      <c r="A58" s="4">
        <f>IF('True_Odds_Calculator_2-way'!A59="","",'True_Odds_Calculator_2-way'!A59)</f>
        <v>2.44</v>
      </c>
      <c r="B58" s="4">
        <f>IF('True_Odds_Calculator_2-way'!B59="","",'True_Odds_Calculator_2-way'!B59)</f>
        <v>1.57</v>
      </c>
      <c r="C58" s="4">
        <f t="shared" si="0"/>
        <v>4.6778740733006252E-2</v>
      </c>
      <c r="D58" s="4">
        <f t="shared" si="2"/>
        <v>2.5876790056741421</v>
      </c>
      <c r="E58" s="4">
        <f t="shared" si="3"/>
        <v>1.6298502382573181</v>
      </c>
      <c r="G58" s="4">
        <f t="shared" si="1"/>
        <v>1.0467787407330063</v>
      </c>
    </row>
    <row r="59" spans="1:7" x14ac:dyDescent="0.2">
      <c r="A59" s="4">
        <f>IF('True_Odds_Calculator_2-way'!A60="","",'True_Odds_Calculator_2-way'!A60)</f>
        <v>2.31</v>
      </c>
      <c r="B59" s="4">
        <f>IF('True_Odds_Calculator_2-way'!B60="","",'True_Odds_Calculator_2-way'!B60)</f>
        <v>1.63</v>
      </c>
      <c r="C59" s="4">
        <f t="shared" si="0"/>
        <v>4.6397365415770331E-2</v>
      </c>
      <c r="D59" s="4">
        <f t="shared" si="2"/>
        <v>2.4407999222117787</v>
      </c>
      <c r="E59" s="4">
        <f t="shared" si="3"/>
        <v>1.6940588936629699</v>
      </c>
      <c r="G59" s="4">
        <f t="shared" si="1"/>
        <v>1.0463973654157703</v>
      </c>
    </row>
    <row r="60" spans="1:7" x14ac:dyDescent="0.2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1.69</v>
      </c>
      <c r="C60" s="4">
        <f t="shared" si="0"/>
        <v>4.6261430876815446E-2</v>
      </c>
      <c r="D60" s="4">
        <f t="shared" si="2"/>
        <v>2.3179551122194515</v>
      </c>
      <c r="E60" s="4">
        <f t="shared" si="3"/>
        <v>1.7587511825922422</v>
      </c>
      <c r="G60" s="4">
        <f t="shared" si="1"/>
        <v>1.0462614308768154</v>
      </c>
    </row>
    <row r="61" spans="1:7" x14ac:dyDescent="0.2">
      <c r="A61" s="4">
        <f>IF('True_Odds_Calculator_2-way'!A62="","",'True_Odds_Calculator_2-way'!A62)</f>
        <v>1.72</v>
      </c>
      <c r="B61" s="4">
        <f>IF('True_Odds_Calculator_2-way'!B62="","",'True_Odds_Calculator_2-way'!B62)</f>
        <v>2.04</v>
      </c>
      <c r="C61" s="4">
        <f t="shared" si="0"/>
        <v>7.1591427268581809E-2</v>
      </c>
      <c r="D61" s="4">
        <f t="shared" si="2"/>
        <v>1.8328458002507313</v>
      </c>
      <c r="E61" s="4">
        <f t="shared" si="3"/>
        <v>2.2007024586051176</v>
      </c>
      <c r="G61" s="4">
        <f t="shared" si="1"/>
        <v>1.0715914272685818</v>
      </c>
    </row>
    <row r="62" spans="1:7" x14ac:dyDescent="0.2">
      <c r="A62" s="4">
        <f>IF('True_Odds_Calculator_2-way'!A63="","",'True_Odds_Calculator_2-way'!A63)</f>
        <v>1.68</v>
      </c>
      <c r="B62" s="4">
        <f>IF('True_Odds_Calculator_2-way'!B63="","",'True_Odds_Calculator_2-way'!B63)</f>
        <v>2.11</v>
      </c>
      <c r="C62" s="4">
        <f t="shared" si="0"/>
        <v>6.9171744527194878E-2</v>
      </c>
      <c r="D62" s="4">
        <f t="shared" si="2"/>
        <v>1.7836369125490592</v>
      </c>
      <c r="E62" s="4">
        <f t="shared" si="3"/>
        <v>2.2761011942981897</v>
      </c>
      <c r="G62" s="4">
        <f t="shared" si="1"/>
        <v>1.0691717445271949</v>
      </c>
    </row>
    <row r="63" spans="1:7" x14ac:dyDescent="0.2">
      <c r="A63" s="4">
        <f>IF('True_Odds_Calculator_2-way'!A64="","",'True_Odds_Calculator_2-way'!A64)</f>
        <v>1.86</v>
      </c>
      <c r="B63" s="4">
        <f>IF('True_Odds_Calculator_2-way'!B64="","",'True_Odds_Calculator_2-way'!B64)</f>
        <v>1.94</v>
      </c>
      <c r="C63" s="4">
        <f t="shared" si="0"/>
        <v>5.3098326127923645E-2</v>
      </c>
      <c r="D63" s="4">
        <f t="shared" si="2"/>
        <v>1.9566207569677909</v>
      </c>
      <c r="E63" s="4">
        <f t="shared" si="3"/>
        <v>2.0453463326153494</v>
      </c>
      <c r="G63" s="4">
        <f t="shared" si="1"/>
        <v>1.0530983261279236</v>
      </c>
    </row>
    <row r="64" spans="1:7" x14ac:dyDescent="0.2">
      <c r="A64" s="4">
        <f>IF('True_Odds_Calculator_2-way'!A65="","",'True_Odds_Calculator_2-way'!A65)</f>
        <v>1.65</v>
      </c>
      <c r="B64" s="4">
        <f>IF('True_Odds_Calculator_2-way'!B65="","",'True_Odds_Calculator_2-way'!B65)</f>
        <v>2.2200000000000002</v>
      </c>
      <c r="C64" s="4">
        <f t="shared" si="0"/>
        <v>5.6511056511056479E-2</v>
      </c>
      <c r="D64" s="4">
        <f t="shared" si="2"/>
        <v>1.7306874557051735</v>
      </c>
      <c r="E64" s="4">
        <f t="shared" si="3"/>
        <v>2.3685741998060137</v>
      </c>
      <c r="G64" s="4">
        <f t="shared" si="1"/>
        <v>1.0565110565110565</v>
      </c>
    </row>
    <row r="65" spans="1:7" x14ac:dyDescent="0.2">
      <c r="A65" s="4">
        <f>IF('True_Odds_Calculator_2-way'!A66="","",'True_Odds_Calculator_2-way'!A66)</f>
        <v>1.79</v>
      </c>
      <c r="B65" s="4">
        <f>IF('True_Odds_Calculator_2-way'!B66="","",'True_Odds_Calculator_2-way'!B66)</f>
        <v>2</v>
      </c>
      <c r="C65" s="4">
        <f t="shared" si="0"/>
        <v>5.8659217877095049E-2</v>
      </c>
      <c r="D65" s="4">
        <f t="shared" si="2"/>
        <v>1.8891820580474936</v>
      </c>
      <c r="E65" s="4">
        <f t="shared" si="3"/>
        <v>2.1246290801186944</v>
      </c>
      <c r="G65" s="4">
        <f t="shared" si="1"/>
        <v>1.058659217877095</v>
      </c>
    </row>
    <row r="66" spans="1:7" x14ac:dyDescent="0.2">
      <c r="A66" s="4">
        <f>IF('True_Odds_Calculator_2-way'!A67="","",'True_Odds_Calculator_2-way'!A67)</f>
        <v>1.75</v>
      </c>
      <c r="B66" s="4">
        <f>IF('True_Odds_Calculator_2-way'!B67="","",'True_Odds_Calculator_2-way'!B67)</f>
        <v>2.08</v>
      </c>
      <c r="C66" s="4">
        <f t="shared" ref="C66:C129" si="4">IF(A66="","",((1/A66)+(1/B66))-1)</f>
        <v>5.2197802197802012E-2</v>
      </c>
      <c r="D66" s="4">
        <f t="shared" si="2"/>
        <v>1.8337531486146093</v>
      </c>
      <c r="E66" s="4">
        <f t="shared" si="3"/>
        <v>2.1993957703927487</v>
      </c>
      <c r="G66" s="4">
        <f t="shared" ref="G66:G129" si="5">IF(A66="","",C66+1)</f>
        <v>1.052197802197802</v>
      </c>
    </row>
    <row r="67" spans="1:7" x14ac:dyDescent="0.2">
      <c r="A67" s="4">
        <f>IF('True_Odds_Calculator_2-way'!A68="","",'True_Odds_Calculator_2-way'!A68)</f>
        <v>1.84</v>
      </c>
      <c r="B67" s="4">
        <f>IF('True_Odds_Calculator_2-way'!B68="","",'True_Odds_Calculator_2-way'!B68)</f>
        <v>1.97</v>
      </c>
      <c r="C67" s="4">
        <f t="shared" si="4"/>
        <v>5.1092474067534699E-2</v>
      </c>
      <c r="D67" s="4">
        <f t="shared" ref="D67:D130" si="6">IF(A67="","",(2*A67)/(2-($C67*A67)))</f>
        <v>1.9307552998828166</v>
      </c>
      <c r="E67" s="4">
        <f t="shared" ref="E67:E130" si="7">IF(B67="","",(2*B67)/(2-($C67*B67)))</f>
        <v>2.0743962458509784</v>
      </c>
      <c r="G67" s="4">
        <f t="shared" si="5"/>
        <v>1.0510924740675347</v>
      </c>
    </row>
    <row r="68" spans="1:7" x14ac:dyDescent="0.2">
      <c r="A68" s="4">
        <f>IF('True_Odds_Calculator_2-way'!A69="","",'True_Odds_Calculator_2-way'!A69)</f>
        <v>1.71</v>
      </c>
      <c r="B68" s="4">
        <f>IF('True_Odds_Calculator_2-way'!B69="","",'True_Odds_Calculator_2-way'!B69)</f>
        <v>2.0699999999999998</v>
      </c>
      <c r="C68" s="4">
        <f t="shared" si="4"/>
        <v>6.7887109077040542E-2</v>
      </c>
      <c r="D68" s="4">
        <f t="shared" si="6"/>
        <v>1.8153704131087007</v>
      </c>
      <c r="E68" s="4">
        <f t="shared" si="7"/>
        <v>2.2264364562694592</v>
      </c>
      <c r="G68" s="4">
        <f t="shared" si="5"/>
        <v>1.0678871090770405</v>
      </c>
    </row>
    <row r="69" spans="1:7" x14ac:dyDescent="0.2">
      <c r="A69" s="4">
        <f>IF('True_Odds_Calculator_2-way'!A70="","",'True_Odds_Calculator_2-way'!A70)</f>
        <v>1.64</v>
      </c>
      <c r="B69" s="4">
        <f>IF('True_Odds_Calculator_2-way'!B70="","",'True_Odds_Calculator_2-way'!B70)</f>
        <v>2.17</v>
      </c>
      <c r="C69" s="4">
        <f t="shared" si="4"/>
        <v>7.0585590648533092E-2</v>
      </c>
      <c r="D69" s="4">
        <f t="shared" si="6"/>
        <v>1.7407552338094303</v>
      </c>
      <c r="E69" s="4">
        <f t="shared" si="7"/>
        <v>2.3499735868991016</v>
      </c>
      <c r="G69" s="4">
        <f t="shared" si="5"/>
        <v>1.0705855906485331</v>
      </c>
    </row>
    <row r="70" spans="1:7" x14ac:dyDescent="0.2">
      <c r="A70" s="4">
        <f>IF('True_Odds_Calculator_2-way'!A71="","",'True_Odds_Calculator_2-way'!A71)</f>
        <v>1.62</v>
      </c>
      <c r="B70" s="4">
        <f>IF('True_Odds_Calculator_2-way'!B71="","",'True_Odds_Calculator_2-way'!B71)</f>
        <v>2.2999999999999998</v>
      </c>
      <c r="C70" s="4">
        <f t="shared" si="4"/>
        <v>5.2066559312936134E-2</v>
      </c>
      <c r="D70" s="4">
        <f t="shared" si="6"/>
        <v>1.6913300045392647</v>
      </c>
      <c r="E70" s="4">
        <f t="shared" si="7"/>
        <v>2.4464871963230466</v>
      </c>
      <c r="G70" s="4">
        <f t="shared" si="5"/>
        <v>1.0520665593129361</v>
      </c>
    </row>
    <row r="71" spans="1:7" x14ac:dyDescent="0.2">
      <c r="A71" s="4">
        <f>IF('True_Odds_Calculator_2-way'!A72="","",'True_Odds_Calculator_2-way'!A72)</f>
        <v>1.72</v>
      </c>
      <c r="B71" s="4">
        <f>IF('True_Odds_Calculator_2-way'!B72="","",'True_Odds_Calculator_2-way'!B72)</f>
        <v>2.13</v>
      </c>
      <c r="C71" s="4">
        <f t="shared" si="4"/>
        <v>5.087891691232671E-2</v>
      </c>
      <c r="D71" s="4">
        <f t="shared" si="6"/>
        <v>1.7987038491751768</v>
      </c>
      <c r="E71" s="4">
        <f t="shared" si="7"/>
        <v>2.2520285222522745</v>
      </c>
      <c r="G71" s="4">
        <f t="shared" si="5"/>
        <v>1.0508789169123267</v>
      </c>
    </row>
    <row r="72" spans="1:7" x14ac:dyDescent="0.2">
      <c r="A72" s="4">
        <f>IF('True_Odds_Calculator_2-way'!A73="","",'True_Odds_Calculator_2-way'!A73)</f>
        <v>1.48</v>
      </c>
      <c r="B72" s="4">
        <f>IF('True_Odds_Calculator_2-way'!B73="","",'True_Odds_Calculator_2-way'!B73)</f>
        <v>2.74</v>
      </c>
      <c r="C72" s="4">
        <f t="shared" si="4"/>
        <v>4.0639179325310693E-2</v>
      </c>
      <c r="D72" s="4">
        <f t="shared" si="6"/>
        <v>1.5258880192655027</v>
      </c>
      <c r="E72" s="4">
        <f t="shared" si="7"/>
        <v>2.9015455065827136</v>
      </c>
      <c r="G72" s="4">
        <f t="shared" si="5"/>
        <v>1.0406391793253107</v>
      </c>
    </row>
    <row r="73" spans="1:7" x14ac:dyDescent="0.2">
      <c r="A73" s="4">
        <f>IF('True_Odds_Calculator_2-way'!A74="","",'True_Odds_Calculator_2-way'!A74)</f>
        <v>1.88</v>
      </c>
      <c r="B73" s="4">
        <f>IF('True_Odds_Calculator_2-way'!B74="","",'True_Odds_Calculator_2-way'!B74)</f>
        <v>2.02</v>
      </c>
      <c r="C73" s="4">
        <f t="shared" si="4"/>
        <v>2.6964398567516312E-2</v>
      </c>
      <c r="D73" s="4">
        <f t="shared" si="6"/>
        <v>1.9288906948394962</v>
      </c>
      <c r="E73" s="4">
        <f t="shared" si="7"/>
        <v>2.0765529308836395</v>
      </c>
      <c r="G73" s="4">
        <f t="shared" si="5"/>
        <v>1.0269643985675163</v>
      </c>
    </row>
    <row r="74" spans="1:7" x14ac:dyDescent="0.2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1.68</v>
      </c>
      <c r="C74" s="4">
        <f t="shared" si="4"/>
        <v>4.5688545688545634E-2</v>
      </c>
      <c r="D74" s="4">
        <f t="shared" si="6"/>
        <v>2.3386004514672689</v>
      </c>
      <c r="E74" s="4">
        <f t="shared" si="7"/>
        <v>1.7470489038785832</v>
      </c>
      <c r="G74" s="4">
        <f t="shared" si="5"/>
        <v>1.0456885456885456</v>
      </c>
    </row>
    <row r="75" spans="1:7" x14ac:dyDescent="0.2">
      <c r="A75" s="4">
        <f>IF('True_Odds_Calculator_2-way'!A76="","",'True_Odds_Calculator_2-way'!A76)</f>
        <v>2.64</v>
      </c>
      <c r="B75" s="4">
        <f>IF('True_Odds_Calculator_2-way'!B76="","",'True_Odds_Calculator_2-way'!B76)</f>
        <v>1.51</v>
      </c>
      <c r="C75" s="4">
        <f t="shared" si="4"/>
        <v>4.1039534417017798E-2</v>
      </c>
      <c r="D75" s="4">
        <f t="shared" si="6"/>
        <v>2.7912057134855064</v>
      </c>
      <c r="E75" s="4">
        <f t="shared" si="7"/>
        <v>1.5582831678523961</v>
      </c>
      <c r="G75" s="4">
        <f t="shared" si="5"/>
        <v>1.0410395344170178</v>
      </c>
    </row>
    <row r="76" spans="1:7" x14ac:dyDescent="0.2">
      <c r="A76" s="4">
        <f>IF('True_Odds_Calculator_2-way'!A77="","",'True_Odds_Calculator_2-way'!A77)</f>
        <v>2.64</v>
      </c>
      <c r="B76" s="4">
        <f>IF('True_Odds_Calculator_2-way'!B77="","",'True_Odds_Calculator_2-way'!B77)</f>
        <v>1.51</v>
      </c>
      <c r="C76" s="4">
        <f t="shared" si="4"/>
        <v>4.1039534417017798E-2</v>
      </c>
      <c r="D76" s="4">
        <f t="shared" si="6"/>
        <v>2.7912057134855064</v>
      </c>
      <c r="E76" s="4">
        <f t="shared" si="7"/>
        <v>1.5582831678523961</v>
      </c>
      <c r="G76" s="4">
        <f t="shared" si="5"/>
        <v>1.0410395344170178</v>
      </c>
    </row>
    <row r="77" spans="1:7" x14ac:dyDescent="0.2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1.79</v>
      </c>
      <c r="C77" s="4">
        <f t="shared" si="4"/>
        <v>4.6464095925875526E-2</v>
      </c>
      <c r="D77" s="4">
        <f t="shared" si="6"/>
        <v>2.1525150315295498</v>
      </c>
      <c r="E77" s="4">
        <f t="shared" si="7"/>
        <v>1.8676676421936633</v>
      </c>
      <c r="G77" s="4">
        <f t="shared" si="5"/>
        <v>1.0464640959258755</v>
      </c>
    </row>
    <row r="78" spans="1:7" x14ac:dyDescent="0.2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4"/>
        <v>4.1507512095747323E-2</v>
      </c>
      <c r="D78" s="4">
        <f t="shared" si="6"/>
        <v>2.692492286595817</v>
      </c>
      <c r="E78" s="4">
        <f t="shared" si="7"/>
        <v>1.5908446424954426</v>
      </c>
      <c r="G78" s="4">
        <f t="shared" si="5"/>
        <v>1.0415075120957473</v>
      </c>
    </row>
    <row r="79" spans="1:7" x14ac:dyDescent="0.2">
      <c r="A79" s="4">
        <f>IF('True_Odds_Calculator_2-way'!A80="","",'True_Odds_Calculator_2-way'!A80)</f>
        <v>2.34</v>
      </c>
      <c r="B79" s="4">
        <f>IF('True_Odds_Calculator_2-way'!B80="","",'True_Odds_Calculator_2-way'!B80)</f>
        <v>1.62</v>
      </c>
      <c r="C79" s="4">
        <f t="shared" si="4"/>
        <v>4.4634377967711192E-2</v>
      </c>
      <c r="D79" s="4">
        <f t="shared" si="6"/>
        <v>2.4689331770222736</v>
      </c>
      <c r="E79" s="4">
        <f t="shared" si="7"/>
        <v>1.6807661612130886</v>
      </c>
      <c r="G79" s="4">
        <f t="shared" si="5"/>
        <v>1.0446343779677112</v>
      </c>
    </row>
    <row r="80" spans="1:7" x14ac:dyDescent="0.2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1.65</v>
      </c>
      <c r="C80" s="4">
        <f t="shared" si="4"/>
        <v>4.0843214756258295E-2</v>
      </c>
      <c r="D80" s="4">
        <f t="shared" si="6"/>
        <v>2.4133545310015898</v>
      </c>
      <c r="E80" s="4">
        <f t="shared" si="7"/>
        <v>1.7075365579302588</v>
      </c>
      <c r="G80" s="4">
        <f t="shared" si="5"/>
        <v>1.0408432147562583</v>
      </c>
    </row>
    <row r="81" spans="1:7" x14ac:dyDescent="0.2">
      <c r="A81" s="4">
        <f>IF('True_Odds_Calculator_2-way'!A82="","",'True_Odds_Calculator_2-way'!A82)</f>
        <v>2.3199999999999998</v>
      </c>
      <c r="B81" s="4">
        <f>IF('True_Odds_Calculator_2-way'!B82="","",'True_Odds_Calculator_2-way'!B82)</f>
        <v>1.62</v>
      </c>
      <c r="C81" s="4">
        <f t="shared" si="4"/>
        <v>4.8318433375904579E-2</v>
      </c>
      <c r="D81" s="4">
        <f t="shared" si="6"/>
        <v>2.4577556892492805</v>
      </c>
      <c r="E81" s="4">
        <f t="shared" si="7"/>
        <v>1.6859860039476045</v>
      </c>
      <c r="G81" s="4">
        <f t="shared" si="5"/>
        <v>1.0483184333759046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1.74</v>
      </c>
      <c r="C82" s="4">
        <f t="shared" si="4"/>
        <v>4.200236330432916E-2</v>
      </c>
      <c r="D82" s="4">
        <f t="shared" si="6"/>
        <v>2.2407028523288002</v>
      </c>
      <c r="E82" s="4">
        <f t="shared" si="7"/>
        <v>1.8059947618585701</v>
      </c>
      <c r="G82" s="4">
        <f t="shared" si="5"/>
        <v>1.0420023633043292</v>
      </c>
    </row>
    <row r="83" spans="1:7" x14ac:dyDescent="0.2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1.67</v>
      </c>
      <c r="C83" s="4">
        <f t="shared" si="4"/>
        <v>4.9252845660031408E-2</v>
      </c>
      <c r="D83" s="4">
        <f t="shared" si="6"/>
        <v>2.348387914106544</v>
      </c>
      <c r="E83" s="4">
        <f t="shared" si="7"/>
        <v>1.7416263447174332</v>
      </c>
      <c r="G83" s="4">
        <f t="shared" si="5"/>
        <v>1.0492528456600314</v>
      </c>
    </row>
    <row r="84" spans="1:7" x14ac:dyDescent="0.2">
      <c r="A84" s="4">
        <f>IF('True_Odds_Calculator_2-way'!A85="","",'True_Odds_Calculator_2-way'!A85)</f>
        <v>2.0499999999999998</v>
      </c>
      <c r="B84" s="4">
        <f>IF('True_Odds_Calculator_2-way'!B85="","",'True_Odds_Calculator_2-way'!B85)</f>
        <v>1.78</v>
      </c>
      <c r="C84" s="4">
        <f t="shared" si="4"/>
        <v>4.9602630857769281E-2</v>
      </c>
      <c r="D84" s="4">
        <f t="shared" si="6"/>
        <v>2.1598105948505473</v>
      </c>
      <c r="E84" s="4">
        <f t="shared" si="7"/>
        <v>1.8622097473845369</v>
      </c>
      <c r="G84" s="4">
        <f t="shared" si="5"/>
        <v>1.0496026308577693</v>
      </c>
    </row>
    <row r="85" spans="1:7" x14ac:dyDescent="0.2">
      <c r="A85" s="4">
        <f>IF('True_Odds_Calculator_2-way'!A86="","",'True_Odds_Calculator_2-way'!A86)</f>
        <v>1.81</v>
      </c>
      <c r="B85" s="4">
        <f>IF('True_Odds_Calculator_2-way'!B86="","",'True_Odds_Calculator_2-way'!B86)</f>
        <v>2.11</v>
      </c>
      <c r="C85" s="4">
        <f t="shared" si="4"/>
        <v>2.6419837134403323E-2</v>
      </c>
      <c r="D85" s="4">
        <f t="shared" si="6"/>
        <v>1.8543371124760262</v>
      </c>
      <c r="E85" s="4">
        <f t="shared" si="7"/>
        <v>2.1704981387286519</v>
      </c>
      <c r="G85" s="4">
        <f t="shared" si="5"/>
        <v>1.0264198371344033</v>
      </c>
    </row>
    <row r="86" spans="1:7" x14ac:dyDescent="0.2">
      <c r="A86" s="4">
        <f>IF('True_Odds_Calculator_2-way'!A87="","",'True_Odds_Calculator_2-way'!A87)</f>
        <v>1.91</v>
      </c>
      <c r="B86" s="4">
        <f>IF('True_Odds_Calculator_2-way'!B87="","",'True_Odds_Calculator_2-way'!B87)</f>
        <v>2</v>
      </c>
      <c r="C86" s="4">
        <f t="shared" si="4"/>
        <v>2.3560209424083656E-2</v>
      </c>
      <c r="D86" s="4">
        <f t="shared" si="6"/>
        <v>1.9539641943734012</v>
      </c>
      <c r="E86" s="4">
        <f t="shared" si="7"/>
        <v>2.0482573726541551</v>
      </c>
      <c r="G86" s="4">
        <f t="shared" si="5"/>
        <v>1.0235602094240837</v>
      </c>
    </row>
    <row r="87" spans="1:7" x14ac:dyDescent="0.2">
      <c r="A87" s="4">
        <f>IF('True_Odds_Calculator_2-way'!A88="","",'True_Odds_Calculator_2-way'!A88)</f>
        <v>1.54</v>
      </c>
      <c r="B87" s="4">
        <f>IF('True_Odds_Calculator_2-way'!B88="","",'True_Odds_Calculator_2-way'!B88)</f>
        <v>2.63</v>
      </c>
      <c r="C87" s="4">
        <f t="shared" si="4"/>
        <v>2.9578786232778764E-2</v>
      </c>
      <c r="D87" s="4">
        <f t="shared" si="6"/>
        <v>1.5758919886385747</v>
      </c>
      <c r="E87" s="4">
        <f t="shared" si="7"/>
        <v>2.7364367272481593</v>
      </c>
      <c r="G87" s="4">
        <f t="shared" si="5"/>
        <v>1.0295787862327788</v>
      </c>
    </row>
    <row r="88" spans="1:7" x14ac:dyDescent="0.2">
      <c r="A88" s="4">
        <f>IF('True_Odds_Calculator_2-way'!A89="","",'True_Odds_Calculator_2-way'!A89)</f>
        <v>2.09</v>
      </c>
      <c r="B88" s="4">
        <f>IF('True_Odds_Calculator_2-way'!B89="","",'True_Odds_Calculator_2-way'!B89)</f>
        <v>1.8</v>
      </c>
      <c r="C88" s="4">
        <f t="shared" si="4"/>
        <v>3.4024455077086735E-2</v>
      </c>
      <c r="D88" s="4">
        <f t="shared" si="6"/>
        <v>2.1670506912442398</v>
      </c>
      <c r="E88" s="4">
        <f t="shared" si="7"/>
        <v>1.8568608094768018</v>
      </c>
      <c r="G88" s="4">
        <f t="shared" si="5"/>
        <v>1.0340244550770867</v>
      </c>
    </row>
    <row r="89" spans="1:7" x14ac:dyDescent="0.2">
      <c r="A89" s="4">
        <f>IF('True_Odds_Calculator_2-way'!A90="","",'True_Odds_Calculator_2-way'!A90)</f>
        <v>2.12</v>
      </c>
      <c r="B89" s="4">
        <f>IF('True_Odds_Calculator_2-way'!B90="","",'True_Odds_Calculator_2-way'!B90)</f>
        <v>1.78</v>
      </c>
      <c r="C89" s="4">
        <f t="shared" si="4"/>
        <v>3.3495866016535869E-2</v>
      </c>
      <c r="D89" s="4">
        <f t="shared" si="6"/>
        <v>2.1980428704566637</v>
      </c>
      <c r="E89" s="4">
        <f t="shared" si="7"/>
        <v>1.8346946713341112</v>
      </c>
      <c r="G89" s="4">
        <f t="shared" si="5"/>
        <v>1.0334958660165359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1.7</v>
      </c>
      <c r="C90" s="4">
        <f t="shared" si="4"/>
        <v>3.6665787391189752E-2</v>
      </c>
      <c r="D90" s="4">
        <f t="shared" si="6"/>
        <v>2.3250536645200861</v>
      </c>
      <c r="E90" s="4">
        <f t="shared" si="7"/>
        <v>1.754686415181671</v>
      </c>
      <c r="G90" s="4">
        <f t="shared" si="5"/>
        <v>1.0366657873911898</v>
      </c>
    </row>
    <row r="91" spans="1:7" x14ac:dyDescent="0.2">
      <c r="A91" s="4">
        <f>IF('True_Odds_Calculator_2-way'!A92="","",'True_Odds_Calculator_2-way'!A92)</f>
        <v>2.36</v>
      </c>
      <c r="B91" s="4">
        <f>IF('True_Odds_Calculator_2-way'!B92="","",'True_Odds_Calculator_2-way'!B92)</f>
        <v>1.63</v>
      </c>
      <c r="C91" s="4">
        <f t="shared" si="4"/>
        <v>3.7225746074659449E-2</v>
      </c>
      <c r="D91" s="4">
        <f t="shared" si="6"/>
        <v>2.4684291581108826</v>
      </c>
      <c r="E91" s="4">
        <f t="shared" si="7"/>
        <v>1.6809998252053835</v>
      </c>
      <c r="G91" s="4">
        <f t="shared" si="5"/>
        <v>1.0372257460746594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1.74</v>
      </c>
      <c r="C92" s="4">
        <f t="shared" si="4"/>
        <v>3.3428240008436028E-2</v>
      </c>
      <c r="D92" s="4">
        <f t="shared" si="6"/>
        <v>2.2624358821424311</v>
      </c>
      <c r="E92" s="4">
        <f t="shared" si="7"/>
        <v>1.7921194368326561</v>
      </c>
      <c r="G92" s="4">
        <f t="shared" si="5"/>
        <v>1.033428240008436</v>
      </c>
    </row>
    <row r="93" spans="1:7" x14ac:dyDescent="0.2">
      <c r="A93" s="4">
        <f>IF('True_Odds_Calculator_2-way'!A94="","",'True_Odds_Calculator_2-way'!A94)</f>
        <v>2.15</v>
      </c>
      <c r="B93" s="4">
        <f>IF('True_Odds_Calculator_2-way'!B94="","",'True_Odds_Calculator_2-way'!B94)</f>
        <v>1.74</v>
      </c>
      <c r="C93" s="4">
        <f t="shared" si="4"/>
        <v>3.9828922747928264E-2</v>
      </c>
      <c r="D93" s="4">
        <f t="shared" si="6"/>
        <v>2.2461723206244368</v>
      </c>
      <c r="E93" s="4">
        <f t="shared" si="7"/>
        <v>1.8024572392194651</v>
      </c>
      <c r="G93" s="4">
        <f t="shared" si="5"/>
        <v>1.0398289227479283</v>
      </c>
    </row>
    <row r="94" spans="1:7" x14ac:dyDescent="0.2">
      <c r="A94" s="4">
        <f>IF('True_Odds_Calculator_2-way'!A95="","",'True_Odds_Calculator_2-way'!A95)</f>
        <v>1.79</v>
      </c>
      <c r="B94" s="4">
        <f>IF('True_Odds_Calculator_2-way'!B95="","",'True_Odds_Calculator_2-way'!B95)</f>
        <v>2.09</v>
      </c>
      <c r="C94" s="4">
        <f t="shared" si="4"/>
        <v>3.7128117398625982E-2</v>
      </c>
      <c r="D94" s="4">
        <f t="shared" si="6"/>
        <v>1.8515255747197545</v>
      </c>
      <c r="E94" s="4">
        <f t="shared" si="7"/>
        <v>2.1743628490889537</v>
      </c>
      <c r="G94" s="4">
        <f t="shared" si="5"/>
        <v>1.037128117398626</v>
      </c>
    </row>
    <row r="95" spans="1:7" x14ac:dyDescent="0.2">
      <c r="A95" s="4">
        <f>IF('True_Odds_Calculator_2-way'!A96="","",'True_Odds_Calculator_2-way'!A96)</f>
        <v>1.81</v>
      </c>
      <c r="B95" s="4">
        <f>IF('True_Odds_Calculator_2-way'!B96="","",'True_Odds_Calculator_2-way'!B96)</f>
        <v>2.06</v>
      </c>
      <c r="C95" s="4">
        <f t="shared" si="4"/>
        <v>3.7923081049187513E-2</v>
      </c>
      <c r="D95" s="4">
        <f t="shared" si="6"/>
        <v>1.8743276529432467</v>
      </c>
      <c r="E95" s="4">
        <f t="shared" si="7"/>
        <v>2.1437359857413907</v>
      </c>
      <c r="G95" s="4">
        <f t="shared" si="5"/>
        <v>1.0379230810491875</v>
      </c>
    </row>
    <row r="96" spans="1:7" x14ac:dyDescent="0.2">
      <c r="A96" s="4">
        <f>IF('True_Odds_Calculator_2-way'!A97="","",'True_Odds_Calculator_2-way'!A97)</f>
        <v>1.37</v>
      </c>
      <c r="B96" s="4">
        <f>IF('True_Odds_Calculator_2-way'!B97="","",'True_Odds_Calculator_2-way'!B97)</f>
        <v>3.21</v>
      </c>
      <c r="C96" s="4">
        <f t="shared" si="4"/>
        <v>4.1453487050048921E-2</v>
      </c>
      <c r="D96" s="4">
        <f t="shared" si="6"/>
        <v>1.4100389566667202</v>
      </c>
      <c r="E96" s="4">
        <f t="shared" si="7"/>
        <v>3.4387926652852174</v>
      </c>
      <c r="G96" s="4">
        <f t="shared" si="5"/>
        <v>1.0414534870500489</v>
      </c>
    </row>
    <row r="97" spans="1:7" x14ac:dyDescent="0.2">
      <c r="A97" s="4">
        <f>IF('True_Odds_Calculator_2-way'!A98="","",'True_Odds_Calculator_2-way'!A98)</f>
        <v>1.65</v>
      </c>
      <c r="B97" s="4">
        <f>IF('True_Odds_Calculator_2-way'!B98="","",'True_Odds_Calculator_2-way'!B98)</f>
        <v>2.34</v>
      </c>
      <c r="C97" s="4">
        <f t="shared" si="4"/>
        <v>3.3411033411033575E-2</v>
      </c>
      <c r="D97" s="4">
        <f t="shared" si="6"/>
        <v>1.6967699406723797</v>
      </c>
      <c r="E97" s="4">
        <f t="shared" si="7"/>
        <v>2.4351939451277205</v>
      </c>
      <c r="G97" s="4">
        <f t="shared" si="5"/>
        <v>1.0334110334110336</v>
      </c>
    </row>
    <row r="98" spans="1:7" x14ac:dyDescent="0.2">
      <c r="A98" s="4">
        <f>IF('True_Odds_Calculator_2-way'!A99="","",'True_Odds_Calculator_2-way'!A99)</f>
        <v>2.21</v>
      </c>
      <c r="B98" s="4">
        <f>IF('True_Odds_Calculator_2-way'!B99="","",'True_Odds_Calculator_2-way'!B99)</f>
        <v>1.72</v>
      </c>
      <c r="C98" s="4">
        <f t="shared" si="4"/>
        <v>3.3884036620014824E-2</v>
      </c>
      <c r="D98" s="4">
        <f t="shared" si="6"/>
        <v>2.2959652089876781</v>
      </c>
      <c r="E98" s="4">
        <f t="shared" si="7"/>
        <v>1.7716256524981358</v>
      </c>
      <c r="G98" s="4">
        <f t="shared" si="5"/>
        <v>1.0338840366200148</v>
      </c>
    </row>
    <row r="99" spans="1:7" x14ac:dyDescent="0.2">
      <c r="A99" s="4">
        <f>IF('True_Odds_Calculator_2-way'!A100="","",'True_Odds_Calculator_2-way'!A100)</f>
        <v>1.81</v>
      </c>
      <c r="B99" s="4">
        <f>IF('True_Odds_Calculator_2-way'!B100="","",'True_Odds_Calculator_2-way'!B100)</f>
        <v>2.0699999999999998</v>
      </c>
      <c r="C99" s="4">
        <f t="shared" si="4"/>
        <v>3.5577975284917462E-2</v>
      </c>
      <c r="D99" s="4">
        <f t="shared" si="6"/>
        <v>1.8702173858786533</v>
      </c>
      <c r="E99" s="4">
        <f t="shared" si="7"/>
        <v>2.1491381535549374</v>
      </c>
      <c r="G99" s="4">
        <f t="shared" si="5"/>
        <v>1.0355779752849175</v>
      </c>
    </row>
    <row r="100" spans="1:7" x14ac:dyDescent="0.2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4"/>
        <v>3.2261471038597556E-2</v>
      </c>
      <c r="D100" s="4">
        <f t="shared" si="6"/>
        <v>2.216513546725964</v>
      </c>
      <c r="E100" s="4">
        <f t="shared" si="7"/>
        <v>1.822021261243927</v>
      </c>
      <c r="G100" s="4">
        <f t="shared" si="5"/>
        <v>1.0322614710385976</v>
      </c>
    </row>
    <row r="101" spans="1:7" x14ac:dyDescent="0.2">
      <c r="A101" s="4">
        <f>IF('True_Odds_Calculator_2-way'!A102="","",'True_Odds_Calculator_2-way'!A102)</f>
        <v>1.94</v>
      </c>
      <c r="B101" s="4">
        <f>IF('True_Odds_Calculator_2-way'!B102="","",'True_Odds_Calculator_2-way'!B102)</f>
        <v>1.94</v>
      </c>
      <c r="C101" s="4">
        <f t="shared" si="4"/>
        <v>3.0927835051546504E-2</v>
      </c>
      <c r="D101" s="4">
        <f t="shared" si="6"/>
        <v>2.0000000000000004</v>
      </c>
      <c r="E101" s="4">
        <f t="shared" si="7"/>
        <v>2.0000000000000004</v>
      </c>
      <c r="G101" s="4">
        <f t="shared" si="5"/>
        <v>1.0309278350515465</v>
      </c>
    </row>
    <row r="102" spans="1:7" x14ac:dyDescent="0.2">
      <c r="A102" s="4">
        <f>IF('True_Odds_Calculator_2-way'!A103="","",'True_Odds_Calculator_2-way'!A103)</f>
        <v>1.36</v>
      </c>
      <c r="B102" s="4">
        <f>IF('True_Odds_Calculator_2-way'!B103="","",'True_Odds_Calculator_2-way'!B103)</f>
        <v>3.26</v>
      </c>
      <c r="C102" s="4">
        <f t="shared" si="4"/>
        <v>4.2042583904727593E-2</v>
      </c>
      <c r="D102" s="4">
        <f t="shared" si="6"/>
        <v>1.4000252620942277</v>
      </c>
      <c r="E102" s="4">
        <f t="shared" si="7"/>
        <v>3.4998421218819074</v>
      </c>
      <c r="G102" s="4">
        <f t="shared" si="5"/>
        <v>1.0420425839047276</v>
      </c>
    </row>
    <row r="103" spans="1:7" x14ac:dyDescent="0.2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4"/>
        <v>3.709508881922674E-2</v>
      </c>
      <c r="D103" s="4">
        <f t="shared" si="6"/>
        <v>2.4243191893603542</v>
      </c>
      <c r="E103" s="4">
        <f t="shared" si="7"/>
        <v>1.702089817696754</v>
      </c>
      <c r="G103" s="4">
        <f t="shared" si="5"/>
        <v>1.0370950888192267</v>
      </c>
    </row>
    <row r="104" spans="1:7" x14ac:dyDescent="0.2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1.65</v>
      </c>
      <c r="C104" s="4">
        <f t="shared" si="4"/>
        <v>3.5245155416829377E-2</v>
      </c>
      <c r="D104" s="4">
        <f t="shared" si="6"/>
        <v>2.4297677358192451</v>
      </c>
      <c r="E104" s="4">
        <f t="shared" si="7"/>
        <v>1.6994142999226434</v>
      </c>
      <c r="G104" s="4">
        <f t="shared" si="5"/>
        <v>1.0352451554168294</v>
      </c>
    </row>
    <row r="105" spans="1:7" x14ac:dyDescent="0.2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1.62</v>
      </c>
      <c r="C105" s="4">
        <f t="shared" si="4"/>
        <v>3.9224878887325954E-2</v>
      </c>
      <c r="D105" s="4">
        <f t="shared" si="6"/>
        <v>2.4855311711011843</v>
      </c>
      <c r="E105" s="4">
        <f t="shared" si="7"/>
        <v>1.6731598901817231</v>
      </c>
      <c r="G105" s="4">
        <f t="shared" si="5"/>
        <v>1.039224878887326</v>
      </c>
    </row>
    <row r="106" spans="1:7" x14ac:dyDescent="0.2">
      <c r="A106" s="4">
        <f>IF('True_Odds_Calculator_2-way'!A107="","",'True_Odds_Calculator_2-way'!A107)</f>
        <v>1.75</v>
      </c>
      <c r="B106" s="4">
        <f>IF('True_Odds_Calculator_2-way'!B107="","",'True_Odds_Calculator_2-way'!B107)</f>
        <v>2.02</v>
      </c>
      <c r="C106" s="4">
        <f t="shared" si="4"/>
        <v>6.6478076379066442E-2</v>
      </c>
      <c r="D106" s="4">
        <f t="shared" si="6"/>
        <v>1.8580814717477003</v>
      </c>
      <c r="E106" s="4">
        <f t="shared" si="7"/>
        <v>2.1653905053598774</v>
      </c>
      <c r="G106" s="4">
        <f t="shared" si="5"/>
        <v>1.0664780763790664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1.85</v>
      </c>
      <c r="C107" s="4">
        <f t="shared" si="4"/>
        <v>5.3361053361053346E-2</v>
      </c>
      <c r="D107" s="4">
        <f t="shared" si="6"/>
        <v>2.0570206699928724</v>
      </c>
      <c r="E107" s="4">
        <f t="shared" si="7"/>
        <v>1.9460552933243427</v>
      </c>
      <c r="G107" s="4">
        <f t="shared" si="5"/>
        <v>1.0533610533610533</v>
      </c>
    </row>
    <row r="108" spans="1:7" x14ac:dyDescent="0.2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</v>
      </c>
      <c r="C108" s="4">
        <f t="shared" si="4"/>
        <v>5.1198257080609988E-2</v>
      </c>
      <c r="D108" s="4">
        <f t="shared" si="6"/>
        <v>2.2864259028642593</v>
      </c>
      <c r="E108" s="4">
        <f t="shared" si="7"/>
        <v>1.7773475314617617</v>
      </c>
      <c r="G108" s="4">
        <f t="shared" si="5"/>
        <v>1.05119825708061</v>
      </c>
    </row>
    <row r="109" spans="1:7" x14ac:dyDescent="0.2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1.94</v>
      </c>
      <c r="C109" s="4">
        <f t="shared" si="4"/>
        <v>5.3098326127923645E-2</v>
      </c>
      <c r="D109" s="4">
        <f t="shared" si="6"/>
        <v>1.9566207569677909</v>
      </c>
      <c r="E109" s="4">
        <f t="shared" si="7"/>
        <v>2.0453463326153494</v>
      </c>
      <c r="G109" s="4">
        <f t="shared" si="5"/>
        <v>1.0530983261279236</v>
      </c>
    </row>
    <row r="110" spans="1:7" x14ac:dyDescent="0.2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2.0099999999999998</v>
      </c>
      <c r="C110" s="4">
        <f t="shared" si="4"/>
        <v>5.9310190619934033E-2</v>
      </c>
      <c r="D110" s="4">
        <f t="shared" si="6"/>
        <v>1.8791953358894899</v>
      </c>
      <c r="E110" s="4">
        <f t="shared" si="7"/>
        <v>2.1374036680805304</v>
      </c>
      <c r="G110" s="4">
        <f t="shared" si="5"/>
        <v>1.059310190619934</v>
      </c>
    </row>
    <row r="111" spans="1:7" x14ac:dyDescent="0.2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1.87</v>
      </c>
      <c r="C111" s="4">
        <f t="shared" si="4"/>
        <v>5.5592691622103452E-2</v>
      </c>
      <c r="D111" s="4">
        <f t="shared" si="6"/>
        <v>2.0282453960004521</v>
      </c>
      <c r="E111" s="4">
        <f t="shared" si="7"/>
        <v>1.9725304911548183</v>
      </c>
      <c r="G111" s="4">
        <f t="shared" si="5"/>
        <v>1.0555926916221035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2.02</v>
      </c>
      <c r="C112" s="4">
        <f t="shared" si="4"/>
        <v>6.3231323132313388E-2</v>
      </c>
      <c r="D112" s="4">
        <f t="shared" si="6"/>
        <v>1.8637030824072136</v>
      </c>
      <c r="E112" s="4">
        <f t="shared" si="7"/>
        <v>2.157805292546735</v>
      </c>
      <c r="G112" s="4">
        <f t="shared" si="5"/>
        <v>1.0632313231323134</v>
      </c>
    </row>
    <row r="113" spans="1:7" x14ac:dyDescent="0.2">
      <c r="A113" s="4">
        <f>IF('True_Odds_Calculator_2-way'!A114="","",'True_Odds_Calculator_2-way'!A114)</f>
        <v>1.92</v>
      </c>
      <c r="B113" s="4">
        <f>IF('True_Odds_Calculator_2-way'!B114="","",'True_Odds_Calculator_2-way'!B114)</f>
        <v>1.87</v>
      </c>
      <c r="C113" s="4">
        <f t="shared" si="4"/>
        <v>5.5592691622103452E-2</v>
      </c>
      <c r="D113" s="4">
        <f t="shared" si="6"/>
        <v>2.0282453960004521</v>
      </c>
      <c r="E113" s="4">
        <f t="shared" si="7"/>
        <v>1.9725304911548183</v>
      </c>
      <c r="G113" s="4">
        <f t="shared" si="5"/>
        <v>1.0555926916221035</v>
      </c>
    </row>
    <row r="114" spans="1:7" x14ac:dyDescent="0.2">
      <c r="A114" s="4">
        <f>IF('True_Odds_Calculator_2-way'!A115="","",'True_Odds_Calculator_2-way'!A115)</f>
        <v>1.92</v>
      </c>
      <c r="B114" s="4">
        <f>IF('True_Odds_Calculator_2-way'!B115="","",'True_Odds_Calculator_2-way'!B115)</f>
        <v>1.87</v>
      </c>
      <c r="C114" s="4">
        <f t="shared" si="4"/>
        <v>5.5592691622103452E-2</v>
      </c>
      <c r="D114" s="4">
        <f t="shared" si="6"/>
        <v>2.0282453960004521</v>
      </c>
      <c r="E114" s="4">
        <f t="shared" si="7"/>
        <v>1.9725304911548183</v>
      </c>
      <c r="G114" s="4">
        <f t="shared" si="5"/>
        <v>1.0555926916221035</v>
      </c>
    </row>
    <row r="115" spans="1:7" x14ac:dyDescent="0.2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1.93</v>
      </c>
      <c r="C115" s="4">
        <f t="shared" si="4"/>
        <v>5.8675255566447149E-2</v>
      </c>
      <c r="D115" s="4">
        <f t="shared" si="6"/>
        <v>1.9561703876181344</v>
      </c>
      <c r="E115" s="4">
        <f t="shared" si="7"/>
        <v>2.0458387050565818</v>
      </c>
      <c r="G115" s="4">
        <f t="shared" si="5"/>
        <v>1.0586752555664471</v>
      </c>
    </row>
    <row r="116" spans="1:7" x14ac:dyDescent="0.2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2.08</v>
      </c>
      <c r="C116" s="4">
        <f t="shared" si="4"/>
        <v>6.5564552406657484E-2</v>
      </c>
      <c r="D116" s="4">
        <f t="shared" si="6"/>
        <v>1.8115513904451459</v>
      </c>
      <c r="E116" s="4">
        <f t="shared" si="7"/>
        <v>2.2322078574118236</v>
      </c>
      <c r="G116" s="4">
        <f t="shared" si="5"/>
        <v>1.0655645524066575</v>
      </c>
    </row>
    <row r="117" spans="1:7" x14ac:dyDescent="0.2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1.97</v>
      </c>
      <c r="C117" s="4">
        <f t="shared" si="4"/>
        <v>5.7064762648519007E-2</v>
      </c>
      <c r="D117" s="4">
        <f t="shared" si="6"/>
        <v>1.9196873159500991</v>
      </c>
      <c r="E117" s="4">
        <f t="shared" si="7"/>
        <v>2.087326075566164</v>
      </c>
      <c r="G117" s="4">
        <f t="shared" si="5"/>
        <v>1.057064762648519</v>
      </c>
    </row>
    <row r="118" spans="1:7" x14ac:dyDescent="0.2">
      <c r="A118" s="4">
        <f>IF('True_Odds_Calculator_2-way'!A119="","",'True_Odds_Calculator_2-way'!A119)</f>
        <v>1.48</v>
      </c>
      <c r="B118" s="4">
        <f>IF('True_Odds_Calculator_2-way'!B119="","",'True_Odds_Calculator_2-way'!B119)</f>
        <v>2.4</v>
      </c>
      <c r="C118" s="4">
        <f t="shared" si="4"/>
        <v>9.2342342342342398E-2</v>
      </c>
      <c r="D118" s="4">
        <f t="shared" si="6"/>
        <v>1.5885509838998211</v>
      </c>
      <c r="E118" s="4">
        <f t="shared" si="7"/>
        <v>2.6990881458966567</v>
      </c>
      <c r="G118" s="4">
        <f t="shared" si="5"/>
        <v>1.0923423423423424</v>
      </c>
    </row>
    <row r="119" spans="1:7" x14ac:dyDescent="0.2">
      <c r="A119" s="4">
        <f>IF('True_Odds_Calculator_2-way'!A120="","",'True_Odds_Calculator_2-way'!A120)</f>
        <v>1.84</v>
      </c>
      <c r="B119" s="4">
        <f>IF('True_Odds_Calculator_2-way'!B120="","",'True_Odds_Calculator_2-way'!B120)</f>
        <v>1.95</v>
      </c>
      <c r="C119" s="4">
        <f t="shared" si="4"/>
        <v>5.6298773690078185E-2</v>
      </c>
      <c r="D119" s="4">
        <f t="shared" si="6"/>
        <v>1.9405083829096814</v>
      </c>
      <c r="E119" s="4">
        <f t="shared" si="7"/>
        <v>2.0632547441058082</v>
      </c>
      <c r="G119" s="4">
        <f t="shared" si="5"/>
        <v>1.0562987736900782</v>
      </c>
    </row>
    <row r="120" spans="1:7" x14ac:dyDescent="0.2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2.0099999999999998</v>
      </c>
      <c r="C120" s="4">
        <f t="shared" si="4"/>
        <v>5.6171655688040278E-2</v>
      </c>
      <c r="D120" s="4">
        <f t="shared" si="6"/>
        <v>1.8847533984651248</v>
      </c>
      <c r="E120" s="4">
        <f t="shared" si="7"/>
        <v>2.1302584445957544</v>
      </c>
      <c r="G120" s="4">
        <f t="shared" si="5"/>
        <v>1.0561716556880403</v>
      </c>
    </row>
    <row r="121" spans="1:7" x14ac:dyDescent="0.2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1.88</v>
      </c>
      <c r="C121" s="4">
        <f t="shared" si="4"/>
        <v>2.4525731055444977E-2</v>
      </c>
      <c r="D121" s="4">
        <f t="shared" si="6"/>
        <v>2.0818241326641935</v>
      </c>
      <c r="E121" s="4">
        <f t="shared" si="7"/>
        <v>1.9243646631706333</v>
      </c>
      <c r="G121" s="4">
        <f t="shared" si="5"/>
        <v>1.024525731055445</v>
      </c>
    </row>
    <row r="122" spans="1:7" x14ac:dyDescent="0.2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1.65</v>
      </c>
      <c r="C122" s="4">
        <f t="shared" si="4"/>
        <v>2.9789419619928204E-2</v>
      </c>
      <c r="D122" s="4">
        <f t="shared" si="6"/>
        <v>2.4459798994974875</v>
      </c>
      <c r="E122" s="4">
        <f t="shared" si="7"/>
        <v>1.691572545612511</v>
      </c>
      <c r="G122" s="4">
        <f t="shared" si="5"/>
        <v>1.0297894196199282</v>
      </c>
    </row>
    <row r="123" spans="1:7" x14ac:dyDescent="0.2">
      <c r="A123" s="4">
        <f>IF('True_Odds_Calculator_2-way'!A124="","",'True_Odds_Calculator_2-way'!A124)</f>
        <v>2.81</v>
      </c>
      <c r="B123" s="4">
        <f>IF('True_Odds_Calculator_2-way'!B124="","",'True_Odds_Calculator_2-way'!B124)</f>
        <v>1.47</v>
      </c>
      <c r="C123" s="4">
        <f t="shared" si="4"/>
        <v>3.614399496453391E-2</v>
      </c>
      <c r="D123" s="4">
        <f t="shared" si="6"/>
        <v>2.9603325330562225</v>
      </c>
      <c r="E123" s="4">
        <f t="shared" si="7"/>
        <v>1.5101175352331511</v>
      </c>
      <c r="G123" s="4">
        <f t="shared" si="5"/>
        <v>1.0361439949645339</v>
      </c>
    </row>
    <row r="124" spans="1:7" x14ac:dyDescent="0.2">
      <c r="A124" s="4">
        <f>IF('True_Odds_Calculator_2-way'!A125="","",'True_Odds_Calculator_2-way'!A125)</f>
        <v>2.68</v>
      </c>
      <c r="B124" s="4">
        <f>IF('True_Odds_Calculator_2-way'!B125="","",'True_Odds_Calculator_2-way'!B125)</f>
        <v>1.49</v>
      </c>
      <c r="C124" s="4">
        <f t="shared" si="4"/>
        <v>4.4275267955524278E-2</v>
      </c>
      <c r="D124" s="4">
        <f t="shared" si="6"/>
        <v>2.8490296803652964</v>
      </c>
      <c r="E124" s="4">
        <f t="shared" si="7"/>
        <v>1.5408242012656272</v>
      </c>
      <c r="G124" s="4">
        <f t="shared" si="5"/>
        <v>1.0442752679555243</v>
      </c>
    </row>
    <row r="125" spans="1:7" x14ac:dyDescent="0.2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1.7</v>
      </c>
      <c r="C125" s="4">
        <f t="shared" si="4"/>
        <v>2.1135727018080086E-2</v>
      </c>
      <c r="D125" s="4">
        <f t="shared" si="6"/>
        <v>2.3678022309315652</v>
      </c>
      <c r="E125" s="4">
        <f t="shared" si="7"/>
        <v>1.7310998457130264</v>
      </c>
      <c r="G125" s="4">
        <f t="shared" si="5"/>
        <v>1.0211357270180801</v>
      </c>
    </row>
    <row r="126" spans="1:7" x14ac:dyDescent="0.2">
      <c r="A126" s="4">
        <f>IF('True_Odds_Calculator_2-way'!A127="","",'True_Odds_Calculator_2-way'!A127)</f>
        <v>2.77</v>
      </c>
      <c r="B126" s="4">
        <f>IF('True_Odds_Calculator_2-way'!B127="","",'True_Odds_Calculator_2-way'!B127)</f>
        <v>1.47</v>
      </c>
      <c r="C126" s="4">
        <f t="shared" si="4"/>
        <v>4.1282939168447275E-2</v>
      </c>
      <c r="D126" s="4">
        <f t="shared" si="6"/>
        <v>2.9379847757855626</v>
      </c>
      <c r="E126" s="4">
        <f t="shared" si="7"/>
        <v>1.5159999255384502</v>
      </c>
      <c r="G126" s="4">
        <f t="shared" si="5"/>
        <v>1.0412829391684473</v>
      </c>
    </row>
    <row r="127" spans="1:7" x14ac:dyDescent="0.2">
      <c r="A127" s="4">
        <f>IF('True_Odds_Calculator_2-way'!A128="","",'True_Odds_Calculator_2-way'!A128)</f>
        <v>1.96</v>
      </c>
      <c r="B127" s="4">
        <f>IF('True_Odds_Calculator_2-way'!B128="","",'True_Odds_Calculator_2-way'!B128)</f>
        <v>1.93</v>
      </c>
      <c r="C127" s="4">
        <f t="shared" si="4"/>
        <v>2.8338796658559762E-2</v>
      </c>
      <c r="D127" s="4">
        <f t="shared" si="6"/>
        <v>2.0159880622468553</v>
      </c>
      <c r="E127" s="4">
        <f t="shared" si="7"/>
        <v>1.9842635333613092</v>
      </c>
      <c r="G127" s="4">
        <f t="shared" si="5"/>
        <v>1.0283387966585598</v>
      </c>
    </row>
    <row r="128" spans="1:7" x14ac:dyDescent="0.2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1.79</v>
      </c>
      <c r="C128" s="4">
        <f t="shared" si="4"/>
        <v>3.7128117398625982E-2</v>
      </c>
      <c r="D128" s="4">
        <f t="shared" si="6"/>
        <v>2.1743628490889537</v>
      </c>
      <c r="E128" s="4">
        <f t="shared" si="7"/>
        <v>1.8515255747197545</v>
      </c>
      <c r="G128" s="4">
        <f t="shared" si="5"/>
        <v>1.037128117398626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</v>
      </c>
      <c r="C129" s="4">
        <f t="shared" si="4"/>
        <v>3.8961038961038863E-2</v>
      </c>
      <c r="D129" s="4">
        <f t="shared" si="6"/>
        <v>1.7047970479704795</v>
      </c>
      <c r="E129" s="4">
        <f t="shared" si="7"/>
        <v>2.418848167539267</v>
      </c>
      <c r="G129" s="4">
        <f t="shared" si="5"/>
        <v>1.0389610389610389</v>
      </c>
    </row>
    <row r="130" spans="1:7" x14ac:dyDescent="0.2">
      <c r="A130" s="4">
        <f>IF('True_Odds_Calculator_2-way'!A131="","",'True_Odds_Calculator_2-way'!A131)</f>
        <v>2.0699999999999998</v>
      </c>
      <c r="B130" s="4">
        <f>IF('True_Odds_Calculator_2-way'!B131="","",'True_Odds_Calculator_2-way'!B131)</f>
        <v>1.83</v>
      </c>
      <c r="C130" s="4">
        <f t="shared" ref="C130:C193" si="8">IF(A130="","",((1/A130)+(1/B130))-1)</f>
        <v>2.9539874871307603E-2</v>
      </c>
      <c r="D130" s="4">
        <f t="shared" si="6"/>
        <v>2.1352836729517204</v>
      </c>
      <c r="E130" s="4">
        <f t="shared" si="7"/>
        <v>1.8808371192373576</v>
      </c>
      <c r="G130" s="4">
        <f t="shared" ref="G130:G193" si="9">IF(A130="","",C130+1)</f>
        <v>1.0295398748713076</v>
      </c>
    </row>
    <row r="131" spans="1:7" x14ac:dyDescent="0.2">
      <c r="A131" s="4">
        <f>IF('True_Odds_Calculator_2-way'!A132="","",'True_Odds_Calculator_2-way'!A132)</f>
        <v>1.61</v>
      </c>
      <c r="B131" s="4">
        <f>IF('True_Odds_Calculator_2-way'!B132="","",'True_Odds_Calculator_2-way'!B132)</f>
        <v>2.36</v>
      </c>
      <c r="C131" s="4">
        <f t="shared" si="8"/>
        <v>4.4846825981682326E-2</v>
      </c>
      <c r="D131" s="4">
        <f t="shared" ref="D131:D194" si="10">IF(A131="","",(2*A131)/(2-($C131*A131)))</f>
        <v>1.6703006857745737</v>
      </c>
      <c r="E131" s="4">
        <f t="shared" ref="E131:E194" si="11">IF(B131="","",(2*B131)/(2-($C131*B131)))</f>
        <v>2.4918677859391396</v>
      </c>
      <c r="G131" s="4">
        <f t="shared" si="9"/>
        <v>1.0448468259816823</v>
      </c>
    </row>
    <row r="132" spans="1:7" x14ac:dyDescent="0.2">
      <c r="A132" s="4">
        <f>IF('True_Odds_Calculator_2-way'!A133="","",'True_Odds_Calculator_2-way'!A133)</f>
        <v>1.63</v>
      </c>
      <c r="B132" s="4">
        <f>IF('True_Odds_Calculator_2-way'!B133="","",'True_Odds_Calculator_2-way'!B133)</f>
        <v>2.31</v>
      </c>
      <c r="C132" s="4">
        <f t="shared" si="8"/>
        <v>4.6397365415770331E-2</v>
      </c>
      <c r="D132" s="4">
        <f t="shared" si="10"/>
        <v>1.6940588936629699</v>
      </c>
      <c r="E132" s="4">
        <f t="shared" si="11"/>
        <v>2.4407999222117787</v>
      </c>
      <c r="G132" s="4">
        <f t="shared" si="9"/>
        <v>1.0463973654157703</v>
      </c>
    </row>
    <row r="133" spans="1:7" x14ac:dyDescent="0.2">
      <c r="A133" s="4">
        <f>IF('True_Odds_Calculator_2-way'!A134="","",'True_Odds_Calculator_2-way'!A134)</f>
        <v>1.76</v>
      </c>
      <c r="B133" s="4">
        <f>IF('True_Odds_Calculator_2-way'!B134="","",'True_Odds_Calculator_2-way'!B134)</f>
        <v>2.08</v>
      </c>
      <c r="C133" s="4">
        <f t="shared" si="8"/>
        <v>4.8951048951048959E-2</v>
      </c>
      <c r="D133" s="4">
        <f t="shared" si="10"/>
        <v>1.8392282958199357</v>
      </c>
      <c r="E133" s="4">
        <f t="shared" si="11"/>
        <v>2.1915708812260539</v>
      </c>
      <c r="G133" s="4">
        <f t="shared" si="9"/>
        <v>1.048951048951049</v>
      </c>
    </row>
    <row r="134" spans="1:7" x14ac:dyDescent="0.2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2.39</v>
      </c>
      <c r="C134" s="4">
        <f t="shared" si="8"/>
        <v>4.3410041841004166E-2</v>
      </c>
      <c r="D134" s="4">
        <f t="shared" si="10"/>
        <v>1.6575639358474208</v>
      </c>
      <c r="E134" s="4">
        <f t="shared" si="11"/>
        <v>2.5207646671061306</v>
      </c>
      <c r="G134" s="4">
        <f t="shared" si="9"/>
        <v>1.0434100418410042</v>
      </c>
    </row>
    <row r="135" spans="1:7" x14ac:dyDescent="0.2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2.2999999999999998</v>
      </c>
      <c r="C135" s="4">
        <f t="shared" si="8"/>
        <v>4.0843214756258295E-2</v>
      </c>
      <c r="D135" s="4">
        <f t="shared" si="10"/>
        <v>1.7075365579302588</v>
      </c>
      <c r="E135" s="4">
        <f t="shared" si="11"/>
        <v>2.4133545310015898</v>
      </c>
      <c r="G135" s="4">
        <f t="shared" si="9"/>
        <v>1.0408432147562583</v>
      </c>
    </row>
    <row r="136" spans="1:7" x14ac:dyDescent="0.2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2.68</v>
      </c>
      <c r="C136" s="4">
        <f t="shared" si="8"/>
        <v>3.5385983987348046E-2</v>
      </c>
      <c r="D136" s="4">
        <f t="shared" si="10"/>
        <v>1.5514491642386137</v>
      </c>
      <c r="E136" s="4">
        <f t="shared" si="11"/>
        <v>2.8134037819799778</v>
      </c>
      <c r="G136" s="4">
        <f t="shared" si="9"/>
        <v>1.035385983987348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1.71</v>
      </c>
      <c r="B138" s="4">
        <f>IF('True_Odds_Calculator_2-way'!B139="","",'True_Odds_Calculator_2-way'!B139)</f>
        <v>2.2599999999999998</v>
      </c>
      <c r="C138" s="4">
        <f t="shared" si="8"/>
        <v>2.727319774362158E-2</v>
      </c>
      <c r="D138" s="4">
        <f t="shared" si="10"/>
        <v>1.7508268019752637</v>
      </c>
      <c r="E138" s="4">
        <f t="shared" si="11"/>
        <v>2.3318650817594881</v>
      </c>
      <c r="G138" s="4">
        <f t="shared" si="9"/>
        <v>1.0272731977436216</v>
      </c>
    </row>
    <row r="139" spans="1:7" x14ac:dyDescent="0.2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2.0699999999999998</v>
      </c>
      <c r="C139" s="4">
        <f t="shared" si="8"/>
        <v>3.5577975284917462E-2</v>
      </c>
      <c r="D139" s="4">
        <f t="shared" si="10"/>
        <v>1.8702173858786533</v>
      </c>
      <c r="E139" s="4">
        <f t="shared" si="11"/>
        <v>2.1491381535549374</v>
      </c>
      <c r="G139" s="4">
        <f t="shared" si="9"/>
        <v>1.0355779752849175</v>
      </c>
    </row>
    <row r="140" spans="1:7" x14ac:dyDescent="0.2">
      <c r="A140" s="4">
        <f>IF('True_Odds_Calculator_2-way'!A141="","",'True_Odds_Calculator_2-way'!A141)</f>
        <v>1.75</v>
      </c>
      <c r="B140" s="4">
        <f>IF('True_Odds_Calculator_2-way'!B141="","",'True_Odds_Calculator_2-way'!B141)</f>
        <v>2.14</v>
      </c>
      <c r="C140" s="4">
        <f t="shared" si="8"/>
        <v>3.8718291054739673E-2</v>
      </c>
      <c r="D140" s="4">
        <f t="shared" si="10"/>
        <v>1.81136638452237</v>
      </c>
      <c r="E140" s="4">
        <f t="shared" si="11"/>
        <v>2.2324888226527575</v>
      </c>
      <c r="G140" s="4">
        <f t="shared" si="9"/>
        <v>1.0387182910547397</v>
      </c>
    </row>
    <row r="141" spans="1:7" x14ac:dyDescent="0.2">
      <c r="A141" s="4">
        <f>IF('True_Odds_Calculator_2-way'!A142="","",'True_Odds_Calculator_2-way'!A142)</f>
        <v>1.87</v>
      </c>
      <c r="B141" s="4">
        <f>IF('True_Odds_Calculator_2-way'!B142="","",'True_Odds_Calculator_2-way'!B142)</f>
        <v>2.02</v>
      </c>
      <c r="C141" s="4">
        <f t="shared" si="8"/>
        <v>2.9808863239265015E-2</v>
      </c>
      <c r="D141" s="4">
        <f t="shared" si="10"/>
        <v>1.9236135865967305</v>
      </c>
      <c r="E141" s="4">
        <f t="shared" si="11"/>
        <v>2.082703865027292</v>
      </c>
      <c r="G141" s="4">
        <f t="shared" si="9"/>
        <v>1.029808863239265</v>
      </c>
    </row>
    <row r="142" spans="1:7" x14ac:dyDescent="0.2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2.58</v>
      </c>
      <c r="C142" s="4">
        <f t="shared" si="8"/>
        <v>3.275818954738674E-2</v>
      </c>
      <c r="D142" s="4">
        <f t="shared" si="10"/>
        <v>1.5903758202425928</v>
      </c>
      <c r="E142" s="4">
        <f t="shared" si="11"/>
        <v>2.6938363085213872</v>
      </c>
      <c r="G142" s="4">
        <f t="shared" si="9"/>
        <v>1.0327581895473867</v>
      </c>
    </row>
    <row r="143" spans="1:7" x14ac:dyDescent="0.2">
      <c r="A143" s="4">
        <f>IF('True_Odds_Calculator_2-way'!A144="","",'True_Odds_Calculator_2-way'!A144)</f>
        <v>1.85</v>
      </c>
      <c r="B143" s="4">
        <f>IF('True_Odds_Calculator_2-way'!B144="","",'True_Odds_Calculator_2-way'!B144)</f>
        <v>2.04</v>
      </c>
      <c r="C143" s="4">
        <f t="shared" si="8"/>
        <v>3.0736618971912932E-2</v>
      </c>
      <c r="D143" s="4">
        <f t="shared" si="10"/>
        <v>1.9041372351160444</v>
      </c>
      <c r="E143" s="4">
        <f t="shared" si="11"/>
        <v>2.1060267857142851</v>
      </c>
      <c r="G143" s="4">
        <f t="shared" si="9"/>
        <v>1.0307366189719129</v>
      </c>
    </row>
    <row r="144" spans="1:7" x14ac:dyDescent="0.2">
      <c r="A144" s="4">
        <f>IF('True_Odds_Calculator_2-way'!A145="","",'True_Odds_Calculator_2-way'!A145)</f>
        <v>1.59</v>
      </c>
      <c r="B144" s="4">
        <f>IF('True_Odds_Calculator_2-way'!B145="","",'True_Odds_Calculator_2-way'!B145)</f>
        <v>2.5</v>
      </c>
      <c r="C144" s="4">
        <f t="shared" si="8"/>
        <v>2.8930817610062887E-2</v>
      </c>
      <c r="D144" s="4">
        <f t="shared" si="10"/>
        <v>1.6274309109518936</v>
      </c>
      <c r="E144" s="4">
        <f t="shared" si="11"/>
        <v>2.5938009787928222</v>
      </c>
      <c r="G144" s="4">
        <f t="shared" si="9"/>
        <v>1.0289308176100629</v>
      </c>
    </row>
    <row r="145" spans="1:7" x14ac:dyDescent="0.2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1.61</v>
      </c>
      <c r="C145" s="4">
        <f t="shared" si="8"/>
        <v>3.7784679089026829E-2</v>
      </c>
      <c r="D145" s="4">
        <f t="shared" si="10"/>
        <v>2.5139882888744305</v>
      </c>
      <c r="E145" s="4">
        <f t="shared" si="11"/>
        <v>1.6605070906746886</v>
      </c>
      <c r="G145" s="4">
        <f t="shared" si="9"/>
        <v>1.0377846790890268</v>
      </c>
    </row>
    <row r="146" spans="1:7" x14ac:dyDescent="0.2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2.14</v>
      </c>
      <c r="C146" s="4">
        <f t="shared" si="8"/>
        <v>2.908747243515708E-2</v>
      </c>
      <c r="D146" s="4">
        <f t="shared" si="10"/>
        <v>1.8273049985608751</v>
      </c>
      <c r="E146" s="4">
        <f t="shared" si="11"/>
        <v>2.2087440565928333</v>
      </c>
      <c r="G146" s="4">
        <f t="shared" si="9"/>
        <v>1.0290874724351571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1.88</v>
      </c>
      <c r="C147" s="4">
        <f t="shared" si="8"/>
        <v>2.6964398567516312E-2</v>
      </c>
      <c r="D147" s="4">
        <f t="shared" si="10"/>
        <v>2.0765529308836395</v>
      </c>
      <c r="E147" s="4">
        <f t="shared" si="11"/>
        <v>1.9288906948394962</v>
      </c>
      <c r="G147" s="4">
        <f t="shared" si="9"/>
        <v>1.0269643985675163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1.89</v>
      </c>
      <c r="C148" s="4">
        <f t="shared" si="8"/>
        <v>2.4150034051024338E-2</v>
      </c>
      <c r="D148" s="4">
        <f t="shared" si="10"/>
        <v>2.0705027387602368</v>
      </c>
      <c r="E148" s="4">
        <f t="shared" si="11"/>
        <v>1.9341405339682862</v>
      </c>
      <c r="G148" s="4">
        <f t="shared" si="9"/>
        <v>1.0241500340510243</v>
      </c>
    </row>
    <row r="149" spans="1:7" x14ac:dyDescent="0.2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8"/>
        <v>2.982584211075201E-2</v>
      </c>
      <c r="D149" s="4">
        <f t="shared" si="10"/>
        <v>2.3067115708443593</v>
      </c>
      <c r="E149" s="4">
        <f t="shared" si="11"/>
        <v>1.7652798232695142</v>
      </c>
      <c r="G149" s="4">
        <f t="shared" si="9"/>
        <v>1.029825842110752</v>
      </c>
    </row>
    <row r="150" spans="1:7" x14ac:dyDescent="0.2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8"/>
        <v>2.6914031878756184E-2</v>
      </c>
      <c r="D150" s="4">
        <f t="shared" si="10"/>
        <v>2.2140584321666186</v>
      </c>
      <c r="E150" s="4">
        <f t="shared" si="11"/>
        <v>1.8236835835120324</v>
      </c>
      <c r="G150" s="4">
        <f t="shared" si="9"/>
        <v>1.0269140318787562</v>
      </c>
    </row>
    <row r="151" spans="1:7" x14ac:dyDescent="0.2">
      <c r="A151" s="4">
        <f>IF('True_Odds_Calculator_2-way'!A152="","",'True_Odds_Calculator_2-way'!A152)</f>
        <v>2.15</v>
      </c>
      <c r="B151" s="4">
        <f>IF('True_Odds_Calculator_2-way'!B152="","",'True_Odds_Calculator_2-way'!B152)</f>
        <v>1.77</v>
      </c>
      <c r="C151" s="4">
        <f t="shared" si="8"/>
        <v>3.0088030482196881E-2</v>
      </c>
      <c r="D151" s="4">
        <f t="shared" si="10"/>
        <v>2.2218654211064077</v>
      </c>
      <c r="E151" s="4">
        <f t="shared" si="11"/>
        <v>1.8184207382630511</v>
      </c>
      <c r="G151" s="4">
        <f t="shared" si="9"/>
        <v>1.0300880304821969</v>
      </c>
    </row>
    <row r="152" spans="1:7" x14ac:dyDescent="0.2">
      <c r="A152" s="4">
        <f>IF('True_Odds_Calculator_2-way'!A153="","",'True_Odds_Calculator_2-way'!A153)</f>
        <v>1.58</v>
      </c>
      <c r="B152" s="4">
        <f>IF('True_Odds_Calculator_2-way'!B153="","",'True_Odds_Calculator_2-way'!B153)</f>
        <v>2.5299999999999998</v>
      </c>
      <c r="C152" s="4">
        <f t="shared" si="8"/>
        <v>2.8168309401110703E-2</v>
      </c>
      <c r="D152" s="4">
        <f t="shared" si="10"/>
        <v>1.6159598981283099</v>
      </c>
      <c r="E152" s="4">
        <f t="shared" si="11"/>
        <v>2.6234823127912317</v>
      </c>
      <c r="G152" s="4">
        <f t="shared" si="9"/>
        <v>1.0281683094011107</v>
      </c>
    </row>
    <row r="153" spans="1:7" x14ac:dyDescent="0.2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1.55</v>
      </c>
      <c r="C153" s="4">
        <f t="shared" si="8"/>
        <v>5.1665355363231136E-2</v>
      </c>
      <c r="D153" s="4">
        <f t="shared" si="10"/>
        <v>2.6269376507061666</v>
      </c>
      <c r="E153" s="4">
        <f t="shared" si="11"/>
        <v>1.6146517044251538</v>
      </c>
      <c r="G153" s="4">
        <f t="shared" si="9"/>
        <v>1.0516653553632311</v>
      </c>
    </row>
    <row r="154" spans="1:7" x14ac:dyDescent="0.2">
      <c r="A154" s="4">
        <f>IF('True_Odds_Calculator_2-way'!A155="","",'True_Odds_Calculator_2-way'!A155)</f>
        <v>1.88</v>
      </c>
      <c r="B154" s="4">
        <f>IF('True_Odds_Calculator_2-way'!B155="","",'True_Odds_Calculator_2-way'!B155)</f>
        <v>1.91</v>
      </c>
      <c r="C154" s="4">
        <f t="shared" si="8"/>
        <v>5.5475103041104923E-2</v>
      </c>
      <c r="D154" s="4">
        <f t="shared" si="10"/>
        <v>1.9834290764471936</v>
      </c>
      <c r="E154" s="4">
        <f t="shared" si="11"/>
        <v>2.0168501460345989</v>
      </c>
      <c r="G154" s="4">
        <f t="shared" si="9"/>
        <v>1.0554751030411049</v>
      </c>
    </row>
    <row r="155" spans="1:7" x14ac:dyDescent="0.2">
      <c r="A155" s="4">
        <f>IF('True_Odds_Calculator_2-way'!A156="","",'True_Odds_Calculator_2-way'!A156)</f>
        <v>1.87</v>
      </c>
      <c r="B155" s="4">
        <f>IF('True_Odds_Calculator_2-way'!B156="","",'True_Odds_Calculator_2-way'!B156)</f>
        <v>1.92</v>
      </c>
      <c r="C155" s="4">
        <f t="shared" si="8"/>
        <v>5.5592691622103452E-2</v>
      </c>
      <c r="D155" s="4">
        <f t="shared" si="10"/>
        <v>1.9725304911548183</v>
      </c>
      <c r="E155" s="4">
        <f t="shared" si="11"/>
        <v>2.0282453960004521</v>
      </c>
      <c r="G155" s="4">
        <f t="shared" si="9"/>
        <v>1.0555926916221035</v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2.0499999999999998</v>
      </c>
      <c r="C156" s="4">
        <f t="shared" si="8"/>
        <v>5.598669623059882E-2</v>
      </c>
      <c r="D156" s="4">
        <f t="shared" si="10"/>
        <v>1.8512057465366858</v>
      </c>
      <c r="E156" s="4">
        <f t="shared" si="11"/>
        <v>2.1748040988547319</v>
      </c>
      <c r="G156" s="4">
        <f t="shared" si="9"/>
        <v>1.0559866962305988</v>
      </c>
    </row>
    <row r="157" spans="1:7" x14ac:dyDescent="0.2">
      <c r="A157" s="4">
        <f>IF('True_Odds_Calculator_2-way'!A158="","",'True_Odds_Calculator_2-way'!A158)</f>
        <v>1.71</v>
      </c>
      <c r="B157" s="4">
        <f>IF('True_Odds_Calculator_2-way'!B158="","",'True_Odds_Calculator_2-way'!B158)</f>
        <v>2.2400000000000002</v>
      </c>
      <c r="C157" s="4">
        <f t="shared" si="8"/>
        <v>3.1223893065998265E-2</v>
      </c>
      <c r="D157" s="4">
        <f t="shared" si="10"/>
        <v>1.7569030364186771</v>
      </c>
      <c r="E157" s="4">
        <f t="shared" si="11"/>
        <v>2.3211731911283482</v>
      </c>
      <c r="G157" s="4">
        <f t="shared" si="9"/>
        <v>1.0312238930659983</v>
      </c>
    </row>
    <row r="158" spans="1:7" x14ac:dyDescent="0.2">
      <c r="A158" s="4">
        <f>IF('True_Odds_Calculator_2-way'!A159="","",'True_Odds_Calculator_2-way'!A159)</f>
        <v>1.9</v>
      </c>
      <c r="B158" s="4">
        <f>IF('True_Odds_Calculator_2-way'!B159="","",'True_Odds_Calculator_2-way'!B159)</f>
        <v>2.0099999999999998</v>
      </c>
      <c r="C158" s="4">
        <f t="shared" si="8"/>
        <v>2.3828227284629522E-2</v>
      </c>
      <c r="D158" s="4">
        <f t="shared" si="10"/>
        <v>1.9440061084245355</v>
      </c>
      <c r="E158" s="4">
        <f t="shared" si="11"/>
        <v>2.05931517929361</v>
      </c>
      <c r="G158" s="4">
        <f t="shared" si="9"/>
        <v>1.0238282272846295</v>
      </c>
    </row>
    <row r="159" spans="1:7" x14ac:dyDescent="0.2">
      <c r="A159" s="4">
        <f>IF('True_Odds_Calculator_2-way'!A160="","",'True_Odds_Calculator_2-way'!A160)</f>
        <v>1.93</v>
      </c>
      <c r="B159" s="4">
        <f>IF('True_Odds_Calculator_2-way'!B160="","",'True_Odds_Calculator_2-way'!B160)</f>
        <v>1.97</v>
      </c>
      <c r="C159" s="4">
        <f t="shared" si="8"/>
        <v>2.5748928223876311E-2</v>
      </c>
      <c r="D159" s="4">
        <f t="shared" si="10"/>
        <v>1.9791780536685666</v>
      </c>
      <c r="E159" s="4">
        <f t="shared" si="11"/>
        <v>2.0212647191728026</v>
      </c>
      <c r="G159" s="4">
        <f t="shared" si="9"/>
        <v>1.0257489282238763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2.0499999999999998</v>
      </c>
      <c r="C160" s="4">
        <f t="shared" si="8"/>
        <v>2.2564236337550447E-2</v>
      </c>
      <c r="D160" s="4">
        <f t="shared" si="10"/>
        <v>1.9103027282920144</v>
      </c>
      <c r="E160" s="4">
        <f t="shared" si="11"/>
        <v>2.0985356507458599</v>
      </c>
      <c r="G160" s="4">
        <f t="shared" si="9"/>
        <v>1.0225642363375504</v>
      </c>
    </row>
    <row r="161" spans="1:7" x14ac:dyDescent="0.2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2.29</v>
      </c>
      <c r="C161" s="4">
        <f t="shared" si="8"/>
        <v>2.8397199038784571E-2</v>
      </c>
      <c r="D161" s="4">
        <f t="shared" si="10"/>
        <v>1.7315496297621977</v>
      </c>
      <c r="E161" s="4">
        <f t="shared" si="11"/>
        <v>2.3669612550074923</v>
      </c>
      <c r="G161" s="4">
        <f t="shared" si="9"/>
        <v>1.0283971990387846</v>
      </c>
    </row>
    <row r="162" spans="1:7" x14ac:dyDescent="0.2">
      <c r="A162" s="4">
        <f>IF('True_Odds_Calculator_2-way'!A163="","",'True_Odds_Calculator_2-way'!A163)</f>
        <v>1.48</v>
      </c>
      <c r="B162" s="4">
        <f>IF('True_Odds_Calculator_2-way'!B163="","",'True_Odds_Calculator_2-way'!B163)</f>
        <v>2.8</v>
      </c>
      <c r="C162" s="4">
        <f t="shared" si="8"/>
        <v>3.2818532818532864E-2</v>
      </c>
      <c r="D162" s="4">
        <f t="shared" si="10"/>
        <v>1.5168374816983896</v>
      </c>
      <c r="E162" s="4">
        <f t="shared" si="11"/>
        <v>2.9348441926345612</v>
      </c>
      <c r="G162" s="4">
        <f t="shared" si="9"/>
        <v>1.0328185328185329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2.38</v>
      </c>
      <c r="B164" s="4">
        <f>IF('True_Odds_Calculator_2-way'!B165="","",'True_Odds_Calculator_2-way'!B165)</f>
        <v>1.63</v>
      </c>
      <c r="C164" s="4">
        <f t="shared" si="8"/>
        <v>3.3664999742228252E-2</v>
      </c>
      <c r="D164" s="4">
        <f t="shared" si="10"/>
        <v>2.4793251102447753</v>
      </c>
      <c r="E164" s="4">
        <f t="shared" si="11"/>
        <v>1.6759839288028686</v>
      </c>
      <c r="G164" s="4">
        <f t="shared" si="9"/>
        <v>1.0336649997422283</v>
      </c>
    </row>
    <row r="165" spans="1:7" x14ac:dyDescent="0.2">
      <c r="A165" s="4">
        <f>IF('True_Odds_Calculator_2-way'!A166="","",'True_Odds_Calculator_2-way'!A166)</f>
        <v>2.2200000000000002</v>
      </c>
      <c r="B165" s="4">
        <f>IF('True_Odds_Calculator_2-way'!B166="","",'True_Odds_Calculator_2-way'!B166)</f>
        <v>1.7</v>
      </c>
      <c r="C165" s="4">
        <f t="shared" si="8"/>
        <v>3.868574456809748E-2</v>
      </c>
      <c r="D165" s="4">
        <f t="shared" si="10"/>
        <v>2.3196066379840201</v>
      </c>
      <c r="E165" s="4">
        <f t="shared" si="11"/>
        <v>1.7578015836050302</v>
      </c>
      <c r="G165" s="4">
        <f t="shared" si="9"/>
        <v>1.0386857445680975</v>
      </c>
    </row>
    <row r="166" spans="1:7" x14ac:dyDescent="0.2">
      <c r="A166" s="4">
        <f>IF('True_Odds_Calculator_2-way'!A167="","",'True_Odds_Calculator_2-way'!A167)</f>
        <v>1.93</v>
      </c>
      <c r="B166" s="4">
        <f>IF('True_Odds_Calculator_2-way'!B167="","",'True_Odds_Calculator_2-way'!B167)</f>
        <v>1.95</v>
      </c>
      <c r="C166" s="4">
        <f t="shared" si="8"/>
        <v>3.0955227846419575E-2</v>
      </c>
      <c r="D166" s="4">
        <f t="shared" si="10"/>
        <v>1.9894277785119598</v>
      </c>
      <c r="E166" s="4">
        <f t="shared" si="11"/>
        <v>2.0106851876586083</v>
      </c>
      <c r="G166" s="4">
        <f t="shared" si="9"/>
        <v>1.0309552278464196</v>
      </c>
    </row>
    <row r="167" spans="1:7" x14ac:dyDescent="0.2">
      <c r="A167" s="4">
        <f>IF('True_Odds_Calculator_2-way'!A168="","",'True_Odds_Calculator_2-way'!A168)</f>
        <v>1.87</v>
      </c>
      <c r="B167" s="4">
        <f>IF('True_Odds_Calculator_2-way'!B168="","",'True_Odds_Calculator_2-way'!B168)</f>
        <v>2.02</v>
      </c>
      <c r="C167" s="4">
        <f t="shared" si="8"/>
        <v>2.9808863239265015E-2</v>
      </c>
      <c r="D167" s="4">
        <f t="shared" si="10"/>
        <v>1.9236135865967305</v>
      </c>
      <c r="E167" s="4">
        <f t="shared" si="11"/>
        <v>2.082703865027292</v>
      </c>
      <c r="G167" s="4">
        <f t="shared" si="9"/>
        <v>1.029808863239265</v>
      </c>
    </row>
    <row r="168" spans="1:7" x14ac:dyDescent="0.2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2.0099999999999998</v>
      </c>
      <c r="C168" s="4">
        <f t="shared" si="8"/>
        <v>3.5146846413095734E-2</v>
      </c>
      <c r="D168" s="4">
        <f t="shared" si="10"/>
        <v>1.9228514118191637</v>
      </c>
      <c r="E168" s="4">
        <f t="shared" si="11"/>
        <v>2.0835980605249955</v>
      </c>
      <c r="G168" s="4">
        <f t="shared" si="9"/>
        <v>1.0351468464130957</v>
      </c>
    </row>
    <row r="169" spans="1:7" x14ac:dyDescent="0.2">
      <c r="A169" s="4">
        <f>IF('True_Odds_Calculator_2-way'!A170="","",'True_Odds_Calculator_2-way'!A170)</f>
        <v>1.66</v>
      </c>
      <c r="B169" s="4">
        <f>IF('True_Odds_Calculator_2-way'!B170="","",'True_Odds_Calculator_2-way'!B170)</f>
        <v>2.3199999999999998</v>
      </c>
      <c r="C169" s="4">
        <f t="shared" si="8"/>
        <v>3.3444121312837582E-2</v>
      </c>
      <c r="D169" s="4">
        <f t="shared" si="10"/>
        <v>1.707394928178755</v>
      </c>
      <c r="E169" s="4">
        <f t="shared" si="11"/>
        <v>2.4136375031336175</v>
      </c>
      <c r="G169" s="4">
        <f t="shared" si="9"/>
        <v>1.0334441213128376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1.74</v>
      </c>
      <c r="C170" s="4">
        <f t="shared" si="8"/>
        <v>3.3428240008436028E-2</v>
      </c>
      <c r="D170" s="4">
        <f t="shared" si="10"/>
        <v>2.2624358821424311</v>
      </c>
      <c r="E170" s="4">
        <f t="shared" si="11"/>
        <v>1.7921194368326561</v>
      </c>
      <c r="G170" s="4">
        <f t="shared" si="9"/>
        <v>1.033428240008436</v>
      </c>
    </row>
    <row r="171" spans="1:7" x14ac:dyDescent="0.2">
      <c r="A171" s="4">
        <f>IF('True_Odds_Calculator_2-way'!A172="","",'True_Odds_Calculator_2-way'!A172)</f>
        <v>2.41</v>
      </c>
      <c r="B171" s="4">
        <f>IF('True_Odds_Calculator_2-way'!B172="","",'True_Odds_Calculator_2-way'!B172)</f>
        <v>1.61</v>
      </c>
      <c r="C171" s="4">
        <f t="shared" si="8"/>
        <v>3.6055771758459754E-2</v>
      </c>
      <c r="D171" s="4">
        <f t="shared" si="10"/>
        <v>2.5194636537774748</v>
      </c>
      <c r="E171" s="4">
        <f t="shared" si="11"/>
        <v>1.6581269630990791</v>
      </c>
      <c r="G171" s="4">
        <f t="shared" si="9"/>
        <v>1.0360557717584598</v>
      </c>
    </row>
    <row r="172" spans="1:7" x14ac:dyDescent="0.2">
      <c r="A172" s="4">
        <f>IF('True_Odds_Calculator_2-way'!A173="","",'True_Odds_Calculator_2-way'!A173)</f>
        <v>2.1800000000000002</v>
      </c>
      <c r="B172" s="4">
        <f>IF('True_Odds_Calculator_2-way'!B173="","",'True_Odds_Calculator_2-way'!B173)</f>
        <v>1.74</v>
      </c>
      <c r="C172" s="4">
        <f t="shared" si="8"/>
        <v>3.3428240008436028E-2</v>
      </c>
      <c r="D172" s="4">
        <f t="shared" si="10"/>
        <v>2.2624358821424311</v>
      </c>
      <c r="E172" s="4">
        <f t="shared" si="11"/>
        <v>1.7921194368326561</v>
      </c>
      <c r="G172" s="4">
        <f t="shared" si="9"/>
        <v>1.033428240008436</v>
      </c>
    </row>
    <row r="173" spans="1:7" x14ac:dyDescent="0.2">
      <c r="A173" s="4">
        <f>IF('True_Odds_Calculator_2-way'!A174="","",'True_Odds_Calculator_2-way'!A174)</f>
        <v>2.0699999999999998</v>
      </c>
      <c r="B173" s="4">
        <f>IF('True_Odds_Calculator_2-way'!B174="","",'True_Odds_Calculator_2-way'!B174)</f>
        <v>1.83</v>
      </c>
      <c r="C173" s="4">
        <f t="shared" si="8"/>
        <v>2.9539874871307603E-2</v>
      </c>
      <c r="D173" s="4">
        <f t="shared" si="10"/>
        <v>2.1352836729517204</v>
      </c>
      <c r="E173" s="4">
        <f t="shared" si="11"/>
        <v>1.8808371192373576</v>
      </c>
      <c r="G173" s="4">
        <f t="shared" si="9"/>
        <v>1.0295398748713076</v>
      </c>
    </row>
    <row r="174" spans="1:7" x14ac:dyDescent="0.2">
      <c r="A174" s="4">
        <f>IF('True_Odds_Calculator_2-way'!A175="","",'True_Odds_Calculator_2-way'!A175)</f>
        <v>2.11</v>
      </c>
      <c r="B174" s="4">
        <f>IF('True_Odds_Calculator_2-way'!B175="","",'True_Odds_Calculator_2-way'!B175)</f>
        <v>1.77</v>
      </c>
      <c r="C174" s="4">
        <f t="shared" si="8"/>
        <v>3.8905400701529036E-2</v>
      </c>
      <c r="D174" s="4">
        <f t="shared" si="10"/>
        <v>2.2003122514507911</v>
      </c>
      <c r="E174" s="4">
        <f t="shared" si="11"/>
        <v>1.8331165484575556</v>
      </c>
      <c r="G174" s="4">
        <f t="shared" si="9"/>
        <v>1.038905400701529</v>
      </c>
    </row>
    <row r="175" spans="1:7" x14ac:dyDescent="0.2">
      <c r="A175" s="4">
        <f>IF('True_Odds_Calculator_2-way'!A176="","",'True_Odds_Calculator_2-way'!A176)</f>
        <v>2.46</v>
      </c>
      <c r="B175" s="4">
        <f>IF('True_Odds_Calculator_2-way'!B176="","",'True_Odds_Calculator_2-way'!B176)</f>
        <v>1.61</v>
      </c>
      <c r="C175" s="4">
        <f t="shared" si="8"/>
        <v>2.7622077463010708E-2</v>
      </c>
      <c r="D175" s="4">
        <f t="shared" si="10"/>
        <v>2.5465183565871534</v>
      </c>
      <c r="E175" s="4">
        <f t="shared" si="11"/>
        <v>1.6466137280172954</v>
      </c>
      <c r="G175" s="4">
        <f t="shared" si="9"/>
        <v>1.0276220774630107</v>
      </c>
    </row>
    <row r="176" spans="1:7" x14ac:dyDescent="0.2">
      <c r="A176" s="4">
        <f>IF('True_Odds_Calculator_2-way'!A177="","",'True_Odds_Calculator_2-way'!A177)</f>
        <v>2.38</v>
      </c>
      <c r="B176" s="4">
        <f>IF('True_Odds_Calculator_2-way'!B177="","",'True_Odds_Calculator_2-way'!B177)</f>
        <v>1.65</v>
      </c>
      <c r="C176" s="4">
        <f t="shared" si="8"/>
        <v>2.6228673287496784E-2</v>
      </c>
      <c r="D176" s="4">
        <f t="shared" si="10"/>
        <v>2.4566781357522673</v>
      </c>
      <c r="E176" s="4">
        <f t="shared" si="11"/>
        <v>1.686493450719347</v>
      </c>
      <c r="G176" s="4">
        <f t="shared" si="9"/>
        <v>1.0262286732874968</v>
      </c>
    </row>
    <row r="177" spans="1:7" x14ac:dyDescent="0.2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1.74</v>
      </c>
      <c r="C177" s="4">
        <f t="shared" si="8"/>
        <v>2.720133146096626E-2</v>
      </c>
      <c r="D177" s="4">
        <f t="shared" si="10"/>
        <v>2.2784855128281092</v>
      </c>
      <c r="E177" s="4">
        <f t="shared" si="11"/>
        <v>1.7821754646150993</v>
      </c>
      <c r="G177" s="4">
        <f t="shared" si="9"/>
        <v>1.0272013314609663</v>
      </c>
    </row>
    <row r="178" spans="1:7" x14ac:dyDescent="0.2">
      <c r="A178" s="4">
        <f>IF('True_Odds_Calculator_2-way'!A179="","",'True_Odds_Calculator_2-way'!A179)</f>
        <v>1.56</v>
      </c>
      <c r="B178" s="4">
        <f>IF('True_Odds_Calculator_2-way'!B179="","",'True_Odds_Calculator_2-way'!B179)</f>
        <v>2.58</v>
      </c>
      <c r="C178" s="4">
        <f t="shared" si="8"/>
        <v>2.8622540250447193E-2</v>
      </c>
      <c r="D178" s="4">
        <f t="shared" si="10"/>
        <v>1.5956232159847763</v>
      </c>
      <c r="E178" s="4">
        <f t="shared" si="11"/>
        <v>2.678913738019169</v>
      </c>
      <c r="G178" s="4">
        <f t="shared" si="9"/>
        <v>1.0286225402504472</v>
      </c>
    </row>
    <row r="179" spans="1:7" x14ac:dyDescent="0.2">
      <c r="A179" s="4">
        <f>IF('True_Odds_Calculator_2-way'!A180="","",'True_Odds_Calculator_2-way'!A180)</f>
        <v>2.72</v>
      </c>
      <c r="B179" s="4">
        <f>IF('True_Odds_Calculator_2-way'!B180="","",'True_Odds_Calculator_2-way'!B180)</f>
        <v>1.49</v>
      </c>
      <c r="C179" s="4">
        <f t="shared" si="8"/>
        <v>3.8787998420844794E-2</v>
      </c>
      <c r="D179" s="4">
        <f t="shared" si="10"/>
        <v>2.871475131075528</v>
      </c>
      <c r="E179" s="4">
        <f t="shared" si="11"/>
        <v>1.5343378511395471</v>
      </c>
      <c r="G179" s="4">
        <f t="shared" si="9"/>
        <v>1.0387879984208448</v>
      </c>
    </row>
    <row r="180" spans="1:7" x14ac:dyDescent="0.2">
      <c r="A180" s="4">
        <f>IF('True_Odds_Calculator_2-way'!A181="","",'True_Odds_Calculator_2-way'!A181)</f>
        <v>2.74</v>
      </c>
      <c r="B180" s="4">
        <f>IF('True_Odds_Calculator_2-way'!B181="","",'True_Odds_Calculator_2-way'!B181)</f>
        <v>1.47</v>
      </c>
      <c r="C180" s="4">
        <f t="shared" si="8"/>
        <v>4.5235612493172539E-2</v>
      </c>
      <c r="D180" s="4">
        <f t="shared" si="10"/>
        <v>2.9210240046413816</v>
      </c>
      <c r="E180" s="4">
        <f t="shared" si="11"/>
        <v>1.5205557023670204</v>
      </c>
      <c r="G180" s="4">
        <f t="shared" si="9"/>
        <v>1.0452356124931725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1.77</v>
      </c>
      <c r="C181" s="4">
        <f t="shared" si="8"/>
        <v>4.3440650933960434E-2</v>
      </c>
      <c r="D181" s="4">
        <f t="shared" si="10"/>
        <v>2.1893883348622492</v>
      </c>
      <c r="E181" s="4">
        <f t="shared" si="11"/>
        <v>1.8407682929863407</v>
      </c>
      <c r="G181" s="4">
        <f t="shared" si="9"/>
        <v>1.0434406509339604</v>
      </c>
    </row>
    <row r="182" spans="1:7" x14ac:dyDescent="0.2">
      <c r="A182" s="4">
        <f>IF('True_Odds_Calculator_2-way'!A183="","",'True_Odds_Calculator_2-way'!A183)</f>
        <v>2.75</v>
      </c>
      <c r="B182" s="4">
        <f>IF('True_Odds_Calculator_2-way'!B183="","",'True_Odds_Calculator_2-way'!B183)</f>
        <v>1.47</v>
      </c>
      <c r="C182" s="4">
        <f t="shared" si="8"/>
        <v>4.390847247990104E-2</v>
      </c>
      <c r="D182" s="4">
        <f t="shared" si="10"/>
        <v>2.9266968325791858</v>
      </c>
      <c r="E182" s="4">
        <f t="shared" si="11"/>
        <v>1.5190230155002347</v>
      </c>
      <c r="G182" s="4">
        <f t="shared" si="9"/>
        <v>1.043908472479901</v>
      </c>
    </row>
    <row r="183" spans="1:7" x14ac:dyDescent="0.2">
      <c r="A183" s="4">
        <f>IF('True_Odds_Calculator_2-way'!A184="","",'True_Odds_Calculator_2-way'!A184)</f>
        <v>2.69</v>
      </c>
      <c r="B183" s="4">
        <f>IF('True_Odds_Calculator_2-way'!B184="","",'True_Odds_Calculator_2-way'!B184)</f>
        <v>1.5</v>
      </c>
      <c r="C183" s="4">
        <f t="shared" si="8"/>
        <v>3.8413878562577386E-2</v>
      </c>
      <c r="D183" s="4">
        <f t="shared" si="10"/>
        <v>2.8365553602811948</v>
      </c>
      <c r="E183" s="4">
        <f t="shared" si="11"/>
        <v>1.5444976076555021</v>
      </c>
      <c r="G183" s="4">
        <f t="shared" si="9"/>
        <v>1.0384138785625774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2.09</v>
      </c>
      <c r="C184" s="4">
        <f t="shared" si="8"/>
        <v>3.7128117398625982E-2</v>
      </c>
      <c r="D184" s="4">
        <f t="shared" si="10"/>
        <v>1.8515255747197545</v>
      </c>
      <c r="E184" s="4">
        <f t="shared" si="11"/>
        <v>2.1743628490889537</v>
      </c>
      <c r="G184" s="4">
        <f t="shared" si="9"/>
        <v>1.037128117398626</v>
      </c>
    </row>
    <row r="185" spans="1:7" x14ac:dyDescent="0.2">
      <c r="A185" s="4">
        <f>IF('True_Odds_Calculator_2-way'!A186="","",'True_Odds_Calculator_2-way'!A186)</f>
        <v>1.95</v>
      </c>
      <c r="B185" s="4">
        <f>IF('True_Odds_Calculator_2-way'!B186="","",'True_Odds_Calculator_2-way'!B186)</f>
        <v>1.93</v>
      </c>
      <c r="C185" s="4">
        <f t="shared" si="8"/>
        <v>3.0955227846419575E-2</v>
      </c>
      <c r="D185" s="4">
        <f t="shared" si="10"/>
        <v>2.0106851876586083</v>
      </c>
      <c r="E185" s="4">
        <f t="shared" si="11"/>
        <v>1.9894277785119598</v>
      </c>
      <c r="G185" s="4">
        <f t="shared" si="9"/>
        <v>1.0309552278464196</v>
      </c>
    </row>
    <row r="186" spans="1:7" x14ac:dyDescent="0.2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1.8</v>
      </c>
      <c r="C186" s="4">
        <f t="shared" si="8"/>
        <v>3.4024455077086735E-2</v>
      </c>
      <c r="D186" s="4">
        <f t="shared" si="10"/>
        <v>2.1670506912442398</v>
      </c>
      <c r="E186" s="4">
        <f t="shared" si="11"/>
        <v>1.8568608094768018</v>
      </c>
      <c r="G186" s="4">
        <f t="shared" si="9"/>
        <v>1.0340244550770867</v>
      </c>
    </row>
    <row r="187" spans="1:7" x14ac:dyDescent="0.2">
      <c r="A187" s="4">
        <f>IF('True_Odds_Calculator_2-way'!A188="","",'True_Odds_Calculator_2-way'!A188)</f>
        <v>1.81</v>
      </c>
      <c r="B187" s="4">
        <f>IF('True_Odds_Calculator_2-way'!B188="","",'True_Odds_Calculator_2-way'!B188)</f>
        <v>2.09</v>
      </c>
      <c r="C187" s="4">
        <f t="shared" si="8"/>
        <v>3.0955087366835166E-2</v>
      </c>
      <c r="D187" s="4">
        <f t="shared" si="10"/>
        <v>1.8621674173619833</v>
      </c>
      <c r="E187" s="4">
        <f t="shared" si="11"/>
        <v>2.159867538325388</v>
      </c>
      <c r="G187" s="4">
        <f t="shared" si="9"/>
        <v>1.0309550873668352</v>
      </c>
    </row>
    <row r="188" spans="1:7" x14ac:dyDescent="0.2">
      <c r="A188" s="4">
        <f>IF('True_Odds_Calculator_2-way'!A189="","",'True_Odds_Calculator_2-way'!A189)</f>
        <v>1.83</v>
      </c>
      <c r="B188" s="4">
        <f>IF('True_Odds_Calculator_2-way'!B189="","",'True_Odds_Calculator_2-way'!B189)</f>
        <v>2.0099999999999998</v>
      </c>
      <c r="C188" s="4">
        <f t="shared" si="8"/>
        <v>4.3960525242639381E-2</v>
      </c>
      <c r="D188" s="4">
        <f t="shared" si="10"/>
        <v>1.9066946582691862</v>
      </c>
      <c r="E188" s="4">
        <f t="shared" si="11"/>
        <v>2.1029071263184975</v>
      </c>
      <c r="G188" s="4">
        <f t="shared" si="9"/>
        <v>1.0439605252426394</v>
      </c>
    </row>
    <row r="189" spans="1:7" x14ac:dyDescent="0.2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8"/>
        <v>2.4525731055444977E-2</v>
      </c>
      <c r="D189" s="4">
        <f t="shared" si="10"/>
        <v>2.0818241326641935</v>
      </c>
      <c r="E189" s="4">
        <f t="shared" si="11"/>
        <v>1.9243646631706333</v>
      </c>
      <c r="G189" s="4">
        <f t="shared" si="9"/>
        <v>1.024525731055445</v>
      </c>
    </row>
    <row r="190" spans="1:7" x14ac:dyDescent="0.2">
      <c r="A190" s="4">
        <f>IF('True_Odds_Calculator_2-way'!A191="","",'True_Odds_Calculator_2-way'!A191)</f>
        <v>2.2799999999999998</v>
      </c>
      <c r="B190" s="4">
        <f>IF('True_Odds_Calculator_2-way'!B191="","",'True_Odds_Calculator_2-way'!B191)</f>
        <v>1.66</v>
      </c>
      <c r="C190" s="4">
        <f t="shared" si="8"/>
        <v>4.1006129782287015E-2</v>
      </c>
      <c r="D190" s="4">
        <f t="shared" si="10"/>
        <v>2.3918099089989888</v>
      </c>
      <c r="E190" s="4">
        <f t="shared" si="11"/>
        <v>1.7184889211768977</v>
      </c>
      <c r="G190" s="4">
        <f t="shared" si="9"/>
        <v>1.041006129782287</v>
      </c>
    </row>
    <row r="191" spans="1:7" x14ac:dyDescent="0.2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1.68</v>
      </c>
      <c r="C191" s="4">
        <f t="shared" si="8"/>
        <v>7.1428571428571397E-2</v>
      </c>
      <c r="D191" s="4">
        <f t="shared" si="10"/>
        <v>2.2702702702702702</v>
      </c>
      <c r="E191" s="4">
        <f t="shared" si="11"/>
        <v>1.7872340425531914</v>
      </c>
      <c r="G191" s="4">
        <f t="shared" si="9"/>
        <v>1.0714285714285714</v>
      </c>
    </row>
    <row r="192" spans="1:7" x14ac:dyDescent="0.2">
      <c r="A192" s="4">
        <f>IF('True_Odds_Calculator_2-way'!A193="","",'True_Odds_Calculator_2-way'!A193)</f>
        <v>1.7</v>
      </c>
      <c r="B192" s="4">
        <f>IF('True_Odds_Calculator_2-way'!B193="","",'True_Odds_Calculator_2-way'!B193)</f>
        <v>2.2599999999999998</v>
      </c>
      <c r="C192" s="4">
        <f t="shared" si="8"/>
        <v>3.0713170223841679E-2</v>
      </c>
      <c r="D192" s="4">
        <f t="shared" si="10"/>
        <v>1.7455701953657428</v>
      </c>
      <c r="E192" s="4">
        <f t="shared" si="11"/>
        <v>2.3412553321145642</v>
      </c>
      <c r="G192" s="4">
        <f t="shared" si="9"/>
        <v>1.0307131702238417</v>
      </c>
    </row>
    <row r="193" spans="1:7" x14ac:dyDescent="0.2">
      <c r="A193" s="4">
        <f>IF('True_Odds_Calculator_2-way'!A194="","",'True_Odds_Calculator_2-way'!A194)</f>
        <v>2.48</v>
      </c>
      <c r="B193" s="4">
        <f>IF('True_Odds_Calculator_2-way'!B194="","",'True_Odds_Calculator_2-way'!B194)</f>
        <v>1.57</v>
      </c>
      <c r="C193" s="4">
        <f t="shared" si="8"/>
        <v>4.0168481610848517E-2</v>
      </c>
      <c r="D193" s="4">
        <f t="shared" si="10"/>
        <v>2.6100013406622868</v>
      </c>
      <c r="E193" s="4">
        <f t="shared" si="11"/>
        <v>1.6211174952119245</v>
      </c>
      <c r="G193" s="4">
        <f t="shared" si="9"/>
        <v>1.0401684816108485</v>
      </c>
    </row>
    <row r="194" spans="1:7" x14ac:dyDescent="0.2">
      <c r="A194" s="4">
        <f>IF('True_Odds_Calculator_2-way'!A195="","",'True_Odds_Calculator_2-way'!A195)</f>
        <v>2.11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3.8905400701529036E-2</v>
      </c>
      <c r="D194" s="4">
        <f t="shared" si="10"/>
        <v>2.2003122514507911</v>
      </c>
      <c r="E194" s="4">
        <f t="shared" si="11"/>
        <v>1.8331165484575556</v>
      </c>
      <c r="G194" s="4">
        <f t="shared" ref="G194:G257" si="13">IF(A194="","",C194+1)</f>
        <v>1.038905400701529</v>
      </c>
    </row>
    <row r="195" spans="1:7" x14ac:dyDescent="0.2">
      <c r="A195" s="4">
        <f>IF('True_Odds_Calculator_2-way'!A196="","",'True_Odds_Calculator_2-way'!A196)</f>
        <v>2.77</v>
      </c>
      <c r="B195" s="4">
        <f>IF('True_Odds_Calculator_2-way'!B196="","",'True_Odds_Calculator_2-way'!B196)</f>
        <v>1.5</v>
      </c>
      <c r="C195" s="4">
        <f t="shared" si="12"/>
        <v>2.7677496991576511E-2</v>
      </c>
      <c r="D195" s="4">
        <f t="shared" ref="D195:D258" si="14">IF(A195="","",(2*A195)/(2-($C195*A195)))</f>
        <v>2.880415944540728</v>
      </c>
      <c r="E195" s="4">
        <f t="shared" ref="E195:E258" si="15">IF(B195="","",(2*B195)/(2-($C195*B195)))</f>
        <v>1.5317972350230415</v>
      </c>
      <c r="G195" s="4">
        <f t="shared" si="13"/>
        <v>1.0276774969915765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1.78</v>
      </c>
      <c r="C196" s="4">
        <f t="shared" si="12"/>
        <v>2.908747243515708E-2</v>
      </c>
      <c r="D196" s="4">
        <f t="shared" si="14"/>
        <v>2.2087440565928333</v>
      </c>
      <c r="E196" s="4">
        <f t="shared" si="15"/>
        <v>1.8273049985608751</v>
      </c>
      <c r="G196" s="4">
        <f t="shared" si="13"/>
        <v>1.0290874724351571</v>
      </c>
    </row>
    <row r="197" spans="1:7" x14ac:dyDescent="0.2">
      <c r="A197" s="4">
        <f>IF('True_Odds_Calculator_2-way'!A198="","",'True_Odds_Calculator_2-way'!A198)</f>
        <v>2.61</v>
      </c>
      <c r="B197" s="4">
        <f>IF('True_Odds_Calculator_2-way'!B198="","",'True_Odds_Calculator_2-way'!B198)</f>
        <v>1.53</v>
      </c>
      <c r="C197" s="4">
        <f t="shared" si="12"/>
        <v>3.6736533693937368E-2</v>
      </c>
      <c r="D197" s="4">
        <f t="shared" si="14"/>
        <v>2.7414272474513437</v>
      </c>
      <c r="E197" s="4">
        <f t="shared" si="15"/>
        <v>1.5742416178818521</v>
      </c>
      <c r="G197" s="4">
        <f t="shared" si="13"/>
        <v>1.0367365336939374</v>
      </c>
    </row>
    <row r="198" spans="1:7" x14ac:dyDescent="0.2">
      <c r="A198" s="4">
        <f>IF('True_Odds_Calculator_2-way'!A199="","",'True_Odds_Calculator_2-way'!A199)</f>
        <v>1.93</v>
      </c>
      <c r="B198" s="4">
        <f>IF('True_Odds_Calculator_2-way'!B199="","",'True_Odds_Calculator_2-way'!B199)</f>
        <v>1.94</v>
      </c>
      <c r="C198" s="4">
        <f t="shared" si="12"/>
        <v>3.3598632551679941E-2</v>
      </c>
      <c r="D198" s="4">
        <f t="shared" si="14"/>
        <v>1.9946726333173512</v>
      </c>
      <c r="E198" s="4">
        <f t="shared" si="15"/>
        <v>2.0053558995233249</v>
      </c>
      <c r="G198" s="4">
        <f t="shared" si="13"/>
        <v>1.0335986325516799</v>
      </c>
    </row>
    <row r="199" spans="1:7" x14ac:dyDescent="0.2">
      <c r="A199" s="4">
        <f>IF('True_Odds_Calculator_2-way'!A200="","",'True_Odds_Calculator_2-way'!A200)</f>
        <v>1.95</v>
      </c>
      <c r="B199" s="4">
        <f>IF('True_Odds_Calculator_2-way'!B200="","",'True_Odds_Calculator_2-way'!B200)</f>
        <v>1.92</v>
      </c>
      <c r="C199" s="4">
        <f t="shared" si="12"/>
        <v>3.3653846153846256E-2</v>
      </c>
      <c r="D199" s="4">
        <f t="shared" si="14"/>
        <v>2.0161550888529889</v>
      </c>
      <c r="E199" s="4">
        <f t="shared" si="15"/>
        <v>1.9841017488076311</v>
      </c>
      <c r="G199" s="4">
        <f t="shared" si="13"/>
        <v>1.0336538461538463</v>
      </c>
    </row>
    <row r="200" spans="1:7" x14ac:dyDescent="0.2">
      <c r="A200" s="4">
        <f>IF('True_Odds_Calculator_2-way'!A201="","",'True_Odds_Calculator_2-way'!A201)</f>
        <v>2.19</v>
      </c>
      <c r="B200" s="4">
        <f>IF('True_Odds_Calculator_2-way'!B201="","",'True_Odds_Calculator_2-way'!B201)</f>
        <v>1.74</v>
      </c>
      <c r="C200" s="4">
        <f t="shared" si="12"/>
        <v>3.1333648244370904E-2</v>
      </c>
      <c r="D200" s="4">
        <f t="shared" si="14"/>
        <v>2.2678093197643276</v>
      </c>
      <c r="E200" s="4">
        <f t="shared" si="15"/>
        <v>1.7887621461765948</v>
      </c>
      <c r="G200" s="4">
        <f t="shared" si="13"/>
        <v>1.0313336482443709</v>
      </c>
    </row>
    <row r="201" spans="1:7" x14ac:dyDescent="0.2">
      <c r="A201" s="4">
        <f>IF('True_Odds_Calculator_2-way'!A202="","",'True_Odds_Calculator_2-way'!A202)</f>
        <v>2.2200000000000002</v>
      </c>
      <c r="B201" s="4">
        <f>IF('True_Odds_Calculator_2-way'!B202="","",'True_Odds_Calculator_2-way'!B202)</f>
        <v>1.71</v>
      </c>
      <c r="C201" s="4">
        <f t="shared" si="12"/>
        <v>3.5245772087877381E-2</v>
      </c>
      <c r="D201" s="4">
        <f t="shared" si="14"/>
        <v>2.3103888990323171</v>
      </c>
      <c r="E201" s="4">
        <f t="shared" si="15"/>
        <v>1.7631322279503969</v>
      </c>
      <c r="G201" s="4">
        <f t="shared" si="13"/>
        <v>1.0352457720878774</v>
      </c>
    </row>
    <row r="202" spans="1:7" x14ac:dyDescent="0.2">
      <c r="A202" s="4">
        <f>IF('True_Odds_Calculator_2-way'!A203="","",'True_Odds_Calculator_2-way'!A203)</f>
        <v>1.68</v>
      </c>
      <c r="B202" s="4">
        <f>IF('True_Odds_Calculator_2-way'!B203="","",'True_Odds_Calculator_2-way'!B203)</f>
        <v>2.29</v>
      </c>
      <c r="C202" s="4">
        <f t="shared" si="12"/>
        <v>3.1919317945518833E-2</v>
      </c>
      <c r="D202" s="4">
        <f t="shared" si="14"/>
        <v>1.7262855604415328</v>
      </c>
      <c r="E202" s="4">
        <f t="shared" si="15"/>
        <v>2.3768688990485605</v>
      </c>
      <c r="G202" s="4">
        <f t="shared" si="13"/>
        <v>1.0319193179455188</v>
      </c>
    </row>
    <row r="203" spans="1:7" x14ac:dyDescent="0.2">
      <c r="A203" s="4">
        <f>IF('True_Odds_Calculator_2-way'!A204="","",'True_Odds_Calculator_2-way'!A204)</f>
        <v>2.21</v>
      </c>
      <c r="B203" s="4">
        <f>IF('True_Odds_Calculator_2-way'!B204="","",'True_Odds_Calculator_2-way'!B204)</f>
        <v>1.72</v>
      </c>
      <c r="C203" s="4">
        <f t="shared" si="12"/>
        <v>3.3884036620014824E-2</v>
      </c>
      <c r="D203" s="4">
        <f t="shared" si="14"/>
        <v>2.2959652089876781</v>
      </c>
      <c r="E203" s="4">
        <f t="shared" si="15"/>
        <v>1.7716256524981358</v>
      </c>
      <c r="G203" s="4">
        <f t="shared" si="13"/>
        <v>1.0338840366200148</v>
      </c>
    </row>
    <row r="204" spans="1:7" x14ac:dyDescent="0.2">
      <c r="A204" s="4">
        <f>IF('True_Odds_Calculator_2-way'!A205="","",'True_Odds_Calculator_2-way'!A205)</f>
        <v>1.93</v>
      </c>
      <c r="B204" s="4">
        <f>IF('True_Odds_Calculator_2-way'!B205="","",'True_Odds_Calculator_2-way'!B205)</f>
        <v>1.95</v>
      </c>
      <c r="C204" s="4">
        <f t="shared" si="12"/>
        <v>3.0955227846419575E-2</v>
      </c>
      <c r="D204" s="4">
        <f t="shared" si="14"/>
        <v>1.9894277785119598</v>
      </c>
      <c r="E204" s="4">
        <f t="shared" si="15"/>
        <v>2.0106851876586083</v>
      </c>
      <c r="G204" s="4">
        <f t="shared" si="13"/>
        <v>1.0309552278464196</v>
      </c>
    </row>
    <row r="205" spans="1:7" x14ac:dyDescent="0.2">
      <c r="A205" s="4">
        <f>IF('True_Odds_Calculator_2-way'!A206="","",'True_Odds_Calculator_2-way'!A206)</f>
        <v>1.89</v>
      </c>
      <c r="B205" s="4">
        <f>IF('True_Odds_Calculator_2-way'!B206="","",'True_Odds_Calculator_2-way'!B206)</f>
        <v>1.99</v>
      </c>
      <c r="C205" s="4">
        <f t="shared" si="12"/>
        <v>3.16130919145996E-2</v>
      </c>
      <c r="D205" s="4">
        <f t="shared" si="14"/>
        <v>1.9482012897878844</v>
      </c>
      <c r="E205" s="4">
        <f t="shared" si="15"/>
        <v>2.0546283903744778</v>
      </c>
      <c r="G205" s="4">
        <f t="shared" si="13"/>
        <v>1.0316130919145996</v>
      </c>
    </row>
    <row r="206" spans="1:7" x14ac:dyDescent="0.2">
      <c r="A206" s="4">
        <f>IF('True_Odds_Calculator_2-way'!A207="","",'True_Odds_Calculator_2-way'!A207)</f>
        <v>2.09</v>
      </c>
      <c r="B206" s="4">
        <f>IF('True_Odds_Calculator_2-way'!B207="","",'True_Odds_Calculator_2-way'!B207)</f>
        <v>1.78</v>
      </c>
      <c r="C206" s="4">
        <f t="shared" si="12"/>
        <v>4.0266652330519959E-2</v>
      </c>
      <c r="D206" s="4">
        <f t="shared" si="14"/>
        <v>2.1818075186206087</v>
      </c>
      <c r="E206" s="4">
        <f t="shared" si="15"/>
        <v>1.8461614808198106</v>
      </c>
      <c r="G206" s="4">
        <f t="shared" si="13"/>
        <v>1.04026665233052</v>
      </c>
    </row>
    <row r="207" spans="1:7" x14ac:dyDescent="0.2">
      <c r="A207" s="4">
        <f>IF('True_Odds_Calculator_2-way'!A208="","",'True_Odds_Calculator_2-way'!A208)</f>
        <v>2.4300000000000002</v>
      </c>
      <c r="B207" s="4">
        <f>IF('True_Odds_Calculator_2-way'!B208="","",'True_Odds_Calculator_2-way'!B208)</f>
        <v>1.6</v>
      </c>
      <c r="C207" s="4">
        <f t="shared" si="12"/>
        <v>3.652263374485587E-2</v>
      </c>
      <c r="D207" s="4">
        <f t="shared" si="14"/>
        <v>2.5428384565075208</v>
      </c>
      <c r="E207" s="4">
        <f t="shared" si="15"/>
        <v>1.6481559983043661</v>
      </c>
      <c r="G207" s="4">
        <f t="shared" si="13"/>
        <v>1.0365226337448559</v>
      </c>
    </row>
    <row r="208" spans="1:7" x14ac:dyDescent="0.2">
      <c r="A208" s="4">
        <f>IF('True_Odds_Calculator_2-way'!A209="","",'True_Odds_Calculator_2-way'!A209)</f>
        <v>2.31</v>
      </c>
      <c r="B208" s="4">
        <f>IF('True_Odds_Calculator_2-way'!B209="","",'True_Odds_Calculator_2-way'!B209)</f>
        <v>1.65</v>
      </c>
      <c r="C208" s="4">
        <f t="shared" si="12"/>
        <v>3.8961038961038863E-2</v>
      </c>
      <c r="D208" s="4">
        <f t="shared" si="14"/>
        <v>2.418848167539267</v>
      </c>
      <c r="E208" s="4">
        <f t="shared" si="15"/>
        <v>1.7047970479704795</v>
      </c>
      <c r="G208" s="4">
        <f t="shared" si="13"/>
        <v>1.0389610389610389</v>
      </c>
    </row>
    <row r="209" spans="1:7" x14ac:dyDescent="0.2">
      <c r="A209" s="4">
        <f>IF('True_Odds_Calculator_2-way'!A210="","",'True_Odds_Calculator_2-way'!A210)</f>
        <v>1.95</v>
      </c>
      <c r="B209" s="4">
        <f>IF('True_Odds_Calculator_2-way'!B210="","",'True_Odds_Calculator_2-way'!B210)</f>
        <v>1.88</v>
      </c>
      <c r="C209" s="4">
        <f t="shared" si="12"/>
        <v>4.4735406437534042E-2</v>
      </c>
      <c r="D209" s="4">
        <f t="shared" si="14"/>
        <v>2.0389321468298109</v>
      </c>
      <c r="E209" s="4">
        <f t="shared" si="15"/>
        <v>1.9625267665952888</v>
      </c>
      <c r="G209" s="4">
        <f t="shared" si="13"/>
        <v>1.044735406437534</v>
      </c>
    </row>
    <row r="210" spans="1:7" x14ac:dyDescent="0.2">
      <c r="A210" s="4">
        <f>IF('True_Odds_Calculator_2-way'!A211="","",'True_Odds_Calculator_2-way'!A211)</f>
        <v>1.65</v>
      </c>
      <c r="B210" s="4">
        <f>IF('True_Odds_Calculator_2-way'!B211="","",'True_Odds_Calculator_2-way'!B211)</f>
        <v>2.2599999999999998</v>
      </c>
      <c r="C210" s="4">
        <f t="shared" si="12"/>
        <v>4.85384821668009E-2</v>
      </c>
      <c r="D210" s="4">
        <f t="shared" si="14"/>
        <v>1.7188292233233464</v>
      </c>
      <c r="E210" s="4">
        <f t="shared" si="15"/>
        <v>2.3911510099390831</v>
      </c>
      <c r="G210" s="4">
        <f t="shared" si="13"/>
        <v>1.0485384821668009</v>
      </c>
    </row>
    <row r="211" spans="1:7" x14ac:dyDescent="0.2">
      <c r="A211" s="4">
        <f>IF('True_Odds_Calculator_2-way'!A212="","",'True_Odds_Calculator_2-way'!A212)</f>
        <v>1.72</v>
      </c>
      <c r="B211" s="4">
        <f>IF('True_Odds_Calculator_2-way'!B212="","",'True_Odds_Calculator_2-way'!B212)</f>
        <v>2.15</v>
      </c>
      <c r="C211" s="4">
        <f t="shared" si="12"/>
        <v>4.6511627906976827E-2</v>
      </c>
      <c r="D211" s="4">
        <f t="shared" si="14"/>
        <v>1.7916666666666667</v>
      </c>
      <c r="E211" s="4">
        <f t="shared" si="15"/>
        <v>2.263157894736842</v>
      </c>
      <c r="G211" s="4">
        <f t="shared" si="13"/>
        <v>1.0465116279069768</v>
      </c>
    </row>
    <row r="212" spans="1:7" x14ac:dyDescent="0.2">
      <c r="A212" s="4">
        <f>IF('True_Odds_Calculator_2-way'!A213="","",'True_Odds_Calculator_2-way'!A213)</f>
        <v>1.81</v>
      </c>
      <c r="B212" s="4">
        <f>IF('True_Odds_Calculator_2-way'!B213="","",'True_Odds_Calculator_2-way'!B213)</f>
        <v>2.02</v>
      </c>
      <c r="C212" s="4">
        <f t="shared" si="12"/>
        <v>4.7535692795798834E-2</v>
      </c>
      <c r="D212" s="4">
        <f t="shared" si="14"/>
        <v>1.8913661993688893</v>
      </c>
      <c r="E212" s="4">
        <f t="shared" si="15"/>
        <v>2.1218733677673955</v>
      </c>
      <c r="G212" s="4">
        <f t="shared" si="13"/>
        <v>1.0475356927957988</v>
      </c>
    </row>
    <row r="213" spans="1:7" x14ac:dyDescent="0.2">
      <c r="A213" s="4">
        <f>IF('True_Odds_Calculator_2-way'!A214="","",'True_Odds_Calculator_2-way'!A214)</f>
        <v>1.81</v>
      </c>
      <c r="B213" s="4">
        <f>IF('True_Odds_Calculator_2-way'!B214="","",'True_Odds_Calculator_2-way'!B214)</f>
        <v>2.02</v>
      </c>
      <c r="C213" s="4">
        <f t="shared" si="12"/>
        <v>4.7535692795798834E-2</v>
      </c>
      <c r="D213" s="4">
        <f t="shared" si="14"/>
        <v>1.8913661993688893</v>
      </c>
      <c r="E213" s="4">
        <f t="shared" si="15"/>
        <v>2.1218733677673955</v>
      </c>
      <c r="G213" s="4">
        <f t="shared" si="13"/>
        <v>1.0475356927957988</v>
      </c>
    </row>
    <row r="214" spans="1:7" x14ac:dyDescent="0.2">
      <c r="A214" s="4">
        <f>IF('True_Odds_Calculator_2-way'!A215="","",'True_Odds_Calculator_2-way'!A215)</f>
        <v>1.85</v>
      </c>
      <c r="B214" s="4">
        <f>IF('True_Odds_Calculator_2-way'!B215="","",'True_Odds_Calculator_2-way'!B215)</f>
        <v>1.99</v>
      </c>
      <c r="C214" s="4">
        <f t="shared" si="12"/>
        <v>4.3053103354610656E-2</v>
      </c>
      <c r="D214" s="4">
        <f t="shared" si="14"/>
        <v>1.9267303414889438</v>
      </c>
      <c r="E214" s="4">
        <f t="shared" si="15"/>
        <v>2.0790625441197226</v>
      </c>
      <c r="G214" s="4">
        <f t="shared" si="13"/>
        <v>1.0430531033546107</v>
      </c>
    </row>
    <row r="215" spans="1:7" x14ac:dyDescent="0.2">
      <c r="A215" s="4">
        <f>IF('True_Odds_Calculator_2-way'!A216="","",'True_Odds_Calculator_2-way'!A216)</f>
        <v>1.59</v>
      </c>
      <c r="B215" s="4">
        <f>IF('True_Odds_Calculator_2-way'!B216="","",'True_Odds_Calculator_2-way'!B216)</f>
        <v>2.39</v>
      </c>
      <c r="C215" s="4">
        <f t="shared" si="12"/>
        <v>4.7340859451066919E-2</v>
      </c>
      <c r="D215" s="4">
        <f t="shared" si="14"/>
        <v>1.6521814743157757</v>
      </c>
      <c r="E215" s="4">
        <f t="shared" si="15"/>
        <v>2.533315556148128</v>
      </c>
      <c r="G215" s="4">
        <f t="shared" si="13"/>
        <v>1.0473408594510669</v>
      </c>
    </row>
    <row r="216" spans="1:7" x14ac:dyDescent="0.2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2.0499999999999998</v>
      </c>
      <c r="C216" s="4">
        <f t="shared" si="12"/>
        <v>4.6464095925875526E-2</v>
      </c>
      <c r="D216" s="4">
        <f t="shared" si="14"/>
        <v>1.8676676421936633</v>
      </c>
      <c r="E216" s="4">
        <f t="shared" si="15"/>
        <v>2.1525150315295498</v>
      </c>
      <c r="G216" s="4">
        <f t="shared" si="13"/>
        <v>1.0464640959258755</v>
      </c>
    </row>
    <row r="217" spans="1:7" x14ac:dyDescent="0.2">
      <c r="A217" s="4">
        <f>IF('True_Odds_Calculator_2-way'!A218="","",'True_Odds_Calculator_2-way'!A218)</f>
        <v>1.91</v>
      </c>
      <c r="B217" s="4">
        <f>IF('True_Odds_Calculator_2-way'!B218="","",'True_Odds_Calculator_2-way'!B218)</f>
        <v>1.93</v>
      </c>
      <c r="C217" s="4">
        <f t="shared" si="12"/>
        <v>4.1694924449990456E-2</v>
      </c>
      <c r="D217" s="4">
        <f t="shared" si="14"/>
        <v>1.9892075654965866</v>
      </c>
      <c r="E217" s="4">
        <f t="shared" si="15"/>
        <v>2.0109101819272834</v>
      </c>
      <c r="G217" s="4">
        <f t="shared" si="13"/>
        <v>1.0416949244499905</v>
      </c>
    </row>
    <row r="218" spans="1:7" x14ac:dyDescent="0.2">
      <c r="A218" s="4">
        <f>IF('True_Odds_Calculator_2-way'!A219="","",'True_Odds_Calculator_2-way'!A219)</f>
        <v>2.36</v>
      </c>
      <c r="B218" s="4">
        <f>IF('True_Odds_Calculator_2-way'!B219="","",'True_Odds_Calculator_2-way'!B219)</f>
        <v>1.63</v>
      </c>
      <c r="C218" s="4">
        <f t="shared" si="12"/>
        <v>3.7225746074659449E-2</v>
      </c>
      <c r="D218" s="4">
        <f t="shared" si="14"/>
        <v>2.4684291581108826</v>
      </c>
      <c r="E218" s="4">
        <f t="shared" si="15"/>
        <v>1.6809998252053835</v>
      </c>
      <c r="G218" s="4">
        <f t="shared" si="13"/>
        <v>1.0372257460746594</v>
      </c>
    </row>
    <row r="219" spans="1:7" x14ac:dyDescent="0.2">
      <c r="A219" s="4">
        <f>IF('True_Odds_Calculator_2-way'!A220="","",'True_Odds_Calculator_2-way'!A220)</f>
        <v>1.94</v>
      </c>
      <c r="B219" s="4">
        <f>IF('True_Odds_Calculator_2-way'!B220="","",'True_Odds_Calculator_2-way'!B220)</f>
        <v>1.88</v>
      </c>
      <c r="C219" s="4">
        <f t="shared" si="12"/>
        <v>4.7378811142794408E-2</v>
      </c>
      <c r="D219" s="4">
        <f t="shared" si="14"/>
        <v>2.033452274754683</v>
      </c>
      <c r="E219" s="4">
        <f t="shared" si="15"/>
        <v>1.9676305567544234</v>
      </c>
      <c r="G219" s="4">
        <f t="shared" si="13"/>
        <v>1.0473788111427944</v>
      </c>
    </row>
    <row r="220" spans="1:7" x14ac:dyDescent="0.2">
      <c r="A220" s="4">
        <f>IF('True_Odds_Calculator_2-way'!A221="","",'True_Odds_Calculator_2-way'!A221)</f>
        <v>2.36</v>
      </c>
      <c r="B220" s="4">
        <f>IF('True_Odds_Calculator_2-way'!B221="","",'True_Odds_Calculator_2-way'!B221)</f>
        <v>1.64</v>
      </c>
      <c r="C220" s="4">
        <f t="shared" si="12"/>
        <v>3.3484911120297722E-2</v>
      </c>
      <c r="D220" s="4">
        <f t="shared" si="14"/>
        <v>2.4570848146267141</v>
      </c>
      <c r="E220" s="4">
        <f t="shared" si="15"/>
        <v>1.6863018473335656</v>
      </c>
      <c r="G220" s="4">
        <f t="shared" si="13"/>
        <v>1.0334849111202977</v>
      </c>
    </row>
    <row r="221" spans="1:7" x14ac:dyDescent="0.2">
      <c r="A221" s="4">
        <f>IF('True_Odds_Calculator_2-way'!A222="","",'True_Odds_Calculator_2-way'!A222)</f>
        <v>2.27</v>
      </c>
      <c r="B221" s="4">
        <f>IF('True_Odds_Calculator_2-way'!B222="","",'True_Odds_Calculator_2-way'!B222)</f>
        <v>1.68</v>
      </c>
      <c r="C221" s="4">
        <f t="shared" si="12"/>
        <v>3.5766729599328695E-2</v>
      </c>
      <c r="D221" s="4">
        <f t="shared" si="14"/>
        <v>2.3660503784588656</v>
      </c>
      <c r="E221" s="4">
        <f t="shared" si="15"/>
        <v>1.7320374239258789</v>
      </c>
      <c r="G221" s="4">
        <f t="shared" si="13"/>
        <v>1.0357667295993287</v>
      </c>
    </row>
    <row r="222" spans="1:7" x14ac:dyDescent="0.2">
      <c r="A222" s="4">
        <f>IF('True_Odds_Calculator_2-way'!A223="","",'True_Odds_Calculator_2-way'!A223)</f>
        <v>2.2400000000000002</v>
      </c>
      <c r="B222" s="4">
        <f>IF('True_Odds_Calculator_2-way'!B223="","",'True_Odds_Calculator_2-way'!B223)</f>
        <v>1.7</v>
      </c>
      <c r="C222" s="4">
        <f t="shared" si="12"/>
        <v>3.4663865546218364E-2</v>
      </c>
      <c r="D222" s="4">
        <f t="shared" si="14"/>
        <v>2.3304773561811505</v>
      </c>
      <c r="E222" s="4">
        <f t="shared" si="15"/>
        <v>1.7516099356025756</v>
      </c>
      <c r="G222" s="4">
        <f t="shared" si="13"/>
        <v>1.0346638655462184</v>
      </c>
    </row>
    <row r="223" spans="1:7" x14ac:dyDescent="0.2">
      <c r="A223" s="4">
        <f>IF('True_Odds_Calculator_2-way'!A224="","",'True_Odds_Calculator_2-way'!A224)</f>
        <v>2.5099999999999998</v>
      </c>
      <c r="B223" s="4">
        <f>IF('True_Odds_Calculator_2-way'!B224="","",'True_Odds_Calculator_2-way'!B224)</f>
        <v>1.57</v>
      </c>
      <c r="C223" s="4">
        <f t="shared" si="12"/>
        <v>3.5349049661227649E-2</v>
      </c>
      <c r="D223" s="4">
        <f t="shared" si="14"/>
        <v>2.6265204785550034</v>
      </c>
      <c r="E223" s="4">
        <f t="shared" si="15"/>
        <v>1.6148093511176675</v>
      </c>
      <c r="G223" s="4">
        <f t="shared" si="13"/>
        <v>1.0353490496612276</v>
      </c>
    </row>
    <row r="224" spans="1:7" x14ac:dyDescent="0.2">
      <c r="A224" s="4">
        <f>IF('True_Odds_Calculator_2-way'!A225="","",'True_Odds_Calculator_2-way'!A225)</f>
        <v>2.33</v>
      </c>
      <c r="B224" s="4">
        <f>IF('True_Odds_Calculator_2-way'!B225="","",'True_Odds_Calculator_2-way'!B225)</f>
        <v>1.66</v>
      </c>
      <c r="C224" s="4">
        <f t="shared" si="12"/>
        <v>3.1594187910440219E-2</v>
      </c>
      <c r="D224" s="4">
        <f t="shared" si="14"/>
        <v>2.4190380886859724</v>
      </c>
      <c r="E224" s="4">
        <f t="shared" si="15"/>
        <v>1.7047027193794351</v>
      </c>
      <c r="G224" s="4">
        <f t="shared" si="13"/>
        <v>1.0315941879104402</v>
      </c>
    </row>
    <row r="225" spans="1:7" x14ac:dyDescent="0.2">
      <c r="A225" s="4">
        <f>IF('True_Odds_Calculator_2-way'!A226="","",'True_Odds_Calculator_2-way'!A226)</f>
        <v>2.4500000000000002</v>
      </c>
      <c r="B225" s="4">
        <f>IF('True_Odds_Calculator_2-way'!B226="","",'True_Odds_Calculator_2-way'!B226)</f>
        <v>1.6</v>
      </c>
      <c r="C225" s="4">
        <f t="shared" si="12"/>
        <v>3.3163265306122458E-2</v>
      </c>
      <c r="D225" s="4">
        <f t="shared" si="14"/>
        <v>2.5537459283387625</v>
      </c>
      <c r="E225" s="4">
        <f t="shared" si="15"/>
        <v>1.6436058700209644</v>
      </c>
      <c r="G225" s="4">
        <f t="shared" si="13"/>
        <v>1.0331632653061225</v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1.35</v>
      </c>
      <c r="B2" s="4">
        <f>IF('True_Odds_Calculator_3-way'!B3="","",'True_Odds_Calculator_3-way'!B3)</f>
        <v>5.34</v>
      </c>
      <c r="C2" s="4">
        <f>IF('True_Odds_Calculator_3-way'!C3="","",'True_Odds_Calculator_3-way'!C3)</f>
        <v>9.26</v>
      </c>
      <c r="D2" s="4">
        <f>IF(A2="","",((1/A2)+(1/B2)+(1/C2))-1)</f>
        <v>3.5998019034881645E-2</v>
      </c>
      <c r="E2" s="4">
        <f>IF(A2="","",(3*A2)/(3-($D2*A2)))</f>
        <v>1.3722288846799151</v>
      </c>
      <c r="F2" s="4">
        <f>IF(B2="","",(3*B2)/(3-($D2*B2)))</f>
        <v>5.7055943685373816</v>
      </c>
      <c r="G2" s="4">
        <f>IF(C2="","",(3*C2)/(3-($D2*C2)))</f>
        <v>10.417532514146421</v>
      </c>
      <c r="I2" s="4">
        <f>IF(A2="","",D2+1)</f>
        <v>1.0359980190348816</v>
      </c>
    </row>
    <row r="3" spans="1:9" x14ac:dyDescent="0.2">
      <c r="A3" s="4">
        <f>IF('True_Odds_Calculator_3-way'!A4="","",'True_Odds_Calculator_3-way'!A4)</f>
        <v>1.91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4.99</v>
      </c>
      <c r="D3" s="4">
        <f t="shared" ref="D3:D66" si="0">IF(A3="","",((1/A3)+(1/B3)+(1/C3))-1)</f>
        <v>2.9771408580806957E-2</v>
      </c>
      <c r="E3" s="4">
        <f t="shared" ref="E3:E66" si="1">IF(A3="","",(3*A3)/(3-($D3*A3)))</f>
        <v>1.9469024921537736</v>
      </c>
      <c r="F3" s="4">
        <f t="shared" ref="F3:F66" si="2">IF(B3="","",(3*B3)/(3-($D3*B3)))</f>
        <v>3.3796732191829175</v>
      </c>
      <c r="G3" s="4">
        <f t="shared" ref="G3:G66" si="3">IF(C3="","",(3*C3)/(3-($D3*C3)))</f>
        <v>5.2499777222423205</v>
      </c>
      <c r="I3" s="4">
        <f t="shared" ref="I3:I66" si="4">IF(A3="","",D3+1)</f>
        <v>1.029771408580807</v>
      </c>
    </row>
    <row r="4" spans="1:9" x14ac:dyDescent="0.2">
      <c r="A4" s="4">
        <f>IF('True_Odds_Calculator_3-way'!A5="","",'True_Odds_Calculator_3-way'!A5)</f>
        <v>2.0499999999999998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4.04</v>
      </c>
      <c r="D4" s="4">
        <f t="shared" si="0"/>
        <v>3.3837093210595137E-2</v>
      </c>
      <c r="E4" s="4">
        <f t="shared" si="1"/>
        <v>2.0985220557090698</v>
      </c>
      <c r="F4" s="4">
        <f t="shared" si="2"/>
        <v>3.4815494913666174</v>
      </c>
      <c r="G4" s="4">
        <f t="shared" si="3"/>
        <v>4.2328808922023837</v>
      </c>
      <c r="I4" s="4">
        <f t="shared" si="4"/>
        <v>1.0338370932105951</v>
      </c>
    </row>
    <row r="5" spans="1:9" x14ac:dyDescent="0.2">
      <c r="A5" s="4">
        <f>IF('True_Odds_Calculator_3-way'!A6="","",'True_Odds_Calculator_3-way'!A6)</f>
        <v>2.16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3.58</v>
      </c>
      <c r="D5" s="4">
        <f t="shared" si="0"/>
        <v>3.4690232720223868E-2</v>
      </c>
      <c r="E5" s="4">
        <f t="shared" si="1"/>
        <v>2.2153322825527537</v>
      </c>
      <c r="F5" s="4">
        <f t="shared" si="2"/>
        <v>3.5608192387981563</v>
      </c>
      <c r="G5" s="4">
        <f t="shared" si="3"/>
        <v>3.7346013326193495</v>
      </c>
      <c r="I5" s="4">
        <f t="shared" si="4"/>
        <v>1.0346902327202239</v>
      </c>
    </row>
    <row r="6" spans="1:9" x14ac:dyDescent="0.2">
      <c r="A6" s="4">
        <f>IF('True_Odds_Calculator_3-way'!A7="","",'True_Odds_Calculator_3-way'!A7)</f>
        <v>3.52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2.2999999999999998</v>
      </c>
      <c r="D6" s="4">
        <f t="shared" si="0"/>
        <v>2.1903820816864261E-2</v>
      </c>
      <c r="E6" s="4">
        <f t="shared" si="1"/>
        <v>3.6128520428401427</v>
      </c>
      <c r="F6" s="4">
        <f t="shared" si="2"/>
        <v>3.3814739186931497</v>
      </c>
      <c r="G6" s="4">
        <f t="shared" si="3"/>
        <v>2.3392834210864257</v>
      </c>
      <c r="I6" s="4">
        <f t="shared" si="4"/>
        <v>1.0219038208168643</v>
      </c>
    </row>
    <row r="7" spans="1: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3.43</v>
      </c>
      <c r="D7" s="4">
        <f t="shared" si="0"/>
        <v>2.8140712669391554E-2</v>
      </c>
      <c r="E7" s="4">
        <f t="shared" si="1"/>
        <v>2.3089481700906895</v>
      </c>
      <c r="F7" s="4">
        <f t="shared" si="2"/>
        <v>3.5120077890282015</v>
      </c>
      <c r="G7" s="4">
        <f t="shared" si="3"/>
        <v>3.5440262622857954</v>
      </c>
      <c r="I7" s="4">
        <f t="shared" si="4"/>
        <v>1.0281407126693916</v>
      </c>
    </row>
    <row r="8" spans="1:9" x14ac:dyDescent="0.2">
      <c r="A8" s="4">
        <f>IF('True_Odds_Calculator_3-way'!A9="","",'True_Odds_Calculator_3-way'!A9)</f>
        <v>2.35</v>
      </c>
      <c r="B8" s="4">
        <f>IF('True_Odds_Calculator_3-way'!B9="","",'True_Odds_Calculator_3-way'!B9)</f>
        <v>3.04</v>
      </c>
      <c r="C8" s="4">
        <f>IF('True_Odds_Calculator_3-way'!C9="","",'True_Odds_Calculator_3-way'!C9)</f>
        <v>3.65</v>
      </c>
      <c r="D8" s="4">
        <f t="shared" si="0"/>
        <v>2.8451886054395636E-2</v>
      </c>
      <c r="E8" s="4">
        <f t="shared" si="1"/>
        <v>2.4035690912275207</v>
      </c>
      <c r="F8" s="4">
        <f t="shared" si="2"/>
        <v>3.1302489736140791</v>
      </c>
      <c r="G8" s="4">
        <f t="shared" si="3"/>
        <v>3.7808807110647114</v>
      </c>
      <c r="I8" s="4">
        <f t="shared" si="4"/>
        <v>1.0284518860543956</v>
      </c>
    </row>
    <row r="9" spans="1:9" x14ac:dyDescent="0.2">
      <c r="A9" s="4">
        <f>IF('True_Odds_Calculator_3-way'!A10="","",'True_Odds_Calculator_3-way'!A10)</f>
        <v>2.58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2.48</v>
      </c>
      <c r="D9" s="4">
        <f t="shared" si="0"/>
        <v>6.0364484652160266E-2</v>
      </c>
      <c r="E9" s="4">
        <f t="shared" si="1"/>
        <v>2.7212705617509014</v>
      </c>
      <c r="F9" s="4">
        <f t="shared" si="2"/>
        <v>4.0092970130384273</v>
      </c>
      <c r="G9" s="4">
        <f t="shared" si="3"/>
        <v>2.61025514411015</v>
      </c>
      <c r="I9" s="4">
        <f t="shared" si="4"/>
        <v>1.0603644846521603</v>
      </c>
    </row>
    <row r="10" spans="1: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3.63</v>
      </c>
      <c r="C10" s="4">
        <f>IF('True_Odds_Calculator_3-way'!C11="","",'True_Odds_Calculator_3-way'!C11)</f>
        <v>2.67</v>
      </c>
      <c r="D10" s="4">
        <f t="shared" si="0"/>
        <v>5.9849994443674781E-2</v>
      </c>
      <c r="E10" s="4">
        <f t="shared" si="1"/>
        <v>2.5648518465977492</v>
      </c>
      <c r="F10" s="4">
        <f t="shared" si="2"/>
        <v>3.9134027292368305</v>
      </c>
      <c r="G10" s="4">
        <f t="shared" si="3"/>
        <v>2.820223416678115</v>
      </c>
      <c r="I10" s="4">
        <f t="shared" si="4"/>
        <v>1.0598499944436748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3.37</v>
      </c>
      <c r="D11" s="4">
        <f t="shared" si="0"/>
        <v>2.3632288826319625E-2</v>
      </c>
      <c r="E11" s="4">
        <f t="shared" si="1"/>
        <v>2.1870407581919764</v>
      </c>
      <c r="F11" s="4">
        <f t="shared" si="2"/>
        <v>3.9385169911789015</v>
      </c>
      <c r="G11" s="4">
        <f t="shared" si="3"/>
        <v>3.4619029214618688</v>
      </c>
      <c r="I11" s="4">
        <f t="shared" si="4"/>
        <v>1.0236322888263196</v>
      </c>
    </row>
    <row r="12" spans="1:9" x14ac:dyDescent="0.2">
      <c r="A12" s="4">
        <f>IF('True_Odds_Calculator_3-way'!A13="","",'True_Odds_Calculator_3-way'!A13)</f>
        <v>5.8</v>
      </c>
      <c r="B12" s="4">
        <f>IF('True_Odds_Calculator_3-way'!B13="","",'True_Odds_Calculator_3-way'!B13)</f>
        <v>4.45</v>
      </c>
      <c r="C12" s="4">
        <f>IF('True_Odds_Calculator_3-way'!C13="","",'True_Odds_Calculator_3-way'!C13)</f>
        <v>1.59</v>
      </c>
      <c r="D12" s="4">
        <f t="shared" si="0"/>
        <v>2.6063711837106762E-2</v>
      </c>
      <c r="E12" s="4">
        <f t="shared" si="1"/>
        <v>6.1077695478967504</v>
      </c>
      <c r="F12" s="4">
        <f t="shared" si="2"/>
        <v>4.6289610623994237</v>
      </c>
      <c r="G12" s="4">
        <f t="shared" si="3"/>
        <v>1.6122715438892412</v>
      </c>
      <c r="I12" s="4">
        <f t="shared" si="4"/>
        <v>1.0260637118371068</v>
      </c>
    </row>
    <row r="13" spans="1: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3.91</v>
      </c>
      <c r="C13" s="4">
        <f>IF('True_Odds_Calculator_3-way'!C14="","",'True_Odds_Calculator_3-way'!C14)</f>
        <v>3.54</v>
      </c>
      <c r="D13" s="4">
        <f t="shared" si="0"/>
        <v>2.3677244613423021E-2</v>
      </c>
      <c r="E13" s="4">
        <f t="shared" si="1"/>
        <v>2.0940457808062476</v>
      </c>
      <c r="F13" s="4">
        <f t="shared" si="2"/>
        <v>4.0345020800785436</v>
      </c>
      <c r="G13" s="4">
        <f t="shared" si="3"/>
        <v>3.6417473196880681</v>
      </c>
      <c r="I13" s="4">
        <f t="shared" si="4"/>
        <v>1.023677244613423</v>
      </c>
    </row>
    <row r="14" spans="1:9" x14ac:dyDescent="0.2">
      <c r="A14" s="4">
        <f>IF('True_Odds_Calculator_3-way'!A15="","",'True_Odds_Calculator_3-way'!A15)</f>
        <v>3.15</v>
      </c>
      <c r="B14" s="4">
        <f>IF('True_Odds_Calculator_3-way'!B15="","",'True_Odds_Calculator_3-way'!B15)</f>
        <v>3.98</v>
      </c>
      <c r="C14" s="4">
        <f>IF('True_Odds_Calculator_3-way'!C15="","",'True_Odds_Calculator_3-way'!C15)</f>
        <v>2.2000000000000002</v>
      </c>
      <c r="D14" s="4">
        <f t="shared" si="0"/>
        <v>2.3262053412807182E-2</v>
      </c>
      <c r="E14" s="4">
        <f t="shared" si="1"/>
        <v>3.2288655449068147</v>
      </c>
      <c r="F14" s="4">
        <f t="shared" si="2"/>
        <v>4.1067380040102437</v>
      </c>
      <c r="G14" s="4">
        <f t="shared" si="3"/>
        <v>2.2381807657143478</v>
      </c>
      <c r="I14" s="4">
        <f t="shared" si="4"/>
        <v>1.0232620534128072</v>
      </c>
    </row>
    <row r="15" spans="1: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4.09</v>
      </c>
      <c r="C15" s="4">
        <f>IF('True_Odds_Calculator_3-way'!C16="","",'True_Odds_Calculator_3-way'!C16)</f>
        <v>4.8899999999999997</v>
      </c>
      <c r="D15" s="4">
        <f t="shared" si="0"/>
        <v>2.3710398689385848E-2</v>
      </c>
      <c r="E15" s="4">
        <f t="shared" si="1"/>
        <v>1.7642621887347556</v>
      </c>
      <c r="F15" s="4">
        <f t="shared" si="2"/>
        <v>4.2266264475212294</v>
      </c>
      <c r="G15" s="4">
        <f t="shared" si="3"/>
        <v>5.0865861255579494</v>
      </c>
      <c r="I15" s="4">
        <f t="shared" si="4"/>
        <v>1.0237103986893858</v>
      </c>
    </row>
    <row r="16" spans="1:9" x14ac:dyDescent="0.2">
      <c r="A16" s="4">
        <f>IF('True_Odds_Calculator_3-way'!A17="","",'True_Odds_Calculator_3-way'!A17)</f>
        <v>3.08</v>
      </c>
      <c r="B16" s="4">
        <f>IF('True_Odds_Calculator_3-way'!B17="","",'True_Odds_Calculator_3-way'!B17)</f>
        <v>4.05</v>
      </c>
      <c r="C16" s="4">
        <f>IF('True_Odds_Calculator_3-way'!C17="","",'True_Odds_Calculator_3-way'!C17)</f>
        <v>2.2200000000000002</v>
      </c>
      <c r="D16" s="4">
        <f t="shared" si="0"/>
        <v>2.2039355372688529E-2</v>
      </c>
      <c r="E16" s="4">
        <f t="shared" si="1"/>
        <v>3.1513047990568479</v>
      </c>
      <c r="F16" s="4">
        <f t="shared" si="2"/>
        <v>4.1741953766565763</v>
      </c>
      <c r="G16" s="4">
        <f t="shared" si="3"/>
        <v>2.2568065353170512</v>
      </c>
      <c r="I16" s="4">
        <f t="shared" si="4"/>
        <v>1.0220393553726885</v>
      </c>
    </row>
    <row r="17" spans="1: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2.76</v>
      </c>
      <c r="D17" s="4">
        <f t="shared" si="0"/>
        <v>3.3321550606810524E-2</v>
      </c>
      <c r="E17" s="4">
        <f t="shared" si="1"/>
        <v>2.571402601599742</v>
      </c>
      <c r="F17" s="4">
        <f t="shared" si="2"/>
        <v>3.84769993350662</v>
      </c>
      <c r="G17" s="4">
        <f t="shared" si="3"/>
        <v>2.8472859027979691</v>
      </c>
      <c r="I17" s="4">
        <f t="shared" si="4"/>
        <v>1.0333215506068105</v>
      </c>
    </row>
    <row r="18" spans="1:9" x14ac:dyDescent="0.2">
      <c r="A18" s="4">
        <f>IF('True_Odds_Calculator_3-way'!A19="","",'True_Odds_Calculator_3-way'!A19)</f>
        <v>3.52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2</v>
      </c>
      <c r="D18" s="4">
        <f t="shared" si="0"/>
        <v>3.5347190497944325E-2</v>
      </c>
      <c r="E18" s="4">
        <f t="shared" si="1"/>
        <v>3.6723053264364602</v>
      </c>
      <c r="F18" s="4">
        <f t="shared" si="2"/>
        <v>4.1758206819807651</v>
      </c>
      <c r="G18" s="4">
        <f t="shared" si="3"/>
        <v>2.0482669889664313</v>
      </c>
      <c r="I18" s="4">
        <f t="shared" si="4"/>
        <v>1.0353471904979443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3.01</v>
      </c>
      <c r="D19" s="4">
        <f t="shared" si="0"/>
        <v>3.2765888406580901E-2</v>
      </c>
      <c r="E19" s="4">
        <f t="shared" si="1"/>
        <v>2.4962514357424261</v>
      </c>
      <c r="F19" s="4">
        <f t="shared" si="2"/>
        <v>3.5958885988504701</v>
      </c>
      <c r="G19" s="4">
        <f t="shared" si="3"/>
        <v>3.1123177833661786</v>
      </c>
      <c r="I19" s="4">
        <f t="shared" si="4"/>
        <v>1.0327658884065809</v>
      </c>
    </row>
    <row r="20" spans="1:9" x14ac:dyDescent="0.2">
      <c r="A20" s="4">
        <f>IF('True_Odds_Calculator_3-way'!A21="","",'True_Odds_Calculator_3-way'!A21)</f>
        <v>1.5</v>
      </c>
      <c r="B20" s="4">
        <f>IF('True_Odds_Calculator_3-way'!B21="","",'True_Odds_Calculator_3-way'!B21)</f>
        <v>4.8099999999999996</v>
      </c>
      <c r="C20" s="4">
        <f>IF('True_Odds_Calculator_3-way'!C21="","",'True_Odds_Calculator_3-way'!C21)</f>
        <v>6.15</v>
      </c>
      <c r="D20" s="4">
        <f t="shared" si="0"/>
        <v>3.7168500583134811E-2</v>
      </c>
      <c r="E20" s="4">
        <f t="shared" si="1"/>
        <v>1.5284042470743238</v>
      </c>
      <c r="F20" s="4">
        <f t="shared" si="2"/>
        <v>5.114809371487854</v>
      </c>
      <c r="G20" s="4">
        <f t="shared" si="3"/>
        <v>6.6572521660852964</v>
      </c>
      <c r="I20" s="4">
        <f t="shared" si="4"/>
        <v>1.0371685005831348</v>
      </c>
    </row>
    <row r="21" spans="1:9" x14ac:dyDescent="0.2">
      <c r="A21" s="4">
        <f>IF('True_Odds_Calculator_3-way'!A22="","",'True_Odds_Calculator_3-way'!A22)</f>
        <v>4.42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1.96</v>
      </c>
      <c r="D21" s="4">
        <f t="shared" si="0"/>
        <v>2.4632863564401752E-2</v>
      </c>
      <c r="E21" s="4">
        <f t="shared" si="1"/>
        <v>4.5864534917783084</v>
      </c>
      <c r="F21" s="4">
        <f t="shared" si="2"/>
        <v>3.5717668238841274</v>
      </c>
      <c r="G21" s="4">
        <f t="shared" si="3"/>
        <v>1.992059145818766</v>
      </c>
      <c r="I21" s="4">
        <f t="shared" si="4"/>
        <v>1.0246328635644018</v>
      </c>
    </row>
    <row r="22" spans="1:9" x14ac:dyDescent="0.2">
      <c r="A22" s="4">
        <f>IF('True_Odds_Calculator_3-way'!A23="","",'True_Odds_Calculator_3-way'!A23)</f>
        <v>1.53</v>
      </c>
      <c r="B22" s="4">
        <f>IF('True_Odds_Calculator_3-way'!B23="","",'True_Odds_Calculator_3-way'!B23)</f>
        <v>4.57</v>
      </c>
      <c r="C22" s="4">
        <f>IF('True_Odds_Calculator_3-way'!C23="","",'True_Odds_Calculator_3-way'!C23)</f>
        <v>6.5</v>
      </c>
      <c r="D22" s="4">
        <f t="shared" si="0"/>
        <v>2.6259305831966451E-2</v>
      </c>
      <c r="E22" s="4">
        <f t="shared" si="1"/>
        <v>1.5507682701226264</v>
      </c>
      <c r="F22" s="4">
        <f t="shared" si="2"/>
        <v>4.7604249770001976</v>
      </c>
      <c r="G22" s="4">
        <f t="shared" si="3"/>
        <v>6.8921287883191757</v>
      </c>
      <c r="I22" s="4">
        <f t="shared" si="4"/>
        <v>1.0262593058319665</v>
      </c>
    </row>
    <row r="23" spans="1:9" x14ac:dyDescent="0.2">
      <c r="A23" s="4">
        <f>IF('True_Odds_Calculator_3-way'!A24="","",'True_Odds_Calculator_3-way'!A24)</f>
        <v>2.93</v>
      </c>
      <c r="B23" s="4">
        <f>IF('True_Odds_Calculator_3-way'!B24="","",'True_Odds_Calculator_3-way'!B24)</f>
        <v>3.19</v>
      </c>
      <c r="C23" s="4">
        <f>IF('True_Odds_Calculator_3-way'!C24="","",'True_Odds_Calculator_3-way'!C24)</f>
        <v>2.72</v>
      </c>
      <c r="D23" s="4">
        <f t="shared" si="0"/>
        <v>2.2423610975625952E-2</v>
      </c>
      <c r="E23" s="4">
        <f t="shared" si="1"/>
        <v>2.9956049263159419</v>
      </c>
      <c r="F23" s="4">
        <f t="shared" si="2"/>
        <v>3.2679195315048073</v>
      </c>
      <c r="G23" s="4">
        <f t="shared" si="3"/>
        <v>2.776447228440718</v>
      </c>
      <c r="I23" s="4">
        <f t="shared" si="4"/>
        <v>1.022423610975626</v>
      </c>
    </row>
    <row r="24" spans="1:9" x14ac:dyDescent="0.2">
      <c r="A24" s="4">
        <f>IF('True_Odds_Calculator_3-way'!A25="","",'True_Odds_Calculator_3-way'!A25)</f>
        <v>5.87</v>
      </c>
      <c r="B24" s="4">
        <f>IF('True_Odds_Calculator_3-way'!B25="","",'True_Odds_Calculator_3-way'!B25)</f>
        <v>4.26</v>
      </c>
      <c r="C24" s="4">
        <f>IF('True_Odds_Calculator_3-way'!C25="","",'True_Odds_Calculator_3-way'!C25)</f>
        <v>1.61</v>
      </c>
      <c r="D24" s="4">
        <f t="shared" si="0"/>
        <v>2.6217547737601876E-2</v>
      </c>
      <c r="E24" s="4">
        <f t="shared" si="1"/>
        <v>6.1874078458497657</v>
      </c>
      <c r="F24" s="4">
        <f t="shared" si="2"/>
        <v>4.4247278285610978</v>
      </c>
      <c r="G24" s="4">
        <f t="shared" si="3"/>
        <v>1.6329761109738503</v>
      </c>
      <c r="I24" s="4">
        <f t="shared" si="4"/>
        <v>1.0262175477376019</v>
      </c>
    </row>
    <row r="25" spans="1:9" x14ac:dyDescent="0.2">
      <c r="A25" s="4">
        <f>IF('True_Odds_Calculator_3-way'!A26="","",'True_Odds_Calculator_3-way'!A26)</f>
        <v>1.19</v>
      </c>
      <c r="B25" s="4">
        <f>IF('True_Odds_Calculator_3-way'!B26="","",'True_Odds_Calculator_3-way'!B26)</f>
        <v>7.56</v>
      </c>
      <c r="C25" s="4">
        <f>IF('True_Odds_Calculator_3-way'!C26="","",'True_Odds_Calculator_3-way'!C26)</f>
        <v>16.420000000000002</v>
      </c>
      <c r="D25" s="4">
        <f t="shared" si="0"/>
        <v>3.3512606558390168E-2</v>
      </c>
      <c r="E25" s="4">
        <f t="shared" si="1"/>
        <v>1.20603218861947</v>
      </c>
      <c r="F25" s="4">
        <f t="shared" si="2"/>
        <v>8.2573476089163638</v>
      </c>
      <c r="G25" s="4">
        <f t="shared" si="3"/>
        <v>20.108395926291095</v>
      </c>
      <c r="I25" s="4">
        <f t="shared" si="4"/>
        <v>1.0335126065583902</v>
      </c>
    </row>
    <row r="26" spans="1:9" x14ac:dyDescent="0.2">
      <c r="A26" s="4">
        <f>IF('True_Odds_Calculator_3-way'!A27="","",'True_Odds_Calculator_3-way'!A27)</f>
        <v>2.93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2.54</v>
      </c>
      <c r="D26" s="4">
        <f t="shared" si="0"/>
        <v>2.2354037568300233E-2</v>
      </c>
      <c r="E26" s="4">
        <f t="shared" si="1"/>
        <v>2.9953968316631365</v>
      </c>
      <c r="F26" s="4">
        <f t="shared" si="2"/>
        <v>3.5726410239337971</v>
      </c>
      <c r="G26" s="4">
        <f t="shared" si="3"/>
        <v>2.5890005070266642</v>
      </c>
      <c r="I26" s="4">
        <f t="shared" si="4"/>
        <v>1.0223540375683002</v>
      </c>
    </row>
    <row r="27" spans="1:9" x14ac:dyDescent="0.2">
      <c r="A27" s="4">
        <f>IF('True_Odds_Calculator_3-way'!A28="","",'True_Odds_Calculator_3-way'!A28)</f>
        <v>3.47</v>
      </c>
      <c r="B27" s="4">
        <f>IF('True_Odds_Calculator_3-way'!B28="","",'True_Odds_Calculator_3-way'!B28)</f>
        <v>3.22</v>
      </c>
      <c r="C27" s="4">
        <f>IF('True_Odds_Calculator_3-way'!C28="","",'True_Odds_Calculator_3-way'!C28)</f>
        <v>2.36</v>
      </c>
      <c r="D27" s="4">
        <f t="shared" si="0"/>
        <v>2.2472257810848051E-2</v>
      </c>
      <c r="E27" s="4">
        <f t="shared" si="1"/>
        <v>3.5626024092565722</v>
      </c>
      <c r="F27" s="4">
        <f t="shared" si="2"/>
        <v>3.2995867699652779</v>
      </c>
      <c r="G27" s="4">
        <f t="shared" si="3"/>
        <v>2.4024713110183722</v>
      </c>
      <c r="I27" s="4">
        <f t="shared" si="4"/>
        <v>1.0224722578108481</v>
      </c>
    </row>
    <row r="28" spans="1:9" x14ac:dyDescent="0.2">
      <c r="A28" s="4">
        <f>IF('True_Odds_Calculator_3-way'!A29="","",'True_Odds_Calculator_3-way'!A29)</f>
        <v>1.31</v>
      </c>
      <c r="B28" s="4">
        <f>IF('True_Odds_Calculator_3-way'!B29="","",'True_Odds_Calculator_3-way'!B29)</f>
        <v>5.51</v>
      </c>
      <c r="C28" s="4">
        <f>IF('True_Odds_Calculator_3-way'!C29="","",'True_Odds_Calculator_3-way'!C29)</f>
        <v>12.17</v>
      </c>
      <c r="D28" s="4">
        <f t="shared" si="0"/>
        <v>2.7016250586250568E-2</v>
      </c>
      <c r="E28" s="4">
        <f t="shared" si="1"/>
        <v>1.3256386869699166</v>
      </c>
      <c r="F28" s="4">
        <f t="shared" si="2"/>
        <v>5.7976799937221264</v>
      </c>
      <c r="G28" s="4">
        <f t="shared" si="3"/>
        <v>13.66795179543135</v>
      </c>
      <c r="I28" s="4">
        <f t="shared" si="4"/>
        <v>1.0270162505862506</v>
      </c>
    </row>
    <row r="29" spans="1: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3.37</v>
      </c>
      <c r="C29" s="4">
        <f>IF('True_Odds_Calculator_3-way'!C30="","",'True_Odds_Calculator_3-way'!C30)</f>
        <v>3.53</v>
      </c>
      <c r="D29" s="4">
        <f t="shared" si="0"/>
        <v>2.8452517298223068E-2</v>
      </c>
      <c r="E29" s="4">
        <f t="shared" si="1"/>
        <v>2.2781828950849845</v>
      </c>
      <c r="F29" s="4">
        <f t="shared" si="2"/>
        <v>3.4812670785576585</v>
      </c>
      <c r="G29" s="4">
        <f t="shared" si="3"/>
        <v>3.6522749841983919</v>
      </c>
      <c r="I29" s="4">
        <f t="shared" si="4"/>
        <v>1.0284525172982231</v>
      </c>
    </row>
    <row r="30" spans="1:9" x14ac:dyDescent="0.2">
      <c r="A30" s="4">
        <f>IF('True_Odds_Calculator_3-way'!A31="","",'True_Odds_Calculator_3-way'!A31)</f>
        <v>6.02</v>
      </c>
      <c r="B30" s="4">
        <f>IF('True_Odds_Calculator_3-way'!B31="","",'True_Odds_Calculator_3-way'!B31)</f>
        <v>4.1399999999999997</v>
      </c>
      <c r="C30" s="4">
        <f>IF('True_Odds_Calculator_3-way'!C31="","",'True_Odds_Calculator_3-way'!C31)</f>
        <v>1.6</v>
      </c>
      <c r="D30" s="4">
        <f t="shared" si="0"/>
        <v>3.2658850530438155E-2</v>
      </c>
      <c r="E30" s="4">
        <f t="shared" si="1"/>
        <v>6.4421917879037238</v>
      </c>
      <c r="F30" s="4">
        <f t="shared" si="2"/>
        <v>4.3353927421061638</v>
      </c>
      <c r="G30" s="4">
        <f t="shared" si="3"/>
        <v>1.6283629125169061</v>
      </c>
      <c r="I30" s="4">
        <f t="shared" si="4"/>
        <v>1.0326588505304382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4.3499999999999996</v>
      </c>
      <c r="D31" s="4">
        <f t="shared" si="0"/>
        <v>3.292005739745596E-2</v>
      </c>
      <c r="E31" s="4">
        <f t="shared" si="1"/>
        <v>1.9717590373054508</v>
      </c>
      <c r="F31" s="4">
        <f t="shared" si="2"/>
        <v>3.6506085440840614</v>
      </c>
      <c r="G31" s="4">
        <f t="shared" si="3"/>
        <v>4.5680517630390005</v>
      </c>
      <c r="I31" s="4">
        <f t="shared" si="4"/>
        <v>1.032920057397456</v>
      </c>
    </row>
    <row r="32" spans="1: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3.25</v>
      </c>
      <c r="C32" s="4">
        <f>IF('True_Odds_Calculator_3-way'!C33="","",'True_Odds_Calculator_3-way'!C33)</f>
        <v>3.28</v>
      </c>
      <c r="D32" s="4">
        <f t="shared" si="0"/>
        <v>3.2738423699686381E-2</v>
      </c>
      <c r="E32" s="4">
        <f t="shared" si="1"/>
        <v>2.4434627954310519</v>
      </c>
      <c r="F32" s="4">
        <f t="shared" si="2"/>
        <v>3.3695049715343144</v>
      </c>
      <c r="G32" s="4">
        <f t="shared" si="3"/>
        <v>3.4017627288329524</v>
      </c>
      <c r="I32" s="4">
        <f t="shared" si="4"/>
        <v>1.0327384236996864</v>
      </c>
    </row>
    <row r="33" spans="1:9" x14ac:dyDescent="0.2">
      <c r="A33" s="4">
        <f>IF('True_Odds_Calculator_3-way'!A34="","",'True_Odds_Calculator_3-way'!A34)</f>
        <v>2.36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3.37</v>
      </c>
      <c r="D33" s="4">
        <f t="shared" si="0"/>
        <v>2.721318486150115E-2</v>
      </c>
      <c r="E33" s="4">
        <f t="shared" si="1"/>
        <v>2.4116274091688497</v>
      </c>
      <c r="F33" s="4">
        <f t="shared" si="2"/>
        <v>3.3593413017654981</v>
      </c>
      <c r="G33" s="4">
        <f t="shared" si="3"/>
        <v>3.4762676874143694</v>
      </c>
      <c r="I33" s="4">
        <f t="shared" si="4"/>
        <v>1.0272131848615011</v>
      </c>
    </row>
    <row r="34" spans="1: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3.51</v>
      </c>
      <c r="C34" s="4">
        <f>IF('True_Odds_Calculator_3-way'!C35="","",'True_Odds_Calculator_3-way'!C35)</f>
        <v>2.42</v>
      </c>
      <c r="D34" s="4">
        <f t="shared" si="0"/>
        <v>2.707079381720523E-2</v>
      </c>
      <c r="E34" s="4">
        <f t="shared" si="1"/>
        <v>3.125744606264925</v>
      </c>
      <c r="F34" s="4">
        <f t="shared" si="2"/>
        <v>3.6248079205785979</v>
      </c>
      <c r="G34" s="4">
        <f t="shared" si="3"/>
        <v>2.4740255609257078</v>
      </c>
      <c r="I34" s="4">
        <f t="shared" si="4"/>
        <v>1.0270707938172052</v>
      </c>
    </row>
    <row r="35" spans="1: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5.8</v>
      </c>
      <c r="D35" s="4">
        <f t="shared" si="0"/>
        <v>3.0999651689306962E-2</v>
      </c>
      <c r="E35" s="4">
        <f t="shared" si="1"/>
        <v>1.6786201520171506</v>
      </c>
      <c r="F35" s="4">
        <f t="shared" si="2"/>
        <v>4.1289549376797696</v>
      </c>
      <c r="G35" s="4">
        <f t="shared" si="3"/>
        <v>6.1697707736389686</v>
      </c>
      <c r="I35" s="4">
        <f t="shared" si="4"/>
        <v>1.030999651689307</v>
      </c>
    </row>
    <row r="36" spans="1:9" x14ac:dyDescent="0.2">
      <c r="A36" s="4">
        <f>IF('True_Odds_Calculator_3-way'!A37="","",'True_Odds_Calculator_3-way'!A37)</f>
        <v>1.79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5.25</v>
      </c>
      <c r="D36" s="4">
        <f t="shared" si="0"/>
        <v>2.9247453171212578E-2</v>
      </c>
      <c r="E36" s="4">
        <f t="shared" si="1"/>
        <v>1.8217920574735582</v>
      </c>
      <c r="F36" s="4">
        <f t="shared" si="2"/>
        <v>3.6987324188227118</v>
      </c>
      <c r="G36" s="4">
        <f t="shared" si="3"/>
        <v>5.5332063382111007</v>
      </c>
      <c r="I36" s="4">
        <f t="shared" si="4"/>
        <v>1.0292474531712126</v>
      </c>
    </row>
    <row r="37" spans="1:9" x14ac:dyDescent="0.2">
      <c r="A37" s="4">
        <f>IF('True_Odds_Calculator_3-way'!A38="","",'True_Odds_Calculator_3-way'!A38)</f>
        <v>2.16</v>
      </c>
      <c r="B37" s="4">
        <f>IF('True_Odds_Calculator_3-way'!B38="","",'True_Odds_Calculator_3-way'!B38)</f>
        <v>3.5</v>
      </c>
      <c r="C37" s="4">
        <f>IF('True_Odds_Calculator_3-way'!C38="","",'True_Odds_Calculator_3-way'!C38)</f>
        <v>3.57</v>
      </c>
      <c r="D37" s="4">
        <f t="shared" si="0"/>
        <v>2.8789293495175894E-2</v>
      </c>
      <c r="E37" s="4">
        <f t="shared" si="1"/>
        <v>2.2057208237986274</v>
      </c>
      <c r="F37" s="4">
        <f t="shared" si="2"/>
        <v>3.6216419312417809</v>
      </c>
      <c r="G37" s="4">
        <f t="shared" si="3"/>
        <v>3.6966442953020131</v>
      </c>
      <c r="I37" s="4">
        <f t="shared" si="4"/>
        <v>1.0287892934951759</v>
      </c>
    </row>
    <row r="38" spans="1:9" x14ac:dyDescent="0.2">
      <c r="A38" s="4">
        <f>IF('True_Odds_Calculator_3-way'!A39="","",'True_Odds_Calculator_3-way'!A39)</f>
        <v>1.57</v>
      </c>
      <c r="B38" s="4">
        <f>IF('True_Odds_Calculator_3-way'!B39="","",'True_Odds_Calculator_3-way'!B39)</f>
        <v>4.09</v>
      </c>
      <c r="C38" s="4">
        <f>IF('True_Odds_Calculator_3-way'!C39="","",'True_Odds_Calculator_3-way'!C39)</f>
        <v>6.44</v>
      </c>
      <c r="D38" s="4">
        <f t="shared" si="0"/>
        <v>3.6720955770938257E-2</v>
      </c>
      <c r="E38" s="4">
        <f t="shared" si="1"/>
        <v>1.6007623302276928</v>
      </c>
      <c r="F38" s="4">
        <f t="shared" si="2"/>
        <v>4.3055482442623472</v>
      </c>
      <c r="G38" s="4">
        <f t="shared" si="3"/>
        <v>6.9910913110190096</v>
      </c>
      <c r="I38" s="4">
        <f t="shared" si="4"/>
        <v>1.0367209557709383</v>
      </c>
    </row>
    <row r="39" spans="1:9" x14ac:dyDescent="0.2">
      <c r="A39" s="4">
        <f>IF('True_Odds_Calculator_3-way'!A40="","",'True_Odds_Calculator_3-way'!A40)</f>
        <v>2.0099999999999998</v>
      </c>
      <c r="B39" s="4">
        <f>IF('True_Odds_Calculator_3-way'!B40="","",'True_Odds_Calculator_3-way'!B40)</f>
        <v>3.53</v>
      </c>
      <c r="C39" s="4">
        <f>IF('True_Odds_Calculator_3-way'!C40="","",'True_Odds_Calculator_3-way'!C40)</f>
        <v>3.77</v>
      </c>
      <c r="D39" s="4">
        <f t="shared" si="0"/>
        <v>4.6050546181035656E-2</v>
      </c>
      <c r="E39" s="4">
        <f t="shared" si="1"/>
        <v>2.0739906288252747</v>
      </c>
      <c r="F39" s="4">
        <f t="shared" si="2"/>
        <v>3.7322354421580743</v>
      </c>
      <c r="G39" s="4">
        <f t="shared" si="3"/>
        <v>4.0015717000444946</v>
      </c>
      <c r="I39" s="4">
        <f t="shared" si="4"/>
        <v>1.0460505461810357</v>
      </c>
    </row>
    <row r="40" spans="1: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2.62</v>
      </c>
      <c r="D40" s="4">
        <f t="shared" si="0"/>
        <v>4.3594949187720555E-2</v>
      </c>
      <c r="E40" s="4">
        <f t="shared" si="1"/>
        <v>2.8102619023535618</v>
      </c>
      <c r="F40" s="4">
        <f t="shared" si="2"/>
        <v>3.6099318495830737</v>
      </c>
      <c r="G40" s="4">
        <f t="shared" si="3"/>
        <v>2.7236991875090268</v>
      </c>
      <c r="I40" s="4">
        <f t="shared" si="4"/>
        <v>1.0435949491877206</v>
      </c>
    </row>
    <row r="41" spans="1:9" x14ac:dyDescent="0.2">
      <c r="A41" s="4">
        <f>IF('True_Odds_Calculator_3-way'!A42="","",'True_Odds_Calculator_3-way'!A42)</f>
        <v>2.0099999999999998</v>
      </c>
      <c r="B41" s="4">
        <f>IF('True_Odds_Calculator_3-way'!B42="","",'True_Odds_Calculator_3-way'!B42)</f>
        <v>3.45</v>
      </c>
      <c r="C41" s="4">
        <f>IF('True_Odds_Calculator_3-way'!C42="","",'True_Odds_Calculator_3-way'!C42)</f>
        <v>3.87</v>
      </c>
      <c r="D41" s="4">
        <f t="shared" si="0"/>
        <v>4.5765443091251079E-2</v>
      </c>
      <c r="E41" s="4">
        <f t="shared" si="1"/>
        <v>2.0735819250423329</v>
      </c>
      <c r="F41" s="4">
        <f t="shared" si="2"/>
        <v>3.6416615949536641</v>
      </c>
      <c r="G41" s="4">
        <f t="shared" si="3"/>
        <v>4.1128096789247079</v>
      </c>
      <c r="I41" s="4">
        <f t="shared" si="4"/>
        <v>1.0457654430912511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3.4</v>
      </c>
      <c r="D42" s="4">
        <f t="shared" si="0"/>
        <v>4.3576521517697975E-2</v>
      </c>
      <c r="E42" s="4">
        <f t="shared" si="1"/>
        <v>2.3153343487446572</v>
      </c>
      <c r="F42" s="4">
        <f t="shared" si="2"/>
        <v>3.4661468868375565</v>
      </c>
      <c r="G42" s="4">
        <f t="shared" si="3"/>
        <v>3.5766384577435391</v>
      </c>
      <c r="I42" s="4">
        <f t="shared" si="4"/>
        <v>1.043576521517698</v>
      </c>
    </row>
    <row r="43" spans="1:9" x14ac:dyDescent="0.2">
      <c r="A43" s="4">
        <f>IF('True_Odds_Calculator_3-way'!A44="","",'True_Odds_Calculator_3-way'!A44)</f>
        <v>2.37</v>
      </c>
      <c r="B43" s="4">
        <f>IF('True_Odds_Calculator_3-way'!B44="","",'True_Odds_Calculator_3-way'!B44)</f>
        <v>3.31</v>
      </c>
      <c r="C43" s="4">
        <f>IF('True_Odds_Calculator_3-way'!C44="","",'True_Odds_Calculator_3-way'!C44)</f>
        <v>3.12</v>
      </c>
      <c r="D43" s="4">
        <f t="shared" si="0"/>
        <v>4.4568552408240203E-2</v>
      </c>
      <c r="E43" s="4">
        <f t="shared" si="1"/>
        <v>2.4564909749379438</v>
      </c>
      <c r="F43" s="4">
        <f t="shared" si="2"/>
        <v>3.4811836169715247</v>
      </c>
      <c r="G43" s="4">
        <f t="shared" si="3"/>
        <v>3.2716449799815206</v>
      </c>
      <c r="I43" s="4">
        <f t="shared" si="4"/>
        <v>1.0445685524082402</v>
      </c>
    </row>
    <row r="44" spans="1:9" x14ac:dyDescent="0.2">
      <c r="A44" s="4">
        <f>IF('True_Odds_Calculator_3-way'!A45="","",'True_Odds_Calculator_3-way'!A45)</f>
        <v>2.81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2.62</v>
      </c>
      <c r="D44" s="4">
        <f t="shared" si="0"/>
        <v>4.3361672987490385E-2</v>
      </c>
      <c r="E44" s="4">
        <f t="shared" si="1"/>
        <v>2.9289610222021034</v>
      </c>
      <c r="F44" s="4">
        <f t="shared" si="2"/>
        <v>3.4322212735688695</v>
      </c>
      <c r="G44" s="4">
        <f t="shared" si="3"/>
        <v>2.7231224535949026</v>
      </c>
      <c r="I44" s="4">
        <f t="shared" si="4"/>
        <v>1.0433616729874904</v>
      </c>
    </row>
    <row r="45" spans="1:9" x14ac:dyDescent="0.2">
      <c r="A45" s="4">
        <f>IF('True_Odds_Calculator_3-way'!A46="","",'True_Odds_Calculator_3-way'!A46)</f>
        <v>2.2799999999999998</v>
      </c>
      <c r="B45" s="4">
        <f>IF('True_Odds_Calculator_3-way'!B46="","",'True_Odds_Calculator_3-way'!B46)</f>
        <v>3.52</v>
      </c>
      <c r="C45" s="4">
        <f>IF('True_Odds_Calculator_3-way'!C46="","",'True_Odds_Calculator_3-way'!C46)</f>
        <v>3.16</v>
      </c>
      <c r="D45" s="4">
        <f t="shared" si="0"/>
        <v>3.9143096521510934E-2</v>
      </c>
      <c r="E45" s="4">
        <f t="shared" si="1"/>
        <v>2.3499067977362627</v>
      </c>
      <c r="F45" s="4">
        <f t="shared" si="2"/>
        <v>3.6894486273098006</v>
      </c>
      <c r="G45" s="4">
        <f t="shared" si="3"/>
        <v>3.295892028866974</v>
      </c>
      <c r="I45" s="4">
        <f t="shared" si="4"/>
        <v>1.0391430965215109</v>
      </c>
    </row>
    <row r="46" spans="1:9" x14ac:dyDescent="0.2">
      <c r="A46" s="4">
        <f>IF('True_Odds_Calculator_3-way'!A47="","",'True_Odds_Calculator_3-way'!A47)</f>
        <v>3.06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2.35</v>
      </c>
      <c r="D46" s="4">
        <f t="shared" si="0"/>
        <v>4.3874490018905199E-2</v>
      </c>
      <c r="E46" s="4">
        <f t="shared" si="1"/>
        <v>3.2033565475708601</v>
      </c>
      <c r="F46" s="4">
        <f t="shared" si="2"/>
        <v>3.6111465470163977</v>
      </c>
      <c r="G46" s="4">
        <f t="shared" si="3"/>
        <v>2.4336401993999059</v>
      </c>
      <c r="I46" s="4">
        <f t="shared" si="4"/>
        <v>1.0438744900189052</v>
      </c>
    </row>
    <row r="47" spans="1:9" x14ac:dyDescent="0.2">
      <c r="A47" s="4">
        <f>IF('True_Odds_Calculator_3-way'!A48="","",'True_Odds_Calculator_3-way'!A48)</f>
        <v>1.6</v>
      </c>
      <c r="B47" s="4">
        <f>IF('True_Odds_Calculator_3-way'!B48="","",'True_Odds_Calculator_3-way'!B48)</f>
        <v>4.03</v>
      </c>
      <c r="C47" s="4">
        <f>IF('True_Odds_Calculator_3-way'!C48="","",'True_Odds_Calculator_3-way'!C48)</f>
        <v>5.87</v>
      </c>
      <c r="D47" s="4">
        <f t="shared" si="0"/>
        <v>4.3496709094060337E-2</v>
      </c>
      <c r="E47" s="4">
        <f t="shared" si="1"/>
        <v>1.6379986947858949</v>
      </c>
      <c r="F47" s="4">
        <f t="shared" si="2"/>
        <v>4.280088022236245</v>
      </c>
      <c r="G47" s="4">
        <f t="shared" si="3"/>
        <v>6.4160617844392993</v>
      </c>
      <c r="I47" s="4">
        <f t="shared" si="4"/>
        <v>1.0434967090940603</v>
      </c>
    </row>
    <row r="48" spans="1:9" x14ac:dyDescent="0.2">
      <c r="A48" s="4">
        <f>IF('True_Odds_Calculator_3-way'!A49="","",'True_Odds_Calculator_3-way'!A49)</f>
        <v>2.27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3.37</v>
      </c>
      <c r="D48" s="4">
        <f t="shared" si="0"/>
        <v>4.4956847098051478E-2</v>
      </c>
      <c r="E48" s="4">
        <f t="shared" si="1"/>
        <v>2.3499386810397995</v>
      </c>
      <c r="F48" s="4">
        <f t="shared" si="2"/>
        <v>3.4163892639122202</v>
      </c>
      <c r="G48" s="4">
        <f t="shared" si="3"/>
        <v>3.5492421403512524</v>
      </c>
      <c r="I48" s="4">
        <f t="shared" si="4"/>
        <v>1.0449568470980515</v>
      </c>
    </row>
    <row r="49" spans="1: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5.48</v>
      </c>
      <c r="D49" s="4">
        <f t="shared" si="0"/>
        <v>4.7950813701064909E-2</v>
      </c>
      <c r="E49" s="4">
        <f t="shared" si="1"/>
        <v>1.7157991747271863</v>
      </c>
      <c r="F49" s="4">
        <f t="shared" si="2"/>
        <v>3.9891007857663157</v>
      </c>
      <c r="G49" s="4">
        <f t="shared" si="3"/>
        <v>6.0060728390668476</v>
      </c>
      <c r="I49" s="4">
        <f t="shared" si="4"/>
        <v>1.0479508137010649</v>
      </c>
    </row>
    <row r="50" spans="1: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4.05</v>
      </c>
      <c r="C50" s="4">
        <f>IF('True_Odds_Calculator_3-way'!C51="","",'True_Odds_Calculator_3-way'!C51)</f>
        <v>5.55</v>
      </c>
      <c r="D50" s="4">
        <f t="shared" si="0"/>
        <v>4.0590692942431117E-2</v>
      </c>
      <c r="E50" s="4">
        <f t="shared" si="1"/>
        <v>1.6667591675376532</v>
      </c>
      <c r="F50" s="4">
        <f t="shared" si="2"/>
        <v>4.2847958226008744</v>
      </c>
      <c r="G50" s="4">
        <f t="shared" si="3"/>
        <v>6.0006018891950639</v>
      </c>
      <c r="I50" s="4">
        <f t="shared" si="4"/>
        <v>1.0405906929424311</v>
      </c>
    </row>
    <row r="51" spans="1: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3.43</v>
      </c>
      <c r="C51" s="4">
        <f>IF('True_Odds_Calculator_3-way'!C52="","",'True_Odds_Calculator_3-way'!C52)</f>
        <v>2.58</v>
      </c>
      <c r="D51" s="4">
        <f t="shared" si="0"/>
        <v>3.8854318945006794E-2</v>
      </c>
      <c r="E51" s="4">
        <f t="shared" si="1"/>
        <v>2.883832391671068</v>
      </c>
      <c r="F51" s="4">
        <f t="shared" si="2"/>
        <v>3.5894559749339203</v>
      </c>
      <c r="G51" s="4">
        <f t="shared" si="3"/>
        <v>2.6691902288912841</v>
      </c>
      <c r="I51" s="4">
        <f t="shared" si="4"/>
        <v>1.0388543189450068</v>
      </c>
    </row>
    <row r="52" spans="1:9" x14ac:dyDescent="0.2">
      <c r="A52" s="4">
        <f>IF('True_Odds_Calculator_3-way'!A53="","",'True_Odds_Calculator_3-way'!A53)</f>
        <v>2.0099999999999998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3.72</v>
      </c>
      <c r="D52" s="4">
        <f t="shared" si="0"/>
        <v>4.6441686929947767E-2</v>
      </c>
      <c r="E52" s="4">
        <f t="shared" si="1"/>
        <v>2.0745516029634494</v>
      </c>
      <c r="F52" s="4">
        <f t="shared" si="2"/>
        <v>3.7788398814943664</v>
      </c>
      <c r="G52" s="4">
        <f t="shared" si="3"/>
        <v>3.9473168671556009</v>
      </c>
      <c r="I52" s="4">
        <f t="shared" si="4"/>
        <v>1.0464416869299478</v>
      </c>
    </row>
    <row r="53" spans="1:9" x14ac:dyDescent="0.2">
      <c r="A53" s="4">
        <f>IF('True_Odds_Calculator_3-way'!A54="","",'True_Odds_Calculator_3-way'!A54)</f>
        <v>2.14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3.72</v>
      </c>
      <c r="D53" s="4">
        <f t="shared" si="0"/>
        <v>4.4748899235885542E-2</v>
      </c>
      <c r="E53" s="4">
        <f t="shared" si="1"/>
        <v>2.2105631234110477</v>
      </c>
      <c r="F53" s="4">
        <f t="shared" si="2"/>
        <v>3.4045372372778271</v>
      </c>
      <c r="G53" s="4">
        <f t="shared" si="3"/>
        <v>3.9385444559544989</v>
      </c>
      <c r="I53" s="4">
        <f t="shared" si="4"/>
        <v>1.0447488992358855</v>
      </c>
    </row>
    <row r="54" spans="1:9" x14ac:dyDescent="0.2">
      <c r="A54" s="4">
        <f>IF('True_Odds_Calculator_3-way'!A55="","",'True_Odds_Calculator_3-way'!A55)</f>
        <v>1.81</v>
      </c>
      <c r="B54" s="4">
        <f>IF('True_Odds_Calculator_3-way'!B55="","",'True_Odds_Calculator_3-way'!B55)</f>
        <v>3.6</v>
      </c>
      <c r="C54" s="4">
        <f>IF('True_Odds_Calculator_3-way'!C55="","",'True_Odds_Calculator_3-way'!C55)</f>
        <v>4.5599999999999996</v>
      </c>
      <c r="D54" s="4">
        <f t="shared" si="0"/>
        <v>4.9562211237116793E-2</v>
      </c>
      <c r="E54" s="4">
        <f t="shared" si="1"/>
        <v>1.8657919061206445</v>
      </c>
      <c r="F54" s="4">
        <f t="shared" si="2"/>
        <v>3.8276480408928837</v>
      </c>
      <c r="G54" s="4">
        <f t="shared" si="3"/>
        <v>4.9315133972435401</v>
      </c>
      <c r="I54" s="4">
        <f t="shared" si="4"/>
        <v>1.0495622112371168</v>
      </c>
    </row>
    <row r="55" spans="1: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3.67</v>
      </c>
      <c r="D55" s="4">
        <f t="shared" si="0"/>
        <v>4.4032260940844781E-2</v>
      </c>
      <c r="E55" s="4">
        <f t="shared" si="1"/>
        <v>2.1774337219787188</v>
      </c>
      <c r="F55" s="4">
        <f t="shared" si="2"/>
        <v>3.534297902798551</v>
      </c>
      <c r="G55" s="4">
        <f t="shared" si="3"/>
        <v>3.8789436952458498</v>
      </c>
      <c r="I55" s="4">
        <f t="shared" si="4"/>
        <v>1.0440322609408448</v>
      </c>
    </row>
    <row r="56" spans="1:9" x14ac:dyDescent="0.2">
      <c r="A56" s="4">
        <f>IF('True_Odds_Calculator_3-way'!A57="","",'True_Odds_Calculator_3-way'!A57)</f>
        <v>2.27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3.25</v>
      </c>
      <c r="D56" s="4">
        <f t="shared" si="0"/>
        <v>4.4956847098051478E-2</v>
      </c>
      <c r="E56" s="4">
        <f t="shared" si="1"/>
        <v>2.3499386810397995</v>
      </c>
      <c r="F56" s="4">
        <f t="shared" si="2"/>
        <v>3.5492421403512524</v>
      </c>
      <c r="G56" s="4">
        <f t="shared" si="3"/>
        <v>3.4163892639122202</v>
      </c>
      <c r="I56" s="4">
        <f t="shared" si="4"/>
        <v>1.0449568470980515</v>
      </c>
    </row>
    <row r="57" spans="1:9" x14ac:dyDescent="0.2">
      <c r="A57" s="4">
        <f>IF('True_Odds_Calculator_3-way'!A58="","",'True_Odds_Calculator_3-way'!A58)</f>
        <v>2.98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2.5099999999999998</v>
      </c>
      <c r="D57" s="4">
        <f t="shared" si="0"/>
        <v>4.4535850511829844E-2</v>
      </c>
      <c r="E57" s="4">
        <f t="shared" si="1"/>
        <v>3.117934115349144</v>
      </c>
      <c r="F57" s="4">
        <f t="shared" si="2"/>
        <v>3.3816489503600828</v>
      </c>
      <c r="G57" s="4">
        <f t="shared" si="3"/>
        <v>2.6071466148924034</v>
      </c>
      <c r="I57" s="4">
        <f t="shared" si="4"/>
        <v>1.0445358505118298</v>
      </c>
    </row>
    <row r="58" spans="1:9" x14ac:dyDescent="0.2">
      <c r="A58" s="4">
        <f>IF('True_Odds_Calculator_3-way'!A59="","",'True_Odds_Calculator_3-way'!A59)</f>
        <v>2.85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2.73</v>
      </c>
      <c r="D58" s="4">
        <f t="shared" si="0"/>
        <v>4.3974944903737434E-2</v>
      </c>
      <c r="E58" s="4">
        <f t="shared" si="1"/>
        <v>2.9742529803955375</v>
      </c>
      <c r="F58" s="4">
        <f t="shared" si="2"/>
        <v>3.2037001901363245</v>
      </c>
      <c r="G58" s="4">
        <f t="shared" si="3"/>
        <v>2.8438009510260973</v>
      </c>
      <c r="I58" s="4">
        <f t="shared" si="4"/>
        <v>1.0439749449037374</v>
      </c>
    </row>
    <row r="59" spans="1:9" x14ac:dyDescent="0.2">
      <c r="A59" s="4">
        <f>IF('True_Odds_Calculator_3-way'!A60="","",'True_Odds_Calculator_3-way'!A60)</f>
        <v>2.42</v>
      </c>
      <c r="B59" s="4">
        <f>IF('True_Odds_Calculator_3-way'!B60="","",'True_Odds_Calculator_3-way'!B60)</f>
        <v>3.27</v>
      </c>
      <c r="C59" s="4">
        <f>IF('True_Odds_Calculator_3-way'!C60="","",'True_Odds_Calculator_3-way'!C60)</f>
        <v>3.07</v>
      </c>
      <c r="D59" s="4">
        <f t="shared" si="0"/>
        <v>4.4766437072186083E-2</v>
      </c>
      <c r="E59" s="4">
        <f t="shared" si="1"/>
        <v>2.5106640782788658</v>
      </c>
      <c r="F59" s="4">
        <f t="shared" si="2"/>
        <v>3.4377462602776396</v>
      </c>
      <c r="G59" s="4">
        <f t="shared" si="3"/>
        <v>3.2173918993452335</v>
      </c>
      <c r="I59" s="4">
        <f t="shared" si="4"/>
        <v>1.0447664370721861</v>
      </c>
    </row>
    <row r="60" spans="1:9" x14ac:dyDescent="0.2">
      <c r="A60" s="4">
        <f>IF('True_Odds_Calculator_3-way'!A61="","",'True_Odds_Calculator_3-way'!A61)</f>
        <v>3.04</v>
      </c>
      <c r="B60" s="4">
        <f>IF('True_Odds_Calculator_3-way'!B61="","",'True_Odds_Calculator_3-way'!B61)</f>
        <v>3.35</v>
      </c>
      <c r="C60" s="4">
        <f>IF('True_Odds_Calculator_3-way'!C61="","",'True_Odds_Calculator_3-way'!C61)</f>
        <v>2.4</v>
      </c>
      <c r="D60" s="4">
        <f t="shared" si="0"/>
        <v>4.4121497774286533E-2</v>
      </c>
      <c r="E60" s="4">
        <f t="shared" si="1"/>
        <v>3.1822790084021952</v>
      </c>
      <c r="F60" s="4">
        <f t="shared" si="2"/>
        <v>3.5236044902352766</v>
      </c>
      <c r="G60" s="4">
        <f t="shared" si="3"/>
        <v>2.4878128223223492</v>
      </c>
      <c r="I60" s="4">
        <f t="shared" si="4"/>
        <v>1.0441214977742865</v>
      </c>
    </row>
    <row r="61" spans="1:9" x14ac:dyDescent="0.2">
      <c r="A61" s="4">
        <f>IF('True_Odds_Calculator_3-way'!A62="","",'True_Odds_Calculator_3-way'!A62)</f>
        <v>3.21</v>
      </c>
      <c r="B61" s="4">
        <f>IF('True_Odds_Calculator_3-way'!B62="","",'True_Odds_Calculator_3-way'!B62)</f>
        <v>3.51</v>
      </c>
      <c r="C61" s="4">
        <f>IF('True_Odds_Calculator_3-way'!C62="","",'True_Odds_Calculator_3-way'!C62)</f>
        <v>2.1</v>
      </c>
      <c r="D61" s="4">
        <f t="shared" si="0"/>
        <v>7.2617240841539754E-2</v>
      </c>
      <c r="E61" s="4">
        <f t="shared" si="1"/>
        <v>3.4804310508408745</v>
      </c>
      <c r="F61" s="4">
        <f t="shared" si="2"/>
        <v>3.8359069885073112</v>
      </c>
      <c r="G61" s="4">
        <f t="shared" si="3"/>
        <v>2.2124641283217246</v>
      </c>
      <c r="I61" s="4">
        <f t="shared" si="4"/>
        <v>1.0726172408415398</v>
      </c>
    </row>
    <row r="62" spans="1:9" x14ac:dyDescent="0.2">
      <c r="A62" s="4">
        <f>IF('True_Odds_Calculator_3-way'!A63="","",'True_Odds_Calculator_3-way'!A63)</f>
        <v>3.18</v>
      </c>
      <c r="B62" s="4">
        <f>IF('True_Odds_Calculator_3-way'!B63="","",'True_Odds_Calculator_3-way'!B63)</f>
        <v>3.56</v>
      </c>
      <c r="C62" s="4">
        <f>IF('True_Odds_Calculator_3-way'!C63="","",'True_Odds_Calculator_3-way'!C63)</f>
        <v>2.1</v>
      </c>
      <c r="D62" s="4">
        <f t="shared" si="0"/>
        <v>7.1554761400002054E-2</v>
      </c>
      <c r="E62" s="4">
        <f t="shared" si="1"/>
        <v>3.4409925661749385</v>
      </c>
      <c r="F62" s="4">
        <f t="shared" si="2"/>
        <v>3.8903347428227315</v>
      </c>
      <c r="G62" s="4">
        <f t="shared" si="3"/>
        <v>2.2107318742467754</v>
      </c>
      <c r="I62" s="4">
        <f t="shared" si="4"/>
        <v>1.0715547614000021</v>
      </c>
    </row>
    <row r="63" spans="1:9" x14ac:dyDescent="0.2">
      <c r="A63" s="4">
        <f>IF('True_Odds_Calculator_3-way'!A64="","",'True_Odds_Calculator_3-way'!A64)</f>
        <v>2.36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2.95</v>
      </c>
      <c r="D63" s="4">
        <f t="shared" si="0"/>
        <v>5.0896302447125397E-2</v>
      </c>
      <c r="E63" s="4">
        <f t="shared" si="1"/>
        <v>2.4584317335788337</v>
      </c>
      <c r="F63" s="4">
        <f t="shared" si="2"/>
        <v>3.687057269780285</v>
      </c>
      <c r="G63" s="4">
        <f t="shared" si="3"/>
        <v>3.1054201638183843</v>
      </c>
      <c r="I63" s="4">
        <f t="shared" si="4"/>
        <v>1.0508963024471254</v>
      </c>
    </row>
    <row r="64" spans="1:9" x14ac:dyDescent="0.2">
      <c r="A64" s="4">
        <f>IF('True_Odds_Calculator_3-way'!A65="","",'True_Odds_Calculator_3-way'!A65)</f>
        <v>5.79</v>
      </c>
      <c r="B64" s="4">
        <f>IF('True_Odds_Calculator_3-way'!B65="","",'True_Odds_Calculator_3-way'!B65)</f>
        <v>4.25</v>
      </c>
      <c r="C64" s="4">
        <f>IF('True_Odds_Calculator_3-way'!C65="","",'True_Odds_Calculator_3-way'!C65)</f>
        <v>1.53</v>
      </c>
      <c r="D64" s="4">
        <f t="shared" si="0"/>
        <v>6.1600460564191106E-2</v>
      </c>
      <c r="E64" s="4">
        <f t="shared" si="1"/>
        <v>6.5712484237074396</v>
      </c>
      <c r="F64" s="4">
        <f t="shared" si="2"/>
        <v>4.6563469119579501</v>
      </c>
      <c r="G64" s="4">
        <f t="shared" si="3"/>
        <v>1.5796258982543108</v>
      </c>
      <c r="I64" s="4">
        <f t="shared" si="4"/>
        <v>1.0616004605641911</v>
      </c>
    </row>
    <row r="65" spans="1:9" x14ac:dyDescent="0.2">
      <c r="A65" s="4">
        <f>IF('True_Odds_Calculator_3-way'!A66="","",'True_Odds_Calculator_3-way'!A66)</f>
        <v>2.64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2.6</v>
      </c>
      <c r="D65" s="4">
        <f t="shared" si="0"/>
        <v>5.58009242219768E-2</v>
      </c>
      <c r="E65" s="4">
        <f t="shared" si="1"/>
        <v>2.7763312265829012</v>
      </c>
      <c r="F65" s="4">
        <f t="shared" si="2"/>
        <v>3.6523362624779065</v>
      </c>
      <c r="G65" s="4">
        <f t="shared" si="3"/>
        <v>2.7321278933353197</v>
      </c>
      <c r="I65" s="4">
        <f t="shared" si="4"/>
        <v>1.0558009242219768</v>
      </c>
    </row>
    <row r="66" spans="1:9" x14ac:dyDescent="0.2">
      <c r="A66" s="4">
        <f>IF('True_Odds_Calculator_3-way'!A67="","",'True_Odds_Calculator_3-way'!A67)</f>
        <v>1.59</v>
      </c>
      <c r="B66" s="4">
        <f>IF('True_Odds_Calculator_3-way'!B67="","",'True_Odds_Calculator_3-way'!B67)</f>
        <v>3.99</v>
      </c>
      <c r="C66" s="4">
        <f>IF('True_Odds_Calculator_3-way'!C67="","",'True_Odds_Calculator_3-way'!C67)</f>
        <v>5.63</v>
      </c>
      <c r="D66" s="4">
        <f t="shared" si="0"/>
        <v>5.7177277454167008E-2</v>
      </c>
      <c r="E66" s="4">
        <f t="shared" si="1"/>
        <v>1.6396890670648498</v>
      </c>
      <c r="F66" s="4">
        <f t="shared" si="2"/>
        <v>4.3183957704552114</v>
      </c>
      <c r="G66" s="4">
        <f t="shared" si="3"/>
        <v>6.3067289900820382</v>
      </c>
      <c r="I66" s="4">
        <f t="shared" si="4"/>
        <v>1.057177277454167</v>
      </c>
    </row>
    <row r="67" spans="1: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3.48</v>
      </c>
      <c r="C67" s="4">
        <f>IF('True_Odds_Calculator_3-way'!C68="","",'True_Odds_Calculator_3-way'!C68)</f>
        <v>2.64</v>
      </c>
      <c r="D67" s="4">
        <f t="shared" ref="D67:D130" si="5">IF(A67="","",((1/A67)+(1/B67)+(1/C67))-1)</f>
        <v>4.9285963079066519E-2</v>
      </c>
      <c r="E67" s="4">
        <f t="shared" ref="E67:E130" si="6">IF(A67="","",(3*A67)/(3-($D67*A67)))</f>
        <v>2.7269273389267057</v>
      </c>
      <c r="F67" s="4">
        <f t="shared" ref="F67:F130" si="7">IF(B67="","",(3*B67)/(3-($D67*B67)))</f>
        <v>3.6910220698521532</v>
      </c>
      <c r="G67" s="4">
        <f t="shared" ref="G67:G130" si="8">IF(C67="","",(3*C67)/(3-($D67*C67)))</f>
        <v>2.7596924062800388</v>
      </c>
      <c r="I67" s="4">
        <f t="shared" ref="I67:I130" si="9">IF(A67="","",D67+1)</f>
        <v>1.0492859630790665</v>
      </c>
    </row>
    <row r="68" spans="1:9" x14ac:dyDescent="0.2">
      <c r="A68" s="4">
        <f>IF('True_Odds_Calculator_3-way'!A69="","",'True_Odds_Calculator_3-way'!A69)</f>
        <v>2.88</v>
      </c>
      <c r="B68" s="4">
        <f>IF('True_Odds_Calculator_3-way'!B69="","",'True_Odds_Calculator_3-way'!B69)</f>
        <v>3.5</v>
      </c>
      <c r="C68" s="4">
        <f>IF('True_Odds_Calculator_3-way'!C69="","",'True_Odds_Calculator_3-way'!C69)</f>
        <v>2.2799999999999998</v>
      </c>
      <c r="D68" s="4">
        <f t="shared" si="5"/>
        <v>7.1532999164578115E-2</v>
      </c>
      <c r="E68" s="4">
        <f t="shared" si="6"/>
        <v>3.0923573735199144</v>
      </c>
      <c r="F68" s="4">
        <f t="shared" si="7"/>
        <v>3.8186893526518677</v>
      </c>
      <c r="G68" s="4">
        <f t="shared" si="8"/>
        <v>2.4110784725136383</v>
      </c>
      <c r="I68" s="4">
        <f t="shared" si="9"/>
        <v>1.0715329991645781</v>
      </c>
    </row>
    <row r="69" spans="1:9" x14ac:dyDescent="0.2">
      <c r="A69" s="4">
        <f>IF('True_Odds_Calculator_3-way'!A70="","",'True_Odds_Calculator_3-way'!A70)</f>
        <v>6.15</v>
      </c>
      <c r="B69" s="4">
        <f>IF('True_Odds_Calculator_3-way'!B70="","",'True_Odds_Calculator_3-way'!B70)</f>
        <v>4.2699999999999996</v>
      </c>
      <c r="C69" s="4">
        <f>IF('True_Odds_Calculator_3-way'!C70="","",'True_Odds_Calculator_3-way'!C70)</f>
        <v>1.46</v>
      </c>
      <c r="D69" s="4">
        <f t="shared" si="5"/>
        <v>8.1725170336301112E-2</v>
      </c>
      <c r="E69" s="4">
        <f t="shared" si="6"/>
        <v>7.3877121733059372</v>
      </c>
      <c r="F69" s="4">
        <f t="shared" si="7"/>
        <v>4.8320777125169547</v>
      </c>
      <c r="G69" s="4">
        <f t="shared" si="8"/>
        <v>1.5204736719863399</v>
      </c>
      <c r="I69" s="4">
        <f t="shared" si="9"/>
        <v>1.0817251703363011</v>
      </c>
    </row>
    <row r="70" spans="1:9" x14ac:dyDescent="0.2">
      <c r="A70" s="4">
        <f>IF('True_Odds_Calculator_3-way'!A71="","",'True_Odds_Calculator_3-way'!A71)</f>
        <v>1.31</v>
      </c>
      <c r="B70" s="4">
        <f>IF('True_Odds_Calculator_3-way'!B71="","",'True_Odds_Calculator_3-way'!B71)</f>
        <v>5.37</v>
      </c>
      <c r="C70" s="4">
        <f>IF('True_Odds_Calculator_3-way'!C71="","",'True_Odds_Calculator_3-way'!C71)</f>
        <v>9.26</v>
      </c>
      <c r="D70" s="4">
        <f t="shared" si="5"/>
        <v>5.7569878609463832E-2</v>
      </c>
      <c r="E70" s="4">
        <f t="shared" si="6"/>
        <v>1.343781107657209</v>
      </c>
      <c r="F70" s="4">
        <f t="shared" si="7"/>
        <v>5.986956346715858</v>
      </c>
      <c r="G70" s="4">
        <f t="shared" si="8"/>
        <v>11.261083575228698</v>
      </c>
      <c r="I70" s="4">
        <f t="shared" si="9"/>
        <v>1.0575698786094638</v>
      </c>
    </row>
    <row r="71" spans="1:9" x14ac:dyDescent="0.2">
      <c r="A71" s="4">
        <f>IF('True_Odds_Calculator_3-way'!A72="","",'True_Odds_Calculator_3-way'!A72)</f>
        <v>3.7</v>
      </c>
      <c r="B71" s="4">
        <f>IF('True_Odds_Calculator_3-way'!B72="","",'True_Odds_Calculator_3-way'!B72)</f>
        <v>3.84</v>
      </c>
      <c r="C71" s="4">
        <f>IF('True_Odds_Calculator_3-way'!C72="","",'True_Odds_Calculator_3-way'!C72)</f>
        <v>1.92</v>
      </c>
      <c r="D71" s="4">
        <f t="shared" si="5"/>
        <v>5.1520270270270174E-2</v>
      </c>
      <c r="E71" s="4">
        <f t="shared" si="6"/>
        <v>3.9510567296996664</v>
      </c>
      <c r="F71" s="4">
        <f t="shared" si="7"/>
        <v>4.1111111111111107</v>
      </c>
      <c r="G71" s="4">
        <f t="shared" si="8"/>
        <v>1.9854667411961986</v>
      </c>
      <c r="I71" s="4">
        <f t="shared" si="9"/>
        <v>1.0515202702702702</v>
      </c>
    </row>
    <row r="72" spans="1:9" x14ac:dyDescent="0.2">
      <c r="A72" s="4">
        <f>IF('True_Odds_Calculator_3-way'!A73="","",'True_Odds_Calculator_3-way'!A73)</f>
        <v>1.26</v>
      </c>
      <c r="B72" s="4">
        <f>IF('True_Odds_Calculator_3-way'!B73="","",'True_Odds_Calculator_3-way'!B73)</f>
        <v>6.37</v>
      </c>
      <c r="C72" s="4">
        <f>IF('True_Odds_Calculator_3-way'!C73="","",'True_Odds_Calculator_3-way'!C73)</f>
        <v>12.02</v>
      </c>
      <c r="D72" s="4">
        <f t="shared" si="5"/>
        <v>3.383134046314451E-2</v>
      </c>
      <c r="E72" s="4">
        <f t="shared" si="6"/>
        <v>1.2781616066015398</v>
      </c>
      <c r="F72" s="4">
        <f t="shared" si="7"/>
        <v>6.8630054583492948</v>
      </c>
      <c r="G72" s="4">
        <f t="shared" si="8"/>
        <v>13.904809499275604</v>
      </c>
      <c r="I72" s="4">
        <f t="shared" si="9"/>
        <v>1.0338313404631445</v>
      </c>
    </row>
    <row r="73" spans="1:9" x14ac:dyDescent="0.2">
      <c r="A73" s="4">
        <f>IF('True_Odds_Calculator_3-way'!A74="","",'True_Odds_Calculator_3-way'!A74)</f>
        <v>2.08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3.63</v>
      </c>
      <c r="D73" s="4">
        <f t="shared" si="5"/>
        <v>2.2208771241653213E-2</v>
      </c>
      <c r="E73" s="4">
        <f t="shared" si="6"/>
        <v>2.1125288918239313</v>
      </c>
      <c r="F73" s="4">
        <f t="shared" si="7"/>
        <v>3.8676561839258179</v>
      </c>
      <c r="G73" s="4">
        <f t="shared" si="8"/>
        <v>3.730241332479324</v>
      </c>
      <c r="I73" s="4">
        <f t="shared" si="9"/>
        <v>1.0222087712416532</v>
      </c>
    </row>
    <row r="74" spans="1:9" x14ac:dyDescent="0.2">
      <c r="A74" s="4">
        <f>IF('True_Odds_Calculator_3-way'!A75="","",'True_Odds_Calculator_3-way'!A75)</f>
        <v>1.85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4.88</v>
      </c>
      <c r="D74" s="4">
        <f t="shared" si="5"/>
        <v>4.1316561493106363E-2</v>
      </c>
      <c r="E74" s="4">
        <f t="shared" si="6"/>
        <v>1.8983676479249083</v>
      </c>
      <c r="F74" s="4">
        <f t="shared" si="7"/>
        <v>3.5450206867922081</v>
      </c>
      <c r="G74" s="4">
        <f t="shared" si="8"/>
        <v>5.2316072930763333</v>
      </c>
      <c r="I74" s="4">
        <f t="shared" si="9"/>
        <v>1.0413165614931064</v>
      </c>
    </row>
    <row r="75" spans="1:9" x14ac:dyDescent="0.2">
      <c r="A75" s="4">
        <f>IF('True_Odds_Calculator_3-way'!A76="","",'True_Odds_Calculator_3-way'!A76)</f>
        <v>2.7</v>
      </c>
      <c r="B75" s="4">
        <f>IF('True_Odds_Calculator_3-way'!B76="","",'True_Odds_Calculator_3-way'!B76)</f>
        <v>2.93</v>
      </c>
      <c r="C75" s="4">
        <f>IF('True_Odds_Calculator_3-way'!C76="","",'True_Odds_Calculator_3-way'!C76)</f>
        <v>3.06</v>
      </c>
      <c r="D75" s="4">
        <f t="shared" si="5"/>
        <v>3.8464684318930464E-2</v>
      </c>
      <c r="E75" s="4">
        <f t="shared" si="6"/>
        <v>2.7968209514962887</v>
      </c>
      <c r="F75" s="4">
        <f t="shared" si="7"/>
        <v>3.0443683173994733</v>
      </c>
      <c r="G75" s="4">
        <f t="shared" si="8"/>
        <v>3.1849585954829998</v>
      </c>
      <c r="I75" s="4">
        <f t="shared" si="9"/>
        <v>1.0384646843189305</v>
      </c>
    </row>
    <row r="76" spans="1:9" x14ac:dyDescent="0.2">
      <c r="A76" s="4">
        <f>IF('True_Odds_Calculator_3-way'!A77="","",'True_Odds_Calculator_3-way'!A77)</f>
        <v>2.67</v>
      </c>
      <c r="B76" s="4">
        <f>IF('True_Odds_Calculator_3-way'!B77="","",'True_Odds_Calculator_3-way'!B77)</f>
        <v>2.92</v>
      </c>
      <c r="C76" s="4">
        <f>IF('True_Odds_Calculator_3-way'!C77="","",'True_Odds_Calculator_3-way'!C77)</f>
        <v>3.11</v>
      </c>
      <c r="D76" s="4">
        <f t="shared" si="5"/>
        <v>3.854099699077862E-2</v>
      </c>
      <c r="E76" s="4">
        <f t="shared" si="6"/>
        <v>2.7648380575788516</v>
      </c>
      <c r="F76" s="4">
        <f t="shared" si="7"/>
        <v>3.0338079571235359</v>
      </c>
      <c r="G76" s="4">
        <f t="shared" si="8"/>
        <v>3.2394286738315499</v>
      </c>
      <c r="I76" s="4">
        <f t="shared" si="9"/>
        <v>1.0385409969907786</v>
      </c>
    </row>
    <row r="77" spans="1:9" x14ac:dyDescent="0.2">
      <c r="A77" s="4">
        <f>IF('True_Odds_Calculator_3-way'!A78="","",'True_Odds_Calculator_3-way'!A78)</f>
        <v>1.65</v>
      </c>
      <c r="B77" s="4">
        <f>IF('True_Odds_Calculator_3-way'!B78="","",'True_Odds_Calculator_3-way'!B78)</f>
        <v>3.7</v>
      </c>
      <c r="C77" s="4">
        <f>IF('True_Odds_Calculator_3-way'!C78="","",'True_Odds_Calculator_3-way'!C78)</f>
        <v>5.79</v>
      </c>
      <c r="D77" s="4">
        <f t="shared" si="5"/>
        <v>4.9042448006178629E-2</v>
      </c>
      <c r="E77" s="4">
        <f t="shared" si="6"/>
        <v>1.6957397763988262</v>
      </c>
      <c r="F77" s="4">
        <f t="shared" si="7"/>
        <v>3.938205032504611</v>
      </c>
      <c r="G77" s="4">
        <f t="shared" si="8"/>
        <v>6.3953303239463386</v>
      </c>
      <c r="I77" s="4">
        <f t="shared" si="9"/>
        <v>1.0490424480061786</v>
      </c>
    </row>
    <row r="78" spans="1: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3.04</v>
      </c>
      <c r="C78" s="4">
        <f>IF('True_Odds_Calculator_3-way'!C79="","",'True_Odds_Calculator_3-way'!C79)</f>
        <v>3.68</v>
      </c>
      <c r="D78" s="4">
        <f t="shared" si="5"/>
        <v>3.9282990083905567E-2</v>
      </c>
      <c r="E78" s="4">
        <f t="shared" si="6"/>
        <v>2.3501643262623246</v>
      </c>
      <c r="F78" s="4">
        <f t="shared" si="7"/>
        <v>3.1660293821694516</v>
      </c>
      <c r="G78" s="4">
        <f t="shared" si="8"/>
        <v>3.8663062177439187</v>
      </c>
      <c r="I78" s="4">
        <f t="shared" si="9"/>
        <v>1.0392829900839056</v>
      </c>
    </row>
    <row r="79" spans="1:9" x14ac:dyDescent="0.2">
      <c r="A79" s="4">
        <f>IF('True_Odds_Calculator_3-way'!A80="","",'True_Odds_Calculator_3-way'!A80)</f>
        <v>2.72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2.85</v>
      </c>
      <c r="D79" s="4">
        <f t="shared" si="5"/>
        <v>3.9037072318806043E-2</v>
      </c>
      <c r="E79" s="4">
        <f t="shared" si="6"/>
        <v>2.8198030144754518</v>
      </c>
      <c r="F79" s="4">
        <f t="shared" si="7"/>
        <v>3.2520276230019576</v>
      </c>
      <c r="G79" s="4">
        <f t="shared" si="8"/>
        <v>2.9597634758091358</v>
      </c>
      <c r="I79" s="4">
        <f t="shared" si="9"/>
        <v>1.039037072318806</v>
      </c>
    </row>
    <row r="80" spans="1:9" x14ac:dyDescent="0.2">
      <c r="A80" s="4">
        <f>IF('True_Odds_Calculator_3-way'!A81="","",'True_Odds_Calculator_3-way'!A81)</f>
        <v>2.4300000000000002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3.43</v>
      </c>
      <c r="D80" s="4">
        <f t="shared" si="5"/>
        <v>3.7515983784345952E-2</v>
      </c>
      <c r="E80" s="4">
        <f t="shared" si="6"/>
        <v>2.5061569646788122</v>
      </c>
      <c r="F80" s="4">
        <f t="shared" si="7"/>
        <v>3.1061415217797634</v>
      </c>
      <c r="G80" s="4">
        <f t="shared" si="8"/>
        <v>3.583717374109697</v>
      </c>
      <c r="I80" s="4">
        <f t="shared" si="9"/>
        <v>1.037515983784346</v>
      </c>
    </row>
    <row r="81" spans="1:9" x14ac:dyDescent="0.2">
      <c r="A81" s="4">
        <f>IF('True_Odds_Calculator_3-way'!A82="","",'True_Odds_Calculator_3-way'!A82)</f>
        <v>3.17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2.44</v>
      </c>
      <c r="D81" s="4">
        <f t="shared" si="5"/>
        <v>4.4782296714355629E-2</v>
      </c>
      <c r="E81" s="4">
        <f t="shared" si="6"/>
        <v>3.3274550400450371</v>
      </c>
      <c r="F81" s="4">
        <f t="shared" si="7"/>
        <v>3.2834103307452942</v>
      </c>
      <c r="G81" s="4">
        <f t="shared" si="8"/>
        <v>2.5322312950045123</v>
      </c>
      <c r="I81" s="4">
        <f t="shared" si="9"/>
        <v>1.0447822967143556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3.39</v>
      </c>
      <c r="C82" s="4">
        <f>IF('True_Odds_Calculator_3-way'!C83="","",'True_Odds_Calculator_3-way'!C83)</f>
        <v>3.71</v>
      </c>
      <c r="D82" s="4">
        <f t="shared" si="5"/>
        <v>4.0717505903680618E-2</v>
      </c>
      <c r="E82" s="4">
        <f t="shared" si="6"/>
        <v>2.1616107797810362</v>
      </c>
      <c r="F82" s="4">
        <f t="shared" si="7"/>
        <v>3.5534992795185492</v>
      </c>
      <c r="G82" s="4">
        <f t="shared" si="8"/>
        <v>3.9067188519243317</v>
      </c>
      <c r="I82" s="4">
        <f t="shared" si="9"/>
        <v>1.0407175059036806</v>
      </c>
    </row>
    <row r="83" spans="1:9" x14ac:dyDescent="0.2">
      <c r="A83" s="4">
        <f>IF('True_Odds_Calculator_3-way'!A84="","",'True_Odds_Calculator_3-way'!A84)</f>
        <v>2.91</v>
      </c>
      <c r="B83" s="4">
        <f>IF('True_Odds_Calculator_3-way'!B84="","",'True_Odds_Calculator_3-way'!B84)</f>
        <v>3.12</v>
      </c>
      <c r="C83" s="4">
        <f>IF('True_Odds_Calculator_3-way'!C84="","",'True_Odds_Calculator_3-way'!C84)</f>
        <v>2.6</v>
      </c>
      <c r="D83" s="4">
        <f t="shared" si="5"/>
        <v>4.8770816812053752E-2</v>
      </c>
      <c r="E83" s="4">
        <f t="shared" si="6"/>
        <v>3.054501412999596</v>
      </c>
      <c r="F83" s="4">
        <f t="shared" si="7"/>
        <v>3.2867072111207638</v>
      </c>
      <c r="G83" s="4">
        <f t="shared" si="8"/>
        <v>2.7147470398277718</v>
      </c>
      <c r="I83" s="4">
        <f t="shared" si="9"/>
        <v>1.0487708168120538</v>
      </c>
    </row>
    <row r="84" spans="1:9" x14ac:dyDescent="0.2">
      <c r="A84" s="4">
        <f>IF('True_Odds_Calculator_3-way'!A85="","",'True_Odds_Calculator_3-way'!A85)</f>
        <v>1.4</v>
      </c>
      <c r="B84" s="4">
        <f>IF('True_Odds_Calculator_3-way'!B85="","",'True_Odds_Calculator_3-way'!B85)</f>
        <v>4.5</v>
      </c>
      <c r="C84" s="4">
        <f>IF('True_Odds_Calculator_3-way'!C85="","",'True_Odds_Calculator_3-way'!C85)</f>
        <v>8.26</v>
      </c>
      <c r="D84" s="4">
        <f t="shared" si="5"/>
        <v>5.7573311810599881E-2</v>
      </c>
      <c r="E84" s="4">
        <f t="shared" si="6"/>
        <v>1.4386530770223194</v>
      </c>
      <c r="F84" s="4">
        <f t="shared" si="7"/>
        <v>4.9253533568904588</v>
      </c>
      <c r="G84" s="4">
        <f t="shared" si="8"/>
        <v>9.8160211267605604</v>
      </c>
      <c r="I84" s="4">
        <f t="shared" si="9"/>
        <v>1.0575733118105999</v>
      </c>
    </row>
    <row r="85" spans="1:9" x14ac:dyDescent="0.2">
      <c r="A85" s="4">
        <f>IF('True_Odds_Calculator_3-way'!A86="","",'True_Odds_Calculator_3-way'!A86)</f>
        <v>1.84</v>
      </c>
      <c r="B85" s="4">
        <f>IF('True_Odds_Calculator_3-way'!B86="","",'True_Odds_Calculator_3-way'!B86)</f>
        <v>4.05</v>
      </c>
      <c r="C85" s="4">
        <f>IF('True_Odds_Calculator_3-way'!C86="","",'True_Odds_Calculator_3-way'!C86)</f>
        <v>4.2699999999999996</v>
      </c>
      <c r="D85" s="4">
        <f t="shared" si="5"/>
        <v>2.4583878587204788E-2</v>
      </c>
      <c r="E85" s="4">
        <f t="shared" si="6"/>
        <v>1.8681684535514336</v>
      </c>
      <c r="F85" s="4">
        <f t="shared" si="7"/>
        <v>4.1890263970644375</v>
      </c>
      <c r="G85" s="4">
        <f t="shared" si="8"/>
        <v>4.4248294454276351</v>
      </c>
      <c r="I85" s="4">
        <f t="shared" si="9"/>
        <v>1.0245838785872048</v>
      </c>
    </row>
    <row r="86" spans="1: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2.91</v>
      </c>
      <c r="D86" s="4">
        <f t="shared" si="5"/>
        <v>2.2161031003768095E-2</v>
      </c>
      <c r="E86" s="4">
        <f t="shared" si="6"/>
        <v>2.5574181016055291</v>
      </c>
      <c r="F86" s="4">
        <f t="shared" si="7"/>
        <v>3.666696758859866</v>
      </c>
      <c r="G86" s="4">
        <f t="shared" si="8"/>
        <v>2.9739281546163081</v>
      </c>
      <c r="I86" s="4">
        <f t="shared" si="9"/>
        <v>1.0221610310037681</v>
      </c>
    </row>
    <row r="87" spans="1:9" x14ac:dyDescent="0.2">
      <c r="A87" s="4">
        <f>IF('True_Odds_Calculator_3-way'!A88="","",'True_Odds_Calculator_3-way'!A88)</f>
        <v>1.6</v>
      </c>
      <c r="B87" s="4">
        <f>IF('True_Odds_Calculator_3-way'!B88="","",'True_Odds_Calculator_3-way'!B88)</f>
        <v>4.25</v>
      </c>
      <c r="C87" s="4">
        <f>IF('True_Odds_Calculator_3-way'!C88="","",'True_Odds_Calculator_3-way'!C88)</f>
        <v>6.05</v>
      </c>
      <c r="D87" s="4">
        <f t="shared" si="5"/>
        <v>2.5583373845405877E-2</v>
      </c>
      <c r="E87" s="4">
        <f t="shared" si="6"/>
        <v>1.6221331405664718</v>
      </c>
      <c r="F87" s="4">
        <f t="shared" si="7"/>
        <v>4.4098258150960241</v>
      </c>
      <c r="G87" s="4">
        <f t="shared" si="8"/>
        <v>6.3791187491924006</v>
      </c>
      <c r="I87" s="4">
        <f t="shared" si="9"/>
        <v>1.0255833738454059</v>
      </c>
    </row>
    <row r="88" spans="1:9" x14ac:dyDescent="0.2">
      <c r="A88" s="4">
        <f>IF('True_Odds_Calculator_3-way'!A89="","",'True_Odds_Calculator_3-way'!A89)</f>
        <v>4.07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2.11</v>
      </c>
      <c r="D88" s="4">
        <f t="shared" si="5"/>
        <v>2.9231418209159532E-2</v>
      </c>
      <c r="E88" s="4">
        <f t="shared" si="6"/>
        <v>4.2380703894577216</v>
      </c>
      <c r="F88" s="4">
        <f t="shared" si="7"/>
        <v>3.3349594912623384</v>
      </c>
      <c r="G88" s="4">
        <f t="shared" si="8"/>
        <v>2.154290996684717</v>
      </c>
      <c r="I88" s="4">
        <f t="shared" si="9"/>
        <v>1.0292314182091595</v>
      </c>
    </row>
    <row r="89" spans="1:9" x14ac:dyDescent="0.2">
      <c r="A89" s="4">
        <f>IF('True_Odds_Calculator_3-way'!A90="","",'True_Odds_Calculator_3-way'!A90)</f>
        <v>2.37</v>
      </c>
      <c r="B89" s="4">
        <f>IF('True_Odds_Calculator_3-way'!B90="","",'True_Odds_Calculator_3-way'!B90)</f>
        <v>3.21</v>
      </c>
      <c r="C89" s="4">
        <f>IF('True_Odds_Calculator_3-way'!C90="","",'True_Odds_Calculator_3-way'!C90)</f>
        <v>3.41</v>
      </c>
      <c r="D89" s="4">
        <f t="shared" si="5"/>
        <v>2.6722539985630345E-2</v>
      </c>
      <c r="E89" s="4">
        <f t="shared" si="6"/>
        <v>2.4211116191207873</v>
      </c>
      <c r="F89" s="4">
        <f t="shared" si="7"/>
        <v>3.3044855443882826</v>
      </c>
      <c r="G89" s="4">
        <f t="shared" si="8"/>
        <v>3.5168221376215851</v>
      </c>
      <c r="I89" s="4">
        <f t="shared" si="9"/>
        <v>1.0267225399856303</v>
      </c>
    </row>
    <row r="90" spans="1: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3.88</v>
      </c>
      <c r="D90" s="4">
        <f t="shared" si="5"/>
        <v>3.3323632558153182E-2</v>
      </c>
      <c r="E90" s="4">
        <f t="shared" si="6"/>
        <v>2.1501556989174819</v>
      </c>
      <c r="F90" s="4">
        <f t="shared" si="7"/>
        <v>3.468689457333777</v>
      </c>
      <c r="G90" s="4">
        <f t="shared" si="8"/>
        <v>4.0547540814258864</v>
      </c>
      <c r="I90" s="4">
        <f t="shared" si="9"/>
        <v>1.0333236325581532</v>
      </c>
    </row>
    <row r="91" spans="1: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2.98</v>
      </c>
      <c r="C91" s="4">
        <f>IF('True_Odds_Calculator_3-way'!C92="","",'True_Odds_Calculator_3-way'!C92)</f>
        <v>2.85</v>
      </c>
      <c r="D91" s="4">
        <f t="shared" si="5"/>
        <v>3.2468424026788512E-2</v>
      </c>
      <c r="E91" s="4">
        <f t="shared" si="6"/>
        <v>2.9833117724728924</v>
      </c>
      <c r="F91" s="4">
        <f t="shared" si="7"/>
        <v>3.0793139340522573</v>
      </c>
      <c r="G91" s="4">
        <f t="shared" si="8"/>
        <v>2.940706087580228</v>
      </c>
      <c r="I91" s="4">
        <f t="shared" si="9"/>
        <v>1.0324684240267885</v>
      </c>
    </row>
    <row r="92" spans="1:9" x14ac:dyDescent="0.2">
      <c r="A92" s="4">
        <f>IF('True_Odds_Calculator_3-way'!A93="","",'True_Odds_Calculator_3-way'!A93)</f>
        <v>2.5299999999999998</v>
      </c>
      <c r="B92" s="4">
        <f>IF('True_Odds_Calculator_3-way'!B93="","",'True_Odds_Calculator_3-way'!B93)</f>
        <v>3.21</v>
      </c>
      <c r="C92" s="4">
        <f>IF('True_Odds_Calculator_3-way'!C93="","",'True_Odds_Calculator_3-way'!C93)</f>
        <v>3.12</v>
      </c>
      <c r="D92" s="4">
        <f t="shared" si="5"/>
        <v>2.7296217259646705E-2</v>
      </c>
      <c r="E92" s="4">
        <f t="shared" si="6"/>
        <v>2.5896123847838428</v>
      </c>
      <c r="F92" s="4">
        <f t="shared" si="7"/>
        <v>3.3065749782201652</v>
      </c>
      <c r="G92" s="4">
        <f t="shared" si="8"/>
        <v>3.2111585815901953</v>
      </c>
      <c r="I92" s="4">
        <f t="shared" si="9"/>
        <v>1.0272962172596467</v>
      </c>
    </row>
    <row r="93" spans="1:9" x14ac:dyDescent="0.2">
      <c r="A93" s="4">
        <f>IF('True_Odds_Calculator_3-way'!A94="","",'True_Odds_Calculator_3-way'!A94)</f>
        <v>2.3199999999999998</v>
      </c>
      <c r="B93" s="4">
        <f>IF('True_Odds_Calculator_3-way'!B94="","",'True_Odds_Calculator_3-way'!B94)</f>
        <v>3.14</v>
      </c>
      <c r="C93" s="4">
        <f>IF('True_Odds_Calculator_3-way'!C94="","",'True_Odds_Calculator_3-way'!C94)</f>
        <v>3.53</v>
      </c>
      <c r="D93" s="4">
        <f t="shared" si="5"/>
        <v>3.2791939318408403E-2</v>
      </c>
      <c r="E93" s="4">
        <f t="shared" si="6"/>
        <v>2.3803638851807669</v>
      </c>
      <c r="F93" s="4">
        <f t="shared" si="7"/>
        <v>3.2516022393416981</v>
      </c>
      <c r="G93" s="4">
        <f t="shared" si="8"/>
        <v>3.6716721374143164</v>
      </c>
      <c r="I93" s="4">
        <f t="shared" si="9"/>
        <v>1.0327919393184084</v>
      </c>
    </row>
    <row r="94" spans="1:9" x14ac:dyDescent="0.2">
      <c r="A94" s="4">
        <f>IF('True_Odds_Calculator_3-way'!A95="","",'True_Odds_Calculator_3-way'!A95)</f>
        <v>3.68</v>
      </c>
      <c r="B94" s="4">
        <f>IF('True_Odds_Calculator_3-way'!B95="","",'True_Odds_Calculator_3-way'!B95)</f>
        <v>3.65</v>
      </c>
      <c r="C94" s="4">
        <f>IF('True_Odds_Calculator_3-way'!C95="","",'True_Odds_Calculator_3-way'!C95)</f>
        <v>2.0499999999999998</v>
      </c>
      <c r="D94" s="4">
        <f t="shared" si="5"/>
        <v>3.3516611223289194E-2</v>
      </c>
      <c r="E94" s="4">
        <f t="shared" si="6"/>
        <v>3.8377856034490776</v>
      </c>
      <c r="F94" s="4">
        <f t="shared" si="7"/>
        <v>3.8051692608168928</v>
      </c>
      <c r="G94" s="4">
        <f t="shared" si="8"/>
        <v>2.0980517155113514</v>
      </c>
      <c r="I94" s="4">
        <f t="shared" si="9"/>
        <v>1.0335166112232892</v>
      </c>
    </row>
    <row r="95" spans="1: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3.94</v>
      </c>
      <c r="C95" s="4">
        <f>IF('True_Odds_Calculator_3-way'!C96="","",'True_Odds_Calculator_3-way'!C96)</f>
        <v>4.8600000000000003</v>
      </c>
      <c r="D95" s="4">
        <f t="shared" si="5"/>
        <v>3.4281067149573685E-2</v>
      </c>
      <c r="E95" s="4">
        <f t="shared" si="6"/>
        <v>1.775298289526799</v>
      </c>
      <c r="F95" s="4">
        <f t="shared" si="7"/>
        <v>4.1257515164063134</v>
      </c>
      <c r="G95" s="4">
        <f t="shared" si="8"/>
        <v>5.1457721480826191</v>
      </c>
      <c r="I95" s="4">
        <f t="shared" si="9"/>
        <v>1.0342810671495737</v>
      </c>
    </row>
    <row r="96" spans="1:9" x14ac:dyDescent="0.2">
      <c r="A96" s="4">
        <f>IF('True_Odds_Calculator_3-way'!A97="","",'True_Odds_Calculator_3-way'!A97)</f>
        <v>12.53</v>
      </c>
      <c r="B96" s="4">
        <f>IF('True_Odds_Calculator_3-way'!B97="","",'True_Odds_Calculator_3-way'!B97)</f>
        <v>7.23</v>
      </c>
      <c r="C96" s="4">
        <f>IF('True_Odds_Calculator_3-way'!C97="","",'True_Odds_Calculator_3-way'!C97)</f>
        <v>1.22</v>
      </c>
      <c r="D96" s="4">
        <f t="shared" si="5"/>
        <v>3.7793177289635382E-2</v>
      </c>
      <c r="E96" s="4">
        <f t="shared" si="6"/>
        <v>14.8785758088758</v>
      </c>
      <c r="F96" s="4">
        <f t="shared" si="7"/>
        <v>7.9545090737387296</v>
      </c>
      <c r="G96" s="4">
        <f t="shared" si="8"/>
        <v>1.2390431332335456</v>
      </c>
      <c r="I96" s="4">
        <f t="shared" si="9"/>
        <v>1.0377931772896354</v>
      </c>
    </row>
    <row r="97" spans="1:9" x14ac:dyDescent="0.2">
      <c r="A97" s="4">
        <f>IF('True_Odds_Calculator_3-way'!A98="","",'True_Odds_Calculator_3-way'!A98)</f>
        <v>3.29</v>
      </c>
      <c r="B97" s="4">
        <f>IF('True_Odds_Calculator_3-way'!B98="","",'True_Odds_Calculator_3-way'!B98)</f>
        <v>3.91</v>
      </c>
      <c r="C97" s="4">
        <f>IF('True_Odds_Calculator_3-way'!C98="","",'True_Odds_Calculator_3-way'!C98)</f>
        <v>2.13</v>
      </c>
      <c r="D97" s="4">
        <f t="shared" si="5"/>
        <v>2.91894115595972E-2</v>
      </c>
      <c r="E97" s="4">
        <f t="shared" si="6"/>
        <v>3.3987991452756448</v>
      </c>
      <c r="F97" s="4">
        <f t="shared" si="7"/>
        <v>4.0646329999341857</v>
      </c>
      <c r="G97" s="4">
        <f t="shared" si="8"/>
        <v>2.1750773518785382</v>
      </c>
      <c r="I97" s="4">
        <f t="shared" si="9"/>
        <v>1.0291894115595972</v>
      </c>
    </row>
    <row r="98" spans="1:9" x14ac:dyDescent="0.2">
      <c r="A98" s="4">
        <f>IF('True_Odds_Calculator_3-way'!A99="","",'True_Odds_Calculator_3-way'!A99)</f>
        <v>4.41</v>
      </c>
      <c r="B98" s="4">
        <f>IF('True_Odds_Calculator_3-way'!B99="","",'True_Odds_Calculator_3-way'!B99)</f>
        <v>3.63</v>
      </c>
      <c r="C98" s="4">
        <f>IF('True_Odds_Calculator_3-way'!C99="","",'True_Odds_Calculator_3-way'!C99)</f>
        <v>1.9</v>
      </c>
      <c r="D98" s="4">
        <f t="shared" si="5"/>
        <v>2.8555252752108462E-2</v>
      </c>
      <c r="E98" s="4">
        <f t="shared" si="6"/>
        <v>4.6032260359077348</v>
      </c>
      <c r="F98" s="4">
        <f t="shared" si="7"/>
        <v>3.7599119351158108</v>
      </c>
      <c r="G98" s="4">
        <f t="shared" si="8"/>
        <v>1.93499436025292</v>
      </c>
      <c r="I98" s="4">
        <f t="shared" si="9"/>
        <v>1.0285552527521085</v>
      </c>
    </row>
    <row r="99" spans="1:9" x14ac:dyDescent="0.2">
      <c r="A99" s="4">
        <f>IF('True_Odds_Calculator_3-way'!A100="","",'True_Odds_Calculator_3-way'!A100)</f>
        <v>6.34</v>
      </c>
      <c r="B99" s="4">
        <f>IF('True_Odds_Calculator_3-way'!B100="","",'True_Odds_Calculator_3-way'!B100)</f>
        <v>4.4800000000000004</v>
      </c>
      <c r="C99" s="4">
        <f>IF('True_Odds_Calculator_3-way'!C100="","",'True_Odds_Calculator_3-way'!C100)</f>
        <v>1.54</v>
      </c>
      <c r="D99" s="4">
        <f t="shared" si="5"/>
        <v>3.029364168954074E-2</v>
      </c>
      <c r="E99" s="4">
        <f t="shared" si="6"/>
        <v>6.7736530823442349</v>
      </c>
      <c r="F99" s="4">
        <f t="shared" si="7"/>
        <v>4.6922713401203078</v>
      </c>
      <c r="G99" s="4">
        <f t="shared" si="8"/>
        <v>1.5643264273955264</v>
      </c>
      <c r="I99" s="4">
        <f t="shared" si="9"/>
        <v>1.0302936416895407</v>
      </c>
    </row>
    <row r="100" spans="1:9" x14ac:dyDescent="0.2">
      <c r="A100" s="4">
        <f>IF('True_Odds_Calculator_3-way'!A101="","",'True_Odds_Calculator_3-way'!A101)</f>
        <v>2.62</v>
      </c>
      <c r="B100" s="4">
        <f>IF('True_Odds_Calculator_3-way'!B101="","",'True_Odds_Calculator_3-way'!B101)</f>
        <v>3.26</v>
      </c>
      <c r="C100" s="4">
        <f>IF('True_Odds_Calculator_3-way'!C101="","",'True_Odds_Calculator_3-way'!C101)</f>
        <v>2.96</v>
      </c>
      <c r="D100" s="4">
        <f t="shared" si="5"/>
        <v>2.6265693408483504E-2</v>
      </c>
      <c r="E100" s="4">
        <f t="shared" si="6"/>
        <v>2.6815103770398974</v>
      </c>
      <c r="F100" s="4">
        <f t="shared" si="7"/>
        <v>3.3557808773485993</v>
      </c>
      <c r="G100" s="4">
        <f t="shared" si="8"/>
        <v>3.0387506955253039</v>
      </c>
      <c r="I100" s="4">
        <f t="shared" si="9"/>
        <v>1.0262656934084835</v>
      </c>
    </row>
    <row r="101" spans="1:9" x14ac:dyDescent="0.2">
      <c r="A101" s="4">
        <f>IF('True_Odds_Calculator_3-way'!A102="","",'True_Odds_Calculator_3-way'!A102)</f>
        <v>7.6</v>
      </c>
      <c r="B101" s="4">
        <f>IF('True_Odds_Calculator_3-way'!B102="","",'True_Odds_Calculator_3-way'!B102)</f>
        <v>4.55</v>
      </c>
      <c r="C101" s="4">
        <f>IF('True_Odds_Calculator_3-way'!C102="","",'True_Odds_Calculator_3-way'!C102)</f>
        <v>1.46</v>
      </c>
      <c r="D101" s="4">
        <f t="shared" si="5"/>
        <v>3.6290673997955825E-2</v>
      </c>
      <c r="E101" s="4">
        <f t="shared" si="6"/>
        <v>8.3694575836611964</v>
      </c>
      <c r="F101" s="4">
        <f t="shared" si="7"/>
        <v>4.815022984632404</v>
      </c>
      <c r="G101" s="4">
        <f t="shared" si="8"/>
        <v>1.4862493351833714</v>
      </c>
      <c r="I101" s="4">
        <f t="shared" si="9"/>
        <v>1.0362906739979558</v>
      </c>
    </row>
    <row r="102" spans="1:9" x14ac:dyDescent="0.2">
      <c r="A102" s="4">
        <f>IF('True_Odds_Calculator_3-way'!A103="","",'True_Odds_Calculator_3-way'!A103)</f>
        <v>1.1499999999999999</v>
      </c>
      <c r="B102" s="4">
        <f>IF('True_Odds_Calculator_3-way'!B103="","",'True_Odds_Calculator_3-way'!B103)</f>
        <v>8.86</v>
      </c>
      <c r="C102" s="4">
        <f>IF('True_Odds_Calculator_3-way'!C103="","",'True_Odds_Calculator_3-way'!C103)</f>
        <v>19.62</v>
      </c>
      <c r="D102" s="4">
        <f t="shared" si="5"/>
        <v>3.3400434139313484E-2</v>
      </c>
      <c r="E102" s="4">
        <f t="shared" si="6"/>
        <v>1.1649149887714714</v>
      </c>
      <c r="F102" s="4">
        <f t="shared" si="7"/>
        <v>9.82961936327915</v>
      </c>
      <c r="G102" s="4">
        <f t="shared" si="8"/>
        <v>25.103601593638864</v>
      </c>
      <c r="I102" s="4">
        <f t="shared" si="9"/>
        <v>1.0334004341393135</v>
      </c>
    </row>
    <row r="103" spans="1: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3.34</v>
      </c>
      <c r="C103" s="4">
        <f>IF('True_Odds_Calculator_3-way'!C104="","",'True_Odds_Calculator_3-way'!C104)</f>
        <v>3.26</v>
      </c>
      <c r="D103" s="4">
        <f t="shared" si="5"/>
        <v>3.3500091212886662E-2</v>
      </c>
      <c r="E103" s="4">
        <f t="shared" si="6"/>
        <v>2.4027849414692528</v>
      </c>
      <c r="F103" s="4">
        <f t="shared" si="7"/>
        <v>3.4693973072201207</v>
      </c>
      <c r="G103" s="4">
        <f t="shared" si="8"/>
        <v>3.3831585850220085</v>
      </c>
      <c r="I103" s="4">
        <f t="shared" si="9"/>
        <v>1.0335000912128867</v>
      </c>
    </row>
    <row r="104" spans="1:9" x14ac:dyDescent="0.2">
      <c r="A104" s="4">
        <f>IF('True_Odds_Calculator_3-way'!A105="","",'True_Odds_Calculator_3-way'!A105)</f>
        <v>3.03</v>
      </c>
      <c r="B104" s="4">
        <f>IF('True_Odds_Calculator_3-way'!B105="","",'True_Odds_Calculator_3-way'!B105)</f>
        <v>3.3</v>
      </c>
      <c r="C104" s="4">
        <f>IF('True_Odds_Calculator_3-way'!C105="","",'True_Odds_Calculator_3-way'!C105)</f>
        <v>2.54</v>
      </c>
      <c r="D104" s="4">
        <f t="shared" si="5"/>
        <v>2.6764093732207783E-2</v>
      </c>
      <c r="E104" s="4">
        <f t="shared" si="6"/>
        <v>3.1141817343558023</v>
      </c>
      <c r="F104" s="4">
        <f t="shared" si="7"/>
        <v>3.4001006744653668</v>
      </c>
      <c r="G104" s="4">
        <f t="shared" si="8"/>
        <v>2.5988915744513643</v>
      </c>
      <c r="I104" s="4">
        <f t="shared" si="9"/>
        <v>1.0267640937322078</v>
      </c>
    </row>
    <row r="105" spans="1:9" x14ac:dyDescent="0.2">
      <c r="A105" s="4">
        <f>IF('True_Odds_Calculator_3-way'!A106="","",'True_Odds_Calculator_3-way'!A106)</f>
        <v>2.4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3.31</v>
      </c>
      <c r="D105" s="4">
        <f t="shared" si="5"/>
        <v>3.3246879097075688E-2</v>
      </c>
      <c r="E105" s="4">
        <f t="shared" si="6"/>
        <v>2.4655782249186005</v>
      </c>
      <c r="F105" s="4">
        <f t="shared" si="7"/>
        <v>3.2961623373573206</v>
      </c>
      <c r="G105" s="4">
        <f t="shared" si="8"/>
        <v>3.4360422413370979</v>
      </c>
      <c r="I105" s="4">
        <f t="shared" si="9"/>
        <v>1.0332468790970757</v>
      </c>
    </row>
    <row r="106" spans="1:9" x14ac:dyDescent="0.2">
      <c r="A106" s="4">
        <f>IF('True_Odds_Calculator_3-way'!A107="","",'True_Odds_Calculator_3-way'!A107)</f>
        <v>2.2999999999999998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2.88</v>
      </c>
      <c r="D106" s="4">
        <f t="shared" si="5"/>
        <v>7.185990338164272E-2</v>
      </c>
      <c r="E106" s="4">
        <f t="shared" si="6"/>
        <v>2.4341009309162178</v>
      </c>
      <c r="F106" s="4">
        <f t="shared" si="7"/>
        <v>3.7607872823618482</v>
      </c>
      <c r="G106" s="4">
        <f t="shared" si="8"/>
        <v>3.0933997509339983</v>
      </c>
      <c r="I106" s="4">
        <f t="shared" si="9"/>
        <v>1.0718599033816427</v>
      </c>
    </row>
    <row r="107" spans="1:9" x14ac:dyDescent="0.2">
      <c r="A107" s="4">
        <f>IF('True_Odds_Calculator_3-way'!A108="","",'True_Odds_Calculator_3-way'!A108)</f>
        <v>3.09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2.2599999999999998</v>
      </c>
      <c r="D107" s="4">
        <f t="shared" si="5"/>
        <v>7.0980520355938159E-2</v>
      </c>
      <c r="E107" s="4">
        <f t="shared" si="6"/>
        <v>3.333728691139263</v>
      </c>
      <c r="F107" s="4">
        <f t="shared" si="7"/>
        <v>3.5559617212520243</v>
      </c>
      <c r="G107" s="4">
        <f t="shared" si="8"/>
        <v>2.3876736672366041</v>
      </c>
      <c r="I107" s="4">
        <f t="shared" si="9"/>
        <v>1.0709805203559382</v>
      </c>
    </row>
    <row r="108" spans="1:9" x14ac:dyDescent="0.2">
      <c r="A108" s="4">
        <f>IF('True_Odds_Calculator_3-way'!A109="","",'True_Odds_Calculator_3-way'!A109)</f>
        <v>2.37</v>
      </c>
      <c r="B108" s="4">
        <f>IF('True_Odds_Calculator_3-way'!B109="","",'True_Odds_Calculator_3-way'!B109)</f>
        <v>3.23</v>
      </c>
      <c r="C108" s="4">
        <f>IF('True_Odds_Calculator_3-way'!C109="","",'True_Odds_Calculator_3-way'!C109)</f>
        <v>3.14</v>
      </c>
      <c r="D108" s="4">
        <f t="shared" si="5"/>
        <v>5.0009789069474175E-2</v>
      </c>
      <c r="E108" s="4">
        <f t="shared" si="6"/>
        <v>2.4674847287451898</v>
      </c>
      <c r="F108" s="4">
        <f t="shared" si="7"/>
        <v>3.4138129083343642</v>
      </c>
      <c r="G108" s="4">
        <f t="shared" si="8"/>
        <v>3.3134371605223381</v>
      </c>
      <c r="I108" s="4">
        <f t="shared" si="9"/>
        <v>1.0500097890694742</v>
      </c>
    </row>
    <row r="109" spans="1:9" x14ac:dyDescent="0.2">
      <c r="A109" s="4">
        <f>IF('True_Odds_Calculator_3-way'!A110="","",'True_Odds_Calculator_3-way'!A110)</f>
        <v>1.5</v>
      </c>
      <c r="B109" s="4">
        <f>IF('True_Odds_Calculator_3-way'!B110="","",'True_Odds_Calculator_3-way'!B110)</f>
        <v>4.1900000000000004</v>
      </c>
      <c r="C109" s="4">
        <f>IF('True_Odds_Calculator_3-way'!C110="","",'True_Odds_Calculator_3-way'!C110)</f>
        <v>6.57</v>
      </c>
      <c r="D109" s="4">
        <f t="shared" si="5"/>
        <v>5.7537152675610104E-2</v>
      </c>
      <c r="E109" s="4">
        <f t="shared" si="6"/>
        <v>1.544431083524864</v>
      </c>
      <c r="F109" s="4">
        <f t="shared" si="7"/>
        <v>4.556131765796283</v>
      </c>
      <c r="G109" s="4">
        <f t="shared" si="8"/>
        <v>7.5172172108391502</v>
      </c>
      <c r="I109" s="4">
        <f t="shared" si="9"/>
        <v>1.0575371526756101</v>
      </c>
    </row>
    <row r="110" spans="1:9" x14ac:dyDescent="0.2">
      <c r="A110" s="4">
        <f>IF('True_Odds_Calculator_3-way'!A111="","",'True_Odds_Calculator_3-way'!A111)</f>
        <v>1.83</v>
      </c>
      <c r="B110" s="4">
        <f>IF('True_Odds_Calculator_3-way'!B111="","",'True_Odds_Calculator_3-way'!B111)</f>
        <v>3.75</v>
      </c>
      <c r="C110" s="4">
        <f>IF('True_Odds_Calculator_3-way'!C111="","",'True_Odds_Calculator_3-way'!C111)</f>
        <v>3.98</v>
      </c>
      <c r="D110" s="4">
        <f t="shared" si="5"/>
        <v>6.4371035505395691E-2</v>
      </c>
      <c r="E110" s="4">
        <f t="shared" si="6"/>
        <v>1.9047942841003001</v>
      </c>
      <c r="F110" s="4">
        <f t="shared" si="7"/>
        <v>4.0781428475441777</v>
      </c>
      <c r="G110" s="4">
        <f t="shared" si="8"/>
        <v>4.3516239275386548</v>
      </c>
      <c r="I110" s="4">
        <f t="shared" si="9"/>
        <v>1.0643710355053957</v>
      </c>
    </row>
    <row r="111" spans="1:9" x14ac:dyDescent="0.2">
      <c r="A111" s="4">
        <f>IF('True_Odds_Calculator_3-way'!A112="","",'True_Odds_Calculator_3-way'!A112)</f>
        <v>3.43</v>
      </c>
      <c r="B111" s="4">
        <f>IF('True_Odds_Calculator_3-way'!B112="","",'True_Odds_Calculator_3-way'!B112)</f>
        <v>3.43</v>
      </c>
      <c r="C111" s="4">
        <f>IF('True_Odds_Calculator_3-way'!C112="","",'True_Odds_Calculator_3-way'!C112)</f>
        <v>2.02</v>
      </c>
      <c r="D111" s="4">
        <f t="shared" si="5"/>
        <v>7.8139883959241319E-2</v>
      </c>
      <c r="E111" s="4">
        <f t="shared" si="6"/>
        <v>3.7664987496828903</v>
      </c>
      <c r="F111" s="4">
        <f t="shared" si="7"/>
        <v>3.7664987496828903</v>
      </c>
      <c r="G111" s="4">
        <f t="shared" si="8"/>
        <v>2.1321830826990542</v>
      </c>
      <c r="I111" s="4">
        <f t="shared" si="9"/>
        <v>1.0781398839592413</v>
      </c>
    </row>
    <row r="112" spans="1:9" x14ac:dyDescent="0.2">
      <c r="A112" s="4">
        <f>IF('True_Odds_Calculator_3-way'!A113="","",'True_Odds_Calculator_3-way'!A113)</f>
        <v>2.25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3.21</v>
      </c>
      <c r="D112" s="4">
        <f t="shared" si="5"/>
        <v>7.8551569356513529E-2</v>
      </c>
      <c r="E112" s="4">
        <f t="shared" si="6"/>
        <v>2.390854000373742</v>
      </c>
      <c r="F112" s="4">
        <f t="shared" si="7"/>
        <v>3.3738557167074781</v>
      </c>
      <c r="G112" s="4">
        <f t="shared" si="8"/>
        <v>3.5045587947564072</v>
      </c>
      <c r="I112" s="4">
        <f t="shared" si="9"/>
        <v>1.0785515693565135</v>
      </c>
    </row>
    <row r="113" spans="1: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3.36</v>
      </c>
      <c r="C113" s="4">
        <f>IF('True_Odds_Calculator_3-way'!C114="","",'True_Odds_Calculator_3-way'!C114)</f>
        <v>2.84</v>
      </c>
      <c r="D113" s="4">
        <f t="shared" si="5"/>
        <v>7.8916273031608863E-2</v>
      </c>
      <c r="E113" s="4">
        <f t="shared" si="6"/>
        <v>2.4821340643284433</v>
      </c>
      <c r="F113" s="4">
        <f t="shared" si="7"/>
        <v>3.6857714254391007</v>
      </c>
      <c r="G113" s="4">
        <f t="shared" si="8"/>
        <v>3.0692993932575829</v>
      </c>
      <c r="I113" s="4">
        <f t="shared" si="9"/>
        <v>1.0789162730316089</v>
      </c>
    </row>
    <row r="114" spans="1: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3.39</v>
      </c>
      <c r="C114" s="4">
        <f>IF('True_Odds_Calculator_3-way'!C115="","",'True_Odds_Calculator_3-way'!C115)</f>
        <v>2.8</v>
      </c>
      <c r="D114" s="4">
        <f t="shared" si="5"/>
        <v>7.7660022773937243E-2</v>
      </c>
      <c r="E114" s="4">
        <f t="shared" si="6"/>
        <v>2.5022192142448501</v>
      </c>
      <c r="F114" s="4">
        <f t="shared" si="7"/>
        <v>3.7161103305808068</v>
      </c>
      <c r="G114" s="4">
        <f t="shared" si="8"/>
        <v>3.0188115774658044</v>
      </c>
      <c r="I114" s="4">
        <f t="shared" si="9"/>
        <v>1.0776600227739372</v>
      </c>
    </row>
    <row r="115" spans="1:9" x14ac:dyDescent="0.2">
      <c r="A115" s="4">
        <f>IF('True_Odds_Calculator_3-way'!A116="","",'True_Odds_Calculator_3-way'!A116)</f>
        <v>1.76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</v>
      </c>
      <c r="D115" s="4">
        <f t="shared" si="5"/>
        <v>7.6979235453811912E-2</v>
      </c>
      <c r="E115" s="4">
        <f t="shared" si="6"/>
        <v>1.843242975191709</v>
      </c>
      <c r="F115" s="4">
        <f t="shared" si="7"/>
        <v>4.1492584267382453</v>
      </c>
      <c r="G115" s="4">
        <f t="shared" si="8"/>
        <v>4.6195563138003708</v>
      </c>
      <c r="I115" s="4">
        <f t="shared" si="9"/>
        <v>1.0769792354538119</v>
      </c>
    </row>
    <row r="116" spans="1:9" x14ac:dyDescent="0.2">
      <c r="A116" s="4">
        <f>IF('True_Odds_Calculator_3-way'!A117="","",'True_Odds_Calculator_3-way'!A117)</f>
        <v>2.2799999999999998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2.84</v>
      </c>
      <c r="D116" s="4">
        <f t="shared" si="5"/>
        <v>7.7242118573806584E-2</v>
      </c>
      <c r="E116" s="4">
        <f t="shared" si="6"/>
        <v>2.4221924075988035</v>
      </c>
      <c r="F116" s="4">
        <f t="shared" si="7"/>
        <v>3.8345678699514854</v>
      </c>
      <c r="G116" s="4">
        <f t="shared" si="8"/>
        <v>3.0640512033599494</v>
      </c>
      <c r="I116" s="4">
        <f t="shared" si="9"/>
        <v>1.0772421185738066</v>
      </c>
    </row>
    <row r="117" spans="1:9" x14ac:dyDescent="0.2">
      <c r="A117" s="4">
        <f>IF('True_Odds_Calculator_3-way'!A118="","",'True_Odds_Calculator_3-way'!A118)</f>
        <v>2.02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3.19</v>
      </c>
      <c r="D117" s="4">
        <f t="shared" si="5"/>
        <v>0.10614817639399421</v>
      </c>
      <c r="E117" s="4">
        <f t="shared" si="6"/>
        <v>2.175488951188882</v>
      </c>
      <c r="F117" s="4">
        <f t="shared" si="7"/>
        <v>3.8133542744367936</v>
      </c>
      <c r="G117" s="4">
        <f t="shared" si="8"/>
        <v>3.5958689431561166</v>
      </c>
      <c r="I117" s="4">
        <f t="shared" si="9"/>
        <v>1.1061481763939942</v>
      </c>
    </row>
    <row r="118" spans="1:9" x14ac:dyDescent="0.2">
      <c r="A118" s="4">
        <f>IF('True_Odds_Calculator_3-way'!A119="","",'True_Odds_Calculator_3-way'!A119)</f>
        <v>1.31</v>
      </c>
      <c r="B118" s="4">
        <f>IF('True_Odds_Calculator_3-way'!B119="","",'True_Odds_Calculator_3-way'!B119)</f>
        <v>4.8600000000000003</v>
      </c>
      <c r="C118" s="4">
        <f>IF('True_Odds_Calculator_3-way'!C119="","",'True_Odds_Calculator_3-way'!C119)</f>
        <v>7.34</v>
      </c>
      <c r="D118" s="4">
        <f t="shared" si="5"/>
        <v>0.10535987751473086</v>
      </c>
      <c r="E118" s="4">
        <f t="shared" si="6"/>
        <v>1.3731759050543833</v>
      </c>
      <c r="F118" s="4">
        <f t="shared" si="7"/>
        <v>5.8602440432587635</v>
      </c>
      <c r="G118" s="4">
        <f t="shared" si="8"/>
        <v>9.8892578316230981</v>
      </c>
      <c r="I118" s="4">
        <f t="shared" si="9"/>
        <v>1.1053598775147309</v>
      </c>
    </row>
    <row r="119" spans="1:9" x14ac:dyDescent="0.2">
      <c r="A119" s="4">
        <f>IF('True_Odds_Calculator_3-way'!A120="","",'True_Odds_Calculator_3-way'!A120)</f>
        <v>2.0699999999999998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3.07</v>
      </c>
      <c r="D119" s="4">
        <f t="shared" si="5"/>
        <v>0.10556059150692532</v>
      </c>
      <c r="E119" s="4">
        <f t="shared" si="6"/>
        <v>2.2326166722029139</v>
      </c>
      <c r="F119" s="4">
        <f t="shared" si="7"/>
        <v>3.823374749829104</v>
      </c>
      <c r="G119" s="4">
        <f t="shared" si="8"/>
        <v>3.4417953745465333</v>
      </c>
      <c r="I119" s="4">
        <f t="shared" si="9"/>
        <v>1.1055605915069253</v>
      </c>
    </row>
    <row r="120" spans="1:9" x14ac:dyDescent="0.2">
      <c r="A120" s="4">
        <f>IF('True_Odds_Calculator_3-way'!A121="","",'True_Odds_Calculator_3-way'!A121)</f>
        <v>2.68</v>
      </c>
      <c r="B120" s="4">
        <f>IF('True_Odds_Calculator_3-way'!B121="","",'True_Odds_Calculator_3-way'!B121)</f>
        <v>3.5</v>
      </c>
      <c r="C120" s="4">
        <f>IF('True_Odds_Calculator_3-way'!C121="","",'True_Odds_Calculator_3-way'!C121)</f>
        <v>2.39</v>
      </c>
      <c r="D120" s="4">
        <f t="shared" si="5"/>
        <v>7.7258655913498675E-2</v>
      </c>
      <c r="E120" s="4">
        <f t="shared" si="6"/>
        <v>2.8786799640457135</v>
      </c>
      <c r="F120" s="4">
        <f t="shared" si="7"/>
        <v>3.8467249307922846</v>
      </c>
      <c r="G120" s="4">
        <f t="shared" si="8"/>
        <v>2.5467509845501359</v>
      </c>
      <c r="I120" s="4">
        <f t="shared" si="9"/>
        <v>1.0772586559134987</v>
      </c>
    </row>
    <row r="121" spans="1:9" x14ac:dyDescent="0.2">
      <c r="A121" s="4">
        <f>IF('True_Odds_Calculator_3-way'!A122="","",'True_Odds_Calculator_3-way'!A122)</f>
        <v>2.13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3.71</v>
      </c>
      <c r="D121" s="4">
        <f t="shared" si="5"/>
        <v>2.2311466031028626E-2</v>
      </c>
      <c r="E121" s="4">
        <f t="shared" si="6"/>
        <v>2.1642847394667206</v>
      </c>
      <c r="F121" s="4">
        <f t="shared" si="7"/>
        <v>3.6251722203958421</v>
      </c>
      <c r="G121" s="4">
        <f t="shared" si="8"/>
        <v>3.8152703532760692</v>
      </c>
      <c r="I121" s="4">
        <f t="shared" si="9"/>
        <v>1.0223114660310286</v>
      </c>
    </row>
    <row r="122" spans="1:9" x14ac:dyDescent="0.2">
      <c r="A122" s="4">
        <f>IF('True_Odds_Calculator_3-way'!A123="","",'True_Odds_Calculator_3-way'!A123)</f>
        <v>1.74</v>
      </c>
      <c r="B122" s="4">
        <f>IF('True_Odds_Calculator_3-way'!B123="","",'True_Odds_Calculator_3-way'!B123)</f>
        <v>3.76</v>
      </c>
      <c r="C122" s="4">
        <f>IF('True_Odds_Calculator_3-way'!C123="","",'True_Odds_Calculator_3-way'!C123)</f>
        <v>5.52</v>
      </c>
      <c r="D122" s="4">
        <f t="shared" si="5"/>
        <v>2.1829510776526728E-2</v>
      </c>
      <c r="E122" s="4">
        <f t="shared" si="6"/>
        <v>1.7623128478359995</v>
      </c>
      <c r="F122" s="4">
        <f t="shared" si="7"/>
        <v>3.8657660188122134</v>
      </c>
      <c r="G122" s="4">
        <f t="shared" si="8"/>
        <v>5.7509962392604903</v>
      </c>
      <c r="I122" s="4">
        <f t="shared" si="9"/>
        <v>1.0218295107765267</v>
      </c>
    </row>
    <row r="123" spans="1:9" x14ac:dyDescent="0.2">
      <c r="A123" s="4">
        <f>IF('True_Odds_Calculator_3-way'!A124="","",'True_Odds_Calculator_3-way'!A124)</f>
        <v>2.62</v>
      </c>
      <c r="B123" s="4">
        <f>IF('True_Odds_Calculator_3-way'!B124="","",'True_Odds_Calculator_3-way'!B124)</f>
        <v>2.99</v>
      </c>
      <c r="C123" s="4">
        <f>IF('True_Odds_Calculator_3-way'!C124="","",'True_Odds_Calculator_3-way'!C124)</f>
        <v>3.16</v>
      </c>
      <c r="D123" s="4">
        <f t="shared" si="5"/>
        <v>3.258324605062568E-2</v>
      </c>
      <c r="E123" s="4">
        <f t="shared" si="6"/>
        <v>2.6967384843852673</v>
      </c>
      <c r="F123" s="4">
        <f t="shared" si="7"/>
        <v>3.0903582571317858</v>
      </c>
      <c r="G123" s="4">
        <f t="shared" si="8"/>
        <v>3.2723089792167439</v>
      </c>
      <c r="I123" s="4">
        <f t="shared" si="9"/>
        <v>1.0325832460506257</v>
      </c>
    </row>
    <row r="124" spans="1:9" x14ac:dyDescent="0.2">
      <c r="A124" s="4">
        <f>IF('True_Odds_Calculator_3-way'!A125="","",'True_Odds_Calculator_3-way'!A125)</f>
        <v>3.12</v>
      </c>
      <c r="B124" s="4">
        <f>IF('True_Odds_Calculator_3-way'!B125="","",'True_Odds_Calculator_3-way'!B125)</f>
        <v>2.94</v>
      </c>
      <c r="C124" s="4">
        <f>IF('True_Odds_Calculator_3-way'!C125="","",'True_Odds_Calculator_3-way'!C125)</f>
        <v>2.64</v>
      </c>
      <c r="D124" s="4">
        <f t="shared" si="5"/>
        <v>3.9436753722467799E-2</v>
      </c>
      <c r="E124" s="4">
        <f t="shared" si="6"/>
        <v>3.2534372017437501</v>
      </c>
      <c r="F124" s="4">
        <f t="shared" si="7"/>
        <v>3.0581931041171617</v>
      </c>
      <c r="G124" s="4">
        <f t="shared" si="8"/>
        <v>2.7349133725090526</v>
      </c>
      <c r="I124" s="4">
        <f t="shared" si="9"/>
        <v>1.0394367537224678</v>
      </c>
    </row>
    <row r="125" spans="1: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3.3</v>
      </c>
      <c r="D125" s="4">
        <f t="shared" si="5"/>
        <v>8.0156402737047827E-2</v>
      </c>
      <c r="E125" s="4">
        <f t="shared" si="6"/>
        <v>2.3373952779893377</v>
      </c>
      <c r="F125" s="4">
        <f t="shared" si="7"/>
        <v>3.3799559471365637</v>
      </c>
      <c r="G125" s="4">
        <f t="shared" si="8"/>
        <v>3.6191037735849045</v>
      </c>
      <c r="I125" s="4">
        <f t="shared" si="9"/>
        <v>1.0801564027370478</v>
      </c>
    </row>
    <row r="126" spans="1:9" x14ac:dyDescent="0.2">
      <c r="A126" s="4">
        <f>IF('True_Odds_Calculator_3-way'!A127="","",'True_Odds_Calculator_3-way'!A127)</f>
        <v>2.44</v>
      </c>
      <c r="B126" s="4">
        <f>IF('True_Odds_Calculator_3-way'!B127="","",'True_Odds_Calculator_3-way'!B127)</f>
        <v>2.89</v>
      </c>
      <c r="C126" s="4">
        <f>IF('True_Odds_Calculator_3-way'!C127="","",'True_Odds_Calculator_3-way'!C127)</f>
        <v>3.53</v>
      </c>
      <c r="D126" s="4">
        <f t="shared" si="5"/>
        <v>3.9142945799615081E-2</v>
      </c>
      <c r="E126" s="4">
        <f t="shared" si="6"/>
        <v>2.520234858735257</v>
      </c>
      <c r="F126" s="4">
        <f t="shared" si="7"/>
        <v>3.0032454934694393</v>
      </c>
      <c r="G126" s="4">
        <f t="shared" si="8"/>
        <v>3.700435391721729</v>
      </c>
      <c r="I126" s="4">
        <f t="shared" si="9"/>
        <v>1.0391429457996151</v>
      </c>
    </row>
    <row r="127" spans="1:9" x14ac:dyDescent="0.2">
      <c r="A127" s="4">
        <f>IF('True_Odds_Calculator_3-way'!A128="","",'True_Odds_Calculator_3-way'!A128)</f>
        <v>2.25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3.24</v>
      </c>
      <c r="D127" s="4">
        <f t="shared" si="5"/>
        <v>3.3198464571013497E-2</v>
      </c>
      <c r="E127" s="4">
        <f t="shared" si="6"/>
        <v>2.3074529205234597</v>
      </c>
      <c r="F127" s="4">
        <f t="shared" si="7"/>
        <v>3.716838046272493</v>
      </c>
      <c r="G127" s="4">
        <f t="shared" si="8"/>
        <v>3.3604880883207437</v>
      </c>
      <c r="I127" s="4">
        <f t="shared" si="9"/>
        <v>1.0331984645710135</v>
      </c>
    </row>
    <row r="128" spans="1:9" x14ac:dyDescent="0.2">
      <c r="A128" s="4">
        <f>IF('True_Odds_Calculator_3-way'!A129="","",'True_Odds_Calculator_3-way'!A129)</f>
        <v>2.42</v>
      </c>
      <c r="B128" s="4">
        <f>IF('True_Odds_Calculator_3-way'!B129="","",'True_Odds_Calculator_3-way'!B129)</f>
        <v>3.41</v>
      </c>
      <c r="C128" s="4">
        <f>IF('True_Odds_Calculator_3-way'!C129="","",'True_Odds_Calculator_3-way'!C129)</f>
        <v>3.06</v>
      </c>
      <c r="D128" s="4">
        <f t="shared" si="5"/>
        <v>3.3275658081592052E-2</v>
      </c>
      <c r="E128" s="4">
        <f t="shared" si="6"/>
        <v>2.4867502560110228</v>
      </c>
      <c r="F128" s="4">
        <f t="shared" si="7"/>
        <v>3.5440476901130702</v>
      </c>
      <c r="G128" s="4">
        <f t="shared" si="8"/>
        <v>3.1675089641672471</v>
      </c>
      <c r="I128" s="4">
        <f t="shared" si="9"/>
        <v>1.0332756580815921</v>
      </c>
    </row>
    <row r="129" spans="1:9" x14ac:dyDescent="0.2">
      <c r="A129" s="4">
        <f>IF('True_Odds_Calculator_3-way'!A130="","",'True_Odds_Calculator_3-way'!A130)</f>
        <v>1.35</v>
      </c>
      <c r="B129" s="4">
        <f>IF('True_Odds_Calculator_3-way'!B130="","",'True_Odds_Calculator_3-way'!B130)</f>
        <v>5.17</v>
      </c>
      <c r="C129" s="4">
        <f>IF('True_Odds_Calculator_3-way'!C130="","",'True_Odds_Calculator_3-way'!C130)</f>
        <v>9.34</v>
      </c>
      <c r="D129" s="4">
        <f t="shared" si="5"/>
        <v>4.1230719575974462E-2</v>
      </c>
      <c r="E129" s="4">
        <f t="shared" si="6"/>
        <v>1.3755211775745255</v>
      </c>
      <c r="F129" s="4">
        <f t="shared" si="7"/>
        <v>5.5654489298712573</v>
      </c>
      <c r="G129" s="4">
        <f t="shared" si="8"/>
        <v>10.715494119961228</v>
      </c>
      <c r="I129" s="4">
        <f t="shared" si="9"/>
        <v>1.0412307195759745</v>
      </c>
    </row>
    <row r="130" spans="1:9" x14ac:dyDescent="0.2">
      <c r="A130" s="4">
        <f>IF('True_Odds_Calculator_3-way'!A131="","",'True_Odds_Calculator_3-way'!A131)</f>
        <v>2.73</v>
      </c>
      <c r="B130" s="4">
        <f>IF('True_Odds_Calculator_3-way'!B131="","",'True_Odds_Calculator_3-way'!B131)</f>
        <v>3.3</v>
      </c>
      <c r="C130" s="4">
        <f>IF('True_Odds_Calculator_3-way'!C131="","",'True_Odds_Calculator_3-way'!C131)</f>
        <v>2.75</v>
      </c>
      <c r="D130" s="4">
        <f t="shared" si="5"/>
        <v>3.296703296703285E-2</v>
      </c>
      <c r="E130" s="4">
        <f t="shared" si="6"/>
        <v>2.8144329896907214</v>
      </c>
      <c r="F130" s="4">
        <f t="shared" si="7"/>
        <v>3.4241733181299878</v>
      </c>
      <c r="G130" s="4">
        <f t="shared" si="8"/>
        <v>2.835694050991501</v>
      </c>
      <c r="I130" s="4">
        <f t="shared" si="9"/>
        <v>1.0329670329670328</v>
      </c>
    </row>
    <row r="131" spans="1:9" x14ac:dyDescent="0.2">
      <c r="A131" s="4">
        <f>IF('True_Odds_Calculator_3-way'!A132="","",'True_Odds_Calculator_3-way'!A132)</f>
        <v>1.61</v>
      </c>
      <c r="B131" s="4">
        <f>IF('True_Odds_Calculator_3-way'!B132="","",'True_Odds_Calculator_3-way'!B132)</f>
        <v>4.18</v>
      </c>
      <c r="C131" s="4">
        <f>IF('True_Odds_Calculator_3-way'!C132="","",'True_Odds_Calculator_3-way'!C132)</f>
        <v>4.79</v>
      </c>
      <c r="D131" s="4">
        <f t="shared" ref="D131:D194" si="10">IF(A131="","",((1/A131)+(1/B131)+(1/C131))-1)</f>
        <v>6.912072940650793E-2</v>
      </c>
      <c r="E131" s="4">
        <f t="shared" ref="E131:E194" si="11">IF(A131="","",(3*A131)/(3-($D131*A131)))</f>
        <v>1.6720233577522714</v>
      </c>
      <c r="F131" s="4">
        <f t="shared" ref="F131:F194" si="12">IF(B131="","",(3*B131)/(3-($D131*B131)))</f>
        <v>4.6254708468360368</v>
      </c>
      <c r="G131" s="4">
        <f t="shared" ref="G131:G194" si="13">IF(C131="","",(3*C131)/(3-($D131*C131)))</f>
        <v>5.3842170825380578</v>
      </c>
      <c r="I131" s="4">
        <f t="shared" ref="I131:I194" si="14">IF(A131="","",D131+1)</f>
        <v>1.0691207294065079</v>
      </c>
    </row>
    <row r="132" spans="1:9" x14ac:dyDescent="0.2">
      <c r="A132" s="4">
        <f>IF('True_Odds_Calculator_3-way'!A133="","",'True_Odds_Calculator_3-way'!A133)</f>
        <v>1.59</v>
      </c>
      <c r="B132" s="4">
        <f>IF('True_Odds_Calculator_3-way'!B133="","",'True_Odds_Calculator_3-way'!B133)</f>
        <v>4.25</v>
      </c>
      <c r="C132" s="4">
        <f>IF('True_Odds_Calculator_3-way'!C133="","",'True_Odds_Calculator_3-way'!C133)</f>
        <v>5.38</v>
      </c>
      <c r="D132" s="4">
        <f t="shared" si="10"/>
        <v>5.0098541205076952E-2</v>
      </c>
      <c r="E132" s="4">
        <f t="shared" si="11"/>
        <v>1.6333696001341846</v>
      </c>
      <c r="F132" s="4">
        <f t="shared" si="12"/>
        <v>4.5746783411104692</v>
      </c>
      <c r="G132" s="4">
        <f t="shared" si="13"/>
        <v>5.9110705836763549</v>
      </c>
      <c r="I132" s="4">
        <f t="shared" si="14"/>
        <v>1.050098541205077</v>
      </c>
    </row>
    <row r="133" spans="1:9" x14ac:dyDescent="0.2">
      <c r="A133" s="4">
        <f>IF('True_Odds_Calculator_3-way'!A134="","",'True_Odds_Calculator_3-way'!A134)</f>
        <v>3.53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</v>
      </c>
      <c r="D133" s="4">
        <f t="shared" si="10"/>
        <v>6.1837651013596062E-2</v>
      </c>
      <c r="E133" s="4">
        <f t="shared" si="11"/>
        <v>3.8070065639598045</v>
      </c>
      <c r="F133" s="4">
        <f t="shared" si="12"/>
        <v>3.876885895363718</v>
      </c>
      <c r="G133" s="4">
        <f t="shared" si="13"/>
        <v>2.0859953691002664</v>
      </c>
      <c r="I133" s="4">
        <f t="shared" si="14"/>
        <v>1.0618376510135961</v>
      </c>
    </row>
    <row r="134" spans="1: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3.88</v>
      </c>
      <c r="C134" s="4">
        <f>IF('True_Odds_Calculator_3-way'!C135="","",'True_Odds_Calculator_3-way'!C135)</f>
        <v>2.89</v>
      </c>
      <c r="D134" s="4">
        <f t="shared" si="10"/>
        <v>3.8535328704213612E-2</v>
      </c>
      <c r="E134" s="4">
        <f t="shared" si="11"/>
        <v>2.3700192613068283</v>
      </c>
      <c r="F134" s="4">
        <f t="shared" si="12"/>
        <v>4.083518585371106</v>
      </c>
      <c r="G134" s="4">
        <f t="shared" si="13"/>
        <v>3.0014198065339035</v>
      </c>
      <c r="I134" s="4">
        <f t="shared" si="14"/>
        <v>1.0385353287042136</v>
      </c>
    </row>
    <row r="135" spans="1: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3.65</v>
      </c>
      <c r="C135" s="4">
        <f>IF('True_Odds_Calculator_3-way'!C136="","",'True_Odds_Calculator_3-way'!C136)</f>
        <v>2.57</v>
      </c>
      <c r="D135" s="4">
        <f t="shared" si="10"/>
        <v>3.9017510729544957E-2</v>
      </c>
      <c r="E135" s="4">
        <f t="shared" si="11"/>
        <v>2.7553218077343398</v>
      </c>
      <c r="F135" s="4">
        <f t="shared" si="12"/>
        <v>3.8319055563262507</v>
      </c>
      <c r="G135" s="4">
        <f t="shared" si="13"/>
        <v>2.6588728265081727</v>
      </c>
      <c r="I135" s="4">
        <f t="shared" si="14"/>
        <v>1.039017510729545</v>
      </c>
    </row>
    <row r="136" spans="1: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3.57</v>
      </c>
      <c r="D136" s="4">
        <f t="shared" si="10"/>
        <v>2.2944091997800342E-2</v>
      </c>
      <c r="E136" s="4">
        <f t="shared" si="11"/>
        <v>2.1032982045782087</v>
      </c>
      <c r="F136" s="4">
        <f t="shared" si="12"/>
        <v>3.9668021647155269</v>
      </c>
      <c r="G136" s="4">
        <f t="shared" si="13"/>
        <v>3.6702094517412167</v>
      </c>
      <c r="I136" s="4">
        <f t="shared" si="14"/>
        <v>1.0229440919978003</v>
      </c>
    </row>
    <row r="137" spans="1:9" x14ac:dyDescent="0.2">
      <c r="A137" s="4">
        <f>IF('True_Odds_Calculator_3-way'!A138="","",'True_Odds_Calculator_3-way'!A138)</f>
        <v>2.8</v>
      </c>
      <c r="B137" s="4">
        <f>IF('True_Odds_Calculator_3-way'!B138="","",'True_Odds_Calculator_3-way'!B138)</f>
        <v>3.42</v>
      </c>
      <c r="C137" s="4">
        <f>IF('True_Odds_Calculator_3-way'!C138="","",'True_Odds_Calculator_3-way'!C138)</f>
        <v>2.68</v>
      </c>
      <c r="D137" s="4">
        <f t="shared" si="10"/>
        <v>2.2674846319779451E-2</v>
      </c>
      <c r="E137" s="4">
        <f t="shared" si="11"/>
        <v>2.8605381112603876</v>
      </c>
      <c r="F137" s="4">
        <f t="shared" si="12"/>
        <v>3.5107505307778171</v>
      </c>
      <c r="G137" s="4">
        <f t="shared" si="13"/>
        <v>2.7354089805756252</v>
      </c>
      <c r="I137" s="4">
        <f t="shared" si="14"/>
        <v>1.0226748463197795</v>
      </c>
    </row>
    <row r="138" spans="1:9" x14ac:dyDescent="0.2">
      <c r="A138" s="4">
        <f>IF('True_Odds_Calculator_3-way'!A139="","",'True_Odds_Calculator_3-way'!A139)</f>
        <v>1.47</v>
      </c>
      <c r="B138" s="4">
        <f>IF('True_Odds_Calculator_3-way'!B139="","",'True_Odds_Calculator_3-way'!B139)</f>
        <v>4.7699999999999996</v>
      </c>
      <c r="C138" s="4">
        <f>IF('True_Odds_Calculator_3-way'!C139="","",'True_Odds_Calculator_3-way'!C139)</f>
        <v>7.42</v>
      </c>
      <c r="D138" s="4">
        <f t="shared" si="10"/>
        <v>2.4686604201428874E-2</v>
      </c>
      <c r="E138" s="4">
        <f t="shared" si="11"/>
        <v>1.4879994906945653</v>
      </c>
      <c r="F138" s="4">
        <f t="shared" si="12"/>
        <v>4.9648799830064414</v>
      </c>
      <c r="G138" s="4">
        <f t="shared" si="13"/>
        <v>7.9025132424208246</v>
      </c>
      <c r="I138" s="4">
        <f t="shared" si="14"/>
        <v>1.0246866042014289</v>
      </c>
    </row>
    <row r="139" spans="1:9" x14ac:dyDescent="0.2">
      <c r="A139" s="4">
        <f>IF('True_Odds_Calculator_3-way'!A140="","",'True_Odds_Calculator_3-way'!A140)</f>
        <v>4.28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1.94</v>
      </c>
      <c r="D139" s="4">
        <f t="shared" si="10"/>
        <v>2.9220822156784454E-2</v>
      </c>
      <c r="E139" s="4">
        <f t="shared" si="11"/>
        <v>4.4661881158084507</v>
      </c>
      <c r="F139" s="4">
        <f t="shared" si="12"/>
        <v>3.6986109798670936</v>
      </c>
      <c r="G139" s="4">
        <f t="shared" si="13"/>
        <v>1.9773645407036955</v>
      </c>
      <c r="I139" s="4">
        <f t="shared" si="14"/>
        <v>1.0292208221567845</v>
      </c>
    </row>
    <row r="140" spans="1: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3.59</v>
      </c>
      <c r="C140" s="4">
        <f>IF('True_Odds_Calculator_3-way'!C141="","",'True_Odds_Calculator_3-way'!C141)</f>
        <v>2.34</v>
      </c>
      <c r="D140" s="4">
        <f t="shared" si="10"/>
        <v>3.4849327804906238E-2</v>
      </c>
      <c r="E140" s="4">
        <f t="shared" si="11"/>
        <v>3.1512844120622137</v>
      </c>
      <c r="F140" s="4">
        <f t="shared" si="12"/>
        <v>3.7462291005976094</v>
      </c>
      <c r="G140" s="4">
        <f t="shared" si="13"/>
        <v>2.405384300261745</v>
      </c>
      <c r="I140" s="4">
        <f t="shared" si="14"/>
        <v>1.0348493278049062</v>
      </c>
    </row>
    <row r="141" spans="1: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3.61</v>
      </c>
      <c r="C141" s="4">
        <f>IF('True_Odds_Calculator_3-way'!C142="","",'True_Odds_Calculator_3-way'!C142)</f>
        <v>3.43</v>
      </c>
      <c r="D141" s="4">
        <f t="shared" si="10"/>
        <v>3.3669778823448127E-2</v>
      </c>
      <c r="E141" s="4">
        <f t="shared" si="11"/>
        <v>2.2031623248698744</v>
      </c>
      <c r="F141" s="4">
        <f t="shared" si="12"/>
        <v>3.7624388489361147</v>
      </c>
      <c r="G141" s="4">
        <f t="shared" si="13"/>
        <v>3.5673270384839841</v>
      </c>
      <c r="I141" s="4">
        <f t="shared" si="14"/>
        <v>1.0336697788234481</v>
      </c>
    </row>
    <row r="142" spans="1:9" x14ac:dyDescent="0.2">
      <c r="A142" s="4">
        <f>IF('True_Odds_Calculator_3-way'!A143="","",'True_Odds_Calculator_3-way'!A143)</f>
        <v>2.62</v>
      </c>
      <c r="B142" s="4">
        <f>IF('True_Odds_Calculator_3-way'!B143="","",'True_Odds_Calculator_3-way'!B143)</f>
        <v>3.78</v>
      </c>
      <c r="C142" s="4">
        <f>IF('True_Odds_Calculator_3-way'!C143="","",'True_Odds_Calculator_3-way'!C143)</f>
        <v>2.62</v>
      </c>
      <c r="D142" s="4">
        <f t="shared" si="10"/>
        <v>2.7909043176218784E-2</v>
      </c>
      <c r="E142" s="4">
        <f t="shared" si="11"/>
        <v>2.6854550056039628</v>
      </c>
      <c r="F142" s="4">
        <f t="shared" si="12"/>
        <v>3.9177699245740811</v>
      </c>
      <c r="G142" s="4">
        <f t="shared" si="13"/>
        <v>2.6854550056039628</v>
      </c>
      <c r="I142" s="4">
        <f t="shared" si="14"/>
        <v>1.0279090431762188</v>
      </c>
    </row>
    <row r="143" spans="1:9" x14ac:dyDescent="0.2">
      <c r="A143" s="4">
        <f>IF('True_Odds_Calculator_3-way'!A144="","",'True_Odds_Calculator_3-way'!A144)</f>
        <v>2.77</v>
      </c>
      <c r="B143" s="4">
        <f>IF('True_Odds_Calculator_3-way'!B144="","",'True_Odds_Calculator_3-way'!B144)</f>
        <v>3.47</v>
      </c>
      <c r="C143" s="4">
        <f>IF('True_Odds_Calculator_3-way'!C144="","",'True_Odds_Calculator_3-way'!C144)</f>
        <v>2.64</v>
      </c>
      <c r="D143" s="4">
        <f t="shared" si="10"/>
        <v>2.7983147153134436E-2</v>
      </c>
      <c r="E143" s="4">
        <f t="shared" si="11"/>
        <v>2.8434689027277282</v>
      </c>
      <c r="F143" s="4">
        <f t="shared" si="12"/>
        <v>3.5860709817962015</v>
      </c>
      <c r="G143" s="4">
        <f t="shared" si="13"/>
        <v>2.7066517583117116</v>
      </c>
      <c r="I143" s="4">
        <f t="shared" si="14"/>
        <v>1.0279831471531344</v>
      </c>
    </row>
    <row r="144" spans="1:9" x14ac:dyDescent="0.2">
      <c r="A144" s="4">
        <f>IF('True_Odds_Calculator_3-way'!A145="","",'True_Odds_Calculator_3-way'!A145)</f>
        <v>4.54</v>
      </c>
      <c r="B144" s="4">
        <f>IF('True_Odds_Calculator_3-way'!B145="","",'True_Odds_Calculator_3-way'!B145)</f>
        <v>4.1500000000000004</v>
      </c>
      <c r="C144" s="4">
        <f>IF('True_Odds_Calculator_3-way'!C145="","",'True_Odds_Calculator_3-way'!C145)</f>
        <v>1.78</v>
      </c>
      <c r="D144" s="4">
        <f t="shared" si="10"/>
        <v>2.3025925411292114E-2</v>
      </c>
      <c r="E144" s="4">
        <f t="shared" si="11"/>
        <v>4.7039120510847265</v>
      </c>
      <c r="F144" s="4">
        <f t="shared" si="12"/>
        <v>4.2865370506548821</v>
      </c>
      <c r="G144" s="4">
        <f t="shared" si="13"/>
        <v>1.8046552891277932</v>
      </c>
      <c r="I144" s="4">
        <f t="shared" si="14"/>
        <v>1.0230259254112921</v>
      </c>
    </row>
    <row r="145" spans="1:9" x14ac:dyDescent="0.2">
      <c r="A145" s="4">
        <f>IF('True_Odds_Calculator_3-way'!A146="","",'True_Odds_Calculator_3-way'!A146)</f>
        <v>3.02</v>
      </c>
      <c r="B145" s="4">
        <f>IF('True_Odds_Calculator_3-way'!B146="","",'True_Odds_Calculator_3-way'!B146)</f>
        <v>3.11</v>
      </c>
      <c r="C145" s="4">
        <f>IF('True_Odds_Calculator_3-way'!C146="","",'True_Odds_Calculator_3-way'!C146)</f>
        <v>2.63</v>
      </c>
      <c r="D145" s="4">
        <f t="shared" si="10"/>
        <v>3.2897373056827384E-2</v>
      </c>
      <c r="E145" s="4">
        <f t="shared" si="11"/>
        <v>3.1234379218863788</v>
      </c>
      <c r="F145" s="4">
        <f t="shared" si="12"/>
        <v>3.2198070439230864</v>
      </c>
      <c r="G145" s="4">
        <f t="shared" si="13"/>
        <v>2.7081017363479134</v>
      </c>
      <c r="I145" s="4">
        <f t="shared" si="14"/>
        <v>1.0328973730568274</v>
      </c>
    </row>
    <row r="146" spans="1:9" x14ac:dyDescent="0.2">
      <c r="A146" s="4">
        <f>IF('True_Odds_Calculator_3-way'!A147="","",'True_Odds_Calculator_3-way'!A147)</f>
        <v>2.66</v>
      </c>
      <c r="B146" s="4">
        <f>IF('True_Odds_Calculator_3-way'!B147="","",'True_Odds_Calculator_3-way'!B147)</f>
        <v>3.59</v>
      </c>
      <c r="C146" s="4">
        <f>IF('True_Odds_Calculator_3-way'!C147="","",'True_Odds_Calculator_3-way'!C147)</f>
        <v>2.72</v>
      </c>
      <c r="D146" s="4">
        <f t="shared" si="10"/>
        <v>2.2138440481015653E-2</v>
      </c>
      <c r="E146" s="4">
        <f t="shared" si="11"/>
        <v>2.713259706829203</v>
      </c>
      <c r="F146" s="4">
        <f t="shared" si="12"/>
        <v>3.6876956644042878</v>
      </c>
      <c r="G146" s="4">
        <f t="shared" si="13"/>
        <v>2.7757146610599843</v>
      </c>
      <c r="I146" s="4">
        <f t="shared" si="14"/>
        <v>1.0221384404810157</v>
      </c>
    </row>
    <row r="147" spans="1:9" x14ac:dyDescent="0.2">
      <c r="A147" s="4">
        <f>IF('True_Odds_Calculator_3-way'!A148="","",'True_Odds_Calculator_3-way'!A148)</f>
        <v>3.32</v>
      </c>
      <c r="B147" s="4">
        <f>IF('True_Odds_Calculator_3-way'!B148="","",'True_Odds_Calculator_3-way'!B148)</f>
        <v>3.61</v>
      </c>
      <c r="C147" s="4">
        <f>IF('True_Odds_Calculator_3-way'!C148="","",'True_Odds_Calculator_3-way'!C148)</f>
        <v>2.25</v>
      </c>
      <c r="D147" s="4">
        <f t="shared" si="10"/>
        <v>2.2657573970860323E-2</v>
      </c>
      <c r="E147" s="4">
        <f t="shared" si="11"/>
        <v>3.4053879990739375</v>
      </c>
      <c r="F147" s="4">
        <f t="shared" si="12"/>
        <v>3.7111839992660212</v>
      </c>
      <c r="G147" s="4">
        <f t="shared" si="13"/>
        <v>2.2888956163034808</v>
      </c>
      <c r="I147" s="4">
        <f t="shared" si="14"/>
        <v>1.0226575739708603</v>
      </c>
    </row>
    <row r="148" spans="1:9" x14ac:dyDescent="0.2">
      <c r="A148" s="4">
        <f>IF('True_Odds_Calculator_3-way'!A149="","",'True_Odds_Calculator_3-way'!A149)</f>
        <v>2.68</v>
      </c>
      <c r="B148" s="4">
        <f>IF('True_Odds_Calculator_3-way'!B149="","",'True_Odds_Calculator_3-way'!B149)</f>
        <v>3.49</v>
      </c>
      <c r="C148" s="4">
        <f>IF('True_Odds_Calculator_3-way'!C149="","",'True_Odds_Calculator_3-way'!C149)</f>
        <v>2.76</v>
      </c>
      <c r="D148" s="4">
        <f t="shared" si="10"/>
        <v>2.1986120227317496E-2</v>
      </c>
      <c r="E148" s="4">
        <f t="shared" si="11"/>
        <v>2.7336922696348482</v>
      </c>
      <c r="F148" s="4">
        <f t="shared" si="12"/>
        <v>3.5816074416154189</v>
      </c>
      <c r="G148" s="4">
        <f t="shared" si="13"/>
        <v>2.8169796979721253</v>
      </c>
      <c r="I148" s="4">
        <f t="shared" si="14"/>
        <v>1.0219861202273175</v>
      </c>
    </row>
    <row r="149" spans="1:9" x14ac:dyDescent="0.2">
      <c r="A149" s="4">
        <f>IF('True_Odds_Calculator_3-way'!A150="","",'True_Odds_Calculator_3-way'!A150)</f>
        <v>2.35</v>
      </c>
      <c r="B149" s="4">
        <f>IF('True_Odds_Calculator_3-way'!B150="","",'True_Odds_Calculator_3-way'!B150)</f>
        <v>3.41</v>
      </c>
      <c r="C149" s="4">
        <f>IF('True_Odds_Calculator_3-way'!C150="","",'True_Odds_Calculator_3-way'!C150)</f>
        <v>3.31</v>
      </c>
      <c r="D149" s="4">
        <f t="shared" si="10"/>
        <v>2.0901850483803885E-2</v>
      </c>
      <c r="E149" s="4">
        <f t="shared" si="11"/>
        <v>2.3891172951178112</v>
      </c>
      <c r="F149" s="4">
        <f t="shared" si="12"/>
        <v>3.4929879327521047</v>
      </c>
      <c r="G149" s="4">
        <f t="shared" si="13"/>
        <v>3.3881362091638514</v>
      </c>
      <c r="I149" s="4">
        <f t="shared" si="14"/>
        <v>1.0209018504838039</v>
      </c>
    </row>
    <row r="150" spans="1:9" x14ac:dyDescent="0.2">
      <c r="A150" s="4">
        <f>IF('True_Odds_Calculator_3-way'!A151="","",'True_Odds_Calculator_3-way'!A151)</f>
        <v>1.71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5.98</v>
      </c>
      <c r="D150" s="4">
        <f t="shared" si="10"/>
        <v>2.4498965937683082E-2</v>
      </c>
      <c r="E150" s="4">
        <f t="shared" si="11"/>
        <v>1.734217322737422</v>
      </c>
      <c r="F150" s="4">
        <f t="shared" si="12"/>
        <v>3.7833897092363715</v>
      </c>
      <c r="G150" s="4">
        <f t="shared" si="13"/>
        <v>6.2870243536769648</v>
      </c>
      <c r="I150" s="4">
        <f t="shared" si="14"/>
        <v>1.0244989659376831</v>
      </c>
    </row>
    <row r="151" spans="1:9" x14ac:dyDescent="0.2">
      <c r="A151" s="4">
        <f>IF('True_Odds_Calculator_3-way'!A152="","",'True_Odds_Calculator_3-way'!A152)</f>
        <v>3.48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2.27</v>
      </c>
      <c r="D151" s="4">
        <f t="shared" si="10"/>
        <v>2.287020693777686E-2</v>
      </c>
      <c r="E151" s="4">
        <f t="shared" si="11"/>
        <v>3.5748384626762135</v>
      </c>
      <c r="F151" s="4">
        <f t="shared" si="12"/>
        <v>3.4799330721226358</v>
      </c>
      <c r="G151" s="4">
        <f t="shared" si="13"/>
        <v>2.309974391549142</v>
      </c>
      <c r="I151" s="4">
        <f t="shared" si="14"/>
        <v>1.0228702069377769</v>
      </c>
    </row>
    <row r="152" spans="1:9" x14ac:dyDescent="0.2">
      <c r="A152" s="4">
        <f>IF('True_Odds_Calculator_3-way'!A153="","",'True_Odds_Calculator_3-way'!A153)</f>
        <v>1.53</v>
      </c>
      <c r="B152" s="4">
        <f>IF('True_Odds_Calculator_3-way'!B153="","",'True_Odds_Calculator_3-way'!B153)</f>
        <v>4.58</v>
      </c>
      <c r="C152" s="4">
        <f>IF('True_Odds_Calculator_3-way'!C153="","",'True_Odds_Calculator_3-way'!C153)</f>
        <v>6.42</v>
      </c>
      <c r="D152" s="4">
        <f t="shared" si="10"/>
        <v>2.7698622470931245E-2</v>
      </c>
      <c r="E152" s="4">
        <f t="shared" si="11"/>
        <v>1.5519229248720066</v>
      </c>
      <c r="F152" s="4">
        <f t="shared" si="12"/>
        <v>4.7822238115425186</v>
      </c>
      <c r="G152" s="4">
        <f t="shared" si="13"/>
        <v>6.8245240165557339</v>
      </c>
      <c r="I152" s="4">
        <f t="shared" si="14"/>
        <v>1.0276986224709312</v>
      </c>
    </row>
    <row r="153" spans="1:9" x14ac:dyDescent="0.2">
      <c r="A153" s="4">
        <f>IF('True_Odds_Calculator_3-way'!A154="","",'True_Odds_Calculator_3-way'!A154)</f>
        <v>1.97</v>
      </c>
      <c r="B153" s="4">
        <f>IF('True_Odds_Calculator_3-way'!B154="","",'True_Odds_Calculator_3-way'!B154)</f>
        <v>3.28</v>
      </c>
      <c r="C153" s="4">
        <f>IF('True_Odds_Calculator_3-way'!C154="","",'True_Odds_Calculator_3-way'!C154)</f>
        <v>4.17</v>
      </c>
      <c r="D153" s="4">
        <f t="shared" si="10"/>
        <v>5.2300415455675653E-2</v>
      </c>
      <c r="E153" s="4">
        <f t="shared" si="11"/>
        <v>2.0400638286724884</v>
      </c>
      <c r="F153" s="4">
        <f t="shared" si="12"/>
        <v>3.4789315233191735</v>
      </c>
      <c r="G153" s="4">
        <f t="shared" si="13"/>
        <v>4.4969148130585221</v>
      </c>
      <c r="I153" s="4">
        <f t="shared" si="14"/>
        <v>1.0523004154556757</v>
      </c>
    </row>
    <row r="154" spans="1:9" x14ac:dyDescent="0.2">
      <c r="A154" s="4">
        <f>IF('True_Odds_Calculator_3-way'!A155="","",'True_Odds_Calculator_3-way'!A155)</f>
        <v>1.17</v>
      </c>
      <c r="B154" s="4">
        <f>IF('True_Odds_Calculator_3-way'!B155="","",'True_Odds_Calculator_3-way'!B155)</f>
        <v>6.55</v>
      </c>
      <c r="C154" s="4">
        <f>IF('True_Odds_Calculator_3-way'!C155="","",'True_Odds_Calculator_3-way'!C155)</f>
        <v>19.54</v>
      </c>
      <c r="D154" s="4">
        <f t="shared" si="10"/>
        <v>5.8549683097488758E-2</v>
      </c>
      <c r="E154" s="4">
        <f t="shared" si="11"/>
        <v>1.1973405242185837</v>
      </c>
      <c r="F154" s="4">
        <f t="shared" si="12"/>
        <v>7.5100337039638143</v>
      </c>
      <c r="G154" s="4">
        <f t="shared" si="13"/>
        <v>31.585086539468854</v>
      </c>
      <c r="I154" s="4">
        <f t="shared" si="14"/>
        <v>1.0585496830974888</v>
      </c>
    </row>
    <row r="155" spans="1:9" x14ac:dyDescent="0.2">
      <c r="A155" s="4">
        <f>IF('True_Odds_Calculator_3-way'!A156="","",'True_Odds_Calculator_3-way'!A156)</f>
        <v>1.1599999999999999</v>
      </c>
      <c r="B155" s="4">
        <f>IF('True_Odds_Calculator_3-way'!B156="","",'True_Odds_Calculator_3-way'!B156)</f>
        <v>6.47</v>
      </c>
      <c r="C155" s="4">
        <f>IF('True_Odds_Calculator_3-way'!C156="","",'True_Odds_Calculator_3-way'!C156)</f>
        <v>23.15</v>
      </c>
      <c r="D155" s="4">
        <f t="shared" si="10"/>
        <v>5.9825015203281984E-2</v>
      </c>
      <c r="E155" s="4">
        <f t="shared" si="11"/>
        <v>1.1874689341893025</v>
      </c>
      <c r="F155" s="4">
        <f t="shared" si="12"/>
        <v>7.42843628291544</v>
      </c>
      <c r="G155" s="4">
        <f t="shared" si="13"/>
        <v>43.001740740251869</v>
      </c>
      <c r="I155" s="4">
        <f t="shared" si="14"/>
        <v>1.059825015203282</v>
      </c>
    </row>
    <row r="156" spans="1:9" x14ac:dyDescent="0.2">
      <c r="A156" s="4">
        <f>IF('True_Odds_Calculator_3-way'!A157="","",'True_Odds_Calculator_3-way'!A157)</f>
        <v>1.1399999999999999</v>
      </c>
      <c r="B156" s="4">
        <f>IF('True_Odds_Calculator_3-way'!B157="","",'True_Odds_Calculator_3-way'!B157)</f>
        <v>7.55</v>
      </c>
      <c r="C156" s="4">
        <f>IF('True_Odds_Calculator_3-way'!C157="","",'True_Odds_Calculator_3-way'!C157)</f>
        <v>21.98</v>
      </c>
      <c r="D156" s="4">
        <f t="shared" si="10"/>
        <v>5.5139218950485125E-2</v>
      </c>
      <c r="E156" s="4">
        <f t="shared" si="11"/>
        <v>1.1643975082786631</v>
      </c>
      <c r="F156" s="4">
        <f t="shared" si="12"/>
        <v>8.7665014011374094</v>
      </c>
      <c r="G156" s="4">
        <f t="shared" si="13"/>
        <v>36.878370282384459</v>
      </c>
      <c r="I156" s="4">
        <f t="shared" si="14"/>
        <v>1.0551392189504851</v>
      </c>
    </row>
    <row r="157" spans="1:9" x14ac:dyDescent="0.2">
      <c r="A157" s="4">
        <f>IF('True_Odds_Calculator_3-way'!A158="","",'True_Odds_Calculator_3-way'!A158)</f>
        <v>5.21</v>
      </c>
      <c r="B157" s="4">
        <f>IF('True_Odds_Calculator_3-way'!B158="","",'True_Odds_Calculator_3-way'!B158)</f>
        <v>4.17</v>
      </c>
      <c r="C157" s="4">
        <f>IF('True_Odds_Calculator_3-way'!C158="","",'True_Odds_Calculator_3-way'!C158)</f>
        <v>1.68</v>
      </c>
      <c r="D157" s="4">
        <f t="shared" si="10"/>
        <v>2.6984828369823965E-2</v>
      </c>
      <c r="E157" s="4">
        <f t="shared" si="11"/>
        <v>5.4661644271360297</v>
      </c>
      <c r="F157" s="4">
        <f t="shared" si="12"/>
        <v>4.3325076455648599</v>
      </c>
      <c r="G157" s="4">
        <f t="shared" si="13"/>
        <v>1.7057768535529938</v>
      </c>
      <c r="I157" s="4">
        <f t="shared" si="14"/>
        <v>1.026984828369824</v>
      </c>
    </row>
    <row r="158" spans="1:9" x14ac:dyDescent="0.2">
      <c r="A158" s="4">
        <f>IF('True_Odds_Calculator_3-way'!A159="","",'True_Odds_Calculator_3-way'!A159)</f>
        <v>2.14</v>
      </c>
      <c r="B158" s="4">
        <f>IF('True_Odds_Calculator_3-way'!B159="","",'True_Odds_Calculator_3-way'!B159)</f>
        <v>3.47</v>
      </c>
      <c r="C158" s="4">
        <f>IF('True_Odds_Calculator_3-way'!C159="","",'True_Odds_Calculator_3-way'!C159)</f>
        <v>3.73</v>
      </c>
      <c r="D158" s="4">
        <f t="shared" si="10"/>
        <v>2.3570672411822313E-2</v>
      </c>
      <c r="E158" s="4">
        <f t="shared" si="11"/>
        <v>2.176596745521072</v>
      </c>
      <c r="F158" s="4">
        <f t="shared" si="12"/>
        <v>3.5672555546483014</v>
      </c>
      <c r="G158" s="4">
        <f t="shared" si="13"/>
        <v>3.8426123772193193</v>
      </c>
      <c r="I158" s="4">
        <f t="shared" si="14"/>
        <v>1.0235706724118223</v>
      </c>
    </row>
    <row r="159" spans="1:9" x14ac:dyDescent="0.2">
      <c r="A159" s="4">
        <f>IF('True_Odds_Calculator_3-way'!A160="","",'True_Odds_Calculator_3-way'!A160)</f>
        <v>3.23</v>
      </c>
      <c r="B159" s="4">
        <f>IF('True_Odds_Calculator_3-way'!B160="","",'True_Odds_Calculator_3-way'!B160)</f>
        <v>3.59</v>
      </c>
      <c r="C159" s="4">
        <f>IF('True_Odds_Calculator_3-way'!C160="","",'True_Odds_Calculator_3-way'!C160)</f>
        <v>2.2999999999999998</v>
      </c>
      <c r="D159" s="4">
        <f t="shared" si="10"/>
        <v>2.2931663948892567E-2</v>
      </c>
      <c r="E159" s="4">
        <f t="shared" si="11"/>
        <v>3.3117667194687286</v>
      </c>
      <c r="F159" s="4">
        <f t="shared" si="12"/>
        <v>3.6912948820806615</v>
      </c>
      <c r="G159" s="4">
        <f t="shared" si="13"/>
        <v>2.3411597954207557</v>
      </c>
      <c r="I159" s="4">
        <f t="shared" si="14"/>
        <v>1.0229316639488926</v>
      </c>
    </row>
    <row r="160" spans="1:9" x14ac:dyDescent="0.2">
      <c r="A160" s="4">
        <f>IF('True_Odds_Calculator_3-way'!A161="","",'True_Odds_Calculator_3-way'!A161)</f>
        <v>1.61</v>
      </c>
      <c r="B160" s="4">
        <f>IF('True_Odds_Calculator_3-way'!B161="","",'True_Odds_Calculator_3-way'!B161)</f>
        <v>4.18</v>
      </c>
      <c r="C160" s="4">
        <f>IF('True_Odds_Calculator_3-way'!C161="","",'True_Odds_Calculator_3-way'!C161)</f>
        <v>6.05</v>
      </c>
      <c r="D160" s="4">
        <f t="shared" si="10"/>
        <v>2.5641718381472778E-2</v>
      </c>
      <c r="E160" s="4">
        <f t="shared" si="11"/>
        <v>1.6324644337255168</v>
      </c>
      <c r="F160" s="4">
        <f t="shared" si="12"/>
        <v>4.3348740430748078</v>
      </c>
      <c r="G160" s="4">
        <f t="shared" si="13"/>
        <v>6.3799102551580278</v>
      </c>
      <c r="I160" s="4">
        <f t="shared" si="14"/>
        <v>1.0256417183814728</v>
      </c>
    </row>
    <row r="161" spans="1:9" x14ac:dyDescent="0.2">
      <c r="A161" s="4">
        <f>IF('True_Odds_Calculator_3-way'!A162="","",'True_Odds_Calculator_3-way'!A162)</f>
        <v>2.2200000000000002</v>
      </c>
      <c r="B161" s="4">
        <f>IF('True_Odds_Calculator_3-way'!B162="","",'True_Odds_Calculator_3-way'!B162)</f>
        <v>3.64</v>
      </c>
      <c r="C161" s="4">
        <f>IF('True_Odds_Calculator_3-way'!C162="","",'True_Odds_Calculator_3-way'!C162)</f>
        <v>3.36</v>
      </c>
      <c r="D161" s="4">
        <f t="shared" si="10"/>
        <v>2.2794772794772822E-2</v>
      </c>
      <c r="E161" s="4">
        <f t="shared" si="11"/>
        <v>2.2580897557704134</v>
      </c>
      <c r="F161" s="4">
        <f t="shared" si="12"/>
        <v>3.7435374779949968</v>
      </c>
      <c r="G161" s="4">
        <f t="shared" si="13"/>
        <v>3.4480286738351253</v>
      </c>
      <c r="I161" s="4">
        <f t="shared" si="14"/>
        <v>1.0227947727947728</v>
      </c>
    </row>
    <row r="162" spans="1:9" x14ac:dyDescent="0.2">
      <c r="A162" s="4">
        <f>IF('True_Odds_Calculator_3-way'!A163="","",'True_Odds_Calculator_3-way'!A163)</f>
        <v>1.61</v>
      </c>
      <c r="B162" s="4">
        <f>IF('True_Odds_Calculator_3-way'!B163="","",'True_Odds_Calculator_3-way'!B163)</f>
        <v>5</v>
      </c>
      <c r="C162" s="4">
        <f>IF('True_Odds_Calculator_3-way'!C163="","",'True_Odds_Calculator_3-way'!C163)</f>
        <v>4.9400000000000004</v>
      </c>
      <c r="D162" s="4">
        <f t="shared" si="10"/>
        <v>2.3547162219931028E-2</v>
      </c>
      <c r="E162" s="4">
        <f t="shared" si="11"/>
        <v>1.6306059297246172</v>
      </c>
      <c r="F162" s="4">
        <f t="shared" si="12"/>
        <v>5.2042418796185617</v>
      </c>
      <c r="G162" s="4">
        <f t="shared" si="13"/>
        <v>5.1392718061825828</v>
      </c>
      <c r="I162" s="4">
        <f t="shared" si="14"/>
        <v>1.023547162219931</v>
      </c>
    </row>
    <row r="163" spans="1:9" x14ac:dyDescent="0.2">
      <c r="A163" s="4">
        <f>IF('True_Odds_Calculator_3-way'!A164="","",'True_Odds_Calculator_3-way'!A164)</f>
        <v>3.68</v>
      </c>
      <c r="B163" s="4">
        <f>IF('True_Odds_Calculator_3-way'!B164="","",'True_Odds_Calculator_3-way'!B164)</f>
        <v>3.36</v>
      </c>
      <c r="C163" s="4">
        <f>IF('True_Odds_Calculator_3-way'!C164="","",'True_Odds_Calculator_3-way'!C164)</f>
        <v>2.1800000000000002</v>
      </c>
      <c r="D163" s="4">
        <f t="shared" si="10"/>
        <v>2.8073774384105299E-2</v>
      </c>
      <c r="E163" s="4">
        <f t="shared" si="11"/>
        <v>3.811248589854189</v>
      </c>
      <c r="F163" s="4">
        <f t="shared" si="12"/>
        <v>3.4690768918199133</v>
      </c>
      <c r="G163" s="4">
        <f t="shared" si="13"/>
        <v>2.2253987488023448</v>
      </c>
      <c r="I163" s="4">
        <f t="shared" si="14"/>
        <v>1.0280737743841053</v>
      </c>
    </row>
    <row r="164" spans="1:9" x14ac:dyDescent="0.2">
      <c r="A164" s="4">
        <f>IF('True_Odds_Calculator_3-way'!A165="","",'True_Odds_Calculator_3-way'!A165)</f>
        <v>2.2200000000000002</v>
      </c>
      <c r="B164" s="4">
        <f>IF('True_Odds_Calculator_3-way'!B165="","",'True_Odds_Calculator_3-way'!B165)</f>
        <v>3.21</v>
      </c>
      <c r="C164" s="4">
        <f>IF('True_Odds_Calculator_3-way'!C165="","",'True_Odds_Calculator_3-way'!C165)</f>
        <v>3.75</v>
      </c>
      <c r="D164" s="4">
        <f t="shared" si="10"/>
        <v>2.8643596867895749E-2</v>
      </c>
      <c r="E164" s="4">
        <f t="shared" si="11"/>
        <v>2.2680747049612342</v>
      </c>
      <c r="F164" s="4">
        <f t="shared" si="12"/>
        <v>3.3114927786761825</v>
      </c>
      <c r="G164" s="4">
        <f t="shared" si="13"/>
        <v>3.8892527342982501</v>
      </c>
      <c r="I164" s="4">
        <f t="shared" si="14"/>
        <v>1.0286435968678957</v>
      </c>
    </row>
    <row r="165" spans="1:9" x14ac:dyDescent="0.2">
      <c r="A165" s="4">
        <f>IF('True_Odds_Calculator_3-way'!A166="","",'True_Odds_Calculator_3-way'!A166)</f>
        <v>3.97</v>
      </c>
      <c r="B165" s="4">
        <f>IF('True_Odds_Calculator_3-way'!B166="","",'True_Odds_Calculator_3-way'!B166)</f>
        <v>3.16</v>
      </c>
      <c r="C165" s="4">
        <f>IF('True_Odds_Calculator_3-way'!C166="","",'True_Odds_Calculator_3-way'!C166)</f>
        <v>2.15</v>
      </c>
      <c r="D165" s="4">
        <f t="shared" si="10"/>
        <v>3.3461144038042123E-2</v>
      </c>
      <c r="E165" s="4">
        <f t="shared" si="11"/>
        <v>4.1539373740982812</v>
      </c>
      <c r="F165" s="4">
        <f t="shared" si="12"/>
        <v>3.2754454950174021</v>
      </c>
      <c r="G165" s="4">
        <f t="shared" si="13"/>
        <v>2.2028248107700197</v>
      </c>
      <c r="I165" s="4">
        <f t="shared" si="14"/>
        <v>1.0334611440380421</v>
      </c>
    </row>
    <row r="166" spans="1:9" x14ac:dyDescent="0.2">
      <c r="A166" s="4">
        <f>IF('True_Odds_Calculator_3-way'!A167="","",'True_Odds_Calculator_3-way'!A167)</f>
        <v>2.81</v>
      </c>
      <c r="B166" s="4">
        <f>IF('True_Odds_Calculator_3-way'!B167="","",'True_Odds_Calculator_3-way'!B167)</f>
        <v>3.44</v>
      </c>
      <c r="C166" s="4">
        <f>IF('True_Odds_Calculator_3-way'!C167="","",'True_Odds_Calculator_3-way'!C167)</f>
        <v>2.63</v>
      </c>
      <c r="D166" s="4">
        <f t="shared" si="10"/>
        <v>2.6797697421730327E-2</v>
      </c>
      <c r="E166" s="4">
        <f t="shared" si="11"/>
        <v>2.8823484149783152</v>
      </c>
      <c r="F166" s="4">
        <f t="shared" si="12"/>
        <v>3.5490554700983243</v>
      </c>
      <c r="G166" s="4">
        <f t="shared" si="13"/>
        <v>2.6932720934565419</v>
      </c>
      <c r="I166" s="4">
        <f t="shared" si="14"/>
        <v>1.0267976974217303</v>
      </c>
    </row>
    <row r="167" spans="1:9" x14ac:dyDescent="0.2">
      <c r="A167" s="4">
        <f>IF('True_Odds_Calculator_3-way'!A168="","",'True_Odds_Calculator_3-way'!A168)</f>
        <v>2.09</v>
      </c>
      <c r="B167" s="4">
        <f>IF('True_Odds_Calculator_3-way'!B168="","",'True_Odds_Calculator_3-way'!B168)</f>
        <v>3.67</v>
      </c>
      <c r="C167" s="4">
        <f>IF('True_Odds_Calculator_3-way'!C168="","",'True_Odds_Calculator_3-way'!C168)</f>
        <v>3.6</v>
      </c>
      <c r="D167" s="4">
        <f t="shared" si="10"/>
        <v>2.872624133200663E-2</v>
      </c>
      <c r="E167" s="4">
        <f t="shared" si="11"/>
        <v>2.1326805135986664</v>
      </c>
      <c r="F167" s="4">
        <f t="shared" si="12"/>
        <v>3.8036676067254462</v>
      </c>
      <c r="G167" s="4">
        <f t="shared" si="13"/>
        <v>3.7285279111050311</v>
      </c>
      <c r="I167" s="4">
        <f t="shared" si="14"/>
        <v>1.0287262413320066</v>
      </c>
    </row>
    <row r="168" spans="1:9" x14ac:dyDescent="0.2">
      <c r="A168" s="4">
        <f>IF('True_Odds_Calculator_3-way'!A169="","",'True_Odds_Calculator_3-way'!A169)</f>
        <v>1.93</v>
      </c>
      <c r="B168" s="4">
        <f>IF('True_Odds_Calculator_3-way'!B169="","",'True_Odds_Calculator_3-way'!B169)</f>
        <v>3.82</v>
      </c>
      <c r="C168" s="4">
        <f>IF('True_Odds_Calculator_3-way'!C169="","",'True_Odds_Calculator_3-way'!C169)</f>
        <v>3.9</v>
      </c>
      <c r="D168" s="4">
        <f t="shared" si="10"/>
        <v>3.6325076148205016E-2</v>
      </c>
      <c r="E168" s="4">
        <f t="shared" si="11"/>
        <v>1.9761816504824565</v>
      </c>
      <c r="F168" s="4">
        <f t="shared" si="12"/>
        <v>4.0052589691751779</v>
      </c>
      <c r="G168" s="4">
        <f t="shared" si="13"/>
        <v>4.0932960793115845</v>
      </c>
      <c r="I168" s="4">
        <f t="shared" si="14"/>
        <v>1.036325076148205</v>
      </c>
    </row>
    <row r="169" spans="1:9" x14ac:dyDescent="0.2">
      <c r="A169" s="4">
        <f>IF('True_Odds_Calculator_3-way'!A170="","",'True_Odds_Calculator_3-way'!A170)</f>
        <v>3.34</v>
      </c>
      <c r="B169" s="4">
        <f>IF('True_Odds_Calculator_3-way'!B170="","",'True_Odds_Calculator_3-way'!B170)</f>
        <v>3.83</v>
      </c>
      <c r="C169" s="4">
        <f>IF('True_Odds_Calculator_3-way'!C170="","",'True_Odds_Calculator_3-way'!C170)</f>
        <v>2.14</v>
      </c>
      <c r="D169" s="4">
        <f t="shared" si="10"/>
        <v>2.7787522975083911E-2</v>
      </c>
      <c r="E169" s="4">
        <f t="shared" si="11"/>
        <v>3.4466275427956159</v>
      </c>
      <c r="F169" s="4">
        <f t="shared" si="12"/>
        <v>3.9708681532849548</v>
      </c>
      <c r="G169" s="4">
        <f t="shared" si="13"/>
        <v>2.1832763946572817</v>
      </c>
      <c r="I169" s="4">
        <f t="shared" si="14"/>
        <v>1.0277875229750839</v>
      </c>
    </row>
    <row r="170" spans="1:9" x14ac:dyDescent="0.2">
      <c r="A170" s="4">
        <f>IF('True_Odds_Calculator_3-way'!A171="","",'True_Odds_Calculator_3-way'!A171)</f>
        <v>2.94</v>
      </c>
      <c r="B170" s="4">
        <f>IF('True_Odds_Calculator_3-way'!B171="","",'True_Odds_Calculator_3-way'!B171)</f>
        <v>3.24</v>
      </c>
      <c r="C170" s="4">
        <f>IF('True_Odds_Calculator_3-way'!C171="","",'True_Odds_Calculator_3-way'!C171)</f>
        <v>2.64</v>
      </c>
      <c r="D170" s="4">
        <f t="shared" si="10"/>
        <v>2.756590851828955E-2</v>
      </c>
      <c r="E170" s="4">
        <f t="shared" si="11"/>
        <v>3.0216280437866958</v>
      </c>
      <c r="F170" s="4">
        <f t="shared" si="12"/>
        <v>3.3394184312175725</v>
      </c>
      <c r="G170" s="4">
        <f t="shared" si="13"/>
        <v>2.7056332500154929</v>
      </c>
      <c r="I170" s="4">
        <f t="shared" si="14"/>
        <v>1.0275659085182896</v>
      </c>
    </row>
    <row r="171" spans="1: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3.16</v>
      </c>
      <c r="C171" s="4">
        <f>IF('True_Odds_Calculator_3-way'!C172="","",'True_Odds_Calculator_3-way'!C172)</f>
        <v>2.96</v>
      </c>
      <c r="D171" s="4">
        <f t="shared" si="10"/>
        <v>2.7427862398578196E-2</v>
      </c>
      <c r="E171" s="4">
        <f t="shared" si="11"/>
        <v>2.7473153350307569</v>
      </c>
      <c r="F171" s="4">
        <f t="shared" si="12"/>
        <v>3.2540105841204956</v>
      </c>
      <c r="G171" s="4">
        <f t="shared" si="13"/>
        <v>3.0423320698440306</v>
      </c>
      <c r="I171" s="4">
        <f t="shared" si="14"/>
        <v>1.0274278623985782</v>
      </c>
    </row>
    <row r="172" spans="1:9" x14ac:dyDescent="0.2">
      <c r="A172" s="4">
        <f>IF('True_Odds_Calculator_3-way'!A173="","",'True_Odds_Calculator_3-way'!A173)</f>
        <v>2.0499999999999998</v>
      </c>
      <c r="B172" s="4">
        <f>IF('True_Odds_Calculator_3-way'!B173="","",'True_Odds_Calculator_3-way'!B173)</f>
        <v>3.53</v>
      </c>
      <c r="C172" s="4">
        <f>IF('True_Odds_Calculator_3-way'!C173="","",'True_Odds_Calculator_3-way'!C173)</f>
        <v>3.91</v>
      </c>
      <c r="D172" s="4">
        <f t="shared" si="10"/>
        <v>2.6845472732275333E-2</v>
      </c>
      <c r="E172" s="4">
        <f t="shared" si="11"/>
        <v>2.0883087849714057</v>
      </c>
      <c r="F172" s="4">
        <f t="shared" si="12"/>
        <v>3.6451434206720816</v>
      </c>
      <c r="G172" s="4">
        <f t="shared" si="13"/>
        <v>4.0517656038222594</v>
      </c>
      <c r="I172" s="4">
        <f t="shared" si="14"/>
        <v>1.0268454727322753</v>
      </c>
    </row>
    <row r="173" spans="1:9" x14ac:dyDescent="0.2">
      <c r="A173" s="4">
        <f>IF('True_Odds_Calculator_3-way'!A174="","",'True_Odds_Calculator_3-way'!A174)</f>
        <v>1.52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7.23</v>
      </c>
      <c r="D173" s="4">
        <f t="shared" si="10"/>
        <v>3.2056379891245435E-2</v>
      </c>
      <c r="E173" s="4">
        <f t="shared" si="11"/>
        <v>1.5450952817352006</v>
      </c>
      <c r="F173" s="4">
        <f t="shared" si="12"/>
        <v>4.4412152538082168</v>
      </c>
      <c r="G173" s="4">
        <f t="shared" si="13"/>
        <v>7.8353248840404524</v>
      </c>
      <c r="I173" s="4">
        <f t="shared" si="14"/>
        <v>1.0320563798912454</v>
      </c>
    </row>
    <row r="174" spans="1:9" x14ac:dyDescent="0.2">
      <c r="A174" s="4">
        <f>IF('True_Odds_Calculator_3-way'!A175="","",'True_Odds_Calculator_3-way'!A175)</f>
        <v>2.56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2.81</v>
      </c>
      <c r="D174" s="4">
        <f t="shared" si="10"/>
        <v>3.302983741039478E-2</v>
      </c>
      <c r="E174" s="4">
        <f t="shared" si="11"/>
        <v>2.6342474802969167</v>
      </c>
      <c r="F174" s="4">
        <f t="shared" si="12"/>
        <v>3.6294609890608736</v>
      </c>
      <c r="G174" s="4">
        <f t="shared" si="13"/>
        <v>2.8997111107107103</v>
      </c>
      <c r="I174" s="4">
        <f t="shared" si="14"/>
        <v>1.0330298374103948</v>
      </c>
    </row>
    <row r="175" spans="1:9" x14ac:dyDescent="0.2">
      <c r="A175" s="4">
        <f>IF('True_Odds_Calculator_3-way'!A176="","",'True_Odds_Calculator_3-way'!A176)</f>
        <v>4.38</v>
      </c>
      <c r="B175" s="4">
        <f>IF('True_Odds_Calculator_3-way'!B176="","",'True_Odds_Calculator_3-way'!B176)</f>
        <v>3.53</v>
      </c>
      <c r="C175" s="4">
        <f>IF('True_Odds_Calculator_3-way'!C176="","",'True_Odds_Calculator_3-way'!C176)</f>
        <v>1.95</v>
      </c>
      <c r="D175" s="4">
        <f t="shared" si="10"/>
        <v>2.4417134083787762E-2</v>
      </c>
      <c r="E175" s="4">
        <f t="shared" si="11"/>
        <v>4.541914792011581</v>
      </c>
      <c r="F175" s="4">
        <f t="shared" si="12"/>
        <v>3.6344198919669561</v>
      </c>
      <c r="G175" s="4">
        <f t="shared" si="13"/>
        <v>1.9814478302787655</v>
      </c>
      <c r="I175" s="4">
        <f t="shared" si="14"/>
        <v>1.0244171340837878</v>
      </c>
    </row>
    <row r="176" spans="1: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3.17</v>
      </c>
      <c r="C176" s="4">
        <f>IF('True_Odds_Calculator_3-way'!C177="","",'True_Odds_Calculator_3-way'!C177)</f>
        <v>3.26</v>
      </c>
      <c r="D176" s="4">
        <f t="shared" si="10"/>
        <v>2.2205879506880022E-2</v>
      </c>
      <c r="E176" s="4">
        <f t="shared" si="11"/>
        <v>2.5471344675620875</v>
      </c>
      <c r="F176" s="4">
        <f t="shared" si="12"/>
        <v>3.2461687949975495</v>
      </c>
      <c r="G176" s="4">
        <f t="shared" si="13"/>
        <v>3.340610224427079</v>
      </c>
      <c r="I176" s="4">
        <f t="shared" si="14"/>
        <v>1.02220587950688</v>
      </c>
    </row>
    <row r="177" spans="1:9" x14ac:dyDescent="0.2">
      <c r="A177" s="4">
        <f>IF('True_Odds_Calculator_3-way'!A178="","",'True_Odds_Calculator_3-way'!A178)</f>
        <v>5.67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1.78</v>
      </c>
      <c r="D177" s="4">
        <f t="shared" si="10"/>
        <v>2.3878881556784304E-2</v>
      </c>
      <c r="E177" s="4">
        <f t="shared" si="11"/>
        <v>5.9379878407530899</v>
      </c>
      <c r="F177" s="4">
        <f t="shared" si="12"/>
        <v>3.6002996504078579</v>
      </c>
      <c r="G177" s="4">
        <f t="shared" si="13"/>
        <v>1.8055817281889202</v>
      </c>
      <c r="I177" s="4">
        <f t="shared" si="14"/>
        <v>1.0238788815567843</v>
      </c>
    </row>
    <row r="178" spans="1:9" x14ac:dyDescent="0.2">
      <c r="A178" s="4">
        <f>IF('True_Odds_Calculator_3-way'!A179="","",'True_Odds_Calculator_3-way'!A179)</f>
        <v>1.38</v>
      </c>
      <c r="B178" s="4">
        <f>IF('True_Odds_Calculator_3-way'!B179="","",'True_Odds_Calculator_3-way'!B179)</f>
        <v>5.48</v>
      </c>
      <c r="C178" s="4">
        <f>IF('True_Odds_Calculator_3-way'!C179="","",'True_Odds_Calculator_3-way'!C179)</f>
        <v>8.4</v>
      </c>
      <c r="D178" s="4">
        <f t="shared" si="10"/>
        <v>2.6167052031856874E-2</v>
      </c>
      <c r="E178" s="4">
        <f t="shared" si="11"/>
        <v>1.3968132227683234</v>
      </c>
      <c r="F178" s="4">
        <f t="shared" si="12"/>
        <v>5.7550842912432785</v>
      </c>
      <c r="G178" s="4">
        <f t="shared" si="13"/>
        <v>9.0641066617962665</v>
      </c>
      <c r="I178" s="4">
        <f t="shared" si="14"/>
        <v>1.0261670520318569</v>
      </c>
    </row>
    <row r="179" spans="1:9" x14ac:dyDescent="0.2">
      <c r="A179" s="4">
        <f>IF('True_Odds_Calculator_3-way'!A180="","",'True_Odds_Calculator_3-way'!A180)</f>
        <v>1.97</v>
      </c>
      <c r="B179" s="4">
        <f>IF('True_Odds_Calculator_3-way'!B180="","",'True_Odds_Calculator_3-way'!B180)</f>
        <v>3.23</v>
      </c>
      <c r="C179" s="4">
        <f>IF('True_Odds_Calculator_3-way'!C180="","",'True_Odds_Calculator_3-way'!C180)</f>
        <v>4.59</v>
      </c>
      <c r="D179" s="4">
        <f t="shared" si="10"/>
        <v>3.5076660165060503E-2</v>
      </c>
      <c r="E179" s="4">
        <f t="shared" si="11"/>
        <v>2.0164461625555496</v>
      </c>
      <c r="F179" s="4">
        <f t="shared" si="12"/>
        <v>3.3567713947234563</v>
      </c>
      <c r="G179" s="4">
        <f t="shared" si="13"/>
        <v>4.8503025962769977</v>
      </c>
      <c r="I179" s="4">
        <f t="shared" si="14"/>
        <v>1.0350766601650605</v>
      </c>
    </row>
    <row r="180" spans="1:9" x14ac:dyDescent="0.2">
      <c r="A180" s="4">
        <f>IF('True_Odds_Calculator_3-way'!A181="","",'True_Odds_Calculator_3-way'!A181)</f>
        <v>2.17</v>
      </c>
      <c r="B180" s="4">
        <f>IF('True_Odds_Calculator_3-way'!B181="","",'True_Odds_Calculator_3-way'!B181)</f>
        <v>2.95</v>
      </c>
      <c r="C180" s="4">
        <f>IF('True_Odds_Calculator_3-way'!C181="","",'True_Odds_Calculator_3-way'!C181)</f>
        <v>4.18</v>
      </c>
      <c r="D180" s="4">
        <f t="shared" si="10"/>
        <v>3.9046993695780685E-2</v>
      </c>
      <c r="E180" s="4">
        <f t="shared" si="11"/>
        <v>2.2330708350383341</v>
      </c>
      <c r="F180" s="4">
        <f t="shared" si="12"/>
        <v>3.0677915708238293</v>
      </c>
      <c r="G180" s="4">
        <f t="shared" si="13"/>
        <v>4.4204993813213553</v>
      </c>
      <c r="I180" s="4">
        <f t="shared" si="14"/>
        <v>1.0390469936957807</v>
      </c>
    </row>
    <row r="181" spans="1:9" x14ac:dyDescent="0.2">
      <c r="A181" s="4">
        <f>IF('True_Odds_Calculator_3-way'!A182="","",'True_Odds_Calculator_3-way'!A182)</f>
        <v>3.26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2.2200000000000002</v>
      </c>
      <c r="D181" s="4">
        <f t="shared" si="10"/>
        <v>3.968479241433398E-2</v>
      </c>
      <c r="E181" s="4">
        <f t="shared" si="11"/>
        <v>3.4069205212412514</v>
      </c>
      <c r="F181" s="4">
        <f t="shared" si="12"/>
        <v>3.7139154365077993</v>
      </c>
      <c r="G181" s="4">
        <f t="shared" si="13"/>
        <v>2.2871666427412913</v>
      </c>
      <c r="I181" s="4">
        <f t="shared" si="14"/>
        <v>1.039684792414334</v>
      </c>
    </row>
    <row r="182" spans="1:9" x14ac:dyDescent="0.2">
      <c r="A182" s="4">
        <f>IF('True_Odds_Calculator_3-way'!A183="","",'True_Odds_Calculator_3-way'!A183)</f>
        <v>2.4500000000000002</v>
      </c>
      <c r="B182" s="4">
        <f>IF('True_Odds_Calculator_3-way'!B183="","",'True_Odds_Calculator_3-way'!B183)</f>
        <v>2.91</v>
      </c>
      <c r="C182" s="4">
        <f>IF('True_Odds_Calculator_3-way'!C183="","",'True_Odds_Calculator_3-way'!C183)</f>
        <v>3.5</v>
      </c>
      <c r="D182" s="4">
        <f t="shared" si="10"/>
        <v>3.7520162704256954E-2</v>
      </c>
      <c r="E182" s="4">
        <f t="shared" si="11"/>
        <v>2.5274446085672087</v>
      </c>
      <c r="F182" s="4">
        <f t="shared" si="12"/>
        <v>3.0199082244969997</v>
      </c>
      <c r="G182" s="4">
        <f t="shared" si="13"/>
        <v>3.6602207581072985</v>
      </c>
      <c r="I182" s="4">
        <f t="shared" si="14"/>
        <v>1.037520162704257</v>
      </c>
    </row>
    <row r="183" spans="1:9" x14ac:dyDescent="0.2">
      <c r="A183" s="4">
        <f>IF('True_Odds_Calculator_3-way'!A184="","",'True_Odds_Calculator_3-way'!A184)</f>
        <v>2.63</v>
      </c>
      <c r="B183" s="4">
        <f>IF('True_Odds_Calculator_3-way'!B184="","",'True_Odds_Calculator_3-way'!B184)</f>
        <v>2.9</v>
      </c>
      <c r="C183" s="4">
        <f>IF('True_Odds_Calculator_3-way'!C184="","",'True_Odds_Calculator_3-way'!C184)</f>
        <v>3.24</v>
      </c>
      <c r="D183" s="4">
        <f t="shared" si="10"/>
        <v>3.3697698397667786E-2</v>
      </c>
      <c r="E183" s="4">
        <f t="shared" si="11"/>
        <v>2.7100596301701172</v>
      </c>
      <c r="F183" s="4">
        <f t="shared" si="12"/>
        <v>2.9976466668391901</v>
      </c>
      <c r="G183" s="4">
        <f t="shared" si="13"/>
        <v>3.3623684024332059</v>
      </c>
      <c r="I183" s="4">
        <f t="shared" si="14"/>
        <v>1.0336976983976678</v>
      </c>
    </row>
    <row r="184" spans="1:9" x14ac:dyDescent="0.2">
      <c r="A184" s="4">
        <f>IF('True_Odds_Calculator_3-way'!A185="","",'True_Odds_Calculator_3-way'!A185)</f>
        <v>1.62</v>
      </c>
      <c r="B184" s="4">
        <f>IF('True_Odds_Calculator_3-way'!B185="","",'True_Odds_Calculator_3-way'!B185)</f>
        <v>4.1399999999999997</v>
      </c>
      <c r="C184" s="4">
        <f>IF('True_Odds_Calculator_3-way'!C185="","",'True_Odds_Calculator_3-way'!C185)</f>
        <v>5.61</v>
      </c>
      <c r="D184" s="4">
        <f t="shared" si="10"/>
        <v>3.7082963766680743E-2</v>
      </c>
      <c r="E184" s="4">
        <f t="shared" si="11"/>
        <v>1.6531030588503255</v>
      </c>
      <c r="F184" s="4">
        <f t="shared" si="12"/>
        <v>4.3632890941047293</v>
      </c>
      <c r="G184" s="4">
        <f t="shared" si="13"/>
        <v>6.0280134501473643</v>
      </c>
      <c r="I184" s="4">
        <f t="shared" si="14"/>
        <v>1.0370829637666807</v>
      </c>
    </row>
    <row r="185" spans="1:9" x14ac:dyDescent="0.2">
      <c r="A185" s="4">
        <f>IF('True_Odds_Calculator_3-way'!A186="","",'True_Odds_Calculator_3-way'!A186)</f>
        <v>2.88</v>
      </c>
      <c r="B185" s="4">
        <f>IF('True_Odds_Calculator_3-way'!B186="","",'True_Odds_Calculator_3-way'!B186)</f>
        <v>3.43</v>
      </c>
      <c r="C185" s="4">
        <f>IF('True_Odds_Calculator_3-way'!C186="","",'True_Odds_Calculator_3-way'!C186)</f>
        <v>2.54</v>
      </c>
      <c r="D185" s="4">
        <f t="shared" si="10"/>
        <v>3.2468199128170117E-2</v>
      </c>
      <c r="E185" s="4">
        <f t="shared" si="11"/>
        <v>2.9726561191845677</v>
      </c>
      <c r="F185" s="4">
        <f t="shared" si="12"/>
        <v>3.5622372809230978</v>
      </c>
      <c r="G185" s="4">
        <f t="shared" si="13"/>
        <v>2.6117976431805432</v>
      </c>
      <c r="I185" s="4">
        <f t="shared" si="14"/>
        <v>1.0324681991281701</v>
      </c>
    </row>
    <row r="186" spans="1:9" x14ac:dyDescent="0.2">
      <c r="A186" s="4">
        <f>IF('True_Odds_Calculator_3-way'!A187="","",'True_Odds_Calculator_3-way'!A187)</f>
        <v>2.7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2.78</v>
      </c>
      <c r="D186" s="4">
        <f t="shared" si="10"/>
        <v>2.7701648205245233E-2</v>
      </c>
      <c r="E186" s="4">
        <f t="shared" si="11"/>
        <v>2.7690361795009184</v>
      </c>
      <c r="F186" s="4">
        <f t="shared" si="12"/>
        <v>3.4675847504234767</v>
      </c>
      <c r="G186" s="4">
        <f t="shared" si="13"/>
        <v>2.8532433092887071</v>
      </c>
      <c r="I186" s="4">
        <f t="shared" si="14"/>
        <v>1.0277016482052452</v>
      </c>
    </row>
    <row r="187" spans="1: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3.57</v>
      </c>
      <c r="C187" s="4">
        <f>IF('True_Odds_Calculator_3-way'!C188="","",'True_Odds_Calculator_3-way'!C188)</f>
        <v>3.02</v>
      </c>
      <c r="D187" s="4">
        <f t="shared" si="10"/>
        <v>2.6175631968596402E-2</v>
      </c>
      <c r="E187" s="4">
        <f t="shared" si="11"/>
        <v>2.4617654064350663</v>
      </c>
      <c r="F187" s="4">
        <f t="shared" si="12"/>
        <v>3.6847771303602257</v>
      </c>
      <c r="G187" s="4">
        <f t="shared" si="13"/>
        <v>3.1017310351759555</v>
      </c>
      <c r="I187" s="4">
        <f t="shared" si="14"/>
        <v>1.0261756319685964</v>
      </c>
    </row>
    <row r="188" spans="1:9" x14ac:dyDescent="0.2">
      <c r="A188" s="4">
        <f>IF('True_Odds_Calculator_3-way'!A189="","",'True_Odds_Calculator_3-way'!A189)</f>
        <v>2.48</v>
      </c>
      <c r="B188" s="4">
        <f>IF('True_Odds_Calculator_3-way'!B189="","",'True_Odds_Calculator_3-way'!B189)</f>
        <v>3.43</v>
      </c>
      <c r="C188" s="4">
        <f>IF('True_Odds_Calculator_3-way'!C189="","",'True_Odds_Calculator_3-way'!C189)</f>
        <v>2.73</v>
      </c>
      <c r="D188" s="4">
        <f t="shared" si="10"/>
        <v>6.1071362256352346E-2</v>
      </c>
      <c r="E188" s="4">
        <f t="shared" si="11"/>
        <v>2.6118615529316918</v>
      </c>
      <c r="F188" s="4">
        <f t="shared" si="12"/>
        <v>3.6874778621383659</v>
      </c>
      <c r="G188" s="4">
        <f t="shared" si="13"/>
        <v>2.8906475639239777</v>
      </c>
      <c r="I188" s="4">
        <f t="shared" si="14"/>
        <v>1.0610713622563523</v>
      </c>
    </row>
    <row r="189" spans="1: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5.35</v>
      </c>
      <c r="D189" s="4">
        <f t="shared" si="10"/>
        <v>2.2725137272753493E-2</v>
      </c>
      <c r="E189" s="4">
        <f t="shared" si="11"/>
        <v>1.7632405322209705</v>
      </c>
      <c r="F189" s="4">
        <f t="shared" si="12"/>
        <v>3.9444377040480854</v>
      </c>
      <c r="G189" s="4">
        <f t="shared" si="13"/>
        <v>5.5759747101114181</v>
      </c>
      <c r="I189" s="4">
        <f t="shared" si="14"/>
        <v>1.0227251372727535</v>
      </c>
    </row>
    <row r="190" spans="1:9" x14ac:dyDescent="0.2">
      <c r="A190" s="4">
        <f>IF('True_Odds_Calculator_3-way'!A191="","",'True_Odds_Calculator_3-way'!A191)</f>
        <v>4.3899999999999997</v>
      </c>
      <c r="B190" s="4">
        <f>IF('True_Odds_Calculator_3-way'!B191="","",'True_Odds_Calculator_3-way'!B191)</f>
        <v>3.05</v>
      </c>
      <c r="C190" s="4">
        <f>IF('True_Odds_Calculator_3-way'!C191="","",'True_Odds_Calculator_3-way'!C191)</f>
        <v>2.06</v>
      </c>
      <c r="D190" s="4">
        <f t="shared" si="10"/>
        <v>4.1096178464722133E-2</v>
      </c>
      <c r="E190" s="4">
        <f t="shared" si="11"/>
        <v>4.670895550611978</v>
      </c>
      <c r="F190" s="4">
        <f t="shared" si="12"/>
        <v>3.1829888212605684</v>
      </c>
      <c r="G190" s="4">
        <f t="shared" si="13"/>
        <v>2.1198199972998566</v>
      </c>
      <c r="I190" s="4">
        <f t="shared" si="14"/>
        <v>1.0410961784647221</v>
      </c>
    </row>
    <row r="191" spans="1:9" x14ac:dyDescent="0.2">
      <c r="A191" s="4">
        <f>IF('True_Odds_Calculator_3-way'!A192="","",'True_Odds_Calculator_3-way'!A192)</f>
        <v>1.37</v>
      </c>
      <c r="B191" s="4">
        <f>IF('True_Odds_Calculator_3-way'!B192="","",'True_Odds_Calculator_3-way'!B192)</f>
        <v>4.5</v>
      </c>
      <c r="C191" s="4">
        <f>IF('True_Odds_Calculator_3-way'!C192="","",'True_Odds_Calculator_3-way'!C192)</f>
        <v>7.63</v>
      </c>
      <c r="D191" s="4">
        <f t="shared" si="10"/>
        <v>8.3210828472999543E-2</v>
      </c>
      <c r="E191" s="4">
        <f t="shared" si="11"/>
        <v>1.4241158492433965</v>
      </c>
      <c r="F191" s="4">
        <f t="shared" si="12"/>
        <v>5.1417773267772269</v>
      </c>
      <c r="G191" s="4">
        <f t="shared" si="13"/>
        <v>9.6782320646601558</v>
      </c>
      <c r="I191" s="4">
        <f t="shared" si="14"/>
        <v>1.0832108284729995</v>
      </c>
    </row>
    <row r="192" spans="1:9" x14ac:dyDescent="0.2">
      <c r="A192" s="4">
        <f>IF('True_Odds_Calculator_3-way'!A193="","",'True_Odds_Calculator_3-way'!A193)</f>
        <v>2.19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3.29</v>
      </c>
      <c r="D192" s="4">
        <f t="shared" si="10"/>
        <v>2.1668978091490265E-2</v>
      </c>
      <c r="E192" s="4">
        <f t="shared" si="11"/>
        <v>2.2251989852847802</v>
      </c>
      <c r="F192" s="4">
        <f t="shared" si="12"/>
        <v>3.9389678509637731</v>
      </c>
      <c r="G192" s="4">
        <f t="shared" si="13"/>
        <v>3.370085519178748</v>
      </c>
      <c r="I192" s="4">
        <f t="shared" si="14"/>
        <v>1.0216689780914903</v>
      </c>
    </row>
    <row r="193" spans="1: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3.32</v>
      </c>
      <c r="C193" s="4">
        <f>IF('True_Odds_Calculator_3-way'!C194="","",'True_Odds_Calculator_3-way'!C194)</f>
        <v>3.97</v>
      </c>
      <c r="D193" s="4">
        <f t="shared" si="10"/>
        <v>3.386321881208243E-2</v>
      </c>
      <c r="E193" s="4">
        <f t="shared" si="11"/>
        <v>2.1300094227742736</v>
      </c>
      <c r="F193" s="4">
        <f t="shared" si="12"/>
        <v>3.4492621170426712</v>
      </c>
      <c r="G193" s="4">
        <f t="shared" si="13"/>
        <v>4.1562512886316618</v>
      </c>
      <c r="I193" s="4">
        <f t="shared" si="14"/>
        <v>1.0338632188120824</v>
      </c>
    </row>
    <row r="194" spans="1:9" x14ac:dyDescent="0.2">
      <c r="A194" s="4">
        <f>IF('True_Odds_Calculator_3-way'!A195="","",'True_Odds_Calculator_3-way'!A195)</f>
        <v>3.04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2.5099999999999998</v>
      </c>
      <c r="D194" s="4">
        <f t="shared" si="10"/>
        <v>3.3164140476561466E-2</v>
      </c>
      <c r="E194" s="4">
        <f t="shared" si="11"/>
        <v>3.1457159657361986</v>
      </c>
      <c r="F194" s="4">
        <f t="shared" si="12"/>
        <v>3.3926402579294472</v>
      </c>
      <c r="G194" s="4">
        <f t="shared" si="13"/>
        <v>2.5816334371538616</v>
      </c>
      <c r="I194" s="4">
        <f t="shared" si="14"/>
        <v>1.0331641404765615</v>
      </c>
    </row>
    <row r="195" spans="1:9" x14ac:dyDescent="0.2">
      <c r="A195" s="4">
        <f>IF('True_Odds_Calculator_3-way'!A196="","",'True_Odds_Calculator_3-way'!A196)</f>
        <v>1.87</v>
      </c>
      <c r="B195" s="4">
        <f>IF('True_Odds_Calculator_3-way'!B196="","",'True_Odds_Calculator_3-way'!B196)</f>
        <v>3.48</v>
      </c>
      <c r="C195" s="4">
        <f>IF('True_Odds_Calculator_3-way'!C196="","",'True_Odds_Calculator_3-way'!C196)</f>
        <v>4.9400000000000004</v>
      </c>
      <c r="D195" s="4">
        <f t="shared" ref="D195:D258" si="15">IF(A195="","",((1/A195)+(1/B195)+(1/C195))-1)</f>
        <v>2.4544829925421174E-2</v>
      </c>
      <c r="E195" s="4">
        <f t="shared" ref="E195:E258" si="16">IF(A195="","",(3*A195)/(3-($D195*A195)))</f>
        <v>1.8990547990349189</v>
      </c>
      <c r="F195" s="4">
        <f t="shared" ref="F195:F258" si="17">IF(B195="","",(3*B195)/(3-($D195*B195)))</f>
        <v>3.5819863243464711</v>
      </c>
      <c r="G195" s="4">
        <f t="shared" ref="G195:G258" si="18">IF(C195="","",(3*C195)/(3-($D195*C195)))</f>
        <v>5.148070348351081</v>
      </c>
      <c r="I195" s="4">
        <f t="shared" ref="I195:I258" si="19">IF(A195="","",D195+1)</f>
        <v>1.0245448299254212</v>
      </c>
    </row>
    <row r="196" spans="1:9" x14ac:dyDescent="0.2">
      <c r="A196" s="4">
        <f>IF('True_Odds_Calculator_3-way'!A197="","",'True_Odds_Calculator_3-way'!A197)</f>
        <v>3.13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2.46</v>
      </c>
      <c r="D196" s="4">
        <f t="shared" si="15"/>
        <v>2.1850871097704783E-2</v>
      </c>
      <c r="E196" s="4">
        <f t="shared" si="16"/>
        <v>3.2030216620437617</v>
      </c>
      <c r="F196" s="4">
        <f t="shared" si="17"/>
        <v>3.4653112789451423</v>
      </c>
      <c r="G196" s="4">
        <f t="shared" si="18"/>
        <v>2.5048817556533747</v>
      </c>
      <c r="I196" s="4">
        <f t="shared" si="19"/>
        <v>1.0218508710977048</v>
      </c>
    </row>
    <row r="197" spans="1:9" x14ac:dyDescent="0.2">
      <c r="A197" s="4">
        <f>IF('True_Odds_Calculator_3-way'!A198="","",'True_Odds_Calculator_3-way'!A198)</f>
        <v>3.95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2.25</v>
      </c>
      <c r="D197" s="4">
        <f t="shared" si="15"/>
        <v>3.4309338106806475E-2</v>
      </c>
      <c r="E197" s="4">
        <f t="shared" si="16"/>
        <v>4.1368792242139287</v>
      </c>
      <c r="F197" s="4">
        <f t="shared" si="17"/>
        <v>3.0744267307272333</v>
      </c>
      <c r="G197" s="4">
        <f t="shared" si="18"/>
        <v>2.3094261622756651</v>
      </c>
      <c r="I197" s="4">
        <f t="shared" si="19"/>
        <v>1.0343093381068065</v>
      </c>
    </row>
    <row r="198" spans="1:9" x14ac:dyDescent="0.2">
      <c r="A198" s="4">
        <f>IF('True_Odds_Calculator_3-way'!A199="","",'True_Odds_Calculator_3-way'!A199)</f>
        <v>2.04</v>
      </c>
      <c r="B198" s="4">
        <f>IF('True_Odds_Calculator_3-way'!B199="","",'True_Odds_Calculator_3-way'!B199)</f>
        <v>3.58</v>
      </c>
      <c r="C198" s="4">
        <f>IF('True_Odds_Calculator_3-way'!C199="","",'True_Odds_Calculator_3-way'!C199)</f>
        <v>3.77</v>
      </c>
      <c r="D198" s="4">
        <f t="shared" si="15"/>
        <v>3.4777676759840448E-2</v>
      </c>
      <c r="E198" s="4">
        <f t="shared" si="16"/>
        <v>2.0894121318222503</v>
      </c>
      <c r="F198" s="4">
        <f t="shared" si="17"/>
        <v>3.7350079114210244</v>
      </c>
      <c r="G198" s="4">
        <f t="shared" si="18"/>
        <v>3.9422937997898444</v>
      </c>
      <c r="I198" s="4">
        <f t="shared" si="19"/>
        <v>1.0347776767598404</v>
      </c>
    </row>
    <row r="199" spans="1: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3.46</v>
      </c>
      <c r="C199" s="4">
        <f>IF('True_Odds_Calculator_3-way'!C200="","",'True_Odds_Calculator_3-way'!C200)</f>
        <v>3.16</v>
      </c>
      <c r="D199" s="4">
        <f t="shared" si="15"/>
        <v>3.2823464593421336E-2</v>
      </c>
      <c r="E199" s="4">
        <f t="shared" si="16"/>
        <v>2.401483506911418</v>
      </c>
      <c r="F199" s="4">
        <f t="shared" si="17"/>
        <v>3.5961367773043342</v>
      </c>
      <c r="G199" s="4">
        <f t="shared" si="18"/>
        <v>3.2731666244765756</v>
      </c>
      <c r="I199" s="4">
        <f t="shared" si="19"/>
        <v>1.0328234645934213</v>
      </c>
    </row>
    <row r="200" spans="1:9" x14ac:dyDescent="0.2">
      <c r="A200" s="4">
        <f>IF('True_Odds_Calculator_3-way'!A201="","",'True_Odds_Calculator_3-way'!A201)</f>
        <v>1.79</v>
      </c>
      <c r="B200" s="4">
        <f>IF('True_Odds_Calculator_3-way'!B201="","",'True_Odds_Calculator_3-way'!B201)</f>
        <v>3.55</v>
      </c>
      <c r="C200" s="4">
        <f>IF('True_Odds_Calculator_3-way'!C201="","",'True_Odds_Calculator_3-way'!C201)</f>
        <v>5.28</v>
      </c>
      <c r="D200" s="4">
        <f t="shared" si="15"/>
        <v>2.9743298116104766E-2</v>
      </c>
      <c r="E200" s="4">
        <f t="shared" si="16"/>
        <v>1.8223407803083822</v>
      </c>
      <c r="F200" s="4">
        <f t="shared" si="17"/>
        <v>3.6795047167569703</v>
      </c>
      <c r="G200" s="4">
        <f t="shared" si="18"/>
        <v>5.5716667515427147</v>
      </c>
      <c r="I200" s="4">
        <f t="shared" si="19"/>
        <v>1.0297432981161048</v>
      </c>
    </row>
    <row r="201" spans="1:9" x14ac:dyDescent="0.2">
      <c r="A201" s="4">
        <f>IF('True_Odds_Calculator_3-way'!A202="","",'True_Odds_Calculator_3-way'!A202)</f>
        <v>2.65</v>
      </c>
      <c r="B201" s="4">
        <f>IF('True_Odds_Calculator_3-way'!B202="","",'True_Odds_Calculator_3-way'!B202)</f>
        <v>3.28</v>
      </c>
      <c r="C201" s="4">
        <f>IF('True_Odds_Calculator_3-way'!C202="","",'True_Odds_Calculator_3-way'!C202)</f>
        <v>2.9</v>
      </c>
      <c r="D201" s="4">
        <f t="shared" si="15"/>
        <v>2.706412555342208E-2</v>
      </c>
      <c r="E201" s="4">
        <f t="shared" si="16"/>
        <v>2.7149042500484675</v>
      </c>
      <c r="F201" s="4">
        <f t="shared" si="17"/>
        <v>3.3800150182364299</v>
      </c>
      <c r="G201" s="4">
        <f t="shared" si="18"/>
        <v>2.9779079932897004</v>
      </c>
      <c r="I201" s="4">
        <f t="shared" si="19"/>
        <v>1.0270641255534221</v>
      </c>
    </row>
    <row r="202" spans="1:9" x14ac:dyDescent="0.2">
      <c r="A202" s="4">
        <f>IF('True_Odds_Calculator_3-way'!A203="","",'True_Odds_Calculator_3-way'!A203)</f>
        <v>1.94</v>
      </c>
      <c r="B202" s="4">
        <f>IF('True_Odds_Calculator_3-way'!B203="","",'True_Odds_Calculator_3-way'!B203)</f>
        <v>3.66</v>
      </c>
      <c r="C202" s="4">
        <f>IF('True_Odds_Calculator_3-way'!C203="","",'True_Odds_Calculator_3-way'!C203)</f>
        <v>4.13</v>
      </c>
      <c r="D202" s="4">
        <f t="shared" si="15"/>
        <v>3.0818711846947178E-2</v>
      </c>
      <c r="E202" s="4">
        <f t="shared" si="16"/>
        <v>1.9794493035810832</v>
      </c>
      <c r="F202" s="4">
        <f t="shared" si="17"/>
        <v>3.8029878892580995</v>
      </c>
      <c r="G202" s="4">
        <f t="shared" si="18"/>
        <v>4.3129875241280144</v>
      </c>
      <c r="I202" s="4">
        <f t="shared" si="19"/>
        <v>1.0308187118469472</v>
      </c>
    </row>
    <row r="203" spans="1:9" x14ac:dyDescent="0.2">
      <c r="A203" s="4">
        <f>IF('True_Odds_Calculator_3-way'!A204="","",'True_Odds_Calculator_3-way'!A204)</f>
        <v>1.89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4.9000000000000004</v>
      </c>
      <c r="D203" s="4">
        <f t="shared" si="15"/>
        <v>2.9918066798100718E-2</v>
      </c>
      <c r="E203" s="4">
        <f t="shared" si="16"/>
        <v>1.9263077851434629</v>
      </c>
      <c r="F203" s="4">
        <f t="shared" si="17"/>
        <v>3.4871976035102628</v>
      </c>
      <c r="G203" s="4">
        <f t="shared" si="18"/>
        <v>5.1517461320104303</v>
      </c>
      <c r="I203" s="4">
        <f t="shared" si="19"/>
        <v>1.0299180667981007</v>
      </c>
    </row>
    <row r="204" spans="1:9" x14ac:dyDescent="0.2">
      <c r="A204" s="4">
        <f>IF('True_Odds_Calculator_3-way'!A205="","",'True_Odds_Calculator_3-way'!A205)</f>
        <v>2.39</v>
      </c>
      <c r="B204" s="4">
        <f>IF('True_Odds_Calculator_3-way'!B205="","",'True_Odds_Calculator_3-way'!B205)</f>
        <v>3.55</v>
      </c>
      <c r="C204" s="4">
        <f>IF('True_Odds_Calculator_3-way'!C205="","",'True_Odds_Calculator_3-way'!C205)</f>
        <v>3.05</v>
      </c>
      <c r="D204" s="4">
        <f t="shared" si="15"/>
        <v>2.796903514509097E-2</v>
      </c>
      <c r="E204" s="4">
        <f t="shared" si="16"/>
        <v>2.444467622676918</v>
      </c>
      <c r="F204" s="4">
        <f t="shared" si="17"/>
        <v>3.6715149996039198</v>
      </c>
      <c r="G204" s="4">
        <f t="shared" si="18"/>
        <v>3.1392656004059889</v>
      </c>
      <c r="I204" s="4">
        <f t="shared" si="19"/>
        <v>1.027969035145091</v>
      </c>
    </row>
    <row r="205" spans="1:9" x14ac:dyDescent="0.2">
      <c r="A205" s="4">
        <f>IF('True_Odds_Calculator_3-way'!A206="","",'True_Odds_Calculator_3-way'!A206)</f>
        <v>1.55</v>
      </c>
      <c r="B205" s="4">
        <f>IF('True_Odds_Calculator_3-way'!B206="","",'True_Odds_Calculator_3-way'!B206)</f>
        <v>4.1500000000000004</v>
      </c>
      <c r="C205" s="4">
        <f>IF('True_Odds_Calculator_3-way'!C206="","",'True_Odds_Calculator_3-way'!C206)</f>
        <v>6.85</v>
      </c>
      <c r="D205" s="4">
        <f t="shared" si="15"/>
        <v>3.2110547204121431E-2</v>
      </c>
      <c r="E205" s="4">
        <f t="shared" si="16"/>
        <v>1.5761490205547137</v>
      </c>
      <c r="F205" s="4">
        <f t="shared" si="17"/>
        <v>4.3429102960562798</v>
      </c>
      <c r="G205" s="4">
        <f t="shared" si="18"/>
        <v>7.3919726550212834</v>
      </c>
      <c r="I205" s="4">
        <f t="shared" si="19"/>
        <v>1.0321105472041214</v>
      </c>
    </row>
    <row r="206" spans="1:9" x14ac:dyDescent="0.2">
      <c r="A206" s="4">
        <f>IF('True_Odds_Calculator_3-way'!A207="","",'True_Odds_Calculator_3-way'!A207)</f>
        <v>3.03</v>
      </c>
      <c r="B206" s="4">
        <f>IF('True_Odds_Calculator_3-way'!B207="","",'True_Odds_Calculator_3-way'!B207)</f>
        <v>3.36</v>
      </c>
      <c r="C206" s="4">
        <f>IF('True_Odds_Calculator_3-way'!C207="","",'True_Odds_Calculator_3-way'!C207)</f>
        <v>2.4700000000000002</v>
      </c>
      <c r="D206" s="4">
        <f t="shared" si="15"/>
        <v>3.2510350514519448E-2</v>
      </c>
      <c r="E206" s="4">
        <f t="shared" si="16"/>
        <v>3.1328691819743426</v>
      </c>
      <c r="F206" s="4">
        <f t="shared" si="17"/>
        <v>3.4869659847645296</v>
      </c>
      <c r="G206" s="4">
        <f t="shared" si="18"/>
        <v>2.5379324711060192</v>
      </c>
      <c r="I206" s="4">
        <f t="shared" si="19"/>
        <v>1.0325103505145194</v>
      </c>
    </row>
    <row r="207" spans="1:9" x14ac:dyDescent="0.2">
      <c r="A207" s="4">
        <f>IF('True_Odds_Calculator_3-way'!A208="","",'True_Odds_Calculator_3-way'!A208)</f>
        <v>2.65</v>
      </c>
      <c r="B207" s="4">
        <f>IF('True_Odds_Calculator_3-way'!B208="","",'True_Odds_Calculator_3-way'!B208)</f>
        <v>3.15</v>
      </c>
      <c r="C207" s="4">
        <f>IF('True_Odds_Calculator_3-way'!C208="","",'True_Odds_Calculator_3-way'!C208)</f>
        <v>2.96</v>
      </c>
      <c r="D207" s="4">
        <f t="shared" si="15"/>
        <v>3.2656645864193035E-2</v>
      </c>
      <c r="E207" s="4">
        <f t="shared" si="16"/>
        <v>2.7287144166596109</v>
      </c>
      <c r="F207" s="4">
        <f t="shared" si="17"/>
        <v>3.261847032576314</v>
      </c>
      <c r="G207" s="4">
        <f t="shared" si="18"/>
        <v>3.0585502318902766</v>
      </c>
      <c r="I207" s="4">
        <f t="shared" si="19"/>
        <v>1.032656645864193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3.14</v>
      </c>
      <c r="D208" s="4">
        <f t="shared" si="15"/>
        <v>3.3809281700863281E-2</v>
      </c>
      <c r="E208" s="4">
        <f t="shared" si="16"/>
        <v>2.4878507059123449</v>
      </c>
      <c r="F208" s="4">
        <f t="shared" si="17"/>
        <v>3.4382569820835003</v>
      </c>
      <c r="G208" s="4">
        <f t="shared" si="18"/>
        <v>3.2551916227916311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1.96</v>
      </c>
      <c r="B209" s="4">
        <f>IF('True_Odds_Calculator_3-way'!B210="","",'True_Odds_Calculator_3-way'!B210)</f>
        <v>3.56</v>
      </c>
      <c r="C209" s="4">
        <f>IF('True_Odds_Calculator_3-way'!C210="","",'True_Odds_Calculator_3-way'!C210)</f>
        <v>3.9</v>
      </c>
      <c r="D209" s="4">
        <f t="shared" si="15"/>
        <v>4.7513214447403973E-2</v>
      </c>
      <c r="E209" s="4">
        <f t="shared" si="16"/>
        <v>2.022791424176591</v>
      </c>
      <c r="F209" s="4">
        <f t="shared" si="17"/>
        <v>3.7727145011978354</v>
      </c>
      <c r="G209" s="4">
        <f t="shared" si="18"/>
        <v>4.1567507678270292</v>
      </c>
      <c r="I209" s="4">
        <f t="shared" si="19"/>
        <v>1.047513214447404</v>
      </c>
    </row>
    <row r="210" spans="1:9" x14ac:dyDescent="0.2">
      <c r="A210" s="4">
        <f>IF('True_Odds_Calculator_3-way'!A211="","",'True_Odds_Calculator_3-way'!A211)</f>
        <v>1.33</v>
      </c>
      <c r="B210" s="4">
        <f>IF('True_Odds_Calculator_3-way'!B211="","",'True_Odds_Calculator_3-way'!B211)</f>
        <v>5.22</v>
      </c>
      <c r="C210" s="4">
        <f>IF('True_Odds_Calculator_3-way'!C211="","",'True_Odds_Calculator_3-way'!C211)</f>
        <v>9.2899999999999991</v>
      </c>
      <c r="D210" s="4">
        <f t="shared" si="15"/>
        <v>5.1093206954260006E-2</v>
      </c>
      <c r="E210" s="4">
        <f t="shared" si="16"/>
        <v>1.3608244729824206</v>
      </c>
      <c r="F210" s="4">
        <f t="shared" si="17"/>
        <v>5.7293518719815379</v>
      </c>
      <c r="G210" s="4">
        <f t="shared" si="18"/>
        <v>11.03611975824947</v>
      </c>
      <c r="I210" s="4">
        <f t="shared" si="19"/>
        <v>1.05109320695426</v>
      </c>
    </row>
    <row r="211" spans="1:9" x14ac:dyDescent="0.2">
      <c r="A211" s="4">
        <f>IF('True_Odds_Calculator_3-way'!A212="","",'True_Odds_Calculator_3-way'!A212)</f>
        <v>1.36</v>
      </c>
      <c r="B211" s="4">
        <f>IF('True_Odds_Calculator_3-way'!B212="","",'True_Odds_Calculator_3-way'!B212)</f>
        <v>4.92</v>
      </c>
      <c r="C211" s="4">
        <f>IF('True_Odds_Calculator_3-way'!C212="","",'True_Odds_Calculator_3-way'!C212)</f>
        <v>8.7799999999999994</v>
      </c>
      <c r="D211" s="4">
        <f t="shared" si="15"/>
        <v>5.2441366568295233E-2</v>
      </c>
      <c r="E211" s="4">
        <f t="shared" si="16"/>
        <v>1.3931192073449892</v>
      </c>
      <c r="F211" s="4">
        <f t="shared" si="17"/>
        <v>5.3829547886818752</v>
      </c>
      <c r="G211" s="4">
        <f t="shared" si="18"/>
        <v>10.371855832986519</v>
      </c>
      <c r="I211" s="4">
        <f t="shared" si="19"/>
        <v>1.0524413665682952</v>
      </c>
    </row>
    <row r="212" spans="1:9" x14ac:dyDescent="0.2">
      <c r="A212" s="4">
        <f>IF('True_Odds_Calculator_3-way'!A213="","",'True_Odds_Calculator_3-way'!A213)</f>
        <v>1.73</v>
      </c>
      <c r="B212" s="4">
        <f>IF('True_Odds_Calculator_3-way'!B213="","",'True_Odds_Calculator_3-way'!B213)</f>
        <v>3.9</v>
      </c>
      <c r="C212" s="4">
        <f>IF('True_Odds_Calculator_3-way'!C213="","",'True_Odds_Calculator_3-way'!C213)</f>
        <v>4.67</v>
      </c>
      <c r="D212" s="4">
        <f t="shared" si="15"/>
        <v>4.8577700803815294E-2</v>
      </c>
      <c r="E212" s="4">
        <f t="shared" si="16"/>
        <v>1.7798594534686516</v>
      </c>
      <c r="F212" s="4">
        <f t="shared" si="17"/>
        <v>4.1628907603882386</v>
      </c>
      <c r="G212" s="4">
        <f t="shared" si="18"/>
        <v>5.0520309838544275</v>
      </c>
      <c r="I212" s="4">
        <f t="shared" si="19"/>
        <v>1.0485777008038153</v>
      </c>
    </row>
    <row r="213" spans="1:9" x14ac:dyDescent="0.2">
      <c r="A213" s="4">
        <f>IF('True_Odds_Calculator_3-way'!A214="","",'True_Odds_Calculator_3-way'!A214)</f>
        <v>3.53</v>
      </c>
      <c r="B213" s="4">
        <f>IF('True_Odds_Calculator_3-way'!B214="","",'True_Odds_Calculator_3-way'!B214)</f>
        <v>3.74</v>
      </c>
      <c r="C213" s="4">
        <f>IF('True_Odds_Calculator_3-way'!C214="","",'True_Odds_Calculator_3-way'!C214)</f>
        <v>2.02</v>
      </c>
      <c r="D213" s="4">
        <f t="shared" si="15"/>
        <v>4.5715303075049896E-2</v>
      </c>
      <c r="E213" s="4">
        <f t="shared" si="16"/>
        <v>3.7306794923853506</v>
      </c>
      <c r="F213" s="4">
        <f t="shared" si="17"/>
        <v>3.9660310269689978</v>
      </c>
      <c r="G213" s="4">
        <f t="shared" si="18"/>
        <v>2.0841536623277133</v>
      </c>
      <c r="I213" s="4">
        <f t="shared" si="19"/>
        <v>1.0457153030750499</v>
      </c>
    </row>
    <row r="214" spans="1:9" x14ac:dyDescent="0.2">
      <c r="A214" s="4">
        <f>IF('True_Odds_Calculator_3-way'!A215="","",'True_Odds_Calculator_3-way'!A215)</f>
        <v>3.2</v>
      </c>
      <c r="B214" s="4">
        <f>IF('True_Odds_Calculator_3-way'!B215="","",'True_Odds_Calculator_3-way'!B215)</f>
        <v>3.71</v>
      </c>
      <c r="C214" s="4">
        <f>IF('True_Odds_Calculator_3-way'!C215="","",'True_Odds_Calculator_3-way'!C215)</f>
        <v>2.16</v>
      </c>
      <c r="D214" s="4">
        <f t="shared" si="15"/>
        <v>4.5004741938704296E-2</v>
      </c>
      <c r="E214" s="4">
        <f t="shared" si="16"/>
        <v>3.3613623970582074</v>
      </c>
      <c r="F214" s="4">
        <f t="shared" si="17"/>
        <v>3.9286525529672272</v>
      </c>
      <c r="G214" s="4">
        <f t="shared" si="18"/>
        <v>2.2323352848593463</v>
      </c>
      <c r="I214" s="4">
        <f t="shared" si="19"/>
        <v>1.0450047419387043</v>
      </c>
    </row>
    <row r="215" spans="1:9" x14ac:dyDescent="0.2">
      <c r="A215" s="4">
        <f>IF('True_Odds_Calculator_3-way'!A216="","",'True_Odds_Calculator_3-way'!A216)</f>
        <v>1.44</v>
      </c>
      <c r="B215" s="4">
        <f>IF('True_Odds_Calculator_3-way'!B216="","",'True_Odds_Calculator_3-way'!B216)</f>
        <v>4.7</v>
      </c>
      <c r="C215" s="4">
        <f>IF('True_Odds_Calculator_3-way'!C216="","",'True_Odds_Calculator_3-way'!C216)</f>
        <v>7.05</v>
      </c>
      <c r="D215" s="4">
        <f t="shared" si="15"/>
        <v>4.9054373522458672E-2</v>
      </c>
      <c r="E215" s="4">
        <f t="shared" si="16"/>
        <v>1.47472399767577</v>
      </c>
      <c r="F215" s="4">
        <f t="shared" si="17"/>
        <v>5.0912738214643936</v>
      </c>
      <c r="G215" s="4">
        <f t="shared" si="18"/>
        <v>7.9686028257456831</v>
      </c>
      <c r="I215" s="4">
        <f t="shared" si="19"/>
        <v>1.0490543735224587</v>
      </c>
    </row>
    <row r="216" spans="1:9" x14ac:dyDescent="0.2">
      <c r="A216" s="4">
        <f>IF('True_Odds_Calculator_3-way'!A217="","",'True_Odds_Calculator_3-way'!A217)</f>
        <v>2.48</v>
      </c>
      <c r="B216" s="4">
        <f>IF('True_Odds_Calculator_3-way'!B217="","",'True_Odds_Calculator_3-way'!B217)</f>
        <v>3.75</v>
      </c>
      <c r="C216" s="4">
        <f>IF('True_Odds_Calculator_3-way'!C217="","",'True_Odds_Calculator_3-way'!C217)</f>
        <v>2.68</v>
      </c>
      <c r="D216" s="4">
        <f t="shared" si="15"/>
        <v>4.3026801476488519E-2</v>
      </c>
      <c r="E216" s="4">
        <f t="shared" si="16"/>
        <v>2.5714639447547252</v>
      </c>
      <c r="F216" s="4">
        <f t="shared" si="17"/>
        <v>3.9631522038713509</v>
      </c>
      <c r="G216" s="4">
        <f t="shared" si="18"/>
        <v>2.7871296724269041</v>
      </c>
      <c r="I216" s="4">
        <f t="shared" si="19"/>
        <v>1.0430268014764885</v>
      </c>
    </row>
    <row r="217" spans="1: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3.62</v>
      </c>
      <c r="C217" s="4">
        <f>IF('True_Odds_Calculator_3-way'!C218="","",'True_Odds_Calculator_3-way'!C218)</f>
        <v>3.38</v>
      </c>
      <c r="D217" s="4">
        <f t="shared" si="15"/>
        <v>4.6034731377431859E-2</v>
      </c>
      <c r="E217" s="4">
        <f t="shared" si="16"/>
        <v>2.1806030443560442</v>
      </c>
      <c r="F217" s="4">
        <f t="shared" si="17"/>
        <v>3.8329128502340479</v>
      </c>
      <c r="G217" s="4">
        <f t="shared" si="18"/>
        <v>3.5648961830085044</v>
      </c>
      <c r="I217" s="4">
        <f t="shared" si="19"/>
        <v>1.0460347313774319</v>
      </c>
    </row>
    <row r="218" spans="1:9" x14ac:dyDescent="0.2">
      <c r="A218" s="4">
        <f>IF('True_Odds_Calculator_3-way'!A219="","",'True_Odds_Calculator_3-way'!A219)</f>
        <v>3.18</v>
      </c>
      <c r="B218" s="4">
        <f>IF('True_Odds_Calculator_3-way'!B219="","",'True_Odds_Calculator_3-way'!B219)</f>
        <v>2.99</v>
      </c>
      <c r="C218" s="4">
        <f>IF('True_Odds_Calculator_3-way'!C219="","",'True_Odds_Calculator_3-way'!C219)</f>
        <v>2.61</v>
      </c>
      <c r="D218" s="4">
        <f t="shared" si="15"/>
        <v>3.2055331792255615E-2</v>
      </c>
      <c r="E218" s="4">
        <f t="shared" si="16"/>
        <v>3.2918527169150682</v>
      </c>
      <c r="F218" s="4">
        <f t="shared" si="17"/>
        <v>3.0886785882219399</v>
      </c>
      <c r="G218" s="4">
        <f t="shared" si="18"/>
        <v>2.68487619974134</v>
      </c>
      <c r="I218" s="4">
        <f t="shared" si="19"/>
        <v>1.0320553317922556</v>
      </c>
    </row>
    <row r="219" spans="1:9" x14ac:dyDescent="0.2">
      <c r="A219" s="4">
        <f>IF('True_Odds_Calculator_3-way'!A220="","",'True_Odds_Calculator_3-way'!A220)</f>
        <v>2.31</v>
      </c>
      <c r="B219" s="4">
        <f>IF('True_Odds_Calculator_3-way'!B220="","",'True_Odds_Calculator_3-way'!B220)</f>
        <v>3.28</v>
      </c>
      <c r="C219" s="4">
        <f>IF('True_Odds_Calculator_3-way'!C220="","",'True_Odds_Calculator_3-way'!C220)</f>
        <v>3.07</v>
      </c>
      <c r="D219" s="4">
        <f t="shared" si="15"/>
        <v>6.3511380703721976E-2</v>
      </c>
      <c r="E219" s="4">
        <f t="shared" si="16"/>
        <v>2.4287763009460428</v>
      </c>
      <c r="F219" s="4">
        <f t="shared" si="17"/>
        <v>3.5247559119771839</v>
      </c>
      <c r="G219" s="4">
        <f t="shared" si="18"/>
        <v>3.2833989771645284</v>
      </c>
      <c r="I219" s="4">
        <f t="shared" si="19"/>
        <v>1.063511380703722</v>
      </c>
    </row>
    <row r="220" spans="1:9" x14ac:dyDescent="0.2">
      <c r="A220" s="4">
        <f>IF('True_Odds_Calculator_3-way'!A221="","",'True_Odds_Calculator_3-way'!A221)</f>
        <v>4.12</v>
      </c>
      <c r="B220" s="4">
        <f>IF('True_Odds_Calculator_3-way'!B221="","",'True_Odds_Calculator_3-way'!B221)</f>
        <v>3.17</v>
      </c>
      <c r="C220" s="4">
        <f>IF('True_Odds_Calculator_3-way'!C221="","",'True_Odds_Calculator_3-way'!C221)</f>
        <v>2.13</v>
      </c>
      <c r="D220" s="4">
        <f t="shared" si="15"/>
        <v>2.7659427926270297E-2</v>
      </c>
      <c r="E220" s="4">
        <f t="shared" si="16"/>
        <v>4.2826802399895056</v>
      </c>
      <c r="F220" s="4">
        <f t="shared" si="17"/>
        <v>3.2654382973635134</v>
      </c>
      <c r="G220" s="4">
        <f t="shared" si="18"/>
        <v>2.1726672607903952</v>
      </c>
      <c r="I220" s="4">
        <f t="shared" si="19"/>
        <v>1.0276594279262703</v>
      </c>
    </row>
    <row r="221" spans="1:9" x14ac:dyDescent="0.2">
      <c r="A221" s="4">
        <f>IF('True_Odds_Calculator_3-way'!A222="","",'True_Odds_Calculator_3-way'!A222)</f>
        <v>2.57</v>
      </c>
      <c r="B221" s="4">
        <f>IF('True_Odds_Calculator_3-way'!B222="","",'True_Odds_Calculator_3-way'!B222)</f>
        <v>3.16</v>
      </c>
      <c r="C221" s="4">
        <f>IF('True_Odds_Calculator_3-way'!C222="","",'True_Odds_Calculator_3-way'!C222)</f>
        <v>3.1</v>
      </c>
      <c r="D221" s="4">
        <f t="shared" si="15"/>
        <v>2.8141399729580741E-2</v>
      </c>
      <c r="E221" s="4">
        <f t="shared" si="16"/>
        <v>2.6334875897504557</v>
      </c>
      <c r="F221" s="4">
        <f t="shared" si="17"/>
        <v>3.2565309849899884</v>
      </c>
      <c r="G221" s="4">
        <f t="shared" si="18"/>
        <v>3.1928461998924549</v>
      </c>
      <c r="I221" s="4">
        <f t="shared" si="19"/>
        <v>1.0281413997295807</v>
      </c>
    </row>
    <row r="222" spans="1:9" x14ac:dyDescent="0.2">
      <c r="A222" s="4">
        <f>IF('True_Odds_Calculator_3-way'!A223="","",'True_Odds_Calculator_3-way'!A223)</f>
        <v>2.33</v>
      </c>
      <c r="B222" s="4">
        <f>IF('True_Odds_Calculator_3-way'!B223="","",'True_Odds_Calculator_3-way'!B223)</f>
        <v>3.18</v>
      </c>
      <c r="C222" s="4">
        <f>IF('True_Odds_Calculator_3-way'!C223="","",'True_Odds_Calculator_3-way'!C223)</f>
        <v>3.51</v>
      </c>
      <c r="D222" s="4">
        <f t="shared" si="15"/>
        <v>2.8550243061539415E-2</v>
      </c>
      <c r="E222" s="4">
        <f t="shared" si="16"/>
        <v>2.3828370821467399</v>
      </c>
      <c r="F222" s="4">
        <f t="shared" si="17"/>
        <v>3.2792405001363041</v>
      </c>
      <c r="G222" s="4">
        <f t="shared" si="18"/>
        <v>3.6312991332744469</v>
      </c>
      <c r="I222" s="4">
        <f t="shared" si="19"/>
        <v>1.0285502430615394</v>
      </c>
    </row>
    <row r="223" spans="1:9" x14ac:dyDescent="0.2">
      <c r="A223" s="4">
        <f>IF('True_Odds_Calculator_3-way'!A224="","",'True_Odds_Calculator_3-way'!A224)</f>
        <v>3.08</v>
      </c>
      <c r="B223" s="4">
        <f>IF('True_Odds_Calculator_3-way'!B224="","",'True_Odds_Calculator_3-way'!B224)</f>
        <v>2.97</v>
      </c>
      <c r="C223" s="4">
        <f>IF('True_Odds_Calculator_3-way'!C224="","",'True_Odds_Calculator_3-way'!C224)</f>
        <v>2.73</v>
      </c>
      <c r="D223" s="4">
        <f t="shared" si="15"/>
        <v>2.7676027676027726E-2</v>
      </c>
      <c r="E223" s="4">
        <f t="shared" si="16"/>
        <v>3.1700746764671388</v>
      </c>
      <c r="F223" s="4">
        <f t="shared" si="17"/>
        <v>3.0536682735763785</v>
      </c>
      <c r="G223" s="4">
        <f t="shared" si="18"/>
        <v>2.8005319148936172</v>
      </c>
      <c r="I223" s="4">
        <f t="shared" si="19"/>
        <v>1.0276760276760277</v>
      </c>
    </row>
    <row r="224" spans="1:9" x14ac:dyDescent="0.2">
      <c r="A224" s="4">
        <f>IF('True_Odds_Calculator_3-way'!A225="","",'True_Odds_Calculator_3-way'!A225)</f>
        <v>1.81</v>
      </c>
      <c r="B224" s="4">
        <f>IF('True_Odds_Calculator_3-way'!B225="","",'True_Odds_Calculator_3-way'!B225)</f>
        <v>3.55</v>
      </c>
      <c r="C224" s="4">
        <f>IF('True_Odds_Calculator_3-way'!C225="","",'True_Odds_Calculator_3-way'!C225)</f>
        <v>5.1100000000000003</v>
      </c>
      <c r="D224" s="4">
        <f t="shared" si="15"/>
        <v>2.9871044933035718E-2</v>
      </c>
      <c r="E224" s="4">
        <f t="shared" si="16"/>
        <v>1.8432188534937926</v>
      </c>
      <c r="F224" s="4">
        <f t="shared" si="17"/>
        <v>3.6800813180503016</v>
      </c>
      <c r="G224" s="4">
        <f t="shared" si="18"/>
        <v>5.3839365577877434</v>
      </c>
      <c r="I224" s="4">
        <f t="shared" si="19"/>
        <v>1.0298710449330357</v>
      </c>
    </row>
    <row r="225" spans="1:9" x14ac:dyDescent="0.2">
      <c r="A225" s="4">
        <f>IF('True_Odds_Calculator_3-way'!A226="","",'True_Odds_Calculator_3-way'!A226)</f>
        <v>2.74</v>
      </c>
      <c r="B225" s="4">
        <f>IF('True_Odds_Calculator_3-way'!B226="","",'True_Odds_Calculator_3-way'!B226)</f>
        <v>3.1</v>
      </c>
      <c r="C225" s="4">
        <f>IF('True_Odds_Calculator_3-way'!C226="","",'True_Odds_Calculator_3-way'!C226)</f>
        <v>2.95</v>
      </c>
      <c r="D225" s="4">
        <f t="shared" si="15"/>
        <v>2.6527199658382905E-2</v>
      </c>
      <c r="E225" s="4">
        <f t="shared" si="16"/>
        <v>2.8080335296952219</v>
      </c>
      <c r="F225" s="4">
        <f t="shared" si="17"/>
        <v>3.1873704116721719</v>
      </c>
      <c r="G225" s="4">
        <f t="shared" si="18"/>
        <v>3.029012019840998</v>
      </c>
      <c r="I225" s="4">
        <f t="shared" si="19"/>
        <v>1.0265271996583829</v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1.51</v>
      </c>
      <c r="B2" s="4">
        <f>IF('True_Odds_Calculator_2-way'!B3="","",'True_Odds_Calculator_2-way'!B3)</f>
        <v>2.66</v>
      </c>
      <c r="C2" s="4">
        <f>1/A2</f>
        <v>0.66225165562913912</v>
      </c>
      <c r="D2">
        <f>1/B2</f>
        <v>0.37593984962406013</v>
      </c>
      <c r="E2">
        <f>C2+D2-1</f>
        <v>3.8191505253199143E-2</v>
      </c>
      <c r="F2">
        <f>C2+D2-(C2*D2)-1</f>
        <v>-0.21077528257730427</v>
      </c>
      <c r="G2">
        <v>0</v>
      </c>
      <c r="H2">
        <f>C2*D2</f>
        <v>0.24896678783050341</v>
      </c>
      <c r="I2">
        <f>((-4*F2*H2)^0.5)/(2*F2)</f>
        <v>-1.0868281233544477</v>
      </c>
      <c r="J2">
        <f>(-((-4*F2*H2)^0.5))/(2*F2)</f>
        <v>1.0868281233544477</v>
      </c>
      <c r="K2">
        <f>IF(A2="","",(C2/($J2+C2-($J2*C2))))</f>
        <v>0.64338374849402136</v>
      </c>
      <c r="L2">
        <f>IF(B2="","",(D2/($J2+D2-($J2*D2))))</f>
        <v>0.35661625150597864</v>
      </c>
      <c r="M2">
        <f>IF(A2="","",1/K2)</f>
        <v>1.5542823429107684</v>
      </c>
      <c r="N2">
        <f>IF(B2="","",1/L2)</f>
        <v>2.8041346847683837</v>
      </c>
    </row>
    <row r="3" spans="1:14" x14ac:dyDescent="0.25">
      <c r="A3" s="4">
        <f>IF('True_Odds_Calculator_2-way'!A4="","",'True_Odds_Calculator_2-way'!A4)</f>
        <v>2.4500000000000002</v>
      </c>
      <c r="B3" s="4">
        <f>IF('True_Odds_Calculator_2-way'!B4="","",'True_Odds_Calculator_2-way'!B4)</f>
        <v>1.6</v>
      </c>
      <c r="C3" s="4">
        <f t="shared" ref="C3:C66" si="0">1/A3</f>
        <v>0.4081632653061224</v>
      </c>
      <c r="D3">
        <f t="shared" ref="D3:D66" si="1">1/B3</f>
        <v>0.625</v>
      </c>
      <c r="E3">
        <f t="shared" ref="E3:E66" si="2">C3+D3-1</f>
        <v>3.3163265306122458E-2</v>
      </c>
      <c r="F3">
        <f t="shared" ref="F3:F66" si="3">C3+D3-(C3*D3)-1</f>
        <v>-0.22193877551020402</v>
      </c>
      <c r="G3">
        <v>0</v>
      </c>
      <c r="H3">
        <f t="shared" ref="H3:H66" si="4">C3*D3</f>
        <v>0.25510204081632648</v>
      </c>
      <c r="I3">
        <f t="shared" ref="I3:I66" si="5">((-4*F3*H3)^0.5)/(2*F3)</f>
        <v>-1.0721125348377949</v>
      </c>
      <c r="J3">
        <f t="shared" ref="J3:J66" si="6">(-((-4*F3*H3)^0.5))/(2*F3)</f>
        <v>1.0721125348377949</v>
      </c>
      <c r="K3">
        <f t="shared" ref="K3:K66" si="7">IF(A3="","",(C3/($J3+C3-($J3*C3))))</f>
        <v>0.39145635918691934</v>
      </c>
      <c r="L3">
        <f t="shared" ref="L3:L66" si="8">IF(B3="","",(D3/($J3+D3-($J3*D3))))</f>
        <v>0.60854364081308054</v>
      </c>
      <c r="M3">
        <f t="shared" ref="M3:M66" si="9">IF(A3="","",1/K3)</f>
        <v>2.5545631755148031</v>
      </c>
      <c r="N3">
        <f t="shared" ref="N3:N66" si="10">IF(B3="","",1/L3)</f>
        <v>1.643267520902677</v>
      </c>
    </row>
    <row r="4" spans="1:14" x14ac:dyDescent="0.25">
      <c r="A4" s="4">
        <f>IF('True_Odds_Calculator_2-way'!A5="","",'True_Odds_Calculator_2-way'!A5)</f>
        <v>2.2999999999999998</v>
      </c>
      <c r="B4" s="4">
        <f>IF('True_Odds_Calculator_2-way'!B5="","",'True_Odds_Calculator_2-way'!B5)</f>
        <v>1.65</v>
      </c>
      <c r="C4" s="4">
        <f t="shared" si="0"/>
        <v>0.43478260869565222</v>
      </c>
      <c r="D4">
        <f t="shared" si="1"/>
        <v>0.60606060606060608</v>
      </c>
      <c r="E4">
        <f t="shared" si="2"/>
        <v>4.0843214756258295E-2</v>
      </c>
      <c r="F4">
        <f t="shared" si="3"/>
        <v>-0.22266139657443995</v>
      </c>
      <c r="G4">
        <v>0</v>
      </c>
      <c r="H4">
        <f t="shared" si="4"/>
        <v>0.2635046113306983</v>
      </c>
      <c r="I4">
        <f t="shared" si="5"/>
        <v>-1.0878565864408427</v>
      </c>
      <c r="J4">
        <f t="shared" si="6"/>
        <v>1.0878565864408427</v>
      </c>
      <c r="K4">
        <f t="shared" si="7"/>
        <v>0.41421356237309503</v>
      </c>
      <c r="L4">
        <f t="shared" si="8"/>
        <v>0.58578643762690474</v>
      </c>
      <c r="M4">
        <f t="shared" si="9"/>
        <v>2.4142135623730949</v>
      </c>
      <c r="N4">
        <f t="shared" si="10"/>
        <v>1.7071067811865481</v>
      </c>
    </row>
    <row r="5" spans="1:14" x14ac:dyDescent="0.25">
      <c r="A5" s="4">
        <f>IF('True_Odds_Calculator_2-way'!A6="","",'True_Odds_Calculator_2-way'!A6)</f>
        <v>1.99</v>
      </c>
      <c r="B5" s="4">
        <f>IF('True_Odds_Calculator_2-way'!B6="","",'True_Odds_Calculator_2-way'!B6)</f>
        <v>1.88</v>
      </c>
      <c r="C5" s="4">
        <f t="shared" si="0"/>
        <v>0.50251256281407031</v>
      </c>
      <c r="D5">
        <f t="shared" si="1"/>
        <v>0.53191489361702127</v>
      </c>
      <c r="E5">
        <f t="shared" si="2"/>
        <v>3.4427456431091574E-2</v>
      </c>
      <c r="F5">
        <f t="shared" si="3"/>
        <v>-0.23286645995937127</v>
      </c>
      <c r="G5">
        <v>0</v>
      </c>
      <c r="H5">
        <f t="shared" si="4"/>
        <v>0.2672939163904629</v>
      </c>
      <c r="I5">
        <f t="shared" si="5"/>
        <v>-1.0713739108887084</v>
      </c>
      <c r="J5">
        <f t="shared" si="6"/>
        <v>1.0713739108887084</v>
      </c>
      <c r="K5">
        <f t="shared" si="7"/>
        <v>0.48528137423857021</v>
      </c>
      <c r="L5">
        <f t="shared" si="8"/>
        <v>0.51471862576142968</v>
      </c>
      <c r="M5">
        <f t="shared" si="9"/>
        <v>2.0606601717798219</v>
      </c>
      <c r="N5">
        <f t="shared" si="10"/>
        <v>1.9428090415820634</v>
      </c>
    </row>
    <row r="6" spans="1:14" x14ac:dyDescent="0.25">
      <c r="A6" s="4">
        <f>IF('True_Odds_Calculator_2-way'!A7="","",'True_Odds_Calculator_2-way'!A7)</f>
        <v>2.13</v>
      </c>
      <c r="B6" s="4">
        <f>IF('True_Odds_Calculator_2-way'!B7="","",'True_Odds_Calculator_2-way'!B7)</f>
        <v>1.79</v>
      </c>
      <c r="C6" s="4">
        <f t="shared" si="0"/>
        <v>0.46948356807511737</v>
      </c>
      <c r="D6">
        <f t="shared" si="1"/>
        <v>0.55865921787709494</v>
      </c>
      <c r="E6">
        <f t="shared" si="2"/>
        <v>2.8142785952212312E-2</v>
      </c>
      <c r="F6">
        <f t="shared" si="3"/>
        <v>-0.2341385369947806</v>
      </c>
      <c r="G6">
        <v>0</v>
      </c>
      <c r="H6">
        <f t="shared" si="4"/>
        <v>0.26228132294699291</v>
      </c>
      <c r="I6">
        <f t="shared" si="5"/>
        <v>-1.0583936671670078</v>
      </c>
      <c r="J6">
        <f t="shared" si="6"/>
        <v>1.0583936671670078</v>
      </c>
      <c r="K6">
        <f t="shared" si="7"/>
        <v>0.45537654905878816</v>
      </c>
      <c r="L6">
        <f t="shared" si="8"/>
        <v>0.5446234509412119</v>
      </c>
      <c r="M6">
        <f t="shared" si="9"/>
        <v>2.1959848438987186</v>
      </c>
      <c r="N6">
        <f t="shared" si="10"/>
        <v>1.8361309970619364</v>
      </c>
    </row>
    <row r="7" spans="1:14" x14ac:dyDescent="0.25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0.5376344086021505</v>
      </c>
      <c r="D7">
        <f t="shared" si="1"/>
        <v>0.49261083743842371</v>
      </c>
      <c r="E7">
        <f t="shared" si="2"/>
        <v>3.0245246040574214E-2</v>
      </c>
      <c r="F7">
        <f t="shared" si="3"/>
        <v>-0.23459929021664283</v>
      </c>
      <c r="G7">
        <v>0</v>
      </c>
      <c r="H7">
        <f t="shared" si="4"/>
        <v>0.26484453625721704</v>
      </c>
      <c r="I7">
        <f t="shared" si="5"/>
        <v>-1.0625078858299792</v>
      </c>
      <c r="J7">
        <f t="shared" si="6"/>
        <v>1.0625078858299792</v>
      </c>
      <c r="K7">
        <f t="shared" si="7"/>
        <v>0.5225324395988501</v>
      </c>
      <c r="L7">
        <f t="shared" si="8"/>
        <v>0.47746756040114985</v>
      </c>
      <c r="M7">
        <f t="shared" si="9"/>
        <v>1.9137567818137824</v>
      </c>
      <c r="N7">
        <f t="shared" si="10"/>
        <v>2.0943831224048783</v>
      </c>
    </row>
    <row r="8" spans="1:14" x14ac:dyDescent="0.25">
      <c r="A8" s="4">
        <f>IF('True_Odds_Calculator_2-way'!A9="","",'True_Odds_Calculator_2-way'!A9)</f>
        <v>2.92</v>
      </c>
      <c r="B8" s="4">
        <f>IF('True_Odds_Calculator_2-way'!B9="","",'True_Odds_Calculator_2-way'!B9)</f>
        <v>1.44</v>
      </c>
      <c r="C8" s="4">
        <f t="shared" si="0"/>
        <v>0.34246575342465752</v>
      </c>
      <c r="D8">
        <f t="shared" si="1"/>
        <v>0.69444444444444442</v>
      </c>
      <c r="E8">
        <f t="shared" si="2"/>
        <v>3.6910197869101991E-2</v>
      </c>
      <c r="F8">
        <f t="shared" si="3"/>
        <v>-0.20091324200913241</v>
      </c>
      <c r="G8">
        <v>0</v>
      </c>
      <c r="H8">
        <f t="shared" si="4"/>
        <v>0.23782343987823437</v>
      </c>
      <c r="I8">
        <f t="shared" si="5"/>
        <v>-1.0879853497231116</v>
      </c>
      <c r="J8">
        <f t="shared" si="6"/>
        <v>1.0879853497231116</v>
      </c>
      <c r="K8">
        <f t="shared" si="7"/>
        <v>0.32373650232843548</v>
      </c>
      <c r="L8">
        <f t="shared" si="8"/>
        <v>0.67626349767156446</v>
      </c>
      <c r="M8">
        <f t="shared" si="9"/>
        <v>3.0889318714683744</v>
      </c>
      <c r="N8">
        <f t="shared" si="10"/>
        <v>1.4787135538781691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2.36</v>
      </c>
      <c r="C9" s="4">
        <f t="shared" si="0"/>
        <v>0.6211180124223602</v>
      </c>
      <c r="D9">
        <f t="shared" si="1"/>
        <v>0.42372881355932207</v>
      </c>
      <c r="E9">
        <f t="shared" si="2"/>
        <v>4.4846825981682326E-2</v>
      </c>
      <c r="F9">
        <f t="shared" si="3"/>
        <v>-0.21833877250236866</v>
      </c>
      <c r="G9">
        <v>0</v>
      </c>
      <c r="H9">
        <f t="shared" si="4"/>
        <v>0.26318559848405093</v>
      </c>
      <c r="I9">
        <f t="shared" si="5"/>
        <v>-1.0979071877276472</v>
      </c>
      <c r="J9">
        <f t="shared" si="6"/>
        <v>1.0979071877276472</v>
      </c>
      <c r="K9">
        <f t="shared" si="7"/>
        <v>0.59890159608152527</v>
      </c>
      <c r="L9">
        <f t="shared" si="8"/>
        <v>0.40109840391847473</v>
      </c>
      <c r="M9">
        <f t="shared" si="9"/>
        <v>1.6697233845138648</v>
      </c>
      <c r="N9">
        <f t="shared" si="10"/>
        <v>2.4931537753095996</v>
      </c>
    </row>
    <row r="10" spans="1:14" x14ac:dyDescent="0.25">
      <c r="A10" s="4">
        <f>IF('True_Odds_Calculator_2-way'!A11="","",'True_Odds_Calculator_2-way'!A11)</f>
        <v>1.63</v>
      </c>
      <c r="B10" s="4">
        <f>IF('True_Odds_Calculator_2-way'!B11="","",'True_Odds_Calculator_2-way'!B11)</f>
        <v>2.31</v>
      </c>
      <c r="C10" s="4">
        <f t="shared" si="0"/>
        <v>0.61349693251533743</v>
      </c>
      <c r="D10">
        <f t="shared" si="1"/>
        <v>0.4329004329004329</v>
      </c>
      <c r="E10">
        <f t="shared" si="2"/>
        <v>4.6397365415770331E-2</v>
      </c>
      <c r="F10">
        <f t="shared" si="3"/>
        <v>-0.21918572225320698</v>
      </c>
      <c r="G10">
        <v>0</v>
      </c>
      <c r="H10">
        <f t="shared" si="4"/>
        <v>0.26558308766897726</v>
      </c>
      <c r="I10">
        <f t="shared" si="5"/>
        <v>-1.1007636444730438</v>
      </c>
      <c r="J10">
        <f t="shared" si="6"/>
        <v>1.1007636444730438</v>
      </c>
      <c r="K10">
        <f t="shared" si="7"/>
        <v>0.59049965325940701</v>
      </c>
      <c r="L10">
        <f t="shared" si="8"/>
        <v>0.4095003467405931</v>
      </c>
      <c r="M10">
        <f t="shared" si="9"/>
        <v>1.6934810960180178</v>
      </c>
      <c r="N10">
        <f t="shared" si="10"/>
        <v>2.442000374259687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0.5988023952095809</v>
      </c>
      <c r="D11">
        <f t="shared" si="1"/>
        <v>0.42918454935622319</v>
      </c>
      <c r="E11">
        <f t="shared" si="2"/>
        <v>2.7986944565804084E-2</v>
      </c>
      <c r="F11">
        <f t="shared" si="3"/>
        <v>-0.22900979157564694</v>
      </c>
      <c r="G11">
        <v>0</v>
      </c>
      <c r="H11">
        <f t="shared" si="4"/>
        <v>0.25699673614145102</v>
      </c>
      <c r="I11">
        <f t="shared" si="5"/>
        <v>-1.0593434317257451</v>
      </c>
      <c r="J11">
        <f t="shared" si="6"/>
        <v>1.0593434317257451</v>
      </c>
      <c r="K11">
        <f t="shared" si="7"/>
        <v>0.58487737574119503</v>
      </c>
      <c r="L11">
        <f t="shared" si="8"/>
        <v>0.41512262425880503</v>
      </c>
      <c r="M11">
        <f t="shared" si="9"/>
        <v>1.7097600992562489</v>
      </c>
      <c r="N11">
        <f t="shared" si="10"/>
        <v>2.408926764195241</v>
      </c>
    </row>
    <row r="12" spans="1:14" x14ac:dyDescent="0.25">
      <c r="A12" s="4">
        <f>IF('True_Odds_Calculator_2-way'!A13="","",'True_Odds_Calculator_2-way'!A13)</f>
        <v>1.63</v>
      </c>
      <c r="B12" s="4">
        <f>IF('True_Odds_Calculator_2-way'!B13="","",'True_Odds_Calculator_2-way'!B13)</f>
        <v>2.4</v>
      </c>
      <c r="C12" s="4">
        <f t="shared" si="0"/>
        <v>0.61349693251533743</v>
      </c>
      <c r="D12">
        <f t="shared" si="1"/>
        <v>0.41666666666666669</v>
      </c>
      <c r="E12">
        <f t="shared" si="2"/>
        <v>3.0163599182004175E-2</v>
      </c>
      <c r="F12">
        <f t="shared" si="3"/>
        <v>-0.22546012269938642</v>
      </c>
      <c r="G12">
        <v>0</v>
      </c>
      <c r="H12">
        <f t="shared" si="4"/>
        <v>0.2556237218813906</v>
      </c>
      <c r="I12">
        <f t="shared" si="5"/>
        <v>-1.0647942749999</v>
      </c>
      <c r="J12">
        <f t="shared" si="6"/>
        <v>1.0647942749999</v>
      </c>
      <c r="K12">
        <f t="shared" si="7"/>
        <v>0.59850837590920558</v>
      </c>
      <c r="L12">
        <f t="shared" si="8"/>
        <v>0.40149162409079431</v>
      </c>
      <c r="M12">
        <f t="shared" si="9"/>
        <v>1.670820393249937</v>
      </c>
      <c r="N12">
        <f t="shared" si="10"/>
        <v>2.4907119849998605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1.44</v>
      </c>
      <c r="B14" s="4">
        <f>IF('True_Odds_Calculator_2-way'!B15="","",'True_Odds_Calculator_2-way'!B15)</f>
        <v>2.96</v>
      </c>
      <c r="C14" s="4">
        <f t="shared" si="0"/>
        <v>0.69444444444444442</v>
      </c>
      <c r="D14">
        <f t="shared" si="1"/>
        <v>0.33783783783783783</v>
      </c>
      <c r="E14">
        <f t="shared" si="2"/>
        <v>3.228228228228236E-2</v>
      </c>
      <c r="F14">
        <f t="shared" si="3"/>
        <v>-0.20232732732732717</v>
      </c>
      <c r="G14">
        <v>0</v>
      </c>
      <c r="H14">
        <f t="shared" si="4"/>
        <v>0.23460960960960958</v>
      </c>
      <c r="I14">
        <f t="shared" si="5"/>
        <v>-1.0768262306348704</v>
      </c>
      <c r="J14">
        <f t="shared" si="6"/>
        <v>1.0768262306348704</v>
      </c>
      <c r="K14">
        <f t="shared" si="7"/>
        <v>0.67851648598716308</v>
      </c>
      <c r="L14">
        <f t="shared" si="8"/>
        <v>0.32148351401283681</v>
      </c>
      <c r="M14">
        <f t="shared" si="9"/>
        <v>1.4738035414793431</v>
      </c>
      <c r="N14">
        <f t="shared" si="10"/>
        <v>3.1105794120443453</v>
      </c>
    </row>
    <row r="15" spans="1:14" x14ac:dyDescent="0.25">
      <c r="A15" s="4">
        <f>IF('True_Odds_Calculator_2-way'!A16="","",'True_Odds_Calculator_2-way'!A16)</f>
        <v>1.92</v>
      </c>
      <c r="B15" s="4">
        <f>IF('True_Odds_Calculator_2-way'!B16="","",'True_Odds_Calculator_2-way'!B16)</f>
        <v>1.99</v>
      </c>
      <c r="C15" s="4">
        <f t="shared" si="0"/>
        <v>0.52083333333333337</v>
      </c>
      <c r="D15">
        <f t="shared" si="1"/>
        <v>0.50251256281407031</v>
      </c>
      <c r="E15">
        <f t="shared" si="2"/>
        <v>2.3345896147403788E-2</v>
      </c>
      <c r="F15">
        <f t="shared" si="3"/>
        <v>-0.2383793969849245</v>
      </c>
      <c r="G15">
        <v>0</v>
      </c>
      <c r="H15">
        <f t="shared" si="4"/>
        <v>0.26172529313232828</v>
      </c>
      <c r="I15">
        <f t="shared" si="5"/>
        <v>-1.0478243557698861</v>
      </c>
      <c r="J15">
        <f t="shared" si="6"/>
        <v>1.0478243557698861</v>
      </c>
      <c r="K15">
        <f t="shared" si="7"/>
        <v>0.50916538235411457</v>
      </c>
      <c r="L15">
        <f t="shared" si="8"/>
        <v>0.49083461764588526</v>
      </c>
      <c r="M15">
        <f t="shared" si="9"/>
        <v>1.9639984073082948</v>
      </c>
      <c r="N15">
        <f t="shared" si="10"/>
        <v>2.0373461122121879</v>
      </c>
    </row>
    <row r="16" spans="1:14" x14ac:dyDescent="0.25">
      <c r="A16" s="4">
        <f>IF('True_Odds_Calculator_2-way'!A17="","",'True_Odds_Calculator_2-way'!A17)</f>
        <v>1.48</v>
      </c>
      <c r="B16" s="4">
        <f>IF('True_Odds_Calculator_2-way'!B17="","",'True_Odds_Calculator_2-way'!B17)</f>
        <v>2.78</v>
      </c>
      <c r="C16" s="4">
        <f t="shared" si="0"/>
        <v>0.67567567567567566</v>
      </c>
      <c r="D16">
        <f t="shared" si="1"/>
        <v>0.35971223021582738</v>
      </c>
      <c r="E16">
        <f t="shared" si="2"/>
        <v>3.538790589150298E-2</v>
      </c>
      <c r="F16">
        <f t="shared" si="3"/>
        <v>-0.20766089830838041</v>
      </c>
      <c r="G16">
        <v>0</v>
      </c>
      <c r="H16">
        <f t="shared" si="4"/>
        <v>0.24304880419988337</v>
      </c>
      <c r="I16">
        <f t="shared" si="5"/>
        <v>-1.0818558060197885</v>
      </c>
      <c r="J16">
        <f t="shared" si="6"/>
        <v>1.0818558060197885</v>
      </c>
      <c r="K16">
        <f t="shared" si="7"/>
        <v>0.65820184564360973</v>
      </c>
      <c r="L16">
        <f t="shared" si="8"/>
        <v>0.34179815435639038</v>
      </c>
      <c r="M16">
        <f t="shared" si="9"/>
        <v>1.5192907868894985</v>
      </c>
      <c r="N16">
        <f t="shared" si="10"/>
        <v>2.9257033347152235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2.42</v>
      </c>
      <c r="C17" s="4">
        <f t="shared" si="0"/>
        <v>0.625</v>
      </c>
      <c r="D17">
        <f t="shared" si="1"/>
        <v>0.41322314049586778</v>
      </c>
      <c r="E17">
        <f t="shared" si="2"/>
        <v>3.8223140495867725E-2</v>
      </c>
      <c r="F17">
        <f t="shared" si="3"/>
        <v>-0.2200413223140496</v>
      </c>
      <c r="G17">
        <v>0</v>
      </c>
      <c r="H17">
        <f t="shared" si="4"/>
        <v>0.25826446280991738</v>
      </c>
      <c r="I17">
        <f t="shared" si="5"/>
        <v>-1.0833784750435986</v>
      </c>
      <c r="J17">
        <f t="shared" si="6"/>
        <v>1.0833784750435986</v>
      </c>
      <c r="K17">
        <f t="shared" si="7"/>
        <v>0.60605065763762667</v>
      </c>
      <c r="L17">
        <f t="shared" si="8"/>
        <v>0.39394934236237333</v>
      </c>
      <c r="M17">
        <f t="shared" si="9"/>
        <v>1.6500270850261594</v>
      </c>
      <c r="N17">
        <f t="shared" si="10"/>
        <v>2.5383974345619098</v>
      </c>
    </row>
    <row r="18" spans="1:14" x14ac:dyDescent="0.25">
      <c r="A18" s="4">
        <f>IF('True_Odds_Calculator_2-way'!A19="","",'True_Odds_Calculator_2-way'!A19)</f>
        <v>1.72</v>
      </c>
      <c r="B18" s="4">
        <f>IF('True_Odds_Calculator_2-way'!B19="","",'True_Odds_Calculator_2-way'!B19)</f>
        <v>2.19</v>
      </c>
      <c r="C18" s="4">
        <f t="shared" si="0"/>
        <v>0.58139534883720934</v>
      </c>
      <c r="D18">
        <f t="shared" si="1"/>
        <v>0.45662100456621008</v>
      </c>
      <c r="E18">
        <f t="shared" si="2"/>
        <v>3.8016353403419467E-2</v>
      </c>
      <c r="F18">
        <f t="shared" si="3"/>
        <v>-0.22746097483274919</v>
      </c>
      <c r="G18">
        <v>0</v>
      </c>
      <c r="H18">
        <f t="shared" si="4"/>
        <v>0.26547732823616865</v>
      </c>
      <c r="I18">
        <f t="shared" si="5"/>
        <v>-1.0803395392536077</v>
      </c>
      <c r="J18">
        <f t="shared" si="6"/>
        <v>1.0803395392536077</v>
      </c>
      <c r="K18">
        <f t="shared" si="7"/>
        <v>0.5624788995053388</v>
      </c>
      <c r="L18">
        <f t="shared" si="8"/>
        <v>0.43752110049466114</v>
      </c>
      <c r="M18">
        <f t="shared" si="9"/>
        <v>1.7778444682625973</v>
      </c>
      <c r="N18">
        <f t="shared" si="10"/>
        <v>2.2856040517117928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0.59523809523809523</v>
      </c>
      <c r="D19">
        <f t="shared" si="1"/>
        <v>0.44444444444444442</v>
      </c>
      <c r="E19">
        <f t="shared" si="2"/>
        <v>3.9682539682539542E-2</v>
      </c>
      <c r="F19">
        <f t="shared" si="3"/>
        <v>-0.22486772486772499</v>
      </c>
      <c r="G19">
        <v>0</v>
      </c>
      <c r="H19">
        <f t="shared" si="4"/>
        <v>0.26455026455026454</v>
      </c>
      <c r="I19">
        <f t="shared" si="5"/>
        <v>-1.0846522890932806</v>
      </c>
      <c r="J19">
        <f t="shared" si="6"/>
        <v>1.0846522890932806</v>
      </c>
      <c r="K19">
        <f t="shared" si="7"/>
        <v>0.57551851626440576</v>
      </c>
      <c r="L19">
        <f t="shared" si="8"/>
        <v>0.42448148373559424</v>
      </c>
      <c r="M19">
        <f t="shared" si="9"/>
        <v>1.7375635565834309</v>
      </c>
      <c r="N19">
        <f t="shared" si="10"/>
        <v>2.3558153613666013</v>
      </c>
    </row>
    <row r="20" spans="1:14" x14ac:dyDescent="0.25">
      <c r="A20" s="4">
        <f>IF('True_Odds_Calculator_2-way'!A21="","",'True_Odds_Calculator_2-way'!A21)</f>
        <v>1.52</v>
      </c>
      <c r="B20" s="4">
        <f>IF('True_Odds_Calculator_2-way'!B21="","",'True_Odds_Calculator_2-way'!B21)</f>
        <v>2.63</v>
      </c>
      <c r="C20" s="4">
        <f t="shared" si="0"/>
        <v>0.65789473684210531</v>
      </c>
      <c r="D20">
        <f t="shared" si="1"/>
        <v>0.38022813688212931</v>
      </c>
      <c r="E20">
        <f t="shared" si="2"/>
        <v>3.8122873724234729E-2</v>
      </c>
      <c r="F20">
        <f t="shared" si="3"/>
        <v>-0.21202721632979771</v>
      </c>
      <c r="G20">
        <v>0</v>
      </c>
      <c r="H20">
        <f t="shared" si="4"/>
        <v>0.25015009005403244</v>
      </c>
      <c r="I20">
        <f t="shared" si="5"/>
        <v>-1.0861868132594534</v>
      </c>
      <c r="J20">
        <f t="shared" si="6"/>
        <v>1.0861868132594534</v>
      </c>
      <c r="K20">
        <f t="shared" si="7"/>
        <v>0.63905230367683563</v>
      </c>
      <c r="L20">
        <f t="shared" si="8"/>
        <v>0.36094769632316426</v>
      </c>
      <c r="M20">
        <f t="shared" si="9"/>
        <v>1.5648171428949158</v>
      </c>
      <c r="N20">
        <f t="shared" si="10"/>
        <v>2.7704845056129086</v>
      </c>
    </row>
    <row r="21" spans="1:14" x14ac:dyDescent="0.25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1.76</v>
      </c>
      <c r="C21" s="4">
        <f t="shared" si="0"/>
        <v>0.4587155963302752</v>
      </c>
      <c r="D21">
        <f t="shared" si="1"/>
        <v>0.56818181818181823</v>
      </c>
      <c r="E21">
        <f t="shared" si="2"/>
        <v>2.6897414512093487E-2</v>
      </c>
      <c r="F21">
        <f t="shared" si="3"/>
        <v>-0.23373644703919927</v>
      </c>
      <c r="G21">
        <v>0</v>
      </c>
      <c r="H21">
        <f t="shared" si="4"/>
        <v>0.26063386155129276</v>
      </c>
      <c r="I21">
        <f t="shared" si="5"/>
        <v>-1.0559715077387792</v>
      </c>
      <c r="J21">
        <f t="shared" si="6"/>
        <v>1.0559715077387792</v>
      </c>
      <c r="K21">
        <f t="shared" si="7"/>
        <v>0.44522678128604087</v>
      </c>
      <c r="L21">
        <f t="shared" si="8"/>
        <v>0.55477321871395913</v>
      </c>
      <c r="M21">
        <f t="shared" si="9"/>
        <v>2.2460463791317595</v>
      </c>
      <c r="N21">
        <f t="shared" si="10"/>
        <v>1.8025383458814721</v>
      </c>
    </row>
    <row r="22" spans="1:14" x14ac:dyDescent="0.25">
      <c r="A22" s="4">
        <f>IF('True_Odds_Calculator_2-way'!A23="","",'True_Odds_Calculator_2-way'!A23)</f>
        <v>1.73</v>
      </c>
      <c r="B22" s="4">
        <f>IF('True_Odds_Calculator_2-way'!B23="","",'True_Odds_Calculator_2-way'!B23)</f>
        <v>2.21</v>
      </c>
      <c r="C22" s="4">
        <f t="shared" si="0"/>
        <v>0.5780346820809249</v>
      </c>
      <c r="D22">
        <f t="shared" si="1"/>
        <v>0.45248868778280543</v>
      </c>
      <c r="E22">
        <f t="shared" si="2"/>
        <v>3.0523369863730387E-2</v>
      </c>
      <c r="F22">
        <f t="shared" si="3"/>
        <v>-0.23103078492401852</v>
      </c>
      <c r="G22">
        <v>0</v>
      </c>
      <c r="H22">
        <f t="shared" si="4"/>
        <v>0.26155415478774885</v>
      </c>
      <c r="I22">
        <f t="shared" si="5"/>
        <v>-1.0640104290557326</v>
      </c>
      <c r="J22">
        <f t="shared" si="6"/>
        <v>1.0640104290557326</v>
      </c>
      <c r="K22">
        <f t="shared" si="7"/>
        <v>0.56283247503139899</v>
      </c>
      <c r="L22">
        <f t="shared" si="8"/>
        <v>0.43716752496860084</v>
      </c>
      <c r="M22">
        <f t="shared" si="9"/>
        <v>1.7767276132106851</v>
      </c>
      <c r="N22">
        <f t="shared" si="10"/>
        <v>2.2874526191574365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1.58</v>
      </c>
      <c r="C23" s="4">
        <f t="shared" si="0"/>
        <v>0.3968253968253968</v>
      </c>
      <c r="D23">
        <f t="shared" si="1"/>
        <v>0.63291139240506322</v>
      </c>
      <c r="E23">
        <f t="shared" si="2"/>
        <v>2.9736789230460081E-2</v>
      </c>
      <c r="F23">
        <f t="shared" si="3"/>
        <v>-0.22141852521599359</v>
      </c>
      <c r="G23">
        <v>0</v>
      </c>
      <c r="H23">
        <f t="shared" si="4"/>
        <v>0.25115531444645367</v>
      </c>
      <c r="I23">
        <f t="shared" si="5"/>
        <v>-1.0650358071057624</v>
      </c>
      <c r="J23">
        <f t="shared" si="6"/>
        <v>1.0650358071057624</v>
      </c>
      <c r="K23">
        <f t="shared" si="7"/>
        <v>0.38184634845153209</v>
      </c>
      <c r="L23">
        <f t="shared" si="8"/>
        <v>0.61815365154846769</v>
      </c>
      <c r="M23">
        <f t="shared" si="9"/>
        <v>2.618854426800759</v>
      </c>
      <c r="N23">
        <f t="shared" si="10"/>
        <v>1.6177207681213428</v>
      </c>
    </row>
    <row r="24" spans="1:14" x14ac:dyDescent="0.25">
      <c r="A24" s="4">
        <f>IF('True_Odds_Calculator_2-way'!A25="","",'True_Odds_Calculator_2-way'!A25)</f>
        <v>1.74</v>
      </c>
      <c r="B24" s="4">
        <f>IF('True_Odds_Calculator_2-way'!B25="","",'True_Odds_Calculator_2-way'!B25)</f>
        <v>2.2000000000000002</v>
      </c>
      <c r="C24" s="4">
        <f t="shared" si="0"/>
        <v>0.57471264367816088</v>
      </c>
      <c r="D24">
        <f t="shared" si="1"/>
        <v>0.45454545454545453</v>
      </c>
      <c r="E24">
        <f t="shared" si="2"/>
        <v>2.925809822361547E-2</v>
      </c>
      <c r="F24">
        <f t="shared" si="3"/>
        <v>-0.23197492163009403</v>
      </c>
      <c r="G24">
        <v>0</v>
      </c>
      <c r="H24">
        <f t="shared" si="4"/>
        <v>0.2612330198537095</v>
      </c>
      <c r="I24">
        <f t="shared" si="5"/>
        <v>-1.0611908999450221</v>
      </c>
      <c r="J24">
        <f t="shared" si="6"/>
        <v>1.0611908999450221</v>
      </c>
      <c r="K24">
        <f t="shared" si="7"/>
        <v>0.56013582793221794</v>
      </c>
      <c r="L24">
        <f t="shared" si="8"/>
        <v>0.43986417206778194</v>
      </c>
      <c r="M24">
        <f t="shared" si="9"/>
        <v>1.7852812659593167</v>
      </c>
      <c r="N24">
        <f t="shared" si="10"/>
        <v>2.2734290799340271</v>
      </c>
    </row>
    <row r="25" spans="1:14" x14ac:dyDescent="0.25">
      <c r="A25" s="4">
        <f>IF('True_Odds_Calculator_2-way'!A26="","",'True_Odds_Calculator_2-way'!A26)</f>
        <v>1.44</v>
      </c>
      <c r="B25" s="4">
        <f>IF('True_Odds_Calculator_2-way'!B26="","",'True_Odds_Calculator_2-way'!B26)</f>
        <v>2.91</v>
      </c>
      <c r="C25" s="4">
        <f t="shared" si="0"/>
        <v>0.69444444444444442</v>
      </c>
      <c r="D25">
        <f t="shared" si="1"/>
        <v>0.3436426116838488</v>
      </c>
      <c r="E25">
        <f t="shared" si="2"/>
        <v>3.8087056128293106E-2</v>
      </c>
      <c r="F25">
        <f t="shared" si="3"/>
        <v>-0.20055364642993523</v>
      </c>
      <c r="G25">
        <v>0</v>
      </c>
      <c r="H25">
        <f t="shared" si="4"/>
        <v>0.23864070255822833</v>
      </c>
      <c r="I25">
        <f t="shared" si="5"/>
        <v>-1.0908297607202129</v>
      </c>
      <c r="J25">
        <f t="shared" si="6"/>
        <v>1.0908297607202129</v>
      </c>
      <c r="K25">
        <f t="shared" si="7"/>
        <v>0.67569161162634883</v>
      </c>
      <c r="L25">
        <f t="shared" si="8"/>
        <v>0.32430838837365117</v>
      </c>
      <c r="M25">
        <f t="shared" si="9"/>
        <v>1.4799650947168939</v>
      </c>
      <c r="N25">
        <f t="shared" si="10"/>
        <v>3.083484842975607</v>
      </c>
    </row>
    <row r="26" spans="1:14" x14ac:dyDescent="0.25">
      <c r="A26" s="4">
        <f>IF('True_Odds_Calculator_2-way'!A27="","",'True_Odds_Calculator_2-way'!A27)</f>
        <v>1.72</v>
      </c>
      <c r="B26" s="4">
        <f>IF('True_Odds_Calculator_2-way'!B27="","",'True_Odds_Calculator_2-way'!B27)</f>
        <v>2.23</v>
      </c>
      <c r="C26" s="4">
        <f t="shared" si="0"/>
        <v>0.58139534883720934</v>
      </c>
      <c r="D26">
        <f t="shared" si="1"/>
        <v>0.44843049327354262</v>
      </c>
      <c r="E26">
        <f t="shared" si="2"/>
        <v>2.982584211075201E-2</v>
      </c>
      <c r="F26">
        <f t="shared" si="3"/>
        <v>-0.23088956095526114</v>
      </c>
      <c r="G26">
        <v>0</v>
      </c>
      <c r="H26">
        <f t="shared" si="4"/>
        <v>0.26071540306601315</v>
      </c>
      <c r="I26">
        <f t="shared" si="5"/>
        <v>-1.0626278551055641</v>
      </c>
      <c r="J26">
        <f t="shared" si="6"/>
        <v>1.0626278551055641</v>
      </c>
      <c r="K26">
        <f t="shared" si="7"/>
        <v>0.56654268925198559</v>
      </c>
      <c r="L26">
        <f t="shared" si="8"/>
        <v>0.43345731074801436</v>
      </c>
      <c r="M26">
        <f t="shared" si="9"/>
        <v>1.7650920556760061</v>
      </c>
      <c r="N26">
        <f t="shared" si="10"/>
        <v>2.3070322617798436</v>
      </c>
    </row>
    <row r="27" spans="1:14" x14ac:dyDescent="0.25">
      <c r="A27" s="4">
        <f>IF('True_Odds_Calculator_2-way'!A28="","",'True_Odds_Calculator_2-way'!A28)</f>
        <v>2.37</v>
      </c>
      <c r="B27" s="4">
        <f>IF('True_Odds_Calculator_2-way'!B28="","",'True_Odds_Calculator_2-way'!B28)</f>
        <v>1.65</v>
      </c>
      <c r="C27" s="4">
        <f t="shared" si="0"/>
        <v>0.42194092827004215</v>
      </c>
      <c r="D27">
        <f t="shared" si="1"/>
        <v>0.60606060606060608</v>
      </c>
      <c r="E27">
        <f t="shared" si="2"/>
        <v>2.8001534330648337E-2</v>
      </c>
      <c r="F27">
        <f t="shared" si="3"/>
        <v>-0.22772024037846816</v>
      </c>
      <c r="G27">
        <v>0</v>
      </c>
      <c r="H27">
        <f t="shared" si="4"/>
        <v>0.25572177470911645</v>
      </c>
      <c r="I27">
        <f t="shared" si="5"/>
        <v>-1.0597002531915625</v>
      </c>
      <c r="J27">
        <f t="shared" si="6"/>
        <v>1.0597002531915625</v>
      </c>
      <c r="K27">
        <f t="shared" si="7"/>
        <v>0.40786538259317556</v>
      </c>
      <c r="L27">
        <f t="shared" si="8"/>
        <v>0.59213461740682438</v>
      </c>
      <c r="M27">
        <f t="shared" si="9"/>
        <v>2.4517893468724408</v>
      </c>
      <c r="N27">
        <f t="shared" si="10"/>
        <v>1.6888051645745159</v>
      </c>
    </row>
    <row r="28" spans="1:14" x14ac:dyDescent="0.25">
      <c r="A28" s="4">
        <f>IF('True_Odds_Calculator_2-way'!A29="","",'True_Odds_Calculator_2-way'!A29)</f>
        <v>1.82</v>
      </c>
      <c r="B28" s="4">
        <f>IF('True_Odds_Calculator_2-way'!B29="","",'True_Odds_Calculator_2-way'!B29)</f>
        <v>2.08</v>
      </c>
      <c r="C28" s="4">
        <f t="shared" si="0"/>
        <v>0.54945054945054939</v>
      </c>
      <c r="D28">
        <f t="shared" si="1"/>
        <v>0.48076923076923073</v>
      </c>
      <c r="E28">
        <f t="shared" si="2"/>
        <v>3.0219780219780112E-2</v>
      </c>
      <c r="F28">
        <f t="shared" si="3"/>
        <v>-0.23393913778529174</v>
      </c>
      <c r="G28">
        <v>0</v>
      </c>
      <c r="H28">
        <f t="shared" si="4"/>
        <v>0.2641589180050718</v>
      </c>
      <c r="I28">
        <f t="shared" si="5"/>
        <v>-1.0626278551055635</v>
      </c>
      <c r="J28">
        <f t="shared" si="6"/>
        <v>1.0626278551055635</v>
      </c>
      <c r="K28">
        <f t="shared" si="7"/>
        <v>0.53437219814812564</v>
      </c>
      <c r="L28">
        <f t="shared" si="8"/>
        <v>0.46562780185187441</v>
      </c>
      <c r="M28">
        <f t="shared" si="9"/>
        <v>1.8713548411865626</v>
      </c>
      <c r="N28">
        <f t="shared" si="10"/>
        <v>2.1476380835140083</v>
      </c>
    </row>
    <row r="29" spans="1:14" x14ac:dyDescent="0.25">
      <c r="A29" s="4">
        <f>IF('True_Odds_Calculator_2-way'!A30="","",'True_Odds_Calculator_2-way'!A30)</f>
        <v>1.96</v>
      </c>
      <c r="B29" s="4">
        <f>IF('True_Odds_Calculator_2-way'!B30="","",'True_Odds_Calculator_2-way'!B30)</f>
        <v>1.92</v>
      </c>
      <c r="C29" s="4">
        <f t="shared" si="0"/>
        <v>0.51020408163265307</v>
      </c>
      <c r="D29">
        <f t="shared" si="1"/>
        <v>0.52083333333333337</v>
      </c>
      <c r="E29">
        <f t="shared" si="2"/>
        <v>3.1037414965986443E-2</v>
      </c>
      <c r="F29">
        <f t="shared" si="3"/>
        <v>-0.23469387755102034</v>
      </c>
      <c r="G29">
        <v>0</v>
      </c>
      <c r="H29">
        <f t="shared" si="4"/>
        <v>0.26573129251700683</v>
      </c>
      <c r="I29">
        <f t="shared" si="5"/>
        <v>-1.064070663448436</v>
      </c>
      <c r="J29">
        <f t="shared" si="6"/>
        <v>1.064070663448436</v>
      </c>
      <c r="K29">
        <f t="shared" si="7"/>
        <v>0.49468024894146106</v>
      </c>
      <c r="L29">
        <f t="shared" si="8"/>
        <v>0.50531975105853888</v>
      </c>
      <c r="M29">
        <f t="shared" si="9"/>
        <v>2.0215078369104988</v>
      </c>
      <c r="N29">
        <f t="shared" si="10"/>
        <v>1.9789450103725608</v>
      </c>
    </row>
    <row r="30" spans="1:14" x14ac:dyDescent="0.25">
      <c r="A30" s="4">
        <f>IF('True_Odds_Calculator_2-way'!A31="","",'True_Odds_Calculator_2-way'!A31)</f>
        <v>1.95</v>
      </c>
      <c r="B30" s="4">
        <f>IF('True_Odds_Calculator_2-way'!B31="","",'True_Odds_Calculator_2-way'!B31)</f>
        <v>1.93</v>
      </c>
      <c r="C30" s="4">
        <f t="shared" si="0"/>
        <v>0.51282051282051289</v>
      </c>
      <c r="D30">
        <f t="shared" si="1"/>
        <v>0.5181347150259068</v>
      </c>
      <c r="E30">
        <f t="shared" si="2"/>
        <v>3.0955227846419575E-2</v>
      </c>
      <c r="F30">
        <f t="shared" si="3"/>
        <v>-0.23475488242327625</v>
      </c>
      <c r="G30">
        <v>0</v>
      </c>
      <c r="H30">
        <f t="shared" si="4"/>
        <v>0.26571011026969582</v>
      </c>
      <c r="I30">
        <f t="shared" si="5"/>
        <v>-1.0638899909514294</v>
      </c>
      <c r="J30">
        <f t="shared" si="6"/>
        <v>1.0638899909514294</v>
      </c>
      <c r="K30">
        <f t="shared" si="7"/>
        <v>0.49734035027939766</v>
      </c>
      <c r="L30">
        <f t="shared" si="8"/>
        <v>0.50265964972060251</v>
      </c>
      <c r="M30">
        <f t="shared" si="9"/>
        <v>2.0106954914038573</v>
      </c>
      <c r="N30">
        <f t="shared" si="10"/>
        <v>1.9894176915848294</v>
      </c>
    </row>
    <row r="31" spans="1:14" x14ac:dyDescent="0.25">
      <c r="A31" s="4">
        <f>IF('True_Odds_Calculator_2-way'!A32="","",'True_Odds_Calculator_2-way'!A32)</f>
        <v>2.12</v>
      </c>
      <c r="B31" s="4">
        <f>IF('True_Odds_Calculator_2-way'!B32="","",'True_Odds_Calculator_2-way'!B32)</f>
        <v>1.77</v>
      </c>
      <c r="C31" s="4">
        <f t="shared" si="0"/>
        <v>0.47169811320754712</v>
      </c>
      <c r="D31">
        <f t="shared" si="1"/>
        <v>0.56497175141242939</v>
      </c>
      <c r="E31">
        <f t="shared" si="2"/>
        <v>3.6669864619976567E-2</v>
      </c>
      <c r="F31">
        <f t="shared" si="3"/>
        <v>-0.22982624453682976</v>
      </c>
      <c r="G31">
        <v>0</v>
      </c>
      <c r="H31">
        <f t="shared" si="4"/>
        <v>0.26649610915680627</v>
      </c>
      <c r="I31">
        <f t="shared" si="5"/>
        <v>-1.0768262306348702</v>
      </c>
      <c r="J31">
        <f t="shared" si="6"/>
        <v>1.0768262306348702</v>
      </c>
      <c r="K31">
        <f t="shared" si="7"/>
        <v>0.45329983228431991</v>
      </c>
      <c r="L31">
        <f t="shared" si="8"/>
        <v>0.5467001677156802</v>
      </c>
      <c r="M31">
        <f t="shared" si="9"/>
        <v>2.2060453783110545</v>
      </c>
      <c r="N31">
        <f t="shared" si="10"/>
        <v>1.8291561975888497</v>
      </c>
    </row>
    <row r="32" spans="1:14" x14ac:dyDescent="0.25">
      <c r="A32" s="4">
        <f>IF('True_Odds_Calculator_2-way'!A33="","",'True_Odds_Calculator_2-way'!A33)</f>
        <v>2.2599999999999998</v>
      </c>
      <c r="B32" s="4">
        <f>IF('True_Odds_Calculator_2-way'!B33="","",'True_Odds_Calculator_2-way'!B33)</f>
        <v>1.68</v>
      </c>
      <c r="C32" s="4">
        <f t="shared" si="0"/>
        <v>0.44247787610619471</v>
      </c>
      <c r="D32">
        <f t="shared" si="1"/>
        <v>0.59523809523809523</v>
      </c>
      <c r="E32">
        <f t="shared" si="2"/>
        <v>3.7715971344289834E-2</v>
      </c>
      <c r="F32">
        <f t="shared" si="3"/>
        <v>-0.22566371681415942</v>
      </c>
      <c r="G32">
        <v>0</v>
      </c>
      <c r="H32">
        <f t="shared" si="4"/>
        <v>0.26337968815844925</v>
      </c>
      <c r="I32">
        <f t="shared" si="5"/>
        <v>-1.080339539253607</v>
      </c>
      <c r="J32">
        <f t="shared" si="6"/>
        <v>1.080339539253607</v>
      </c>
      <c r="K32">
        <f t="shared" si="7"/>
        <v>0.4235084779870531</v>
      </c>
      <c r="L32">
        <f t="shared" si="8"/>
        <v>0.57649152201294696</v>
      </c>
      <c r="M32">
        <f t="shared" si="9"/>
        <v>2.3612278194595446</v>
      </c>
      <c r="N32">
        <f t="shared" si="10"/>
        <v>1.7346308866924531</v>
      </c>
    </row>
    <row r="33" spans="1:14" x14ac:dyDescent="0.25">
      <c r="A33" s="4">
        <f>IF('True_Odds_Calculator_2-way'!A34="","",'True_Odds_Calculator_2-way'!A34)</f>
        <v>2.41</v>
      </c>
      <c r="B33" s="4">
        <f>IF('True_Odds_Calculator_2-way'!B34="","",'True_Odds_Calculator_2-way'!B34)</f>
        <v>1.62</v>
      </c>
      <c r="C33" s="4">
        <f t="shared" si="0"/>
        <v>0.41493775933609955</v>
      </c>
      <c r="D33">
        <f t="shared" si="1"/>
        <v>0.61728395061728392</v>
      </c>
      <c r="E33">
        <f t="shared" si="2"/>
        <v>3.2221709953383471E-2</v>
      </c>
      <c r="F33">
        <f t="shared" si="3"/>
        <v>-0.22391270938988783</v>
      </c>
      <c r="G33">
        <v>0</v>
      </c>
      <c r="H33">
        <f t="shared" si="4"/>
        <v>0.2561344193432713</v>
      </c>
      <c r="I33">
        <f t="shared" si="5"/>
        <v>-1.0695340092890231</v>
      </c>
      <c r="J33">
        <f t="shared" si="6"/>
        <v>1.0695340092890231</v>
      </c>
      <c r="K33">
        <f t="shared" si="7"/>
        <v>0.39871725432970118</v>
      </c>
      <c r="L33">
        <f t="shared" si="8"/>
        <v>0.60128274567029871</v>
      </c>
      <c r="M33">
        <f t="shared" si="9"/>
        <v>2.5080429530975232</v>
      </c>
      <c r="N33">
        <f t="shared" si="10"/>
        <v>1.6631110857591944</v>
      </c>
    </row>
    <row r="34" spans="1:14" x14ac:dyDescent="0.25">
      <c r="A34" s="4">
        <f>IF('True_Odds_Calculator_2-way'!A35="","",'True_Odds_Calculator_2-way'!A35)</f>
        <v>1.87</v>
      </c>
      <c r="B34" s="4">
        <f>IF('True_Odds_Calculator_2-way'!B35="","",'True_Odds_Calculator_2-way'!B35)</f>
        <v>2.0299999999999998</v>
      </c>
      <c r="C34" s="4">
        <f t="shared" si="0"/>
        <v>0.53475935828876997</v>
      </c>
      <c r="D34">
        <f t="shared" si="1"/>
        <v>0.49261083743842371</v>
      </c>
      <c r="E34">
        <f t="shared" si="2"/>
        <v>2.737019572719368E-2</v>
      </c>
      <c r="F34">
        <f t="shared" si="3"/>
        <v>-0.23605805958747139</v>
      </c>
      <c r="G34">
        <v>0</v>
      </c>
      <c r="H34">
        <f t="shared" si="4"/>
        <v>0.26342825531466507</v>
      </c>
      <c r="I34">
        <f t="shared" si="5"/>
        <v>-1.0563838700626149</v>
      </c>
      <c r="J34">
        <f t="shared" si="6"/>
        <v>1.0563838700626149</v>
      </c>
      <c r="K34">
        <f t="shared" si="7"/>
        <v>0.52109008773056686</v>
      </c>
      <c r="L34">
        <f t="shared" si="8"/>
        <v>0.47890991226943308</v>
      </c>
      <c r="M34">
        <f t="shared" si="9"/>
        <v>1.9190539669544755</v>
      </c>
      <c r="N34">
        <f t="shared" si="10"/>
        <v>2.0880753861644932</v>
      </c>
    </row>
    <row r="35" spans="1:14" x14ac:dyDescent="0.25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0.48780487804878053</v>
      </c>
      <c r="D35">
        <f t="shared" si="1"/>
        <v>0.54054054054054046</v>
      </c>
      <c r="E35">
        <f t="shared" si="2"/>
        <v>2.8345418589321048E-2</v>
      </c>
      <c r="F35">
        <f t="shared" si="3"/>
        <v>-0.2353328938694792</v>
      </c>
      <c r="G35">
        <v>0</v>
      </c>
      <c r="H35">
        <f t="shared" si="4"/>
        <v>0.26367831245880025</v>
      </c>
      <c r="I35">
        <f t="shared" si="5"/>
        <v>-1.0585122480499263</v>
      </c>
      <c r="J35">
        <f t="shared" si="6"/>
        <v>1.0585122480499263</v>
      </c>
      <c r="K35">
        <f t="shared" si="7"/>
        <v>0.47361090692279612</v>
      </c>
      <c r="L35">
        <f t="shared" si="8"/>
        <v>0.52638909307720383</v>
      </c>
      <c r="M35">
        <f t="shared" si="9"/>
        <v>2.1114378604524222</v>
      </c>
      <c r="N35">
        <f t="shared" si="10"/>
        <v>1.8997354108424378</v>
      </c>
    </row>
    <row r="36" spans="1:14" x14ac:dyDescent="0.25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1.71</v>
      </c>
      <c r="C36" s="4">
        <f t="shared" si="0"/>
        <v>0.4504504504504504</v>
      </c>
      <c r="D36">
        <f t="shared" si="1"/>
        <v>0.58479532163742687</v>
      </c>
      <c r="E36">
        <f t="shared" si="2"/>
        <v>3.5245772087877381E-2</v>
      </c>
      <c r="F36">
        <f t="shared" si="3"/>
        <v>-0.2281755439650176</v>
      </c>
      <c r="G36">
        <v>0</v>
      </c>
      <c r="H36">
        <f t="shared" si="4"/>
        <v>0.26342131605289498</v>
      </c>
      <c r="I36">
        <f t="shared" si="5"/>
        <v>-1.0744616281415775</v>
      </c>
      <c r="J36">
        <f t="shared" si="6"/>
        <v>1.0744616281415775</v>
      </c>
      <c r="K36">
        <f t="shared" si="7"/>
        <v>0.43274247509065539</v>
      </c>
      <c r="L36">
        <f t="shared" si="8"/>
        <v>0.56725752490934445</v>
      </c>
      <c r="M36">
        <f t="shared" si="9"/>
        <v>2.310843186332725</v>
      </c>
      <c r="N36">
        <f t="shared" si="10"/>
        <v>1.7628677559805201</v>
      </c>
    </row>
    <row r="37" spans="1:14" x14ac:dyDescent="0.25">
      <c r="A37" s="4">
        <f>IF('True_Odds_Calculator_2-way'!A38="","",'True_Odds_Calculator_2-way'!A38)</f>
        <v>2.12</v>
      </c>
      <c r="B37" s="4">
        <f>IF('True_Odds_Calculator_2-way'!B38="","",'True_Odds_Calculator_2-way'!B38)</f>
        <v>1.78</v>
      </c>
      <c r="C37" s="4">
        <f t="shared" si="0"/>
        <v>0.47169811320754712</v>
      </c>
      <c r="D37">
        <f t="shared" si="1"/>
        <v>0.5617977528089888</v>
      </c>
      <c r="E37">
        <f t="shared" si="2"/>
        <v>3.3495866016535869E-2</v>
      </c>
      <c r="F37">
        <f t="shared" si="3"/>
        <v>-0.23150307398770409</v>
      </c>
      <c r="G37">
        <v>0</v>
      </c>
      <c r="H37">
        <f t="shared" si="4"/>
        <v>0.26499894000423996</v>
      </c>
      <c r="I37">
        <f t="shared" si="5"/>
        <v>-1.0699012312772822</v>
      </c>
      <c r="J37">
        <f t="shared" si="6"/>
        <v>1.0699012312772822</v>
      </c>
      <c r="K37">
        <f t="shared" si="7"/>
        <v>0.45489916365833472</v>
      </c>
      <c r="L37">
        <f t="shared" si="8"/>
        <v>0.54510083634166528</v>
      </c>
      <c r="M37">
        <f t="shared" si="9"/>
        <v>2.1982893790305562</v>
      </c>
      <c r="N37">
        <f t="shared" si="10"/>
        <v>1.83452296039628</v>
      </c>
    </row>
    <row r="38" spans="1:14" x14ac:dyDescent="0.25">
      <c r="A38" s="4">
        <f>IF('True_Odds_Calculator_2-way'!A39="","",'True_Odds_Calculator_2-way'!A39)</f>
        <v>1.94</v>
      </c>
      <c r="B38" s="4">
        <f>IF('True_Odds_Calculator_2-way'!B39="","",'True_Odds_Calculator_2-way'!B39)</f>
        <v>1.94</v>
      </c>
      <c r="C38" s="4">
        <f t="shared" si="0"/>
        <v>0.51546391752577325</v>
      </c>
      <c r="D38">
        <f t="shared" si="1"/>
        <v>0.51546391752577325</v>
      </c>
      <c r="E38">
        <f t="shared" si="2"/>
        <v>3.0927835051546504E-2</v>
      </c>
      <c r="F38">
        <f t="shared" si="3"/>
        <v>-0.23477521521947065</v>
      </c>
      <c r="G38">
        <v>0</v>
      </c>
      <c r="H38">
        <f t="shared" si="4"/>
        <v>0.26570305027101715</v>
      </c>
      <c r="I38">
        <f t="shared" si="5"/>
        <v>-1.0638297872340428</v>
      </c>
      <c r="J38">
        <f t="shared" si="6"/>
        <v>1.0638297872340428</v>
      </c>
      <c r="K38">
        <f t="shared" si="7"/>
        <v>0.49999999999999989</v>
      </c>
      <c r="L38">
        <f t="shared" si="8"/>
        <v>0.49999999999999989</v>
      </c>
      <c r="M38">
        <f t="shared" si="9"/>
        <v>2.0000000000000004</v>
      </c>
      <c r="N38">
        <f t="shared" si="10"/>
        <v>2.0000000000000004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1.73</v>
      </c>
      <c r="C39" s="4">
        <f t="shared" si="0"/>
        <v>0.46948356807511737</v>
      </c>
      <c r="D39">
        <f t="shared" si="1"/>
        <v>0.5780346820809249</v>
      </c>
      <c r="E39">
        <f t="shared" si="2"/>
        <v>4.7518250156042274E-2</v>
      </c>
      <c r="F39">
        <f t="shared" si="3"/>
        <v>-0.22385953485847643</v>
      </c>
      <c r="G39">
        <v>0</v>
      </c>
      <c r="H39">
        <f t="shared" si="4"/>
        <v>0.27137778501451876</v>
      </c>
      <c r="I39">
        <f t="shared" si="5"/>
        <v>-1.1010304962695641</v>
      </c>
      <c r="J39">
        <f t="shared" si="6"/>
        <v>1.1010304962695641</v>
      </c>
      <c r="K39">
        <f t="shared" si="7"/>
        <v>0.44560014093190792</v>
      </c>
      <c r="L39">
        <f t="shared" si="8"/>
        <v>0.55439985906809197</v>
      </c>
      <c r="M39">
        <f t="shared" si="9"/>
        <v>2.244164460784607</v>
      </c>
      <c r="N39">
        <f t="shared" si="10"/>
        <v>1.8037522622767821</v>
      </c>
    </row>
    <row r="40" spans="1:14" x14ac:dyDescent="0.25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1.82</v>
      </c>
      <c r="C40" s="4">
        <f t="shared" si="0"/>
        <v>0.49261083743842371</v>
      </c>
      <c r="D40">
        <f t="shared" si="1"/>
        <v>0.54945054945054939</v>
      </c>
      <c r="E40">
        <f t="shared" si="2"/>
        <v>4.2061386888973207E-2</v>
      </c>
      <c r="F40">
        <f t="shared" si="3"/>
        <v>-0.22860390840686395</v>
      </c>
      <c r="G40">
        <v>0</v>
      </c>
      <c r="H40">
        <f t="shared" si="4"/>
        <v>0.27066529529583716</v>
      </c>
      <c r="I40">
        <f t="shared" si="5"/>
        <v>-1.0881141587390988</v>
      </c>
      <c r="J40">
        <f t="shared" si="6"/>
        <v>1.0881141587390988</v>
      </c>
      <c r="K40">
        <f t="shared" si="7"/>
        <v>0.47152961176687003</v>
      </c>
      <c r="L40">
        <f t="shared" si="8"/>
        <v>0.52847038823312997</v>
      </c>
      <c r="M40">
        <f t="shared" si="9"/>
        <v>2.1207575835012715</v>
      </c>
      <c r="N40">
        <f t="shared" si="10"/>
        <v>1.892253610166061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1.77</v>
      </c>
      <c r="C41" s="4">
        <f t="shared" si="0"/>
        <v>0.48309178743961356</v>
      </c>
      <c r="D41">
        <f t="shared" si="1"/>
        <v>0.56497175141242939</v>
      </c>
      <c r="E41">
        <f t="shared" si="2"/>
        <v>4.8063538852042953E-2</v>
      </c>
      <c r="F41">
        <f t="shared" si="3"/>
        <v>-0.22486967439067662</v>
      </c>
      <c r="G41">
        <v>0</v>
      </c>
      <c r="H41">
        <f t="shared" si="4"/>
        <v>0.27293321324271952</v>
      </c>
      <c r="I41">
        <f t="shared" si="5"/>
        <v>-1.1016984757621029</v>
      </c>
      <c r="J41">
        <f t="shared" si="6"/>
        <v>1.1016984757621029</v>
      </c>
      <c r="K41">
        <f t="shared" si="7"/>
        <v>0.45896458060132206</v>
      </c>
      <c r="L41">
        <f t="shared" si="8"/>
        <v>0.54103541939867805</v>
      </c>
      <c r="M41">
        <f t="shared" si="9"/>
        <v>2.1788173690654498</v>
      </c>
      <c r="N41">
        <f t="shared" si="10"/>
        <v>1.8483078263368193</v>
      </c>
    </row>
    <row r="42" spans="1:14" x14ac:dyDescent="0.25">
      <c r="A42" s="4">
        <f>IF('True_Odds_Calculator_2-way'!A43="","",'True_Odds_Calculator_2-way'!A43)</f>
        <v>1.89</v>
      </c>
      <c r="B42" s="4">
        <f>IF('True_Odds_Calculator_2-way'!B43="","",'True_Odds_Calculator_2-way'!B43)</f>
        <v>1.94</v>
      </c>
      <c r="C42" s="4">
        <f t="shared" si="0"/>
        <v>0.52910052910052918</v>
      </c>
      <c r="D42">
        <f t="shared" si="1"/>
        <v>0.51546391752577325</v>
      </c>
      <c r="E42">
        <f t="shared" si="2"/>
        <v>4.4564446626302434E-2</v>
      </c>
      <c r="F42">
        <f t="shared" si="3"/>
        <v>-0.22816778486881573</v>
      </c>
      <c r="G42">
        <v>0</v>
      </c>
      <c r="H42">
        <f t="shared" si="4"/>
        <v>0.27273223149511816</v>
      </c>
      <c r="I42">
        <f t="shared" si="5"/>
        <v>-1.093304334427839</v>
      </c>
      <c r="J42">
        <f t="shared" si="6"/>
        <v>1.093304334427839</v>
      </c>
      <c r="K42">
        <f t="shared" si="7"/>
        <v>0.50683187635340188</v>
      </c>
      <c r="L42">
        <f t="shared" si="8"/>
        <v>0.49316812364659818</v>
      </c>
      <c r="M42">
        <f t="shared" si="9"/>
        <v>1.9730408576407765</v>
      </c>
      <c r="N42">
        <f t="shared" si="10"/>
        <v>2.0277060743621682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1.82</v>
      </c>
      <c r="C43" s="4">
        <f t="shared" si="0"/>
        <v>0.49504950495049505</v>
      </c>
      <c r="D43">
        <f t="shared" si="1"/>
        <v>0.54945054945054939</v>
      </c>
      <c r="E43">
        <f t="shared" si="2"/>
        <v>4.450005440104432E-2</v>
      </c>
      <c r="F43">
        <f t="shared" si="3"/>
        <v>-0.22750516809922772</v>
      </c>
      <c r="G43">
        <v>0</v>
      </c>
      <c r="H43">
        <f t="shared" si="4"/>
        <v>0.27200522250027198</v>
      </c>
      <c r="I43">
        <f t="shared" si="5"/>
        <v>-1.0934350421017378</v>
      </c>
      <c r="J43">
        <f t="shared" si="6"/>
        <v>1.0934350421017378</v>
      </c>
      <c r="K43">
        <f t="shared" si="7"/>
        <v>0.4727453460694705</v>
      </c>
      <c r="L43">
        <f t="shared" si="8"/>
        <v>0.52725465393052973</v>
      </c>
      <c r="M43">
        <f t="shared" si="9"/>
        <v>2.1153037429437727</v>
      </c>
      <c r="N43">
        <f t="shared" si="10"/>
        <v>1.8966167345234253</v>
      </c>
    </row>
    <row r="44" spans="1:14" x14ac:dyDescent="0.25">
      <c r="A44" s="4">
        <f>IF('True_Odds_Calculator_2-way'!A45="","",'True_Odds_Calculator_2-way'!A45)</f>
        <v>2.08</v>
      </c>
      <c r="B44" s="4">
        <f>IF('True_Odds_Calculator_2-way'!B45="","",'True_Odds_Calculator_2-way'!B45)</f>
        <v>1.76</v>
      </c>
      <c r="C44" s="4">
        <f t="shared" si="0"/>
        <v>0.48076923076923073</v>
      </c>
      <c r="D44">
        <f t="shared" si="1"/>
        <v>0.56818181818181823</v>
      </c>
      <c r="E44">
        <f t="shared" si="2"/>
        <v>4.8951048951048959E-2</v>
      </c>
      <c r="F44">
        <f t="shared" si="3"/>
        <v>-0.22421328671328666</v>
      </c>
      <c r="G44">
        <v>0</v>
      </c>
      <c r="H44">
        <f t="shared" si="4"/>
        <v>0.27316433566433568</v>
      </c>
      <c r="I44">
        <f t="shared" si="5"/>
        <v>-1.1037769642208699</v>
      </c>
      <c r="J44">
        <f t="shared" si="6"/>
        <v>1.1037769642208699</v>
      </c>
      <c r="K44">
        <f t="shared" si="7"/>
        <v>0.45618791322653113</v>
      </c>
      <c r="L44">
        <f t="shared" si="8"/>
        <v>0.54381208677346893</v>
      </c>
      <c r="M44">
        <f t="shared" si="9"/>
        <v>2.1920791213585393</v>
      </c>
      <c r="N44">
        <f t="shared" si="10"/>
        <v>1.838870492807861</v>
      </c>
    </row>
    <row r="45" spans="1:14" x14ac:dyDescent="0.25">
      <c r="A45" s="4">
        <f>IF('True_Odds_Calculator_2-way'!A46="","",'True_Odds_Calculator_2-way'!A46)</f>
        <v>1.79</v>
      </c>
      <c r="B45" s="4">
        <f>IF('True_Odds_Calculator_2-way'!B46="","",'True_Odds_Calculator_2-way'!B46)</f>
        <v>2.06</v>
      </c>
      <c r="C45" s="4">
        <f t="shared" si="0"/>
        <v>0.55865921787709494</v>
      </c>
      <c r="D45">
        <f t="shared" si="1"/>
        <v>0.4854368932038835</v>
      </c>
      <c r="E45">
        <f t="shared" si="2"/>
        <v>4.4096111080978329E-2</v>
      </c>
      <c r="F45">
        <f t="shared" si="3"/>
        <v>-0.22709768400499009</v>
      </c>
      <c r="G45">
        <v>0</v>
      </c>
      <c r="H45">
        <f t="shared" si="4"/>
        <v>0.27119379508596841</v>
      </c>
      <c r="I45">
        <f t="shared" si="5"/>
        <v>-1.0927819720786569</v>
      </c>
      <c r="J45">
        <f t="shared" si="6"/>
        <v>1.0927819720786569</v>
      </c>
      <c r="K45">
        <f t="shared" si="7"/>
        <v>0.53668287622715694</v>
      </c>
      <c r="L45">
        <f t="shared" si="8"/>
        <v>0.46331712377284329</v>
      </c>
      <c r="M45">
        <f t="shared" si="9"/>
        <v>1.863297757942139</v>
      </c>
      <c r="N45">
        <f t="shared" si="10"/>
        <v>2.1583488904033761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1.68</v>
      </c>
      <c r="C46" s="4">
        <f t="shared" si="0"/>
        <v>0.45248868778280543</v>
      </c>
      <c r="D46">
        <f t="shared" si="1"/>
        <v>0.59523809523809523</v>
      </c>
      <c r="E46">
        <f t="shared" si="2"/>
        <v>4.772678302090072E-2</v>
      </c>
      <c r="F46">
        <f t="shared" si="3"/>
        <v>-0.22161172161172149</v>
      </c>
      <c r="G46">
        <v>0</v>
      </c>
      <c r="H46">
        <f t="shared" si="4"/>
        <v>0.26933850463262227</v>
      </c>
      <c r="I46">
        <f t="shared" si="5"/>
        <v>-1.1024346592560592</v>
      </c>
      <c r="J46">
        <f t="shared" si="6"/>
        <v>1.1024346592560592</v>
      </c>
      <c r="K46">
        <f t="shared" si="7"/>
        <v>0.42845893893563264</v>
      </c>
      <c r="L46">
        <f t="shared" si="8"/>
        <v>0.57154106106436731</v>
      </c>
      <c r="M46">
        <f t="shared" si="9"/>
        <v>2.3339459376998315</v>
      </c>
      <c r="N46">
        <f t="shared" si="10"/>
        <v>1.7496555682941202</v>
      </c>
    </row>
    <row r="47" spans="1:14" x14ac:dyDescent="0.25">
      <c r="A47" s="4">
        <f>IF('True_Odds_Calculator_2-way'!A48="","",'True_Odds_Calculator_2-way'!A48)</f>
        <v>2.15</v>
      </c>
      <c r="B47" s="4">
        <f>IF('True_Odds_Calculator_2-way'!B48="","",'True_Odds_Calculator_2-way'!B48)</f>
        <v>1.73</v>
      </c>
      <c r="C47" s="4">
        <f t="shared" si="0"/>
        <v>0.46511627906976744</v>
      </c>
      <c r="D47">
        <f t="shared" si="1"/>
        <v>0.5780346820809249</v>
      </c>
      <c r="E47">
        <f t="shared" si="2"/>
        <v>4.3150961150692391E-2</v>
      </c>
      <c r="F47">
        <f t="shared" si="3"/>
        <v>-0.22570237935206339</v>
      </c>
      <c r="G47">
        <v>0</v>
      </c>
      <c r="H47">
        <f t="shared" si="4"/>
        <v>0.26885334050275578</v>
      </c>
      <c r="I47">
        <f t="shared" si="5"/>
        <v>-1.0914143252235409</v>
      </c>
      <c r="J47">
        <f t="shared" si="6"/>
        <v>1.0914143252235409</v>
      </c>
      <c r="K47">
        <f t="shared" si="7"/>
        <v>0.44343410958372004</v>
      </c>
      <c r="L47">
        <f t="shared" si="8"/>
        <v>0.55656589041628013</v>
      </c>
      <c r="M47">
        <f t="shared" si="9"/>
        <v>2.2551264740070716</v>
      </c>
      <c r="N47">
        <f t="shared" si="10"/>
        <v>1.7967324574131842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1.67</v>
      </c>
      <c r="C48" s="4">
        <f t="shared" si="0"/>
        <v>0.44843049327354262</v>
      </c>
      <c r="D48">
        <f t="shared" si="1"/>
        <v>0.5988023952095809</v>
      </c>
      <c r="E48">
        <f t="shared" si="2"/>
        <v>4.7232888483123459E-2</v>
      </c>
      <c r="F48">
        <f t="shared" si="3"/>
        <v>-0.22128836497408777</v>
      </c>
      <c r="G48">
        <v>0</v>
      </c>
      <c r="H48">
        <f t="shared" si="4"/>
        <v>0.26852125345721117</v>
      </c>
      <c r="I48">
        <f t="shared" si="5"/>
        <v>-1.1015647826027291</v>
      </c>
      <c r="J48">
        <f t="shared" si="6"/>
        <v>1.1015647826027291</v>
      </c>
      <c r="K48">
        <f t="shared" si="7"/>
        <v>0.42464203096948078</v>
      </c>
      <c r="L48">
        <f t="shared" si="8"/>
        <v>0.57535796903051928</v>
      </c>
      <c r="M48">
        <f t="shared" si="9"/>
        <v>2.3549246826013568</v>
      </c>
      <c r="N48">
        <f t="shared" si="10"/>
        <v>1.7380484043438287</v>
      </c>
    </row>
    <row r="49" spans="1:14" x14ac:dyDescent="0.25">
      <c r="A49" s="4">
        <f>IF('True_Odds_Calculator_2-way'!A50="","",'True_Odds_Calculator_2-way'!A50)</f>
        <v>1.8</v>
      </c>
      <c r="B49" s="4">
        <f>IF('True_Odds_Calculator_2-way'!B50="","",'True_Odds_Calculator_2-way'!B50)</f>
        <v>2.04</v>
      </c>
      <c r="C49" s="4">
        <f t="shared" si="0"/>
        <v>0.55555555555555558</v>
      </c>
      <c r="D49">
        <f t="shared" si="1"/>
        <v>0.49019607843137253</v>
      </c>
      <c r="E49">
        <f t="shared" si="2"/>
        <v>4.5751633986928164E-2</v>
      </c>
      <c r="F49">
        <f t="shared" si="3"/>
        <v>-0.22657952069716769</v>
      </c>
      <c r="G49">
        <v>0</v>
      </c>
      <c r="H49">
        <f t="shared" si="4"/>
        <v>0.27233115468409586</v>
      </c>
      <c r="I49">
        <f t="shared" si="5"/>
        <v>-1.0963225241337866</v>
      </c>
      <c r="J49">
        <f t="shared" si="6"/>
        <v>1.0963225241337866</v>
      </c>
      <c r="K49">
        <f t="shared" si="7"/>
        <v>0.53274858300287342</v>
      </c>
      <c r="L49">
        <f t="shared" si="8"/>
        <v>0.46725141699712647</v>
      </c>
      <c r="M49">
        <f t="shared" si="9"/>
        <v>1.8770580193070292</v>
      </c>
      <c r="N49">
        <f t="shared" si="10"/>
        <v>2.1401754250991387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1.82</v>
      </c>
      <c r="C50" s="4">
        <f t="shared" si="0"/>
        <v>0.49504950495049505</v>
      </c>
      <c r="D50">
        <f t="shared" si="1"/>
        <v>0.54945054945054939</v>
      </c>
      <c r="E50">
        <f t="shared" si="2"/>
        <v>4.450005440104432E-2</v>
      </c>
      <c r="F50">
        <f t="shared" si="3"/>
        <v>-0.22750516809922772</v>
      </c>
      <c r="G50">
        <v>0</v>
      </c>
      <c r="H50">
        <f t="shared" si="4"/>
        <v>0.27200522250027198</v>
      </c>
      <c r="I50">
        <f t="shared" si="5"/>
        <v>-1.0934350421017378</v>
      </c>
      <c r="J50">
        <f t="shared" si="6"/>
        <v>1.0934350421017378</v>
      </c>
      <c r="K50">
        <f t="shared" si="7"/>
        <v>0.4727453460694705</v>
      </c>
      <c r="L50">
        <f t="shared" si="8"/>
        <v>0.52725465393052973</v>
      </c>
      <c r="M50">
        <f t="shared" si="9"/>
        <v>2.1153037429437727</v>
      </c>
      <c r="N50">
        <f t="shared" si="10"/>
        <v>1.8966167345234253</v>
      </c>
    </row>
    <row r="51" spans="1:14" x14ac:dyDescent="0.25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0.4854368932038835</v>
      </c>
      <c r="D51">
        <f t="shared" si="1"/>
        <v>0.55865921787709494</v>
      </c>
      <c r="E51">
        <f t="shared" si="2"/>
        <v>4.4096111080978329E-2</v>
      </c>
      <c r="F51">
        <f t="shared" si="3"/>
        <v>-0.22709768400499009</v>
      </c>
      <c r="G51">
        <v>0</v>
      </c>
      <c r="H51">
        <f t="shared" si="4"/>
        <v>0.27119379508596841</v>
      </c>
      <c r="I51">
        <f t="shared" si="5"/>
        <v>-1.0927819720786569</v>
      </c>
      <c r="J51">
        <f t="shared" si="6"/>
        <v>1.0927819720786569</v>
      </c>
      <c r="K51">
        <f t="shared" si="7"/>
        <v>0.46331712377284329</v>
      </c>
      <c r="L51">
        <f t="shared" si="8"/>
        <v>0.53668287622715694</v>
      </c>
      <c r="M51">
        <f t="shared" si="9"/>
        <v>2.1583488904033761</v>
      </c>
      <c r="N51">
        <f t="shared" si="10"/>
        <v>1.863297757942139</v>
      </c>
    </row>
    <row r="52" spans="1:14" x14ac:dyDescent="0.25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0.50761421319796951</v>
      </c>
      <c r="D52">
        <f t="shared" si="1"/>
        <v>0.53475935828876997</v>
      </c>
      <c r="E52">
        <f t="shared" si="2"/>
        <v>4.2373571486739481E-2</v>
      </c>
      <c r="F52">
        <f t="shared" si="3"/>
        <v>-0.22907787942126556</v>
      </c>
      <c r="G52">
        <v>0</v>
      </c>
      <c r="H52">
        <f t="shared" si="4"/>
        <v>0.27145145090800504</v>
      </c>
      <c r="I52">
        <f t="shared" si="5"/>
        <v>-1.0885653508392383</v>
      </c>
      <c r="J52">
        <f t="shared" si="6"/>
        <v>1.0885653508392383</v>
      </c>
      <c r="K52">
        <f t="shared" si="7"/>
        <v>0.48640299573233392</v>
      </c>
      <c r="L52">
        <f t="shared" si="8"/>
        <v>0.51359700426766597</v>
      </c>
      <c r="M52">
        <f t="shared" si="9"/>
        <v>2.0559083903140616</v>
      </c>
      <c r="N52">
        <f t="shared" si="10"/>
        <v>1.9470518552301377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1.69</v>
      </c>
      <c r="C53" s="4">
        <f t="shared" si="0"/>
        <v>0.45454545454545453</v>
      </c>
      <c r="D53">
        <f t="shared" si="1"/>
        <v>0.59171597633136097</v>
      </c>
      <c r="E53">
        <f t="shared" si="2"/>
        <v>4.6261430876815446E-2</v>
      </c>
      <c r="F53">
        <f t="shared" si="3"/>
        <v>-0.22270037654653052</v>
      </c>
      <c r="G53">
        <v>0</v>
      </c>
      <c r="H53">
        <f t="shared" si="4"/>
        <v>0.26896180742334591</v>
      </c>
      <c r="I53">
        <f t="shared" si="5"/>
        <v>-1.0989674556596447</v>
      </c>
      <c r="J53">
        <f t="shared" si="6"/>
        <v>1.0989674556596447</v>
      </c>
      <c r="K53">
        <f t="shared" si="7"/>
        <v>0.43126481036507081</v>
      </c>
      <c r="L53">
        <f t="shared" si="8"/>
        <v>0.56873518963492942</v>
      </c>
      <c r="M53">
        <f t="shared" si="9"/>
        <v>2.3187609467915737</v>
      </c>
      <c r="N53">
        <f t="shared" si="10"/>
        <v>1.7582875444051547</v>
      </c>
    </row>
    <row r="54" spans="1:14" x14ac:dyDescent="0.25">
      <c r="A54" s="4">
        <f>IF('True_Odds_Calculator_2-way'!A55="","",'True_Odds_Calculator_2-way'!A55)</f>
        <v>1.98</v>
      </c>
      <c r="B54" s="4">
        <f>IF('True_Odds_Calculator_2-way'!B55="","",'True_Odds_Calculator_2-way'!B55)</f>
        <v>1.85</v>
      </c>
      <c r="C54" s="4">
        <f t="shared" si="0"/>
        <v>0.50505050505050508</v>
      </c>
      <c r="D54">
        <f t="shared" si="1"/>
        <v>0.54054054054054046</v>
      </c>
      <c r="E54">
        <f t="shared" si="2"/>
        <v>4.5591045591045543E-2</v>
      </c>
      <c r="F54">
        <f t="shared" si="3"/>
        <v>-0.22740922740922742</v>
      </c>
      <c r="G54">
        <v>0</v>
      </c>
      <c r="H54">
        <f t="shared" si="4"/>
        <v>0.27300027300027296</v>
      </c>
      <c r="I54">
        <f t="shared" si="5"/>
        <v>-1.0956642697819576</v>
      </c>
      <c r="J54">
        <f t="shared" si="6"/>
        <v>1.0956642697819576</v>
      </c>
      <c r="K54">
        <f t="shared" si="7"/>
        <v>0.48221797483362183</v>
      </c>
      <c r="L54">
        <f t="shared" si="8"/>
        <v>0.51778202516637828</v>
      </c>
      <c r="M54">
        <f t="shared" si="9"/>
        <v>2.0737509843863182</v>
      </c>
      <c r="N54">
        <f t="shared" si="10"/>
        <v>1.9313146293146641</v>
      </c>
    </row>
    <row r="55" spans="1:14" x14ac:dyDescent="0.25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0.45662100456621008</v>
      </c>
      <c r="D55">
        <f t="shared" si="1"/>
        <v>0.59171597633136097</v>
      </c>
      <c r="E55">
        <f t="shared" si="2"/>
        <v>4.8336980897571102E-2</v>
      </c>
      <c r="F55">
        <f t="shared" si="3"/>
        <v>-0.2218529626327308</v>
      </c>
      <c r="G55">
        <v>0</v>
      </c>
      <c r="H55">
        <f t="shared" si="4"/>
        <v>0.27018994353030185</v>
      </c>
      <c r="I55">
        <f t="shared" si="5"/>
        <v>-1.1035753058718369</v>
      </c>
      <c r="J55">
        <f t="shared" si="6"/>
        <v>1.1035753058718369</v>
      </c>
      <c r="K55">
        <f t="shared" si="7"/>
        <v>0.43229136730273038</v>
      </c>
      <c r="L55">
        <f t="shared" si="8"/>
        <v>0.56770863269726979</v>
      </c>
      <c r="M55">
        <f t="shared" si="9"/>
        <v>2.3132546139874859</v>
      </c>
      <c r="N55">
        <f t="shared" si="10"/>
        <v>1.761466961051567</v>
      </c>
    </row>
    <row r="56" spans="1:14" x14ac:dyDescent="0.25">
      <c r="A56" s="4">
        <f>IF('True_Odds_Calculator_2-way'!A57="","",'True_Odds_Calculator_2-way'!A57)</f>
        <v>2.1800000000000002</v>
      </c>
      <c r="B56" s="4">
        <f>IF('True_Odds_Calculator_2-way'!B57="","",'True_Odds_Calculator_2-way'!B57)</f>
        <v>1.7</v>
      </c>
      <c r="C56" s="4">
        <f t="shared" si="0"/>
        <v>0.4587155963302752</v>
      </c>
      <c r="D56">
        <f t="shared" si="1"/>
        <v>0.58823529411764708</v>
      </c>
      <c r="E56">
        <f t="shared" si="2"/>
        <v>4.6950890447922333E-2</v>
      </c>
      <c r="F56">
        <f t="shared" si="3"/>
        <v>-0.22288181327576895</v>
      </c>
      <c r="G56">
        <v>0</v>
      </c>
      <c r="H56">
        <f t="shared" si="4"/>
        <v>0.26983270372369128</v>
      </c>
      <c r="I56">
        <f t="shared" si="5"/>
        <v>-1.1002971203391541</v>
      </c>
      <c r="J56">
        <f t="shared" si="6"/>
        <v>1.1002971203391541</v>
      </c>
      <c r="K56">
        <f t="shared" si="7"/>
        <v>0.43509462791696046</v>
      </c>
      <c r="L56">
        <f t="shared" si="8"/>
        <v>0.56490537208303937</v>
      </c>
      <c r="M56">
        <f t="shared" si="9"/>
        <v>2.2983506020002022</v>
      </c>
      <c r="N56">
        <f t="shared" si="10"/>
        <v>1.7702079842374079</v>
      </c>
    </row>
    <row r="57" spans="1:14" x14ac:dyDescent="0.25">
      <c r="A57" s="4">
        <f>IF('True_Odds_Calculator_2-way'!A58="","",'True_Odds_Calculator_2-way'!A58)</f>
        <v>2.31</v>
      </c>
      <c r="B57" s="4">
        <f>IF('True_Odds_Calculator_2-way'!B58="","",'True_Odds_Calculator_2-way'!B58)</f>
        <v>1.63</v>
      </c>
      <c r="C57" s="4">
        <f t="shared" si="0"/>
        <v>0.4329004329004329</v>
      </c>
      <c r="D57">
        <f t="shared" si="1"/>
        <v>0.61349693251533743</v>
      </c>
      <c r="E57">
        <f t="shared" si="2"/>
        <v>4.6397365415770331E-2</v>
      </c>
      <c r="F57">
        <f t="shared" si="3"/>
        <v>-0.21918572225320698</v>
      </c>
      <c r="G57">
        <v>0</v>
      </c>
      <c r="H57">
        <f t="shared" si="4"/>
        <v>0.26558308766897726</v>
      </c>
      <c r="I57">
        <f t="shared" si="5"/>
        <v>-1.1007636444730438</v>
      </c>
      <c r="J57">
        <f t="shared" si="6"/>
        <v>1.1007636444730438</v>
      </c>
      <c r="K57">
        <f t="shared" si="7"/>
        <v>0.4095003467405931</v>
      </c>
      <c r="L57">
        <f t="shared" si="8"/>
        <v>0.59049965325940701</v>
      </c>
      <c r="M57">
        <f t="shared" si="9"/>
        <v>2.442000374259687</v>
      </c>
      <c r="N57">
        <f t="shared" si="10"/>
        <v>1.6934810960180178</v>
      </c>
    </row>
    <row r="58" spans="1:14" x14ac:dyDescent="0.25">
      <c r="A58" s="4">
        <f>IF('True_Odds_Calculator_2-way'!A59="","",'True_Odds_Calculator_2-way'!A59)</f>
        <v>2.44</v>
      </c>
      <c r="B58" s="4">
        <f>IF('True_Odds_Calculator_2-way'!B59="","",'True_Odds_Calculator_2-way'!B59)</f>
        <v>1.57</v>
      </c>
      <c r="C58" s="4">
        <f t="shared" si="0"/>
        <v>0.4098360655737705</v>
      </c>
      <c r="D58">
        <f t="shared" si="1"/>
        <v>0.63694267515923564</v>
      </c>
      <c r="E58">
        <f t="shared" si="2"/>
        <v>4.6778740733006252E-2</v>
      </c>
      <c r="F58">
        <f t="shared" si="3"/>
        <v>-0.21426333925028707</v>
      </c>
      <c r="G58">
        <v>0</v>
      </c>
      <c r="H58">
        <f t="shared" si="4"/>
        <v>0.26104207998329332</v>
      </c>
      <c r="I58">
        <f t="shared" si="5"/>
        <v>-1.1037769642208701</v>
      </c>
      <c r="J58">
        <f t="shared" si="6"/>
        <v>1.1037769642208701</v>
      </c>
      <c r="K58">
        <f t="shared" si="7"/>
        <v>0.38618406003734473</v>
      </c>
      <c r="L58">
        <f t="shared" si="8"/>
        <v>0.61381593996265527</v>
      </c>
      <c r="M58">
        <f t="shared" si="9"/>
        <v>2.5894388284780527</v>
      </c>
      <c r="N58">
        <f t="shared" si="10"/>
        <v>1.6291528696058957</v>
      </c>
    </row>
    <row r="59" spans="1:14" x14ac:dyDescent="0.25">
      <c r="A59" s="4">
        <f>IF('True_Odds_Calculator_2-way'!A60="","",'True_Odds_Calculator_2-way'!A60)</f>
        <v>2.31</v>
      </c>
      <c r="B59" s="4">
        <f>IF('True_Odds_Calculator_2-way'!B60="","",'True_Odds_Calculator_2-way'!B60)</f>
        <v>1.63</v>
      </c>
      <c r="C59" s="4">
        <f t="shared" si="0"/>
        <v>0.4329004329004329</v>
      </c>
      <c r="D59">
        <f t="shared" si="1"/>
        <v>0.61349693251533743</v>
      </c>
      <c r="E59">
        <f t="shared" si="2"/>
        <v>4.6397365415770331E-2</v>
      </c>
      <c r="F59">
        <f t="shared" si="3"/>
        <v>-0.21918572225320698</v>
      </c>
      <c r="G59">
        <v>0</v>
      </c>
      <c r="H59">
        <f t="shared" si="4"/>
        <v>0.26558308766897726</v>
      </c>
      <c r="I59">
        <f t="shared" si="5"/>
        <v>-1.1007636444730438</v>
      </c>
      <c r="J59">
        <f t="shared" si="6"/>
        <v>1.1007636444730438</v>
      </c>
      <c r="K59">
        <f t="shared" si="7"/>
        <v>0.4095003467405931</v>
      </c>
      <c r="L59">
        <f t="shared" si="8"/>
        <v>0.59049965325940701</v>
      </c>
      <c r="M59">
        <f t="shared" si="9"/>
        <v>2.442000374259687</v>
      </c>
      <c r="N59">
        <f t="shared" si="10"/>
        <v>1.6934810960180178</v>
      </c>
    </row>
    <row r="60" spans="1:14" x14ac:dyDescent="0.25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1.69</v>
      </c>
      <c r="C60" s="4">
        <f t="shared" si="0"/>
        <v>0.45454545454545453</v>
      </c>
      <c r="D60">
        <f t="shared" si="1"/>
        <v>0.59171597633136097</v>
      </c>
      <c r="E60">
        <f t="shared" si="2"/>
        <v>4.6261430876815446E-2</v>
      </c>
      <c r="F60">
        <f t="shared" si="3"/>
        <v>-0.22270037654653052</v>
      </c>
      <c r="G60">
        <v>0</v>
      </c>
      <c r="H60">
        <f t="shared" si="4"/>
        <v>0.26896180742334591</v>
      </c>
      <c r="I60">
        <f t="shared" si="5"/>
        <v>-1.0989674556596447</v>
      </c>
      <c r="J60">
        <f t="shared" si="6"/>
        <v>1.0989674556596447</v>
      </c>
      <c r="K60">
        <f t="shared" si="7"/>
        <v>0.43126481036507081</v>
      </c>
      <c r="L60">
        <f t="shared" si="8"/>
        <v>0.56873518963492942</v>
      </c>
      <c r="M60">
        <f t="shared" si="9"/>
        <v>2.3187609467915737</v>
      </c>
      <c r="N60">
        <f t="shared" si="10"/>
        <v>1.7582875444051547</v>
      </c>
    </row>
    <row r="61" spans="1:14" x14ac:dyDescent="0.25">
      <c r="A61" s="4">
        <f>IF('True_Odds_Calculator_2-way'!A62="","",'True_Odds_Calculator_2-way'!A62)</f>
        <v>1.72</v>
      </c>
      <c r="B61" s="4">
        <f>IF('True_Odds_Calculator_2-way'!B62="","",'True_Odds_Calculator_2-way'!B62)</f>
        <v>2.04</v>
      </c>
      <c r="C61" s="4">
        <f t="shared" si="0"/>
        <v>0.58139534883720934</v>
      </c>
      <c r="D61">
        <f t="shared" si="1"/>
        <v>0.49019607843137253</v>
      </c>
      <c r="E61">
        <f t="shared" si="2"/>
        <v>7.1591427268581809E-2</v>
      </c>
      <c r="F61">
        <f t="shared" si="3"/>
        <v>-0.21340629274965806</v>
      </c>
      <c r="G61">
        <v>0</v>
      </c>
      <c r="H61">
        <f t="shared" si="4"/>
        <v>0.28499772001823986</v>
      </c>
      <c r="I61">
        <f t="shared" si="5"/>
        <v>-1.1556254088025606</v>
      </c>
      <c r="J61">
        <f t="shared" si="6"/>
        <v>1.1556254088025606</v>
      </c>
      <c r="K61">
        <f t="shared" si="7"/>
        <v>0.54583654340200816</v>
      </c>
      <c r="L61">
        <f t="shared" si="8"/>
        <v>0.45416345659799195</v>
      </c>
      <c r="M61">
        <f t="shared" si="9"/>
        <v>1.8320502943378432</v>
      </c>
      <c r="N61">
        <f t="shared" si="10"/>
        <v>2.2018504251546633</v>
      </c>
    </row>
    <row r="62" spans="1:14" x14ac:dyDescent="0.25">
      <c r="A62" s="4">
        <f>IF('True_Odds_Calculator_2-way'!A63="","",'True_Odds_Calculator_2-way'!A63)</f>
        <v>1.68</v>
      </c>
      <c r="B62" s="4">
        <f>IF('True_Odds_Calculator_2-way'!B63="","",'True_Odds_Calculator_2-way'!B63)</f>
        <v>2.11</v>
      </c>
      <c r="C62" s="4">
        <f t="shared" si="0"/>
        <v>0.59523809523809523</v>
      </c>
      <c r="D62">
        <f t="shared" si="1"/>
        <v>0.47393364928909953</v>
      </c>
      <c r="E62">
        <f t="shared" si="2"/>
        <v>6.9171744527194878E-2</v>
      </c>
      <c r="F62">
        <f t="shared" si="3"/>
        <v>-0.21293161814488815</v>
      </c>
      <c r="G62">
        <v>0</v>
      </c>
      <c r="H62">
        <f t="shared" si="4"/>
        <v>0.28210336267208308</v>
      </c>
      <c r="I62">
        <f t="shared" si="5"/>
        <v>-1.1510231387903276</v>
      </c>
      <c r="J62">
        <f t="shared" si="6"/>
        <v>1.1510231387903276</v>
      </c>
      <c r="K62">
        <f t="shared" si="7"/>
        <v>0.560948220560607</v>
      </c>
      <c r="L62">
        <f t="shared" si="8"/>
        <v>0.43905177943939272</v>
      </c>
      <c r="M62">
        <f t="shared" si="9"/>
        <v>1.782695734377423</v>
      </c>
      <c r="N62">
        <f t="shared" si="10"/>
        <v>2.2776356840572634</v>
      </c>
    </row>
    <row r="63" spans="1:14" x14ac:dyDescent="0.25">
      <c r="A63" s="4">
        <f>IF('True_Odds_Calculator_2-way'!A64="","",'True_Odds_Calculator_2-way'!A64)</f>
        <v>1.86</v>
      </c>
      <c r="B63" s="4">
        <f>IF('True_Odds_Calculator_2-way'!B64="","",'True_Odds_Calculator_2-way'!B64)</f>
        <v>1.94</v>
      </c>
      <c r="C63" s="4">
        <f t="shared" si="0"/>
        <v>0.5376344086021505</v>
      </c>
      <c r="D63">
        <f t="shared" si="1"/>
        <v>0.51546391752577325</v>
      </c>
      <c r="E63">
        <f t="shared" si="2"/>
        <v>5.3098326127923645E-2</v>
      </c>
      <c r="F63">
        <f t="shared" si="3"/>
        <v>-0.22403281232679317</v>
      </c>
      <c r="G63">
        <v>0</v>
      </c>
      <c r="H63">
        <f t="shared" si="4"/>
        <v>0.27713113845471676</v>
      </c>
      <c r="I63">
        <f t="shared" si="5"/>
        <v>-1.1122101332503223</v>
      </c>
      <c r="J63">
        <f t="shared" si="6"/>
        <v>1.1122101332503223</v>
      </c>
      <c r="K63">
        <f t="shared" si="7"/>
        <v>0.51111660350548893</v>
      </c>
      <c r="L63">
        <f t="shared" si="8"/>
        <v>0.48888339649451129</v>
      </c>
      <c r="M63">
        <f t="shared" si="9"/>
        <v>1.9565007145952771</v>
      </c>
      <c r="N63">
        <f t="shared" si="10"/>
        <v>2.0454775252553028</v>
      </c>
    </row>
    <row r="64" spans="1:14" x14ac:dyDescent="0.25">
      <c r="A64" s="4">
        <f>IF('True_Odds_Calculator_2-way'!A65="","",'True_Odds_Calculator_2-way'!A65)</f>
        <v>1.65</v>
      </c>
      <c r="B64" s="4">
        <f>IF('True_Odds_Calculator_2-way'!B65="","",'True_Odds_Calculator_2-way'!B65)</f>
        <v>2.2200000000000002</v>
      </c>
      <c r="C64" s="4">
        <f t="shared" si="0"/>
        <v>0.60606060606060608</v>
      </c>
      <c r="D64">
        <f t="shared" si="1"/>
        <v>0.4504504504504504</v>
      </c>
      <c r="E64">
        <f t="shared" si="2"/>
        <v>5.6511056511056479E-2</v>
      </c>
      <c r="F64">
        <f t="shared" si="3"/>
        <v>-0.21648921648921648</v>
      </c>
      <c r="G64">
        <v>0</v>
      </c>
      <c r="H64">
        <f t="shared" si="4"/>
        <v>0.27300027300027296</v>
      </c>
      <c r="I64">
        <f t="shared" si="5"/>
        <v>-1.1229577231219765</v>
      </c>
      <c r="J64">
        <f t="shared" si="6"/>
        <v>1.1229577231219765</v>
      </c>
      <c r="K64">
        <f t="shared" si="7"/>
        <v>0.57806057116539045</v>
      </c>
      <c r="L64">
        <f t="shared" si="8"/>
        <v>0.4219394288346095</v>
      </c>
      <c r="M64">
        <f t="shared" si="9"/>
        <v>1.7299225200292849</v>
      </c>
      <c r="N64">
        <f t="shared" si="10"/>
        <v>2.3700084222088118</v>
      </c>
    </row>
    <row r="65" spans="1:14" x14ac:dyDescent="0.25">
      <c r="A65" s="4">
        <f>IF('True_Odds_Calculator_2-way'!A66="","",'True_Odds_Calculator_2-way'!A66)</f>
        <v>1.79</v>
      </c>
      <c r="B65" s="4">
        <f>IF('True_Odds_Calculator_2-way'!B66="","",'True_Odds_Calculator_2-way'!B66)</f>
        <v>2</v>
      </c>
      <c r="C65" s="4">
        <f t="shared" si="0"/>
        <v>0.55865921787709494</v>
      </c>
      <c r="D65">
        <f t="shared" si="1"/>
        <v>0.5</v>
      </c>
      <c r="E65">
        <f t="shared" si="2"/>
        <v>5.8659217877095049E-2</v>
      </c>
      <c r="F65">
        <f t="shared" si="3"/>
        <v>-0.22067039106145248</v>
      </c>
      <c r="G65">
        <v>0</v>
      </c>
      <c r="H65">
        <f t="shared" si="4"/>
        <v>0.27932960893854747</v>
      </c>
      <c r="I65">
        <f t="shared" si="5"/>
        <v>-1.125087900926024</v>
      </c>
      <c r="J65">
        <f t="shared" si="6"/>
        <v>1.125087900926024</v>
      </c>
      <c r="K65">
        <f t="shared" si="7"/>
        <v>0.52943122984971958</v>
      </c>
      <c r="L65">
        <f t="shared" si="8"/>
        <v>0.47056877015028037</v>
      </c>
      <c r="M65">
        <f t="shared" si="9"/>
        <v>1.8888194417315589</v>
      </c>
      <c r="N65">
        <f t="shared" si="10"/>
        <v>2.1250879009260242</v>
      </c>
    </row>
    <row r="66" spans="1:14" x14ac:dyDescent="0.25">
      <c r="A66" s="4">
        <f>IF('True_Odds_Calculator_2-way'!A67="","",'True_Odds_Calculator_2-way'!A67)</f>
        <v>1.75</v>
      </c>
      <c r="B66" s="4">
        <f>IF('True_Odds_Calculator_2-way'!B67="","",'True_Odds_Calculator_2-way'!B67)</f>
        <v>2.08</v>
      </c>
      <c r="C66" s="4">
        <f t="shared" si="0"/>
        <v>0.5714285714285714</v>
      </c>
      <c r="D66">
        <f t="shared" si="1"/>
        <v>0.48076923076923073</v>
      </c>
      <c r="E66">
        <f t="shared" si="2"/>
        <v>5.2197802197802012E-2</v>
      </c>
      <c r="F66">
        <f t="shared" si="3"/>
        <v>-0.22252747252747263</v>
      </c>
      <c r="G66">
        <v>0</v>
      </c>
      <c r="H66">
        <f t="shared" si="4"/>
        <v>0.27472527472527469</v>
      </c>
      <c r="I66">
        <f t="shared" si="5"/>
        <v>-1.1111111111111107</v>
      </c>
      <c r="J66">
        <f t="shared" si="6"/>
        <v>1.1111111111111107</v>
      </c>
      <c r="K66">
        <f t="shared" si="7"/>
        <v>0.54545454545454553</v>
      </c>
      <c r="L66">
        <f t="shared" si="8"/>
        <v>0.45454545454545459</v>
      </c>
      <c r="M66">
        <f t="shared" si="9"/>
        <v>1.833333333333333</v>
      </c>
      <c r="N66">
        <f t="shared" si="10"/>
        <v>2.1999999999999997</v>
      </c>
    </row>
    <row r="67" spans="1:14" x14ac:dyDescent="0.25">
      <c r="A67" s="4">
        <f>IF('True_Odds_Calculator_2-way'!A68="","",'True_Odds_Calculator_2-way'!A68)</f>
        <v>1.84</v>
      </c>
      <c r="B67" s="4">
        <f>IF('True_Odds_Calculator_2-way'!B68="","",'True_Odds_Calculator_2-way'!B68)</f>
        <v>1.97</v>
      </c>
      <c r="C67" s="4">
        <f t="shared" ref="C67:C130" si="11">1/A67</f>
        <v>0.54347826086956519</v>
      </c>
      <c r="D67">
        <f t="shared" ref="D67:D130" si="12">1/B67</f>
        <v>0.50761421319796951</v>
      </c>
      <c r="E67">
        <f t="shared" ref="E67:E130" si="13">C67+D67-1</f>
        <v>5.1092474067534699E-2</v>
      </c>
      <c r="F67">
        <f t="shared" ref="F67:F130" si="14">C67+D67-(C67*D67)-1</f>
        <v>-0.22478481571397047</v>
      </c>
      <c r="G67">
        <v>0</v>
      </c>
      <c r="H67">
        <f t="shared" ref="H67:H130" si="15">C67*D67</f>
        <v>0.27587728978150516</v>
      </c>
      <c r="I67">
        <f t="shared" ref="I67:I130" si="16">((-4*F67*H67)^0.5)/(2*F67)</f>
        <v>-1.1078334900733191</v>
      </c>
      <c r="J67">
        <f t="shared" ref="J67:J130" si="17">(-((-4*F67*H67)^0.5))/(2*F67)</f>
        <v>1.1078334900733191</v>
      </c>
      <c r="K67">
        <f t="shared" ref="K67:K130" si="18">IF(A67="","",(C67/($J67+C67-($J67*C67))))</f>
        <v>0.51797901760199527</v>
      </c>
      <c r="L67">
        <f t="shared" ref="L67:L130" si="19">IF(B67="","",(D67/($J67+D67-($J67*D67))))</f>
        <v>0.48202098239800484</v>
      </c>
      <c r="M67">
        <f t="shared" ref="M67:M130" si="20">IF(A67="","",1/K67)</f>
        <v>1.9305801316615878</v>
      </c>
      <c r="N67">
        <f t="shared" ref="N67:N130" si="21">IF(B67="","",1/L67)</f>
        <v>2.0745984853711197</v>
      </c>
    </row>
    <row r="68" spans="1:14" x14ac:dyDescent="0.25">
      <c r="A68" s="4">
        <f>IF('True_Odds_Calculator_2-way'!A69="","",'True_Odds_Calculator_2-way'!A69)</f>
        <v>1.71</v>
      </c>
      <c r="B68" s="4">
        <f>IF('True_Odds_Calculator_2-way'!B69="","",'True_Odds_Calculator_2-way'!B69)</f>
        <v>2.0699999999999998</v>
      </c>
      <c r="C68" s="4">
        <f t="shared" si="11"/>
        <v>0.58479532163742687</v>
      </c>
      <c r="D68">
        <f t="shared" si="12"/>
        <v>0.48309178743961356</v>
      </c>
      <c r="E68">
        <f t="shared" si="13"/>
        <v>6.7887109077040542E-2</v>
      </c>
      <c r="F68">
        <f t="shared" si="14"/>
        <v>-0.21462270813910767</v>
      </c>
      <c r="G68">
        <v>0</v>
      </c>
      <c r="H68">
        <f t="shared" si="15"/>
        <v>0.28250981721614826</v>
      </c>
      <c r="I68">
        <f t="shared" si="16"/>
        <v>-1.1473051335061171</v>
      </c>
      <c r="J68">
        <f t="shared" si="17"/>
        <v>1.1473051335061171</v>
      </c>
      <c r="K68">
        <f t="shared" si="18"/>
        <v>0.55108969465389768</v>
      </c>
      <c r="L68">
        <f t="shared" si="19"/>
        <v>0.4489103053461021</v>
      </c>
      <c r="M68">
        <f t="shared" si="20"/>
        <v>1.8145866447893435</v>
      </c>
      <c r="N68">
        <f t="shared" si="21"/>
        <v>2.2276164928515447</v>
      </c>
    </row>
    <row r="69" spans="1:14" x14ac:dyDescent="0.25">
      <c r="A69" s="4">
        <f>IF('True_Odds_Calculator_2-way'!A70="","",'True_Odds_Calculator_2-way'!A70)</f>
        <v>1.64</v>
      </c>
      <c r="B69" s="4">
        <f>IF('True_Odds_Calculator_2-way'!B70="","",'True_Odds_Calculator_2-way'!B70)</f>
        <v>2.17</v>
      </c>
      <c r="C69" s="4">
        <f t="shared" si="11"/>
        <v>0.6097560975609756</v>
      </c>
      <c r="D69">
        <f t="shared" si="12"/>
        <v>0.46082949308755761</v>
      </c>
      <c r="E69">
        <f t="shared" si="13"/>
        <v>7.0585590648533092E-2</v>
      </c>
      <c r="F69">
        <f t="shared" si="14"/>
        <v>-0.21040800269753857</v>
      </c>
      <c r="G69">
        <v>0</v>
      </c>
      <c r="H69">
        <f t="shared" si="15"/>
        <v>0.28099359334607171</v>
      </c>
      <c r="I69">
        <f t="shared" si="16"/>
        <v>-1.1556254088025604</v>
      </c>
      <c r="J69">
        <f t="shared" si="17"/>
        <v>1.1556254088025604</v>
      </c>
      <c r="K69">
        <f t="shared" si="18"/>
        <v>0.574844705450269</v>
      </c>
      <c r="L69">
        <f t="shared" si="19"/>
        <v>0.42515529454973111</v>
      </c>
      <c r="M69">
        <f t="shared" si="20"/>
        <v>1.7396002616336388</v>
      </c>
      <c r="N69">
        <f t="shared" si="21"/>
        <v>2.3520817282989954</v>
      </c>
    </row>
    <row r="70" spans="1:14" x14ac:dyDescent="0.25">
      <c r="A70" s="4">
        <f>IF('True_Odds_Calculator_2-way'!A71="","",'True_Odds_Calculator_2-way'!A71)</f>
        <v>1.62</v>
      </c>
      <c r="B70" s="4">
        <f>IF('True_Odds_Calculator_2-way'!B71="","",'True_Odds_Calculator_2-way'!B71)</f>
        <v>2.2999999999999998</v>
      </c>
      <c r="C70" s="4">
        <f t="shared" si="11"/>
        <v>0.61728395061728392</v>
      </c>
      <c r="D70">
        <f t="shared" si="12"/>
        <v>0.43478260869565222</v>
      </c>
      <c r="E70">
        <f t="shared" si="13"/>
        <v>5.2066559312936134E-2</v>
      </c>
      <c r="F70">
        <f t="shared" si="14"/>
        <v>-0.2163177670424048</v>
      </c>
      <c r="G70">
        <v>0</v>
      </c>
      <c r="H70">
        <f t="shared" si="15"/>
        <v>0.26838432635534087</v>
      </c>
      <c r="I70">
        <f t="shared" si="16"/>
        <v>-1.1138647983852823</v>
      </c>
      <c r="J70">
        <f t="shared" si="17"/>
        <v>1.1138647983852823</v>
      </c>
      <c r="K70">
        <f t="shared" si="18"/>
        <v>0.5915073125021505</v>
      </c>
      <c r="L70">
        <f t="shared" si="19"/>
        <v>0.40849268749784945</v>
      </c>
      <c r="M70">
        <f t="shared" si="20"/>
        <v>1.6905961749988752</v>
      </c>
      <c r="N70">
        <f t="shared" si="21"/>
        <v>2.4480242379008672</v>
      </c>
    </row>
    <row r="71" spans="1:14" x14ac:dyDescent="0.25">
      <c r="A71" s="4">
        <f>IF('True_Odds_Calculator_2-way'!A72="","",'True_Odds_Calculator_2-way'!A72)</f>
        <v>1.72</v>
      </c>
      <c r="B71" s="4">
        <f>IF('True_Odds_Calculator_2-way'!B72="","",'True_Odds_Calculator_2-way'!B72)</f>
        <v>2.13</v>
      </c>
      <c r="C71" s="4">
        <f t="shared" si="11"/>
        <v>0.58139534883720934</v>
      </c>
      <c r="D71">
        <f t="shared" si="12"/>
        <v>0.46948356807511737</v>
      </c>
      <c r="E71">
        <f t="shared" si="13"/>
        <v>5.087891691232671E-2</v>
      </c>
      <c r="F71">
        <f t="shared" si="14"/>
        <v>-0.22207664592204379</v>
      </c>
      <c r="G71">
        <v>0</v>
      </c>
      <c r="H71">
        <f t="shared" si="15"/>
        <v>0.27295556283437056</v>
      </c>
      <c r="I71">
        <f t="shared" si="16"/>
        <v>-1.1086501753962323</v>
      </c>
      <c r="J71">
        <f t="shared" si="17"/>
        <v>1.1086501753962323</v>
      </c>
      <c r="K71">
        <f t="shared" si="18"/>
        <v>0.55610296901859879</v>
      </c>
      <c r="L71">
        <f t="shared" si="19"/>
        <v>0.44389703098140126</v>
      </c>
      <c r="M71">
        <f t="shared" si="20"/>
        <v>1.7982281262852871</v>
      </c>
      <c r="N71">
        <f t="shared" si="21"/>
        <v>2.2527746981977419</v>
      </c>
    </row>
    <row r="72" spans="1:14" x14ac:dyDescent="0.25">
      <c r="A72" s="4">
        <f>IF('True_Odds_Calculator_2-way'!A73="","",'True_Odds_Calculator_2-way'!A73)</f>
        <v>1.48</v>
      </c>
      <c r="B72" s="4">
        <f>IF('True_Odds_Calculator_2-way'!B73="","",'True_Odds_Calculator_2-way'!B73)</f>
        <v>2.74</v>
      </c>
      <c r="C72" s="4">
        <f t="shared" si="11"/>
        <v>0.67567567567567566</v>
      </c>
      <c r="D72">
        <f t="shared" si="12"/>
        <v>0.36496350364963503</v>
      </c>
      <c r="E72">
        <f t="shared" si="13"/>
        <v>4.0639179325310693E-2</v>
      </c>
      <c r="F72">
        <f t="shared" si="14"/>
        <v>-0.20595778260011843</v>
      </c>
      <c r="G72">
        <v>0</v>
      </c>
      <c r="H72">
        <f t="shared" si="15"/>
        <v>0.24659696192542907</v>
      </c>
      <c r="I72">
        <f t="shared" si="16"/>
        <v>-1.0942202738310212</v>
      </c>
      <c r="J72">
        <f t="shared" si="17"/>
        <v>1.0942202738310212</v>
      </c>
      <c r="K72">
        <f t="shared" si="18"/>
        <v>0.65564065658438964</v>
      </c>
      <c r="L72">
        <f t="shared" si="19"/>
        <v>0.34435934341561031</v>
      </c>
      <c r="M72">
        <f t="shared" si="20"/>
        <v>1.5252257314388904</v>
      </c>
      <c r="N72">
        <f t="shared" si="21"/>
        <v>2.9039432764659772</v>
      </c>
    </row>
    <row r="73" spans="1:14" x14ac:dyDescent="0.25">
      <c r="A73" s="4">
        <f>IF('True_Odds_Calculator_2-way'!A74="","",'True_Odds_Calculator_2-way'!A74)</f>
        <v>1.88</v>
      </c>
      <c r="B73" s="4">
        <f>IF('True_Odds_Calculator_2-way'!B74="","",'True_Odds_Calculator_2-way'!B74)</f>
        <v>2.02</v>
      </c>
      <c r="C73" s="4">
        <f t="shared" si="11"/>
        <v>0.53191489361702127</v>
      </c>
      <c r="D73">
        <f t="shared" si="12"/>
        <v>0.49504950495049505</v>
      </c>
      <c r="E73">
        <f t="shared" si="13"/>
        <v>2.6964398567516312E-2</v>
      </c>
      <c r="F73">
        <f t="shared" si="14"/>
        <v>-0.23635980619338537</v>
      </c>
      <c r="G73">
        <v>0</v>
      </c>
      <c r="H73">
        <f t="shared" si="15"/>
        <v>0.26332420476090163</v>
      </c>
      <c r="I73">
        <f t="shared" si="16"/>
        <v>-1.0555008273018724</v>
      </c>
      <c r="J73">
        <f t="shared" si="17"/>
        <v>1.0555008273018724</v>
      </c>
      <c r="K73">
        <f t="shared" si="18"/>
        <v>0.51844612438456505</v>
      </c>
      <c r="L73">
        <f t="shared" si="19"/>
        <v>0.48155387561543506</v>
      </c>
      <c r="M73">
        <f t="shared" si="20"/>
        <v>1.9288407280256479</v>
      </c>
      <c r="N73">
        <f t="shared" si="21"/>
        <v>2.0766108438479098</v>
      </c>
    </row>
    <row r="74" spans="1:14" x14ac:dyDescent="0.25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1.68</v>
      </c>
      <c r="C74" s="4">
        <f t="shared" si="11"/>
        <v>0.4504504504504504</v>
      </c>
      <c r="D74">
        <f t="shared" si="12"/>
        <v>0.59523809523809523</v>
      </c>
      <c r="E74">
        <f t="shared" si="13"/>
        <v>4.5688545688545634E-2</v>
      </c>
      <c r="F74">
        <f t="shared" si="14"/>
        <v>-0.22243672243672252</v>
      </c>
      <c r="G74">
        <v>0</v>
      </c>
      <c r="H74">
        <f t="shared" si="15"/>
        <v>0.2681252681252681</v>
      </c>
      <c r="I74">
        <f t="shared" si="16"/>
        <v>-1.0979071877276467</v>
      </c>
      <c r="J74">
        <f t="shared" si="17"/>
        <v>1.0979071877276467</v>
      </c>
      <c r="K74">
        <f t="shared" si="18"/>
        <v>0.42745148692380741</v>
      </c>
      <c r="L74">
        <f t="shared" si="19"/>
        <v>0.57254851307619281</v>
      </c>
      <c r="M74">
        <f t="shared" si="20"/>
        <v>2.3394467690277296</v>
      </c>
      <c r="N74">
        <f t="shared" si="21"/>
        <v>1.7465768876547993</v>
      </c>
    </row>
    <row r="75" spans="1:14" x14ac:dyDescent="0.25">
      <c r="A75" s="4">
        <f>IF('True_Odds_Calculator_2-way'!A76="","",'True_Odds_Calculator_2-way'!A76)</f>
        <v>2.64</v>
      </c>
      <c r="B75" s="4">
        <f>IF('True_Odds_Calculator_2-way'!B76="","",'True_Odds_Calculator_2-way'!B76)</f>
        <v>1.51</v>
      </c>
      <c r="C75" s="4">
        <f t="shared" si="11"/>
        <v>0.37878787878787878</v>
      </c>
      <c r="D75">
        <f t="shared" si="12"/>
        <v>0.66225165562913912</v>
      </c>
      <c r="E75">
        <f t="shared" si="13"/>
        <v>4.1039534417017798E-2</v>
      </c>
      <c r="F75">
        <f t="shared" si="14"/>
        <v>-0.20981336544250462</v>
      </c>
      <c r="G75">
        <v>0</v>
      </c>
      <c r="H75">
        <f t="shared" si="15"/>
        <v>0.25085289985952242</v>
      </c>
      <c r="I75">
        <f t="shared" si="16"/>
        <v>-1.0934350421017383</v>
      </c>
      <c r="J75">
        <f t="shared" si="17"/>
        <v>1.0934350421017383</v>
      </c>
      <c r="K75">
        <f t="shared" si="18"/>
        <v>0.35800802585300368</v>
      </c>
      <c r="L75">
        <f t="shared" si="19"/>
        <v>0.64199197414699649</v>
      </c>
      <c r="M75">
        <f t="shared" si="20"/>
        <v>2.7932334690468505</v>
      </c>
      <c r="N75">
        <f t="shared" si="21"/>
        <v>1.5576518714718863</v>
      </c>
    </row>
    <row r="76" spans="1:14" x14ac:dyDescent="0.25">
      <c r="A76" s="4">
        <f>IF('True_Odds_Calculator_2-way'!A77="","",'True_Odds_Calculator_2-way'!A77)</f>
        <v>2.64</v>
      </c>
      <c r="B76" s="4">
        <f>IF('True_Odds_Calculator_2-way'!B77="","",'True_Odds_Calculator_2-way'!B77)</f>
        <v>1.51</v>
      </c>
      <c r="C76" s="4">
        <f t="shared" si="11"/>
        <v>0.37878787878787878</v>
      </c>
      <c r="D76">
        <f t="shared" si="12"/>
        <v>0.66225165562913912</v>
      </c>
      <c r="E76">
        <f t="shared" si="13"/>
        <v>4.1039534417017798E-2</v>
      </c>
      <c r="F76">
        <f t="shared" si="14"/>
        <v>-0.20981336544250462</v>
      </c>
      <c r="G76">
        <v>0</v>
      </c>
      <c r="H76">
        <f t="shared" si="15"/>
        <v>0.25085289985952242</v>
      </c>
      <c r="I76">
        <f t="shared" si="16"/>
        <v>-1.0934350421017383</v>
      </c>
      <c r="J76">
        <f t="shared" si="17"/>
        <v>1.0934350421017383</v>
      </c>
      <c r="K76">
        <f t="shared" si="18"/>
        <v>0.35800802585300368</v>
      </c>
      <c r="L76">
        <f t="shared" si="19"/>
        <v>0.64199197414699649</v>
      </c>
      <c r="M76">
        <f t="shared" si="20"/>
        <v>2.7932334690468505</v>
      </c>
      <c r="N76">
        <f t="shared" si="21"/>
        <v>1.5576518714718863</v>
      </c>
    </row>
    <row r="77" spans="1:14" x14ac:dyDescent="0.25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1.79</v>
      </c>
      <c r="C77" s="4">
        <f t="shared" si="11"/>
        <v>0.48780487804878053</v>
      </c>
      <c r="D77">
        <f t="shared" si="12"/>
        <v>0.55865921787709494</v>
      </c>
      <c r="E77">
        <f t="shared" si="13"/>
        <v>4.6464095925875526E-2</v>
      </c>
      <c r="F77">
        <f t="shared" si="14"/>
        <v>-0.22605259572148784</v>
      </c>
      <c r="G77">
        <v>0</v>
      </c>
      <c r="H77">
        <f t="shared" si="15"/>
        <v>0.27251669164736342</v>
      </c>
      <c r="I77">
        <f t="shared" si="16"/>
        <v>-1.0979733645872189</v>
      </c>
      <c r="J77">
        <f t="shared" si="17"/>
        <v>1.0979733645872189</v>
      </c>
      <c r="K77">
        <f t="shared" si="18"/>
        <v>0.46449579201960772</v>
      </c>
      <c r="L77">
        <f t="shared" si="19"/>
        <v>0.53550420798039233</v>
      </c>
      <c r="M77">
        <f t="shared" si="20"/>
        <v>2.1528720328165796</v>
      </c>
      <c r="N77">
        <f t="shared" si="21"/>
        <v>1.8673989580239028</v>
      </c>
    </row>
    <row r="78" spans="1:14" x14ac:dyDescent="0.25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11"/>
        <v>0.39215686274509809</v>
      </c>
      <c r="D78">
        <f t="shared" si="12"/>
        <v>0.64935064935064934</v>
      </c>
      <c r="E78">
        <f t="shared" si="13"/>
        <v>4.1507512095747323E-2</v>
      </c>
      <c r="F78">
        <f t="shared" si="14"/>
        <v>-0.21313980137509558</v>
      </c>
      <c r="G78">
        <v>0</v>
      </c>
      <c r="H78">
        <f t="shared" si="15"/>
        <v>0.25464731347084291</v>
      </c>
      <c r="I78">
        <f t="shared" si="16"/>
        <v>-1.0930430596399214</v>
      </c>
      <c r="J78">
        <f t="shared" si="17"/>
        <v>1.0930430596399214</v>
      </c>
      <c r="K78">
        <f t="shared" si="18"/>
        <v>0.37116538704813312</v>
      </c>
      <c r="L78">
        <f t="shared" si="19"/>
        <v>0.62883461295186693</v>
      </c>
      <c r="M78">
        <f t="shared" si="20"/>
        <v>2.6942167424418777</v>
      </c>
      <c r="N78">
        <f t="shared" si="21"/>
        <v>1.5902432522055576</v>
      </c>
    </row>
    <row r="79" spans="1:14" x14ac:dyDescent="0.25">
      <c r="A79" s="4">
        <f>IF('True_Odds_Calculator_2-way'!A80="","",'True_Odds_Calculator_2-way'!A80)</f>
        <v>2.34</v>
      </c>
      <c r="B79" s="4">
        <f>IF('True_Odds_Calculator_2-way'!B80="","",'True_Odds_Calculator_2-way'!B80)</f>
        <v>1.62</v>
      </c>
      <c r="C79" s="4">
        <f t="shared" si="11"/>
        <v>0.42735042735042739</v>
      </c>
      <c r="D79">
        <f t="shared" si="12"/>
        <v>0.61728395061728392</v>
      </c>
      <c r="E79">
        <f t="shared" si="13"/>
        <v>4.4634377967711192E-2</v>
      </c>
      <c r="F79">
        <f t="shared" si="14"/>
        <v>-0.21916218212514527</v>
      </c>
      <c r="G79">
        <v>0</v>
      </c>
      <c r="H79">
        <f t="shared" si="15"/>
        <v>0.2637965600928564</v>
      </c>
      <c r="I79">
        <f t="shared" si="16"/>
        <v>-1.097113997602873</v>
      </c>
      <c r="J79">
        <f t="shared" si="17"/>
        <v>1.097113997602873</v>
      </c>
      <c r="K79">
        <f t="shared" si="18"/>
        <v>0.40483654056731583</v>
      </c>
      <c r="L79">
        <f t="shared" si="19"/>
        <v>0.59516345943268434</v>
      </c>
      <c r="M79">
        <f t="shared" si="20"/>
        <v>2.4701327567878497</v>
      </c>
      <c r="N79">
        <f t="shared" si="21"/>
        <v>1.6802106785137814</v>
      </c>
    </row>
    <row r="80" spans="1:14" x14ac:dyDescent="0.25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1.65</v>
      </c>
      <c r="C80" s="4">
        <f t="shared" si="11"/>
        <v>0.43478260869565222</v>
      </c>
      <c r="D80">
        <f t="shared" si="12"/>
        <v>0.60606060606060608</v>
      </c>
      <c r="E80">
        <f t="shared" si="13"/>
        <v>4.0843214756258295E-2</v>
      </c>
      <c r="F80">
        <f t="shared" si="14"/>
        <v>-0.22266139657443995</v>
      </c>
      <c r="G80">
        <v>0</v>
      </c>
      <c r="H80">
        <f t="shared" si="15"/>
        <v>0.2635046113306983</v>
      </c>
      <c r="I80">
        <f t="shared" si="16"/>
        <v>-1.0878565864408427</v>
      </c>
      <c r="J80">
        <f t="shared" si="17"/>
        <v>1.0878565864408427</v>
      </c>
      <c r="K80">
        <f t="shared" si="18"/>
        <v>0.41421356237309503</v>
      </c>
      <c r="L80">
        <f t="shared" si="19"/>
        <v>0.58578643762690474</v>
      </c>
      <c r="M80">
        <f t="shared" si="20"/>
        <v>2.4142135623730949</v>
      </c>
      <c r="N80">
        <f t="shared" si="21"/>
        <v>1.7071067811865481</v>
      </c>
    </row>
    <row r="81" spans="1:14" x14ac:dyDescent="0.25">
      <c r="A81" s="4">
        <f>IF('True_Odds_Calculator_2-way'!A82="","",'True_Odds_Calculator_2-way'!A82)</f>
        <v>2.3199999999999998</v>
      </c>
      <c r="B81" s="4">
        <f>IF('True_Odds_Calculator_2-way'!B82="","",'True_Odds_Calculator_2-way'!B82)</f>
        <v>1.62</v>
      </c>
      <c r="C81" s="4">
        <f t="shared" si="11"/>
        <v>0.43103448275862072</v>
      </c>
      <c r="D81">
        <f t="shared" si="12"/>
        <v>0.61728395061728392</v>
      </c>
      <c r="E81">
        <f t="shared" si="13"/>
        <v>4.8318433375904579E-2</v>
      </c>
      <c r="F81">
        <f t="shared" si="14"/>
        <v>-0.21775223499361429</v>
      </c>
      <c r="G81">
        <v>0</v>
      </c>
      <c r="H81">
        <f t="shared" si="15"/>
        <v>0.26607066836951893</v>
      </c>
      <c r="I81">
        <f t="shared" si="16"/>
        <v>-1.1053942207134546</v>
      </c>
      <c r="J81">
        <f t="shared" si="17"/>
        <v>1.1053942207134546</v>
      </c>
      <c r="K81">
        <f t="shared" si="18"/>
        <v>0.40664947175984478</v>
      </c>
      <c r="L81">
        <f t="shared" si="19"/>
        <v>0.59335052824015522</v>
      </c>
      <c r="M81">
        <f t="shared" si="20"/>
        <v>2.45912037134176</v>
      </c>
      <c r="N81">
        <f t="shared" si="21"/>
        <v>1.6853444168423422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1.74</v>
      </c>
      <c r="C82" s="4">
        <f t="shared" si="11"/>
        <v>0.46728971962616822</v>
      </c>
      <c r="D82">
        <f t="shared" si="12"/>
        <v>0.57471264367816088</v>
      </c>
      <c r="E82">
        <f t="shared" si="13"/>
        <v>4.200236330432916E-2</v>
      </c>
      <c r="F82">
        <f t="shared" si="14"/>
        <v>-0.22655494682565258</v>
      </c>
      <c r="G82">
        <v>0</v>
      </c>
      <c r="H82">
        <f t="shared" si="15"/>
        <v>0.26855731012998174</v>
      </c>
      <c r="I82">
        <f t="shared" si="16"/>
        <v>-1.0887588907733556</v>
      </c>
      <c r="J82">
        <f t="shared" si="17"/>
        <v>1.0887588907733556</v>
      </c>
      <c r="K82">
        <f t="shared" si="18"/>
        <v>0.44619250064100674</v>
      </c>
      <c r="L82">
        <f t="shared" si="19"/>
        <v>0.55380749935899309</v>
      </c>
      <c r="M82">
        <f t="shared" si="20"/>
        <v>2.2411851354816257</v>
      </c>
      <c r="N82">
        <f t="shared" si="21"/>
        <v>1.8056815791722833</v>
      </c>
    </row>
    <row r="83" spans="1:14" x14ac:dyDescent="0.25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1.67</v>
      </c>
      <c r="C83" s="4">
        <f t="shared" si="11"/>
        <v>0.4504504504504504</v>
      </c>
      <c r="D83">
        <f t="shared" si="12"/>
        <v>0.5988023952095809</v>
      </c>
      <c r="E83">
        <f t="shared" si="13"/>
        <v>4.9252845660031408E-2</v>
      </c>
      <c r="F83">
        <f t="shared" si="14"/>
        <v>-0.22047796299293299</v>
      </c>
      <c r="G83">
        <v>0</v>
      </c>
      <c r="H83">
        <f t="shared" si="15"/>
        <v>0.26973080865296434</v>
      </c>
      <c r="I83">
        <f t="shared" si="16"/>
        <v>-1.1060701788398051</v>
      </c>
      <c r="J83">
        <f t="shared" si="17"/>
        <v>1.1060701788398051</v>
      </c>
      <c r="K83">
        <f t="shared" si="18"/>
        <v>0.42563957124301172</v>
      </c>
      <c r="L83">
        <f t="shared" si="19"/>
        <v>0.57436042875698823</v>
      </c>
      <c r="M83">
        <f t="shared" si="20"/>
        <v>2.3494056181845622</v>
      </c>
      <c r="N83">
        <f t="shared" si="21"/>
        <v>1.7410670198226692</v>
      </c>
    </row>
    <row r="84" spans="1:14" x14ac:dyDescent="0.25">
      <c r="A84" s="4">
        <f>IF('True_Odds_Calculator_2-way'!A85="","",'True_Odds_Calculator_2-way'!A85)</f>
        <v>2.0499999999999998</v>
      </c>
      <c r="B84" s="4">
        <f>IF('True_Odds_Calculator_2-way'!B85="","",'True_Odds_Calculator_2-way'!B85)</f>
        <v>1.78</v>
      </c>
      <c r="C84" s="4">
        <f t="shared" si="11"/>
        <v>0.48780487804878053</v>
      </c>
      <c r="D84">
        <f t="shared" si="12"/>
        <v>0.5617977528089888</v>
      </c>
      <c r="E84">
        <f t="shared" si="13"/>
        <v>4.9602630857769281E-2</v>
      </c>
      <c r="F84">
        <f t="shared" si="14"/>
        <v>-0.22444505343929844</v>
      </c>
      <c r="G84">
        <v>0</v>
      </c>
      <c r="H84">
        <f t="shared" si="15"/>
        <v>0.27404768429706772</v>
      </c>
      <c r="I84">
        <f t="shared" si="16"/>
        <v>-1.1049892402196599</v>
      </c>
      <c r="J84">
        <f t="shared" si="17"/>
        <v>1.1049892402196599</v>
      </c>
      <c r="K84">
        <f t="shared" si="18"/>
        <v>0.46291180644407914</v>
      </c>
      <c r="L84">
        <f t="shared" si="19"/>
        <v>0.53708819355592086</v>
      </c>
      <c r="M84">
        <f t="shared" si="20"/>
        <v>2.1602387022306426</v>
      </c>
      <c r="N84">
        <f t="shared" si="21"/>
        <v>1.8618916073713347</v>
      </c>
    </row>
    <row r="85" spans="1:14" x14ac:dyDescent="0.25">
      <c r="A85" s="4">
        <f>IF('True_Odds_Calculator_2-way'!A86="","",'True_Odds_Calculator_2-way'!A86)</f>
        <v>1.81</v>
      </c>
      <c r="B85" s="4">
        <f>IF('True_Odds_Calculator_2-way'!B86="","",'True_Odds_Calculator_2-way'!B86)</f>
        <v>2.11</v>
      </c>
      <c r="C85" s="4">
        <f t="shared" si="11"/>
        <v>0.5524861878453039</v>
      </c>
      <c r="D85">
        <f t="shared" si="12"/>
        <v>0.47393364928909953</v>
      </c>
      <c r="E85">
        <f t="shared" si="13"/>
        <v>2.6419837134403323E-2</v>
      </c>
      <c r="F85">
        <f t="shared" si="14"/>
        <v>-0.23542195805294452</v>
      </c>
      <c r="G85">
        <v>0</v>
      </c>
      <c r="H85">
        <f t="shared" si="15"/>
        <v>0.26184179518734785</v>
      </c>
      <c r="I85">
        <f t="shared" si="16"/>
        <v>-1.0546199952805544</v>
      </c>
      <c r="J85">
        <f t="shared" si="17"/>
        <v>1.0546199952805544</v>
      </c>
      <c r="K85">
        <f t="shared" si="18"/>
        <v>0.53930387414417835</v>
      </c>
      <c r="L85">
        <f t="shared" si="19"/>
        <v>0.46069612585582176</v>
      </c>
      <c r="M85">
        <f t="shared" si="20"/>
        <v>1.8542421961772491</v>
      </c>
      <c r="N85">
        <f t="shared" si="21"/>
        <v>2.1706281947614148</v>
      </c>
    </row>
    <row r="86" spans="1:14" x14ac:dyDescent="0.25">
      <c r="A86" s="4">
        <f>IF('True_Odds_Calculator_2-way'!A87="","",'True_Odds_Calculator_2-way'!A87)</f>
        <v>1.91</v>
      </c>
      <c r="B86" s="4">
        <f>IF('True_Odds_Calculator_2-way'!B87="","",'True_Odds_Calculator_2-way'!B87)</f>
        <v>2</v>
      </c>
      <c r="C86" s="4">
        <f t="shared" si="11"/>
        <v>0.52356020942408377</v>
      </c>
      <c r="D86">
        <f t="shared" si="12"/>
        <v>0.5</v>
      </c>
      <c r="E86">
        <f t="shared" si="13"/>
        <v>2.3560209424083656E-2</v>
      </c>
      <c r="F86">
        <f t="shared" si="14"/>
        <v>-0.23821989528795817</v>
      </c>
      <c r="G86">
        <v>0</v>
      </c>
      <c r="H86">
        <f t="shared" si="15"/>
        <v>0.26178010471204188</v>
      </c>
      <c r="I86">
        <f t="shared" si="16"/>
        <v>-1.0482848367219182</v>
      </c>
      <c r="J86">
        <f t="shared" si="17"/>
        <v>1.0482848367219182</v>
      </c>
      <c r="K86">
        <f t="shared" si="18"/>
        <v>0.51178665092282616</v>
      </c>
      <c r="L86">
        <f t="shared" si="19"/>
        <v>0.4882133490771739</v>
      </c>
      <c r="M86">
        <f t="shared" si="20"/>
        <v>1.9539392014169454</v>
      </c>
      <c r="N86">
        <f t="shared" si="21"/>
        <v>2.0482848367219182</v>
      </c>
    </row>
    <row r="87" spans="1:14" x14ac:dyDescent="0.25">
      <c r="A87" s="4">
        <f>IF('True_Odds_Calculator_2-way'!A88="","",'True_Odds_Calculator_2-way'!A88)</f>
        <v>1.54</v>
      </c>
      <c r="B87" s="4">
        <f>IF('True_Odds_Calculator_2-way'!B88="","",'True_Odds_Calculator_2-way'!B88)</f>
        <v>2.63</v>
      </c>
      <c r="C87" s="4">
        <f t="shared" si="11"/>
        <v>0.64935064935064934</v>
      </c>
      <c r="D87">
        <f t="shared" si="12"/>
        <v>0.38022813688212931</v>
      </c>
      <c r="E87">
        <f t="shared" si="13"/>
        <v>2.9578786232778764E-2</v>
      </c>
      <c r="F87">
        <f t="shared" si="14"/>
        <v>-0.21732260135301951</v>
      </c>
      <c r="G87">
        <v>0</v>
      </c>
      <c r="H87">
        <f t="shared" si="15"/>
        <v>0.24690138758579824</v>
      </c>
      <c r="I87">
        <f t="shared" si="16"/>
        <v>-1.0658824656517991</v>
      </c>
      <c r="J87">
        <f t="shared" si="17"/>
        <v>1.0658824656517991</v>
      </c>
      <c r="K87">
        <f t="shared" si="18"/>
        <v>0.63468830617732719</v>
      </c>
      <c r="L87">
        <f t="shared" si="19"/>
        <v>0.3653116938226727</v>
      </c>
      <c r="M87">
        <f t="shared" si="20"/>
        <v>1.5755765314519714</v>
      </c>
      <c r="N87">
        <f t="shared" si="21"/>
        <v>2.7373884190124329</v>
      </c>
    </row>
    <row r="88" spans="1:14" x14ac:dyDescent="0.25">
      <c r="A88" s="4">
        <f>IF('True_Odds_Calculator_2-way'!A89="","",'True_Odds_Calculator_2-way'!A89)</f>
        <v>2.09</v>
      </c>
      <c r="B88" s="4">
        <f>IF('True_Odds_Calculator_2-way'!B89="","",'True_Odds_Calculator_2-way'!B89)</f>
        <v>1.8</v>
      </c>
      <c r="C88" s="4">
        <f t="shared" si="11"/>
        <v>0.47846889952153115</v>
      </c>
      <c r="D88">
        <f t="shared" si="12"/>
        <v>0.55555555555555558</v>
      </c>
      <c r="E88">
        <f t="shared" si="13"/>
        <v>3.4024455077086735E-2</v>
      </c>
      <c r="F88">
        <f t="shared" si="14"/>
        <v>-0.23179160021265277</v>
      </c>
      <c r="G88">
        <v>0</v>
      </c>
      <c r="H88">
        <f t="shared" si="15"/>
        <v>0.26581605528973956</v>
      </c>
      <c r="I88">
        <f t="shared" si="16"/>
        <v>-1.0708823421952987</v>
      </c>
      <c r="J88">
        <f t="shared" si="17"/>
        <v>1.0708823421952987</v>
      </c>
      <c r="K88">
        <f t="shared" si="18"/>
        <v>0.46141173239413841</v>
      </c>
      <c r="L88">
        <f t="shared" si="19"/>
        <v>0.53858826760586154</v>
      </c>
      <c r="M88">
        <f t="shared" si="20"/>
        <v>2.1672617529928755</v>
      </c>
      <c r="N88">
        <f t="shared" si="21"/>
        <v>1.8567058737562385</v>
      </c>
    </row>
    <row r="89" spans="1:14" x14ac:dyDescent="0.25">
      <c r="A89" s="4">
        <f>IF('True_Odds_Calculator_2-way'!A90="","",'True_Odds_Calculator_2-way'!A90)</f>
        <v>2.12</v>
      </c>
      <c r="B89" s="4">
        <f>IF('True_Odds_Calculator_2-way'!B90="","",'True_Odds_Calculator_2-way'!B90)</f>
        <v>1.78</v>
      </c>
      <c r="C89" s="4">
        <f t="shared" si="11"/>
        <v>0.47169811320754712</v>
      </c>
      <c r="D89">
        <f t="shared" si="12"/>
        <v>0.5617977528089888</v>
      </c>
      <c r="E89">
        <f t="shared" si="13"/>
        <v>3.3495866016535869E-2</v>
      </c>
      <c r="F89">
        <f t="shared" si="14"/>
        <v>-0.23150307398770409</v>
      </c>
      <c r="G89">
        <v>0</v>
      </c>
      <c r="H89">
        <f t="shared" si="15"/>
        <v>0.26499894000423996</v>
      </c>
      <c r="I89">
        <f t="shared" si="16"/>
        <v>-1.0699012312772822</v>
      </c>
      <c r="J89">
        <f t="shared" si="17"/>
        <v>1.0699012312772822</v>
      </c>
      <c r="K89">
        <f t="shared" si="18"/>
        <v>0.45489916365833472</v>
      </c>
      <c r="L89">
        <f t="shared" si="19"/>
        <v>0.54510083634166528</v>
      </c>
      <c r="M89">
        <f t="shared" si="20"/>
        <v>2.1982893790305562</v>
      </c>
      <c r="N89">
        <f t="shared" si="21"/>
        <v>1.83452296039628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1.7</v>
      </c>
      <c r="C90" s="4">
        <f t="shared" si="11"/>
        <v>0.44843049327354262</v>
      </c>
      <c r="D90">
        <f t="shared" si="12"/>
        <v>0.58823529411764708</v>
      </c>
      <c r="E90">
        <f t="shared" si="13"/>
        <v>3.6665787391189752E-2</v>
      </c>
      <c r="F90">
        <f t="shared" si="14"/>
        <v>-0.22711685571089413</v>
      </c>
      <c r="G90">
        <v>0</v>
      </c>
      <c r="H90">
        <f t="shared" si="15"/>
        <v>0.26378264310208388</v>
      </c>
      <c r="I90">
        <f t="shared" si="16"/>
        <v>-1.0777013435226062</v>
      </c>
      <c r="J90">
        <f t="shared" si="17"/>
        <v>1.0777013435226062</v>
      </c>
      <c r="K90">
        <f t="shared" si="18"/>
        <v>0.43000161655276159</v>
      </c>
      <c r="L90">
        <f t="shared" si="19"/>
        <v>0.56999838344723819</v>
      </c>
      <c r="M90">
        <f t="shared" si="20"/>
        <v>2.3255726525328053</v>
      </c>
      <c r="N90">
        <f t="shared" si="21"/>
        <v>1.7543909404658247</v>
      </c>
    </row>
    <row r="91" spans="1:14" x14ac:dyDescent="0.25">
      <c r="A91" s="4">
        <f>IF('True_Odds_Calculator_2-way'!A92="","",'True_Odds_Calculator_2-way'!A92)</f>
        <v>2.36</v>
      </c>
      <c r="B91" s="4">
        <f>IF('True_Odds_Calculator_2-way'!B92="","",'True_Odds_Calculator_2-way'!B92)</f>
        <v>1.63</v>
      </c>
      <c r="C91" s="4">
        <f t="shared" si="11"/>
        <v>0.42372881355932207</v>
      </c>
      <c r="D91">
        <f t="shared" si="12"/>
        <v>0.61349693251533743</v>
      </c>
      <c r="E91">
        <f t="shared" si="13"/>
        <v>3.7225746074659449E-2</v>
      </c>
      <c r="F91">
        <f t="shared" si="14"/>
        <v>-0.2227305812623479</v>
      </c>
      <c r="G91">
        <v>0</v>
      </c>
      <c r="H91">
        <f t="shared" si="15"/>
        <v>0.25995632733700741</v>
      </c>
      <c r="I91">
        <f t="shared" si="16"/>
        <v>-1.0803395392536073</v>
      </c>
      <c r="J91">
        <f t="shared" si="17"/>
        <v>1.0803395392536073</v>
      </c>
      <c r="K91">
        <f t="shared" si="18"/>
        <v>0.40497933867464492</v>
      </c>
      <c r="L91">
        <f t="shared" si="19"/>
        <v>0.59502066132535514</v>
      </c>
      <c r="M91">
        <f t="shared" si="20"/>
        <v>2.4692617733849058</v>
      </c>
      <c r="N91">
        <f t="shared" si="21"/>
        <v>1.6806139097297725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1.74</v>
      </c>
      <c r="C92" s="4">
        <f t="shared" si="11"/>
        <v>0.4587155963302752</v>
      </c>
      <c r="D92">
        <f t="shared" si="12"/>
        <v>0.57471264367816088</v>
      </c>
      <c r="E92">
        <f t="shared" si="13"/>
        <v>3.3428240008436028E-2</v>
      </c>
      <c r="F92">
        <f t="shared" si="14"/>
        <v>-0.23020141305494057</v>
      </c>
      <c r="G92">
        <v>0</v>
      </c>
      <c r="H92">
        <f t="shared" si="15"/>
        <v>0.26362965306337655</v>
      </c>
      <c r="I92">
        <f t="shared" si="16"/>
        <v>-1.0701462561817372</v>
      </c>
      <c r="J92">
        <f t="shared" si="17"/>
        <v>1.0701462561817372</v>
      </c>
      <c r="K92">
        <f t="shared" si="18"/>
        <v>0.44193570658612125</v>
      </c>
      <c r="L92">
        <f t="shared" si="19"/>
        <v>0.55806429341387886</v>
      </c>
      <c r="M92">
        <f t="shared" si="20"/>
        <v>2.26277258229445</v>
      </c>
      <c r="N92">
        <f t="shared" si="21"/>
        <v>1.7919082295744857</v>
      </c>
    </row>
    <row r="93" spans="1:14" x14ac:dyDescent="0.25">
      <c r="A93" s="4">
        <f>IF('True_Odds_Calculator_2-way'!A94="","",'True_Odds_Calculator_2-way'!A94)</f>
        <v>2.15</v>
      </c>
      <c r="B93" s="4">
        <f>IF('True_Odds_Calculator_2-way'!B94="","",'True_Odds_Calculator_2-way'!B94)</f>
        <v>1.74</v>
      </c>
      <c r="C93" s="4">
        <f t="shared" si="11"/>
        <v>0.46511627906976744</v>
      </c>
      <c r="D93">
        <f t="shared" si="12"/>
        <v>0.57471264367816088</v>
      </c>
      <c r="E93">
        <f t="shared" si="13"/>
        <v>3.9828922747928264E-2</v>
      </c>
      <c r="F93">
        <f t="shared" si="14"/>
        <v>-0.22747928361400704</v>
      </c>
      <c r="G93">
        <v>0</v>
      </c>
      <c r="H93">
        <f t="shared" si="15"/>
        <v>0.26730820636193531</v>
      </c>
      <c r="I93">
        <f t="shared" si="16"/>
        <v>-1.0840148207519444</v>
      </c>
      <c r="J93">
        <f t="shared" si="17"/>
        <v>1.0840148207519444</v>
      </c>
      <c r="K93">
        <f t="shared" si="18"/>
        <v>0.44511368892659747</v>
      </c>
      <c r="L93">
        <f t="shared" si="19"/>
        <v>0.55488631107340269</v>
      </c>
      <c r="M93">
        <f t="shared" si="20"/>
        <v>2.2466170438647359</v>
      </c>
      <c r="N93">
        <f t="shared" si="21"/>
        <v>1.8021709673564388</v>
      </c>
    </row>
    <row r="94" spans="1:14" x14ac:dyDescent="0.25">
      <c r="A94" s="4">
        <f>IF('True_Odds_Calculator_2-way'!A95="","",'True_Odds_Calculator_2-way'!A95)</f>
        <v>1.79</v>
      </c>
      <c r="B94" s="4">
        <f>IF('True_Odds_Calculator_2-way'!B95="","",'True_Odds_Calculator_2-way'!B95)</f>
        <v>2.09</v>
      </c>
      <c r="C94" s="4">
        <f t="shared" si="11"/>
        <v>0.55865921787709494</v>
      </c>
      <c r="D94">
        <f t="shared" si="12"/>
        <v>0.47846889952153115</v>
      </c>
      <c r="E94">
        <f t="shared" si="13"/>
        <v>3.7128117398625982E-2</v>
      </c>
      <c r="F94">
        <f t="shared" si="14"/>
        <v>-0.23017294378658693</v>
      </c>
      <c r="G94">
        <v>0</v>
      </c>
      <c r="H94">
        <f t="shared" si="15"/>
        <v>0.26730106118521291</v>
      </c>
      <c r="I94">
        <f t="shared" si="16"/>
        <v>-1.077638764691236</v>
      </c>
      <c r="J94">
        <f t="shared" si="17"/>
        <v>1.077638764691236</v>
      </c>
      <c r="K94">
        <f t="shared" si="18"/>
        <v>0.54015086574792148</v>
      </c>
      <c r="L94">
        <f t="shared" si="19"/>
        <v>0.45984913425207868</v>
      </c>
      <c r="M94">
        <f t="shared" si="20"/>
        <v>1.8513346241060764</v>
      </c>
      <c r="N94">
        <f t="shared" si="21"/>
        <v>2.1746262535134471</v>
      </c>
    </row>
    <row r="95" spans="1:14" x14ac:dyDescent="0.25">
      <c r="A95" s="4">
        <f>IF('True_Odds_Calculator_2-way'!A96="","",'True_Odds_Calculator_2-way'!A96)</f>
        <v>1.81</v>
      </c>
      <c r="B95" s="4">
        <f>IF('True_Odds_Calculator_2-way'!B96="","",'True_Odds_Calculator_2-way'!B96)</f>
        <v>2.06</v>
      </c>
      <c r="C95" s="4">
        <f t="shared" si="11"/>
        <v>0.5524861878453039</v>
      </c>
      <c r="D95">
        <f t="shared" si="12"/>
        <v>0.4854368932038835</v>
      </c>
      <c r="E95">
        <f t="shared" si="13"/>
        <v>3.7923081049187513E-2</v>
      </c>
      <c r="F95">
        <f t="shared" si="14"/>
        <v>-0.23027409751649397</v>
      </c>
      <c r="G95">
        <v>0</v>
      </c>
      <c r="H95">
        <f t="shared" si="15"/>
        <v>0.26819717856568148</v>
      </c>
      <c r="I95">
        <f t="shared" si="16"/>
        <v>-1.079206513730294</v>
      </c>
      <c r="J95">
        <f t="shared" si="17"/>
        <v>1.079206513730294</v>
      </c>
      <c r="K95">
        <f t="shared" si="18"/>
        <v>0.5335731492446798</v>
      </c>
      <c r="L95">
        <f t="shared" si="19"/>
        <v>0.46642685075531992</v>
      </c>
      <c r="M95">
        <f t="shared" si="20"/>
        <v>1.8741572761215382</v>
      </c>
      <c r="N95">
        <f t="shared" si="21"/>
        <v>2.1439589045541121</v>
      </c>
    </row>
    <row r="96" spans="1:14" x14ac:dyDescent="0.25">
      <c r="A96" s="4">
        <f>IF('True_Odds_Calculator_2-way'!A97="","",'True_Odds_Calculator_2-way'!A97)</f>
        <v>1.37</v>
      </c>
      <c r="B96" s="4">
        <f>IF('True_Odds_Calculator_2-way'!B97="","",'True_Odds_Calculator_2-way'!B97)</f>
        <v>3.21</v>
      </c>
      <c r="C96" s="4">
        <f t="shared" si="11"/>
        <v>0.72992700729927007</v>
      </c>
      <c r="D96">
        <f t="shared" si="12"/>
        <v>0.3115264797507788</v>
      </c>
      <c r="E96">
        <f t="shared" si="13"/>
        <v>4.1453487050048921E-2</v>
      </c>
      <c r="F96">
        <f t="shared" si="14"/>
        <v>-0.18593810400891364</v>
      </c>
      <c r="G96">
        <v>0</v>
      </c>
      <c r="H96">
        <f t="shared" si="15"/>
        <v>0.22739159105896262</v>
      </c>
      <c r="I96">
        <f t="shared" si="16"/>
        <v>-1.1058672612085902</v>
      </c>
      <c r="J96">
        <f t="shared" si="17"/>
        <v>1.1058672612085902</v>
      </c>
      <c r="K96">
        <f t="shared" si="18"/>
        <v>0.70963714158137825</v>
      </c>
      <c r="L96">
        <f t="shared" si="19"/>
        <v>0.29036285841862164</v>
      </c>
      <c r="M96">
        <f t="shared" si="20"/>
        <v>1.4091708866471784</v>
      </c>
      <c r="N96">
        <f t="shared" si="21"/>
        <v>3.4439666472709849</v>
      </c>
    </row>
    <row r="97" spans="1:14" x14ac:dyDescent="0.25">
      <c r="A97" s="4">
        <f>IF('True_Odds_Calculator_2-way'!A98="","",'True_Odds_Calculator_2-way'!A98)</f>
        <v>1.65</v>
      </c>
      <c r="B97" s="4">
        <f>IF('True_Odds_Calculator_2-way'!B98="","",'True_Odds_Calculator_2-way'!B98)</f>
        <v>2.34</v>
      </c>
      <c r="C97" s="4">
        <f t="shared" si="11"/>
        <v>0.60606060606060608</v>
      </c>
      <c r="D97">
        <f t="shared" si="12"/>
        <v>0.42735042735042739</v>
      </c>
      <c r="E97">
        <f t="shared" si="13"/>
        <v>3.3411033411033575E-2</v>
      </c>
      <c r="F97">
        <f t="shared" si="14"/>
        <v>-0.22558922558922545</v>
      </c>
      <c r="G97">
        <v>0</v>
      </c>
      <c r="H97">
        <f t="shared" si="15"/>
        <v>0.25900025900025903</v>
      </c>
      <c r="I97">
        <f t="shared" si="16"/>
        <v>-1.0714969088698143</v>
      </c>
      <c r="J97">
        <f t="shared" si="17"/>
        <v>1.0714969088698143</v>
      </c>
      <c r="K97">
        <f t="shared" si="18"/>
        <v>0.58945824981795969</v>
      </c>
      <c r="L97">
        <f t="shared" si="19"/>
        <v>0.41054175018204025</v>
      </c>
      <c r="M97">
        <f t="shared" si="20"/>
        <v>1.6964729907653791</v>
      </c>
      <c r="N97">
        <f t="shared" si="21"/>
        <v>2.4358058578855508</v>
      </c>
    </row>
    <row r="98" spans="1:14" x14ac:dyDescent="0.25">
      <c r="A98" s="4">
        <f>IF('True_Odds_Calculator_2-way'!A99="","",'True_Odds_Calculator_2-way'!A99)</f>
        <v>2.21</v>
      </c>
      <c r="B98" s="4">
        <f>IF('True_Odds_Calculator_2-way'!B99="","",'True_Odds_Calculator_2-way'!B99)</f>
        <v>1.72</v>
      </c>
      <c r="C98" s="4">
        <f t="shared" si="11"/>
        <v>0.45248868778280543</v>
      </c>
      <c r="D98">
        <f t="shared" si="12"/>
        <v>0.58139534883720934</v>
      </c>
      <c r="E98">
        <f t="shared" si="13"/>
        <v>3.3884036620014824E-2</v>
      </c>
      <c r="F98">
        <f t="shared" si="14"/>
        <v>-0.2291907818583605</v>
      </c>
      <c r="G98">
        <v>0</v>
      </c>
      <c r="H98">
        <f t="shared" si="15"/>
        <v>0.26307481847837527</v>
      </c>
      <c r="I98">
        <f t="shared" si="16"/>
        <v>-1.0713739108887084</v>
      </c>
      <c r="J98">
        <f t="shared" si="17"/>
        <v>1.0713739108887084</v>
      </c>
      <c r="K98">
        <f t="shared" si="18"/>
        <v>0.43547132891069945</v>
      </c>
      <c r="L98">
        <f t="shared" si="19"/>
        <v>0.56452867108930049</v>
      </c>
      <c r="M98">
        <f t="shared" si="20"/>
        <v>2.2963624321753371</v>
      </c>
      <c r="N98">
        <f t="shared" si="21"/>
        <v>1.7713892158398703</v>
      </c>
    </row>
    <row r="99" spans="1:14" x14ac:dyDescent="0.25">
      <c r="A99" s="4">
        <f>IF('True_Odds_Calculator_2-way'!A100="","",'True_Odds_Calculator_2-way'!A100)</f>
        <v>1.81</v>
      </c>
      <c r="B99" s="4">
        <f>IF('True_Odds_Calculator_2-way'!B100="","",'True_Odds_Calculator_2-way'!B100)</f>
        <v>2.0699999999999998</v>
      </c>
      <c r="C99" s="4">
        <f t="shared" si="11"/>
        <v>0.5524861878453039</v>
      </c>
      <c r="D99">
        <f t="shared" si="12"/>
        <v>0.48309178743961356</v>
      </c>
      <c r="E99">
        <f t="shared" si="13"/>
        <v>3.5577975284917462E-2</v>
      </c>
      <c r="F99">
        <f t="shared" si="14"/>
        <v>-0.23132356473696847</v>
      </c>
      <c r="G99">
        <v>0</v>
      </c>
      <c r="H99">
        <f t="shared" si="15"/>
        <v>0.26690154002188599</v>
      </c>
      <c r="I99">
        <f t="shared" si="16"/>
        <v>-1.0741516544951821</v>
      </c>
      <c r="J99">
        <f t="shared" si="17"/>
        <v>1.0741516544951821</v>
      </c>
      <c r="K99">
        <f t="shared" si="18"/>
        <v>0.53474138865009979</v>
      </c>
      <c r="L99">
        <f t="shared" si="19"/>
        <v>0.46525861134990021</v>
      </c>
      <c r="M99">
        <f t="shared" si="20"/>
        <v>1.8700628401410975</v>
      </c>
      <c r="N99">
        <f t="shared" si="21"/>
        <v>2.1493422703098441</v>
      </c>
    </row>
    <row r="100" spans="1:14" x14ac:dyDescent="0.25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11"/>
        <v>0.46728971962616822</v>
      </c>
      <c r="D100">
        <f t="shared" si="12"/>
        <v>0.56497175141242939</v>
      </c>
      <c r="E100">
        <f t="shared" si="13"/>
        <v>3.2261471038597556E-2</v>
      </c>
      <c r="F100">
        <f t="shared" si="14"/>
        <v>-0.2317440202756218</v>
      </c>
      <c r="G100">
        <v>0</v>
      </c>
      <c r="H100">
        <f t="shared" si="15"/>
        <v>0.26400549131421935</v>
      </c>
      <c r="I100">
        <f t="shared" si="16"/>
        <v>-1.0673385899176768</v>
      </c>
      <c r="J100">
        <f t="shared" si="17"/>
        <v>1.0673385899176768</v>
      </c>
      <c r="K100">
        <f t="shared" si="18"/>
        <v>0.45110760602631583</v>
      </c>
      <c r="L100">
        <f t="shared" si="19"/>
        <v>0.54889239397368417</v>
      </c>
      <c r="M100">
        <f t="shared" si="20"/>
        <v>2.2167659925061516</v>
      </c>
      <c r="N100">
        <f t="shared" si="21"/>
        <v>1.8218507142366114</v>
      </c>
    </row>
    <row r="101" spans="1:14" x14ac:dyDescent="0.25">
      <c r="A101" s="4">
        <f>IF('True_Odds_Calculator_2-way'!A102="","",'True_Odds_Calculator_2-way'!A102)</f>
        <v>1.94</v>
      </c>
      <c r="B101" s="4">
        <f>IF('True_Odds_Calculator_2-way'!B102="","",'True_Odds_Calculator_2-way'!B102)</f>
        <v>1.94</v>
      </c>
      <c r="C101" s="4">
        <f t="shared" si="11"/>
        <v>0.51546391752577325</v>
      </c>
      <c r="D101">
        <f t="shared" si="12"/>
        <v>0.51546391752577325</v>
      </c>
      <c r="E101">
        <f t="shared" si="13"/>
        <v>3.0927835051546504E-2</v>
      </c>
      <c r="F101">
        <f t="shared" si="14"/>
        <v>-0.23477521521947065</v>
      </c>
      <c r="G101">
        <v>0</v>
      </c>
      <c r="H101">
        <f t="shared" si="15"/>
        <v>0.26570305027101715</v>
      </c>
      <c r="I101">
        <f t="shared" si="16"/>
        <v>-1.0638297872340428</v>
      </c>
      <c r="J101">
        <f t="shared" si="17"/>
        <v>1.0638297872340428</v>
      </c>
      <c r="K101">
        <f t="shared" si="18"/>
        <v>0.49999999999999989</v>
      </c>
      <c r="L101">
        <f t="shared" si="19"/>
        <v>0.49999999999999989</v>
      </c>
      <c r="M101">
        <f t="shared" si="20"/>
        <v>2.0000000000000004</v>
      </c>
      <c r="N101">
        <f t="shared" si="21"/>
        <v>2.0000000000000004</v>
      </c>
    </row>
    <row r="102" spans="1:14" x14ac:dyDescent="0.25">
      <c r="A102" s="4">
        <f>IF('True_Odds_Calculator_2-way'!A103="","",'True_Odds_Calculator_2-way'!A103)</f>
        <v>1.36</v>
      </c>
      <c r="B102" s="4">
        <f>IF('True_Odds_Calculator_2-way'!B103="","",'True_Odds_Calculator_2-way'!B103)</f>
        <v>3.26</v>
      </c>
      <c r="C102" s="4">
        <f t="shared" si="11"/>
        <v>0.73529411764705876</v>
      </c>
      <c r="D102">
        <f t="shared" si="12"/>
        <v>0.30674846625766872</v>
      </c>
      <c r="E102">
        <f t="shared" si="13"/>
        <v>4.2042583904727593E-2</v>
      </c>
      <c r="F102">
        <f t="shared" si="14"/>
        <v>-0.1835077589317935</v>
      </c>
      <c r="G102">
        <v>0</v>
      </c>
      <c r="H102">
        <f t="shared" si="15"/>
        <v>0.22555034283652109</v>
      </c>
      <c r="I102">
        <f t="shared" si="16"/>
        <v>-1.1086501753962323</v>
      </c>
      <c r="J102">
        <f t="shared" si="17"/>
        <v>1.1086501753962323</v>
      </c>
      <c r="K102">
        <f t="shared" si="18"/>
        <v>0.71473800910401353</v>
      </c>
      <c r="L102">
        <f t="shared" si="19"/>
        <v>0.28526199089598653</v>
      </c>
      <c r="M102">
        <f t="shared" si="20"/>
        <v>1.3991140631426433</v>
      </c>
      <c r="N102">
        <f t="shared" si="21"/>
        <v>3.5055493963954851</v>
      </c>
    </row>
    <row r="103" spans="1:14" x14ac:dyDescent="0.25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11"/>
        <v>0.43103448275862072</v>
      </c>
      <c r="D103">
        <f t="shared" si="12"/>
        <v>0.60606060606060608</v>
      </c>
      <c r="E103">
        <f t="shared" si="13"/>
        <v>3.709508881922674E-2</v>
      </c>
      <c r="F103">
        <f t="shared" si="14"/>
        <v>-0.22413793103448287</v>
      </c>
      <c r="G103">
        <v>0</v>
      </c>
      <c r="H103">
        <f t="shared" si="15"/>
        <v>0.26123301985370956</v>
      </c>
      <c r="I103">
        <f t="shared" si="16"/>
        <v>-1.0795837927188261</v>
      </c>
      <c r="J103">
        <f t="shared" si="17"/>
        <v>1.0795837927188261</v>
      </c>
      <c r="K103">
        <f t="shared" si="18"/>
        <v>0.41236252858619832</v>
      </c>
      <c r="L103">
        <f t="shared" si="19"/>
        <v>0.58763747141380174</v>
      </c>
      <c r="M103">
        <f t="shared" si="20"/>
        <v>2.4250506063888508</v>
      </c>
      <c r="N103">
        <f t="shared" si="21"/>
        <v>1.7017294652672368</v>
      </c>
    </row>
    <row r="104" spans="1:14" x14ac:dyDescent="0.25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1.65</v>
      </c>
      <c r="C104" s="4">
        <f t="shared" si="11"/>
        <v>0.42918454935622319</v>
      </c>
      <c r="D104">
        <f t="shared" si="12"/>
        <v>0.60606060606060608</v>
      </c>
      <c r="E104">
        <f t="shared" si="13"/>
        <v>3.5245155416829377E-2</v>
      </c>
      <c r="F104">
        <f t="shared" si="14"/>
        <v>-0.22486669267785131</v>
      </c>
      <c r="G104">
        <v>0</v>
      </c>
      <c r="H104">
        <f t="shared" si="15"/>
        <v>0.26011184809468074</v>
      </c>
      <c r="I104">
        <f t="shared" si="16"/>
        <v>-1.0755175492958089</v>
      </c>
      <c r="J104">
        <f t="shared" si="17"/>
        <v>1.0755175492958089</v>
      </c>
      <c r="K104">
        <f t="shared" si="18"/>
        <v>0.41144841377386249</v>
      </c>
      <c r="L104">
        <f t="shared" si="19"/>
        <v>0.58855158622613757</v>
      </c>
      <c r="M104">
        <f t="shared" si="20"/>
        <v>2.4304383405634256</v>
      </c>
      <c r="N104">
        <f t="shared" si="21"/>
        <v>1.6990864070422753</v>
      </c>
    </row>
    <row r="105" spans="1:14" x14ac:dyDescent="0.25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1.62</v>
      </c>
      <c r="C105" s="4">
        <f t="shared" si="11"/>
        <v>0.42194092827004215</v>
      </c>
      <c r="D105">
        <f t="shared" si="12"/>
        <v>0.61728395061728392</v>
      </c>
      <c r="E105">
        <f t="shared" si="13"/>
        <v>3.9224878887325954E-2</v>
      </c>
      <c r="F105">
        <f t="shared" si="14"/>
        <v>-0.22123248424232966</v>
      </c>
      <c r="G105">
        <v>0</v>
      </c>
      <c r="H105">
        <f t="shared" si="15"/>
        <v>0.26045736312965562</v>
      </c>
      <c r="I105">
        <f t="shared" si="16"/>
        <v>-1.0850353103361388</v>
      </c>
      <c r="J105">
        <f t="shared" si="17"/>
        <v>1.0850353103361388</v>
      </c>
      <c r="K105">
        <f t="shared" si="18"/>
        <v>0.40217199013268901</v>
      </c>
      <c r="L105">
        <f t="shared" si="19"/>
        <v>0.59782800986731122</v>
      </c>
      <c r="M105">
        <f t="shared" si="20"/>
        <v>2.4864983751605103</v>
      </c>
      <c r="N105">
        <f t="shared" si="21"/>
        <v>1.672721892408406</v>
      </c>
    </row>
    <row r="106" spans="1:14" x14ac:dyDescent="0.25">
      <c r="A106" s="4">
        <f>IF('True_Odds_Calculator_2-way'!A107="","",'True_Odds_Calculator_2-way'!A107)</f>
        <v>1.75</v>
      </c>
      <c r="B106" s="4">
        <f>IF('True_Odds_Calculator_2-way'!B107="","",'True_Odds_Calculator_2-way'!B107)</f>
        <v>2.02</v>
      </c>
      <c r="C106" s="4">
        <f t="shared" si="11"/>
        <v>0.5714285714285714</v>
      </c>
      <c r="D106">
        <f t="shared" si="12"/>
        <v>0.49504950495049505</v>
      </c>
      <c r="E106">
        <f t="shared" si="13"/>
        <v>6.6478076379066442E-2</v>
      </c>
      <c r="F106">
        <f t="shared" si="14"/>
        <v>-0.21640735502121644</v>
      </c>
      <c r="G106">
        <v>0</v>
      </c>
      <c r="H106">
        <f t="shared" si="15"/>
        <v>0.28288543140028288</v>
      </c>
      <c r="I106">
        <f t="shared" si="16"/>
        <v>-1.1433239009500589</v>
      </c>
      <c r="J106">
        <f t="shared" si="17"/>
        <v>1.1433239009500589</v>
      </c>
      <c r="K106">
        <f t="shared" si="18"/>
        <v>0.53836005841927748</v>
      </c>
      <c r="L106">
        <f t="shared" si="19"/>
        <v>0.46163994158072247</v>
      </c>
      <c r="M106">
        <f t="shared" si="20"/>
        <v>1.8574929257125443</v>
      </c>
      <c r="N106">
        <f t="shared" si="21"/>
        <v>2.16619037896906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1.85</v>
      </c>
      <c r="C107" s="4">
        <f t="shared" si="11"/>
        <v>0.51282051282051289</v>
      </c>
      <c r="D107">
        <f t="shared" si="12"/>
        <v>0.54054054054054046</v>
      </c>
      <c r="E107">
        <f t="shared" si="13"/>
        <v>5.3361053361053346E-2</v>
      </c>
      <c r="F107">
        <f t="shared" si="14"/>
        <v>-0.22383922383922383</v>
      </c>
      <c r="G107">
        <v>0</v>
      </c>
      <c r="H107">
        <f t="shared" si="15"/>
        <v>0.27720027720027718</v>
      </c>
      <c r="I107">
        <f t="shared" si="16"/>
        <v>-1.1128297681493144</v>
      </c>
      <c r="J107">
        <f t="shared" si="17"/>
        <v>1.1128297681493144</v>
      </c>
      <c r="K107">
        <f t="shared" si="18"/>
        <v>0.48610037780571441</v>
      </c>
      <c r="L107">
        <f t="shared" si="19"/>
        <v>0.51389962219428575</v>
      </c>
      <c r="M107">
        <f t="shared" si="20"/>
        <v>2.0571882797418479</v>
      </c>
      <c r="N107">
        <f t="shared" si="21"/>
        <v>1.9459053029269173</v>
      </c>
    </row>
    <row r="108" spans="1:14" x14ac:dyDescent="0.25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</v>
      </c>
      <c r="C108" s="4">
        <f t="shared" si="11"/>
        <v>0.46296296296296291</v>
      </c>
      <c r="D108">
        <f t="shared" si="12"/>
        <v>0.58823529411764708</v>
      </c>
      <c r="E108">
        <f t="shared" si="13"/>
        <v>5.1198257080609988E-2</v>
      </c>
      <c r="F108">
        <f t="shared" si="14"/>
        <v>-0.22113289760348587</v>
      </c>
      <c r="G108">
        <v>0</v>
      </c>
      <c r="H108">
        <f t="shared" si="15"/>
        <v>0.27233115468409586</v>
      </c>
      <c r="I108">
        <f t="shared" si="16"/>
        <v>-1.1097419040461882</v>
      </c>
      <c r="J108">
        <f t="shared" si="17"/>
        <v>1.1097419040461882</v>
      </c>
      <c r="K108">
        <f t="shared" si="18"/>
        <v>0.43719657844674958</v>
      </c>
      <c r="L108">
        <f t="shared" si="19"/>
        <v>0.56280342155325047</v>
      </c>
      <c r="M108">
        <f t="shared" si="20"/>
        <v>2.2873006086935783</v>
      </c>
      <c r="N108">
        <f t="shared" si="21"/>
        <v>1.7768193328323316</v>
      </c>
    </row>
    <row r="109" spans="1:14" x14ac:dyDescent="0.25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1.94</v>
      </c>
      <c r="C109" s="4">
        <f t="shared" si="11"/>
        <v>0.5376344086021505</v>
      </c>
      <c r="D109">
        <f t="shared" si="12"/>
        <v>0.51546391752577325</v>
      </c>
      <c r="E109">
        <f t="shared" si="13"/>
        <v>5.3098326127923645E-2</v>
      </c>
      <c r="F109">
        <f t="shared" si="14"/>
        <v>-0.22403281232679317</v>
      </c>
      <c r="G109">
        <v>0</v>
      </c>
      <c r="H109">
        <f t="shared" si="15"/>
        <v>0.27713113845471676</v>
      </c>
      <c r="I109">
        <f t="shared" si="16"/>
        <v>-1.1122101332503223</v>
      </c>
      <c r="J109">
        <f t="shared" si="17"/>
        <v>1.1122101332503223</v>
      </c>
      <c r="K109">
        <f t="shared" si="18"/>
        <v>0.51111660350548893</v>
      </c>
      <c r="L109">
        <f t="shared" si="19"/>
        <v>0.48888339649451129</v>
      </c>
      <c r="M109">
        <f t="shared" si="20"/>
        <v>1.9565007145952771</v>
      </c>
      <c r="N109">
        <f t="shared" si="21"/>
        <v>2.0454775252553028</v>
      </c>
    </row>
    <row r="110" spans="1:14" x14ac:dyDescent="0.25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2.0099999999999998</v>
      </c>
      <c r="C110" s="4">
        <f t="shared" si="11"/>
        <v>0.5617977528089888</v>
      </c>
      <c r="D110">
        <f t="shared" si="12"/>
        <v>0.49751243781094534</v>
      </c>
      <c r="E110">
        <f t="shared" si="13"/>
        <v>5.9310190619934033E-2</v>
      </c>
      <c r="F110">
        <f t="shared" si="14"/>
        <v>-0.22019117893677687</v>
      </c>
      <c r="G110">
        <v>0</v>
      </c>
      <c r="H110">
        <f t="shared" si="15"/>
        <v>0.2795013695567109</v>
      </c>
      <c r="I110">
        <f t="shared" si="16"/>
        <v>-1.1266577585945383</v>
      </c>
      <c r="J110">
        <f t="shared" si="17"/>
        <v>1.1266577585945383</v>
      </c>
      <c r="K110">
        <f t="shared" si="18"/>
        <v>0.53225659904009825</v>
      </c>
      <c r="L110">
        <f t="shared" si="19"/>
        <v>0.46774340095990191</v>
      </c>
      <c r="M110">
        <f t="shared" si="20"/>
        <v>1.8787930517037397</v>
      </c>
      <c r="N110">
        <f t="shared" si="21"/>
        <v>2.1379243361804834</v>
      </c>
    </row>
    <row r="111" spans="1:14" x14ac:dyDescent="0.25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1.87</v>
      </c>
      <c r="C111" s="4">
        <f t="shared" si="11"/>
        <v>0.52083333333333337</v>
      </c>
      <c r="D111">
        <f t="shared" si="12"/>
        <v>0.53475935828876997</v>
      </c>
      <c r="E111">
        <f t="shared" si="13"/>
        <v>5.5592691622103452E-2</v>
      </c>
      <c r="F111">
        <f t="shared" si="14"/>
        <v>-0.22292780748663099</v>
      </c>
      <c r="G111">
        <v>0</v>
      </c>
      <c r="H111">
        <f t="shared" si="15"/>
        <v>0.27852049910873439</v>
      </c>
      <c r="I111">
        <f t="shared" si="16"/>
        <v>-1.1177545850247397</v>
      </c>
      <c r="J111">
        <f t="shared" si="17"/>
        <v>1.1177545850247397</v>
      </c>
      <c r="K111">
        <f t="shared" si="18"/>
        <v>0.49301539707603348</v>
      </c>
      <c r="L111">
        <f t="shared" si="19"/>
        <v>0.50698460292396652</v>
      </c>
      <c r="M111">
        <f t="shared" si="20"/>
        <v>2.0283342182227599</v>
      </c>
      <c r="N111">
        <f t="shared" si="21"/>
        <v>1.9724464889715241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2.02</v>
      </c>
      <c r="C112" s="4">
        <f t="shared" si="11"/>
        <v>0.56818181818181823</v>
      </c>
      <c r="D112">
        <f t="shared" si="12"/>
        <v>0.49504950495049505</v>
      </c>
      <c r="E112">
        <f t="shared" si="13"/>
        <v>6.3231323132313388E-2</v>
      </c>
      <c r="F112">
        <f t="shared" si="14"/>
        <v>-0.21804680468046789</v>
      </c>
      <c r="G112">
        <v>0</v>
      </c>
      <c r="H112">
        <f t="shared" si="15"/>
        <v>0.28127812781278128</v>
      </c>
      <c r="I112">
        <f t="shared" si="16"/>
        <v>-1.1357771260606371</v>
      </c>
      <c r="J112">
        <f t="shared" si="17"/>
        <v>1.1357771260606371</v>
      </c>
      <c r="K112">
        <f t="shared" si="18"/>
        <v>0.536713737991517</v>
      </c>
      <c r="L112">
        <f t="shared" si="19"/>
        <v>0.46328626200848283</v>
      </c>
      <c r="M112">
        <f t="shared" si="20"/>
        <v>1.8631906158060845</v>
      </c>
      <c r="N112">
        <f t="shared" si="21"/>
        <v>2.1584926685818493</v>
      </c>
    </row>
    <row r="113" spans="1:14" x14ac:dyDescent="0.25">
      <c r="A113" s="4">
        <f>IF('True_Odds_Calculator_2-way'!A114="","",'True_Odds_Calculator_2-way'!A114)</f>
        <v>1.92</v>
      </c>
      <c r="B113" s="4">
        <f>IF('True_Odds_Calculator_2-way'!B114="","",'True_Odds_Calculator_2-way'!B114)</f>
        <v>1.87</v>
      </c>
      <c r="C113" s="4">
        <f t="shared" si="11"/>
        <v>0.52083333333333337</v>
      </c>
      <c r="D113">
        <f t="shared" si="12"/>
        <v>0.53475935828876997</v>
      </c>
      <c r="E113">
        <f t="shared" si="13"/>
        <v>5.5592691622103452E-2</v>
      </c>
      <c r="F113">
        <f t="shared" si="14"/>
        <v>-0.22292780748663099</v>
      </c>
      <c r="G113">
        <v>0</v>
      </c>
      <c r="H113">
        <f t="shared" si="15"/>
        <v>0.27852049910873439</v>
      </c>
      <c r="I113">
        <f t="shared" si="16"/>
        <v>-1.1177545850247397</v>
      </c>
      <c r="J113">
        <f t="shared" si="17"/>
        <v>1.1177545850247397</v>
      </c>
      <c r="K113">
        <f t="shared" si="18"/>
        <v>0.49301539707603348</v>
      </c>
      <c r="L113">
        <f t="shared" si="19"/>
        <v>0.50698460292396652</v>
      </c>
      <c r="M113">
        <f t="shared" si="20"/>
        <v>2.0283342182227599</v>
      </c>
      <c r="N113">
        <f t="shared" si="21"/>
        <v>1.9724464889715241</v>
      </c>
    </row>
    <row r="114" spans="1:14" x14ac:dyDescent="0.25">
      <c r="A114" s="4">
        <f>IF('True_Odds_Calculator_2-way'!A115="","",'True_Odds_Calculator_2-way'!A115)</f>
        <v>1.92</v>
      </c>
      <c r="B114" s="4">
        <f>IF('True_Odds_Calculator_2-way'!B115="","",'True_Odds_Calculator_2-way'!B115)</f>
        <v>1.87</v>
      </c>
      <c r="C114" s="4">
        <f t="shared" si="11"/>
        <v>0.52083333333333337</v>
      </c>
      <c r="D114">
        <f t="shared" si="12"/>
        <v>0.53475935828876997</v>
      </c>
      <c r="E114">
        <f t="shared" si="13"/>
        <v>5.5592691622103452E-2</v>
      </c>
      <c r="F114">
        <f t="shared" si="14"/>
        <v>-0.22292780748663099</v>
      </c>
      <c r="G114">
        <v>0</v>
      </c>
      <c r="H114">
        <f t="shared" si="15"/>
        <v>0.27852049910873439</v>
      </c>
      <c r="I114">
        <f t="shared" si="16"/>
        <v>-1.1177545850247397</v>
      </c>
      <c r="J114">
        <f t="shared" si="17"/>
        <v>1.1177545850247397</v>
      </c>
      <c r="K114">
        <f t="shared" si="18"/>
        <v>0.49301539707603348</v>
      </c>
      <c r="L114">
        <f t="shared" si="19"/>
        <v>0.50698460292396652</v>
      </c>
      <c r="M114">
        <f t="shared" si="20"/>
        <v>2.0283342182227599</v>
      </c>
      <c r="N114">
        <f t="shared" si="21"/>
        <v>1.9724464889715241</v>
      </c>
    </row>
    <row r="115" spans="1:14" x14ac:dyDescent="0.25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1.93</v>
      </c>
      <c r="C115" s="4">
        <f t="shared" si="11"/>
        <v>0.54054054054054046</v>
      </c>
      <c r="D115">
        <f t="shared" si="12"/>
        <v>0.5181347150259068</v>
      </c>
      <c r="E115">
        <f t="shared" si="13"/>
        <v>5.8675255566447149E-2</v>
      </c>
      <c r="F115">
        <f t="shared" si="14"/>
        <v>-0.22139756336647543</v>
      </c>
      <c r="G115">
        <v>0</v>
      </c>
      <c r="H115">
        <f t="shared" si="15"/>
        <v>0.28007281893292257</v>
      </c>
      <c r="I115">
        <f t="shared" si="16"/>
        <v>-1.1247320293685124</v>
      </c>
      <c r="J115">
        <f t="shared" si="17"/>
        <v>1.1247320293685124</v>
      </c>
      <c r="K115">
        <f t="shared" si="18"/>
        <v>0.51124163480238349</v>
      </c>
      <c r="L115">
        <f t="shared" si="19"/>
        <v>0.48875836519761678</v>
      </c>
      <c r="M115">
        <f t="shared" si="20"/>
        <v>1.9560222249632353</v>
      </c>
      <c r="N115">
        <f t="shared" si="21"/>
        <v>2.0460007873127162</v>
      </c>
    </row>
    <row r="116" spans="1:14" x14ac:dyDescent="0.25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2.08</v>
      </c>
      <c r="C116" s="4">
        <f t="shared" si="11"/>
        <v>0.58479532163742687</v>
      </c>
      <c r="D116">
        <f t="shared" si="12"/>
        <v>0.48076923076923073</v>
      </c>
      <c r="E116">
        <f t="shared" si="13"/>
        <v>6.5564552406657484E-2</v>
      </c>
      <c r="F116">
        <f t="shared" si="14"/>
        <v>-0.21558704453441302</v>
      </c>
      <c r="G116">
        <v>0</v>
      </c>
      <c r="H116">
        <f t="shared" si="15"/>
        <v>0.28115159694107056</v>
      </c>
      <c r="I116">
        <f t="shared" si="16"/>
        <v>-1.1419811830458857</v>
      </c>
      <c r="J116">
        <f t="shared" si="17"/>
        <v>1.1419811830458857</v>
      </c>
      <c r="K116">
        <f t="shared" si="18"/>
        <v>0.55224007794706631</v>
      </c>
      <c r="L116">
        <f t="shared" si="19"/>
        <v>0.44775992205293375</v>
      </c>
      <c r="M116">
        <f t="shared" si="20"/>
        <v>1.8108066399625793</v>
      </c>
      <c r="N116">
        <f t="shared" si="21"/>
        <v>2.2333396776895564</v>
      </c>
    </row>
    <row r="117" spans="1:14" x14ac:dyDescent="0.25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1.97</v>
      </c>
      <c r="C117" s="4">
        <f t="shared" si="11"/>
        <v>0.54945054945054939</v>
      </c>
      <c r="D117">
        <f t="shared" si="12"/>
        <v>0.50761421319796951</v>
      </c>
      <c r="E117">
        <f t="shared" si="13"/>
        <v>5.7064762648519007E-2</v>
      </c>
      <c r="F117">
        <f t="shared" si="14"/>
        <v>-0.22184414570201372</v>
      </c>
      <c r="G117">
        <v>0</v>
      </c>
      <c r="H117">
        <f t="shared" si="15"/>
        <v>0.27890890835053267</v>
      </c>
      <c r="I117">
        <f t="shared" si="16"/>
        <v>-1.1212622650994868</v>
      </c>
      <c r="J117">
        <f t="shared" si="17"/>
        <v>1.1212622650994868</v>
      </c>
      <c r="K117">
        <f t="shared" si="18"/>
        <v>0.52098662893245373</v>
      </c>
      <c r="L117">
        <f t="shared" si="19"/>
        <v>0.47901337106754621</v>
      </c>
      <c r="M117">
        <f t="shared" si="20"/>
        <v>1.9194350573815795</v>
      </c>
      <c r="N117">
        <f t="shared" si="21"/>
        <v>2.0876243971465023</v>
      </c>
    </row>
    <row r="118" spans="1:14" x14ac:dyDescent="0.25">
      <c r="A118" s="4">
        <f>IF('True_Odds_Calculator_2-way'!A119="","",'True_Odds_Calculator_2-way'!A119)</f>
        <v>1.48</v>
      </c>
      <c r="B118" s="4">
        <f>IF('True_Odds_Calculator_2-way'!B119="","",'True_Odds_Calculator_2-way'!B119)</f>
        <v>2.4</v>
      </c>
      <c r="C118" s="4">
        <f t="shared" si="11"/>
        <v>0.67567567567567566</v>
      </c>
      <c r="D118">
        <f t="shared" si="12"/>
        <v>0.41666666666666669</v>
      </c>
      <c r="E118">
        <f t="shared" si="13"/>
        <v>9.2342342342342398E-2</v>
      </c>
      <c r="F118">
        <f t="shared" si="14"/>
        <v>-0.18918918918918914</v>
      </c>
      <c r="G118">
        <v>0</v>
      </c>
      <c r="H118">
        <f t="shared" si="15"/>
        <v>0.28153153153153154</v>
      </c>
      <c r="I118">
        <f t="shared" si="16"/>
        <v>-1.2198750911856666</v>
      </c>
      <c r="J118">
        <f t="shared" si="17"/>
        <v>1.2198750911856666</v>
      </c>
      <c r="K118">
        <f t="shared" si="18"/>
        <v>0.63069993339481745</v>
      </c>
      <c r="L118">
        <f t="shared" si="19"/>
        <v>0.36930006660518244</v>
      </c>
      <c r="M118">
        <f t="shared" si="20"/>
        <v>1.5855400437691201</v>
      </c>
      <c r="N118">
        <f t="shared" si="21"/>
        <v>2.7078251276599334</v>
      </c>
    </row>
    <row r="119" spans="1:14" x14ac:dyDescent="0.25">
      <c r="A119" s="4">
        <f>IF('True_Odds_Calculator_2-way'!A120="","",'True_Odds_Calculator_2-way'!A120)</f>
        <v>1.84</v>
      </c>
      <c r="B119" s="4">
        <f>IF('True_Odds_Calculator_2-way'!B120="","",'True_Odds_Calculator_2-way'!B120)</f>
        <v>1.95</v>
      </c>
      <c r="C119" s="4">
        <f t="shared" si="11"/>
        <v>0.54347826086956519</v>
      </c>
      <c r="D119">
        <f t="shared" si="12"/>
        <v>0.51282051282051289</v>
      </c>
      <c r="E119">
        <f t="shared" si="13"/>
        <v>5.6298773690078185E-2</v>
      </c>
      <c r="F119">
        <f t="shared" si="14"/>
        <v>-0.22240802675585269</v>
      </c>
      <c r="G119">
        <v>0</v>
      </c>
      <c r="H119">
        <f t="shared" si="15"/>
        <v>0.27870680044593088</v>
      </c>
      <c r="I119">
        <f t="shared" si="16"/>
        <v>-1.1194341570991129</v>
      </c>
      <c r="J119">
        <f t="shared" si="17"/>
        <v>1.1194341570991129</v>
      </c>
      <c r="K119">
        <f t="shared" si="18"/>
        <v>0.51537766031734733</v>
      </c>
      <c r="L119">
        <f t="shared" si="19"/>
        <v>0.48462233968265256</v>
      </c>
      <c r="M119">
        <f t="shared" si="20"/>
        <v>1.9403246919632549</v>
      </c>
      <c r="N119">
        <f t="shared" si="21"/>
        <v>2.0634624492441569</v>
      </c>
    </row>
    <row r="120" spans="1:14" x14ac:dyDescent="0.25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2.0099999999999998</v>
      </c>
      <c r="C120" s="4">
        <f t="shared" si="11"/>
        <v>0.55865921787709494</v>
      </c>
      <c r="D120">
        <f t="shared" si="12"/>
        <v>0.49751243781094534</v>
      </c>
      <c r="E120">
        <f t="shared" si="13"/>
        <v>5.6171655688040278E-2</v>
      </c>
      <c r="F120">
        <f t="shared" si="14"/>
        <v>-0.22176825370354925</v>
      </c>
      <c r="G120">
        <v>0</v>
      </c>
      <c r="H120">
        <f t="shared" si="15"/>
        <v>0.27793990939158958</v>
      </c>
      <c r="I120">
        <f t="shared" si="16"/>
        <v>-1.1195043036766856</v>
      </c>
      <c r="J120">
        <f t="shared" si="17"/>
        <v>1.1195043036766856</v>
      </c>
      <c r="K120">
        <f t="shared" si="18"/>
        <v>0.53067052771078471</v>
      </c>
      <c r="L120">
        <f t="shared" si="19"/>
        <v>0.46932947228921518</v>
      </c>
      <c r="M120">
        <f t="shared" si="20"/>
        <v>1.884408399904582</v>
      </c>
      <c r="N120">
        <f t="shared" si="21"/>
        <v>2.1306993467134521</v>
      </c>
    </row>
    <row r="121" spans="1:14" x14ac:dyDescent="0.25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1.88</v>
      </c>
      <c r="C121" s="4">
        <f t="shared" si="11"/>
        <v>0.49261083743842371</v>
      </c>
      <c r="D121">
        <f t="shared" si="12"/>
        <v>0.53191489361702127</v>
      </c>
      <c r="E121">
        <f t="shared" si="13"/>
        <v>2.4525731055444977E-2</v>
      </c>
      <c r="F121">
        <f t="shared" si="14"/>
        <v>-0.23750131013520592</v>
      </c>
      <c r="G121">
        <v>0</v>
      </c>
      <c r="H121">
        <f t="shared" si="15"/>
        <v>0.2620270411906509</v>
      </c>
      <c r="I121">
        <f t="shared" si="16"/>
        <v>-1.0503645397539194</v>
      </c>
      <c r="J121">
        <f t="shared" si="17"/>
        <v>1.0503645397539194</v>
      </c>
      <c r="K121">
        <f t="shared" si="18"/>
        <v>0.48033612555301569</v>
      </c>
      <c r="L121">
        <f t="shared" si="19"/>
        <v>0.51966387444698414</v>
      </c>
      <c r="M121">
        <f t="shared" si="20"/>
        <v>2.081875475946537</v>
      </c>
      <c r="N121">
        <f t="shared" si="21"/>
        <v>1.9243207949834495</v>
      </c>
    </row>
    <row r="122" spans="1:14" x14ac:dyDescent="0.25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1.65</v>
      </c>
      <c r="C122" s="4">
        <f t="shared" si="11"/>
        <v>0.42372881355932207</v>
      </c>
      <c r="D122">
        <f t="shared" si="12"/>
        <v>0.60606060606060608</v>
      </c>
      <c r="E122">
        <f t="shared" si="13"/>
        <v>2.9789419619928204E-2</v>
      </c>
      <c r="F122">
        <f t="shared" si="14"/>
        <v>-0.22701592193117603</v>
      </c>
      <c r="G122">
        <v>0</v>
      </c>
      <c r="H122">
        <f t="shared" si="15"/>
        <v>0.25680534155110429</v>
      </c>
      <c r="I122">
        <f t="shared" si="16"/>
        <v>-1.063589074528793</v>
      </c>
      <c r="J122">
        <f t="shared" si="17"/>
        <v>1.063589074528793</v>
      </c>
      <c r="K122">
        <f t="shared" si="18"/>
        <v>0.4087503406809192</v>
      </c>
      <c r="L122">
        <f t="shared" si="19"/>
        <v>0.59124965931908058</v>
      </c>
      <c r="M122">
        <f t="shared" si="20"/>
        <v>2.4464811413591585</v>
      </c>
      <c r="N122">
        <f t="shared" si="21"/>
        <v>1.6913328984437157</v>
      </c>
    </row>
    <row r="123" spans="1:14" x14ac:dyDescent="0.25">
      <c r="A123" s="4">
        <f>IF('True_Odds_Calculator_2-way'!A124="","",'True_Odds_Calculator_2-way'!A124)</f>
        <v>2.81</v>
      </c>
      <c r="B123" s="4">
        <f>IF('True_Odds_Calculator_2-way'!B124="","",'True_Odds_Calculator_2-way'!B124)</f>
        <v>1.47</v>
      </c>
      <c r="C123" s="4">
        <f t="shared" si="11"/>
        <v>0.35587188612099646</v>
      </c>
      <c r="D123">
        <f t="shared" si="12"/>
        <v>0.68027210884353739</v>
      </c>
      <c r="E123">
        <f t="shared" si="13"/>
        <v>3.614399496453391E-2</v>
      </c>
      <c r="F123">
        <f t="shared" si="14"/>
        <v>-0.20594572348512352</v>
      </c>
      <c r="G123">
        <v>0</v>
      </c>
      <c r="H123">
        <f t="shared" si="15"/>
        <v>0.24208971844965746</v>
      </c>
      <c r="I123">
        <f t="shared" si="16"/>
        <v>-1.0842059432277773</v>
      </c>
      <c r="J123">
        <f t="shared" si="17"/>
        <v>1.0842059432277773</v>
      </c>
      <c r="K123">
        <f t="shared" si="18"/>
        <v>0.33756268351035074</v>
      </c>
      <c r="L123">
        <f t="shared" si="19"/>
        <v>0.6624373164896491</v>
      </c>
      <c r="M123">
        <f t="shared" si="20"/>
        <v>2.9624127572422765</v>
      </c>
      <c r="N123">
        <f t="shared" si="21"/>
        <v>1.5095767933170556</v>
      </c>
    </row>
    <row r="124" spans="1:14" x14ac:dyDescent="0.25">
      <c r="A124" s="4">
        <f>IF('True_Odds_Calculator_2-way'!A125="","",'True_Odds_Calculator_2-way'!A125)</f>
        <v>2.68</v>
      </c>
      <c r="B124" s="4">
        <f>IF('True_Odds_Calculator_2-way'!B125="","",'True_Odds_Calculator_2-way'!B125)</f>
        <v>1.49</v>
      </c>
      <c r="C124" s="4">
        <f t="shared" si="11"/>
        <v>0.37313432835820892</v>
      </c>
      <c r="D124">
        <f t="shared" si="12"/>
        <v>0.67114093959731547</v>
      </c>
      <c r="E124">
        <f t="shared" si="13"/>
        <v>4.4275267955524278E-2</v>
      </c>
      <c r="F124">
        <f t="shared" si="14"/>
        <v>-0.20615045577481728</v>
      </c>
      <c r="G124">
        <v>0</v>
      </c>
      <c r="H124">
        <f t="shared" si="15"/>
        <v>0.25042572373034155</v>
      </c>
      <c r="I124">
        <f t="shared" si="16"/>
        <v>-1.1021667854435135</v>
      </c>
      <c r="J124">
        <f t="shared" si="17"/>
        <v>1.1021667854435135</v>
      </c>
      <c r="K124">
        <f t="shared" si="18"/>
        <v>0.35067537628327761</v>
      </c>
      <c r="L124">
        <f t="shared" si="19"/>
        <v>0.64932462371672228</v>
      </c>
      <c r="M124">
        <f t="shared" si="20"/>
        <v>2.8516401995451033</v>
      </c>
      <c r="N124">
        <f t="shared" si="21"/>
        <v>1.5400617248673218</v>
      </c>
    </row>
    <row r="125" spans="1:14" x14ac:dyDescent="0.25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1.7</v>
      </c>
      <c r="C125" s="4">
        <f t="shared" si="11"/>
        <v>0.4329004329004329</v>
      </c>
      <c r="D125">
        <f t="shared" si="12"/>
        <v>0.58823529411764708</v>
      </c>
      <c r="E125">
        <f t="shared" si="13"/>
        <v>2.1135727018080086E-2</v>
      </c>
      <c r="F125">
        <f t="shared" si="14"/>
        <v>-0.23351158645276282</v>
      </c>
      <c r="G125">
        <v>0</v>
      </c>
      <c r="H125">
        <f t="shared" si="15"/>
        <v>0.25464731347084291</v>
      </c>
      <c r="I125">
        <f t="shared" si="16"/>
        <v>-1.044276084612791</v>
      </c>
      <c r="J125">
        <f t="shared" si="17"/>
        <v>1.044276084612791</v>
      </c>
      <c r="K125">
        <f t="shared" si="18"/>
        <v>0.42229699932775244</v>
      </c>
      <c r="L125">
        <f t="shared" si="19"/>
        <v>0.57770300067224745</v>
      </c>
      <c r="M125">
        <f t="shared" si="20"/>
        <v>2.368001670842756</v>
      </c>
      <c r="N125">
        <f t="shared" si="21"/>
        <v>1.7309932592289536</v>
      </c>
    </row>
    <row r="126" spans="1:14" x14ac:dyDescent="0.25">
      <c r="A126" s="4">
        <f>IF('True_Odds_Calculator_2-way'!A127="","",'True_Odds_Calculator_2-way'!A127)</f>
        <v>2.77</v>
      </c>
      <c r="B126" s="4">
        <f>IF('True_Odds_Calculator_2-way'!B127="","",'True_Odds_Calculator_2-way'!B127)</f>
        <v>1.47</v>
      </c>
      <c r="C126" s="4">
        <f t="shared" si="11"/>
        <v>0.36101083032490977</v>
      </c>
      <c r="D126">
        <f t="shared" si="12"/>
        <v>0.68027210884353739</v>
      </c>
      <c r="E126">
        <f t="shared" si="13"/>
        <v>4.1282939168447275E-2</v>
      </c>
      <c r="F126">
        <f t="shared" si="14"/>
        <v>-0.20430265969203554</v>
      </c>
      <c r="G126">
        <v>0</v>
      </c>
      <c r="H126">
        <f t="shared" si="15"/>
        <v>0.24558559886048284</v>
      </c>
      <c r="I126">
        <f t="shared" si="16"/>
        <v>-1.0963884148405887</v>
      </c>
      <c r="J126">
        <f t="shared" si="17"/>
        <v>1.0963884148405887</v>
      </c>
      <c r="K126">
        <f t="shared" si="18"/>
        <v>0.34006578638914264</v>
      </c>
      <c r="L126">
        <f t="shared" si="19"/>
        <v>0.65993421361085725</v>
      </c>
      <c r="M126">
        <f t="shared" si="20"/>
        <v>2.9406074942678422</v>
      </c>
      <c r="N126">
        <f t="shared" si="21"/>
        <v>1.5153025549750767</v>
      </c>
    </row>
    <row r="127" spans="1:14" x14ac:dyDescent="0.25">
      <c r="A127" s="4">
        <f>IF('True_Odds_Calculator_2-way'!A128="","",'True_Odds_Calculator_2-way'!A128)</f>
        <v>1.96</v>
      </c>
      <c r="B127" s="4">
        <f>IF('True_Odds_Calculator_2-way'!B128="","",'True_Odds_Calculator_2-way'!B128)</f>
        <v>1.93</v>
      </c>
      <c r="C127" s="4">
        <f t="shared" si="11"/>
        <v>0.51020408163265307</v>
      </c>
      <c r="D127">
        <f t="shared" si="12"/>
        <v>0.5181347150259068</v>
      </c>
      <c r="E127">
        <f t="shared" si="13"/>
        <v>2.8338796658559762E-2</v>
      </c>
      <c r="F127">
        <f t="shared" si="14"/>
        <v>-0.23601564978322942</v>
      </c>
      <c r="G127">
        <v>0</v>
      </c>
      <c r="H127">
        <f t="shared" si="15"/>
        <v>0.26435444644178918</v>
      </c>
      <c r="I127">
        <f t="shared" si="16"/>
        <v>-1.0583343916682539</v>
      </c>
      <c r="J127">
        <f t="shared" si="17"/>
        <v>1.0583343916682539</v>
      </c>
      <c r="K127">
        <f t="shared" si="18"/>
        <v>0.49603149604724417</v>
      </c>
      <c r="L127">
        <f t="shared" si="19"/>
        <v>0.50396850395275605</v>
      </c>
      <c r="M127">
        <f t="shared" si="20"/>
        <v>2.0160010160015238</v>
      </c>
      <c r="N127">
        <f t="shared" si="21"/>
        <v>1.9842509842514759</v>
      </c>
    </row>
    <row r="128" spans="1:14" x14ac:dyDescent="0.25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1.79</v>
      </c>
      <c r="C128" s="4">
        <f t="shared" si="11"/>
        <v>0.47846889952153115</v>
      </c>
      <c r="D128">
        <f t="shared" si="12"/>
        <v>0.55865921787709494</v>
      </c>
      <c r="E128">
        <f t="shared" si="13"/>
        <v>3.7128117398625982E-2</v>
      </c>
      <c r="F128">
        <f t="shared" si="14"/>
        <v>-0.23017294378658693</v>
      </c>
      <c r="G128">
        <v>0</v>
      </c>
      <c r="H128">
        <f t="shared" si="15"/>
        <v>0.26730106118521291</v>
      </c>
      <c r="I128">
        <f t="shared" si="16"/>
        <v>-1.077638764691236</v>
      </c>
      <c r="J128">
        <f t="shared" si="17"/>
        <v>1.077638764691236</v>
      </c>
      <c r="K128">
        <f t="shared" si="18"/>
        <v>0.45984913425207868</v>
      </c>
      <c r="L128">
        <f t="shared" si="19"/>
        <v>0.54015086574792148</v>
      </c>
      <c r="M128">
        <f t="shared" si="20"/>
        <v>2.1746262535134471</v>
      </c>
      <c r="N128">
        <f t="shared" si="21"/>
        <v>1.8513346241060764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</v>
      </c>
      <c r="C129" s="4">
        <f t="shared" si="11"/>
        <v>0.60606060606060608</v>
      </c>
      <c r="D129">
        <f t="shared" si="12"/>
        <v>0.4329004329004329</v>
      </c>
      <c r="E129">
        <f t="shared" si="13"/>
        <v>3.8961038961038863E-2</v>
      </c>
      <c r="F129">
        <f t="shared" si="14"/>
        <v>-0.22340285976649621</v>
      </c>
      <c r="G129">
        <v>0</v>
      </c>
      <c r="H129">
        <f t="shared" si="15"/>
        <v>0.26236389872753507</v>
      </c>
      <c r="I129">
        <f t="shared" si="16"/>
        <v>-1.0836965077746656</v>
      </c>
      <c r="J129">
        <f t="shared" si="17"/>
        <v>1.0836965077746656</v>
      </c>
      <c r="K129">
        <f t="shared" si="18"/>
        <v>0.58671579337859414</v>
      </c>
      <c r="L129">
        <f t="shared" si="19"/>
        <v>0.41328420662140614</v>
      </c>
      <c r="M129">
        <f t="shared" si="20"/>
        <v>1.7044027300535323</v>
      </c>
      <c r="N129">
        <f t="shared" si="21"/>
        <v>2.4196424251848119</v>
      </c>
    </row>
    <row r="130" spans="1:14" x14ac:dyDescent="0.25">
      <c r="A130" s="4">
        <f>IF('True_Odds_Calculator_2-way'!A131="","",'True_Odds_Calculator_2-way'!A131)</f>
        <v>2.0699999999999998</v>
      </c>
      <c r="B130" s="4">
        <f>IF('True_Odds_Calculator_2-way'!B131="","",'True_Odds_Calculator_2-way'!B131)</f>
        <v>1.83</v>
      </c>
      <c r="C130" s="4">
        <f t="shared" si="11"/>
        <v>0.48309178743961356</v>
      </c>
      <c r="D130">
        <f t="shared" si="12"/>
        <v>0.54644808743169393</v>
      </c>
      <c r="E130">
        <f t="shared" si="13"/>
        <v>2.9539874871307603E-2</v>
      </c>
      <c r="F130">
        <f t="shared" si="14"/>
        <v>-0.23444470842902765</v>
      </c>
      <c r="G130">
        <v>0</v>
      </c>
      <c r="H130">
        <f t="shared" si="15"/>
        <v>0.26398458330033525</v>
      </c>
      <c r="I130">
        <f t="shared" si="16"/>
        <v>-1.0611311532512866</v>
      </c>
      <c r="J130">
        <f t="shared" si="17"/>
        <v>1.0611311532512866</v>
      </c>
      <c r="K130">
        <f t="shared" si="18"/>
        <v>0.46829407167694814</v>
      </c>
      <c r="L130">
        <f t="shared" si="19"/>
        <v>0.53170592832305175</v>
      </c>
      <c r="M130">
        <f t="shared" si="20"/>
        <v>2.1354103339788768</v>
      </c>
      <c r="N130">
        <f t="shared" si="21"/>
        <v>1.8807388571985679</v>
      </c>
    </row>
    <row r="131" spans="1:14" x14ac:dyDescent="0.25">
      <c r="A131" s="4">
        <f>IF('True_Odds_Calculator_2-way'!A132="","",'True_Odds_Calculator_2-way'!A132)</f>
        <v>1.61</v>
      </c>
      <c r="B131" s="4">
        <f>IF('True_Odds_Calculator_2-way'!B132="","",'True_Odds_Calculator_2-way'!B132)</f>
        <v>2.36</v>
      </c>
      <c r="C131" s="4">
        <f t="shared" ref="C131:C194" si="22">1/A131</f>
        <v>0.6211180124223602</v>
      </c>
      <c r="D131">
        <f t="shared" ref="D131:D194" si="23">1/B131</f>
        <v>0.42372881355932207</v>
      </c>
      <c r="E131">
        <f t="shared" ref="E131:E194" si="24">C131+D131-1</f>
        <v>4.4846825981682326E-2</v>
      </c>
      <c r="F131">
        <f t="shared" ref="F131:F194" si="25">C131+D131-(C131*D131)-1</f>
        <v>-0.21833877250236866</v>
      </c>
      <c r="G131">
        <v>0</v>
      </c>
      <c r="H131">
        <f t="shared" ref="H131:H194" si="26">C131*D131</f>
        <v>0.26318559848405093</v>
      </c>
      <c r="I131">
        <f t="shared" ref="I131:I194" si="27">((-4*F131*H131)^0.5)/(2*F131)</f>
        <v>-1.0979071877276472</v>
      </c>
      <c r="J131">
        <f t="shared" ref="J131:J194" si="28">(-((-4*F131*H131)^0.5))/(2*F131)</f>
        <v>1.0979071877276472</v>
      </c>
      <c r="K131">
        <f t="shared" ref="K131:K194" si="29">IF(A131="","",(C131/($J131+C131-($J131*C131))))</f>
        <v>0.59890159608152527</v>
      </c>
      <c r="L131">
        <f t="shared" ref="L131:L194" si="30">IF(B131="","",(D131/($J131+D131-($J131*D131))))</f>
        <v>0.40109840391847473</v>
      </c>
      <c r="M131">
        <f t="shared" ref="M131:M194" si="31">IF(A131="","",1/K131)</f>
        <v>1.6697233845138648</v>
      </c>
      <c r="N131">
        <f t="shared" ref="N131:N194" si="32">IF(B131="","",1/L131)</f>
        <v>2.4931537753095996</v>
      </c>
    </row>
    <row r="132" spans="1:14" x14ac:dyDescent="0.25">
      <c r="A132" s="4">
        <f>IF('True_Odds_Calculator_2-way'!A133="","",'True_Odds_Calculator_2-way'!A133)</f>
        <v>1.63</v>
      </c>
      <c r="B132" s="4">
        <f>IF('True_Odds_Calculator_2-way'!B133="","",'True_Odds_Calculator_2-way'!B133)</f>
        <v>2.31</v>
      </c>
      <c r="C132" s="4">
        <f t="shared" si="22"/>
        <v>0.61349693251533743</v>
      </c>
      <c r="D132">
        <f t="shared" si="23"/>
        <v>0.4329004329004329</v>
      </c>
      <c r="E132">
        <f t="shared" si="24"/>
        <v>4.6397365415770331E-2</v>
      </c>
      <c r="F132">
        <f t="shared" si="25"/>
        <v>-0.21918572225320698</v>
      </c>
      <c r="G132">
        <v>0</v>
      </c>
      <c r="H132">
        <f t="shared" si="26"/>
        <v>0.26558308766897726</v>
      </c>
      <c r="I132">
        <f t="shared" si="27"/>
        <v>-1.1007636444730438</v>
      </c>
      <c r="J132">
        <f t="shared" si="28"/>
        <v>1.1007636444730438</v>
      </c>
      <c r="K132">
        <f t="shared" si="29"/>
        <v>0.59049965325940701</v>
      </c>
      <c r="L132">
        <f t="shared" si="30"/>
        <v>0.4095003467405931</v>
      </c>
      <c r="M132">
        <f t="shared" si="31"/>
        <v>1.6934810960180178</v>
      </c>
      <c r="N132">
        <f t="shared" si="32"/>
        <v>2.442000374259687</v>
      </c>
    </row>
    <row r="133" spans="1:14" x14ac:dyDescent="0.25">
      <c r="A133" s="4">
        <f>IF('True_Odds_Calculator_2-way'!A134="","",'True_Odds_Calculator_2-way'!A134)</f>
        <v>1.76</v>
      </c>
      <c r="B133" s="4">
        <f>IF('True_Odds_Calculator_2-way'!B134="","",'True_Odds_Calculator_2-way'!B134)</f>
        <v>2.08</v>
      </c>
      <c r="C133" s="4">
        <f t="shared" si="22"/>
        <v>0.56818181818181823</v>
      </c>
      <c r="D133">
        <f t="shared" si="23"/>
        <v>0.48076923076923073</v>
      </c>
      <c r="E133">
        <f t="shared" si="24"/>
        <v>4.8951048951048959E-2</v>
      </c>
      <c r="F133">
        <f t="shared" si="25"/>
        <v>-0.22421328671328666</v>
      </c>
      <c r="G133">
        <v>0</v>
      </c>
      <c r="H133">
        <f t="shared" si="26"/>
        <v>0.27316433566433568</v>
      </c>
      <c r="I133">
        <f t="shared" si="27"/>
        <v>-1.1037769642208699</v>
      </c>
      <c r="J133">
        <f t="shared" si="28"/>
        <v>1.1037769642208699</v>
      </c>
      <c r="K133">
        <f t="shared" si="29"/>
        <v>0.54381208677346893</v>
      </c>
      <c r="L133">
        <f t="shared" si="30"/>
        <v>0.45618791322653113</v>
      </c>
      <c r="M133">
        <f t="shared" si="31"/>
        <v>1.838870492807861</v>
      </c>
      <c r="N133">
        <f t="shared" si="32"/>
        <v>2.1920791213585393</v>
      </c>
    </row>
    <row r="134" spans="1:14" x14ac:dyDescent="0.25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2.39</v>
      </c>
      <c r="C134" s="4">
        <f t="shared" si="22"/>
        <v>0.625</v>
      </c>
      <c r="D134">
        <f t="shared" si="23"/>
        <v>0.41841004184100417</v>
      </c>
      <c r="E134">
        <f t="shared" si="24"/>
        <v>4.3410041841004166E-2</v>
      </c>
      <c r="F134">
        <f t="shared" si="25"/>
        <v>-0.21809623430962344</v>
      </c>
      <c r="G134">
        <v>0</v>
      </c>
      <c r="H134">
        <f t="shared" si="26"/>
        <v>0.2615062761506276</v>
      </c>
      <c r="I134">
        <f t="shared" si="27"/>
        <v>-1.0950071996960069</v>
      </c>
      <c r="J134">
        <f t="shared" si="28"/>
        <v>1.0950071996960069</v>
      </c>
      <c r="K134">
        <f t="shared" si="29"/>
        <v>0.6034987284221901</v>
      </c>
      <c r="L134">
        <f t="shared" si="30"/>
        <v>0.39650127157781001</v>
      </c>
      <c r="M134">
        <f t="shared" si="31"/>
        <v>1.6570043198176039</v>
      </c>
      <c r="N134">
        <f t="shared" si="32"/>
        <v>2.52206000757745</v>
      </c>
    </row>
    <row r="135" spans="1:14" x14ac:dyDescent="0.25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2.2999999999999998</v>
      </c>
      <c r="C135" s="4">
        <f t="shared" si="22"/>
        <v>0.60606060606060608</v>
      </c>
      <c r="D135">
        <f t="shared" si="23"/>
        <v>0.43478260869565222</v>
      </c>
      <c r="E135">
        <f t="shared" si="24"/>
        <v>4.0843214756258295E-2</v>
      </c>
      <c r="F135">
        <f t="shared" si="25"/>
        <v>-0.22266139657443995</v>
      </c>
      <c r="G135">
        <v>0</v>
      </c>
      <c r="H135">
        <f t="shared" si="26"/>
        <v>0.2635046113306983</v>
      </c>
      <c r="I135">
        <f t="shared" si="27"/>
        <v>-1.0878565864408427</v>
      </c>
      <c r="J135">
        <f t="shared" si="28"/>
        <v>1.0878565864408427</v>
      </c>
      <c r="K135">
        <f t="shared" si="29"/>
        <v>0.58578643762690474</v>
      </c>
      <c r="L135">
        <f t="shared" si="30"/>
        <v>0.41421356237309503</v>
      </c>
      <c r="M135">
        <f t="shared" si="31"/>
        <v>1.7071067811865481</v>
      </c>
      <c r="N135">
        <f t="shared" si="32"/>
        <v>2.4142135623730949</v>
      </c>
    </row>
    <row r="136" spans="1:14" x14ac:dyDescent="0.25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2.68</v>
      </c>
      <c r="C136" s="4">
        <f t="shared" si="22"/>
        <v>0.66225165562913912</v>
      </c>
      <c r="D136">
        <f t="shared" si="23"/>
        <v>0.37313432835820892</v>
      </c>
      <c r="E136">
        <f t="shared" si="24"/>
        <v>3.5385983987348046E-2</v>
      </c>
      <c r="F136">
        <f t="shared" si="25"/>
        <v>-0.21172284273994268</v>
      </c>
      <c r="G136">
        <v>0</v>
      </c>
      <c r="H136">
        <f t="shared" si="26"/>
        <v>0.2471088267272907</v>
      </c>
      <c r="I136">
        <f t="shared" si="27"/>
        <v>-1.0803395392536073</v>
      </c>
      <c r="J136">
        <f t="shared" si="28"/>
        <v>1.0803395392536073</v>
      </c>
      <c r="K136">
        <f t="shared" si="29"/>
        <v>0.64475648099787108</v>
      </c>
      <c r="L136">
        <f t="shared" si="30"/>
        <v>0.3552435190021288</v>
      </c>
      <c r="M136">
        <f t="shared" si="31"/>
        <v>1.5509731650193399</v>
      </c>
      <c r="N136">
        <f t="shared" si="32"/>
        <v>2.8149704259460604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1.71</v>
      </c>
      <c r="B138" s="4">
        <f>IF('True_Odds_Calculator_2-way'!B139="","",'True_Odds_Calculator_2-way'!B139)</f>
        <v>2.2599999999999998</v>
      </c>
      <c r="C138" s="4">
        <f t="shared" si="22"/>
        <v>0.58479532163742687</v>
      </c>
      <c r="D138">
        <f t="shared" si="23"/>
        <v>0.44247787610619471</v>
      </c>
      <c r="E138">
        <f t="shared" si="24"/>
        <v>2.727319774362158E-2</v>
      </c>
      <c r="F138">
        <f t="shared" si="25"/>
        <v>-0.23148579413134607</v>
      </c>
      <c r="G138">
        <v>0</v>
      </c>
      <c r="H138">
        <f t="shared" si="26"/>
        <v>0.25875899187496765</v>
      </c>
      <c r="I138">
        <f t="shared" si="27"/>
        <v>-1.0572691328259185</v>
      </c>
      <c r="J138">
        <f t="shared" si="28"/>
        <v>1.0572691328259185</v>
      </c>
      <c r="K138">
        <f t="shared" si="29"/>
        <v>0.57121278867987857</v>
      </c>
      <c r="L138">
        <f t="shared" si="30"/>
        <v>0.42878721132012149</v>
      </c>
      <c r="M138">
        <f t="shared" si="31"/>
        <v>1.7506610843064021</v>
      </c>
      <c r="N138">
        <f t="shared" si="32"/>
        <v>2.3321591073606571</v>
      </c>
    </row>
    <row r="139" spans="1:14" x14ac:dyDescent="0.25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2.0699999999999998</v>
      </c>
      <c r="C139" s="4">
        <f t="shared" si="22"/>
        <v>0.5524861878453039</v>
      </c>
      <c r="D139">
        <f t="shared" si="23"/>
        <v>0.48309178743961356</v>
      </c>
      <c r="E139">
        <f t="shared" si="24"/>
        <v>3.5577975284917462E-2</v>
      </c>
      <c r="F139">
        <f t="shared" si="25"/>
        <v>-0.23132356473696847</v>
      </c>
      <c r="G139">
        <v>0</v>
      </c>
      <c r="H139">
        <f t="shared" si="26"/>
        <v>0.26690154002188599</v>
      </c>
      <c r="I139">
        <f t="shared" si="27"/>
        <v>-1.0741516544951821</v>
      </c>
      <c r="J139">
        <f t="shared" si="28"/>
        <v>1.0741516544951821</v>
      </c>
      <c r="K139">
        <f t="shared" si="29"/>
        <v>0.53474138865009979</v>
      </c>
      <c r="L139">
        <f t="shared" si="30"/>
        <v>0.46525861134990021</v>
      </c>
      <c r="M139">
        <f t="shared" si="31"/>
        <v>1.8700628401410975</v>
      </c>
      <c r="N139">
        <f t="shared" si="32"/>
        <v>2.1493422703098441</v>
      </c>
    </row>
    <row r="140" spans="1:14" x14ac:dyDescent="0.25">
      <c r="A140" s="4">
        <f>IF('True_Odds_Calculator_2-way'!A141="","",'True_Odds_Calculator_2-way'!A141)</f>
        <v>1.75</v>
      </c>
      <c r="B140" s="4">
        <f>IF('True_Odds_Calculator_2-way'!B141="","",'True_Odds_Calculator_2-way'!B141)</f>
        <v>2.14</v>
      </c>
      <c r="C140" s="4">
        <f t="shared" si="22"/>
        <v>0.5714285714285714</v>
      </c>
      <c r="D140">
        <f t="shared" si="23"/>
        <v>0.46728971962616822</v>
      </c>
      <c r="E140">
        <f t="shared" si="24"/>
        <v>3.8718291054739673E-2</v>
      </c>
      <c r="F140">
        <f t="shared" si="25"/>
        <v>-0.22830440587449929</v>
      </c>
      <c r="G140">
        <v>0</v>
      </c>
      <c r="H140">
        <f t="shared" si="26"/>
        <v>0.26702269692923897</v>
      </c>
      <c r="I140">
        <f t="shared" si="27"/>
        <v>-1.0814761408717504</v>
      </c>
      <c r="J140">
        <f t="shared" si="28"/>
        <v>1.0814761408717504</v>
      </c>
      <c r="K140">
        <f t="shared" si="29"/>
        <v>0.55214846039654741</v>
      </c>
      <c r="L140">
        <f t="shared" si="30"/>
        <v>0.44785153960345248</v>
      </c>
      <c r="M140">
        <f t="shared" si="31"/>
        <v>1.8111071056538131</v>
      </c>
      <c r="N140">
        <f t="shared" si="32"/>
        <v>2.2328828005937953</v>
      </c>
    </row>
    <row r="141" spans="1:14" x14ac:dyDescent="0.25">
      <c r="A141" s="4">
        <f>IF('True_Odds_Calculator_2-way'!A142="","",'True_Odds_Calculator_2-way'!A142)</f>
        <v>1.87</v>
      </c>
      <c r="B141" s="4">
        <f>IF('True_Odds_Calculator_2-way'!B142="","",'True_Odds_Calculator_2-way'!B142)</f>
        <v>2.02</v>
      </c>
      <c r="C141" s="4">
        <f t="shared" si="22"/>
        <v>0.53475935828876997</v>
      </c>
      <c r="D141">
        <f t="shared" si="23"/>
        <v>0.49504950495049505</v>
      </c>
      <c r="E141">
        <f t="shared" si="24"/>
        <v>2.9808863239265015E-2</v>
      </c>
      <c r="F141">
        <f t="shared" si="25"/>
        <v>-0.23492349234923493</v>
      </c>
      <c r="G141">
        <v>0</v>
      </c>
      <c r="H141">
        <f t="shared" si="26"/>
        <v>0.2647323555885</v>
      </c>
      <c r="I141">
        <f t="shared" si="27"/>
        <v>-1.0615495921641367</v>
      </c>
      <c r="J141">
        <f t="shared" si="28"/>
        <v>1.0615495921641367</v>
      </c>
      <c r="K141">
        <f t="shared" si="29"/>
        <v>0.51987261275696728</v>
      </c>
      <c r="L141">
        <f t="shared" si="30"/>
        <v>0.48012738724303272</v>
      </c>
      <c r="M141">
        <f t="shared" si="31"/>
        <v>1.9235481451827992</v>
      </c>
      <c r="N141">
        <f t="shared" si="32"/>
        <v>2.0827805840074194</v>
      </c>
    </row>
    <row r="142" spans="1:14" x14ac:dyDescent="0.25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2.58</v>
      </c>
      <c r="C142" s="4">
        <f t="shared" si="22"/>
        <v>0.64516129032258063</v>
      </c>
      <c r="D142">
        <f t="shared" si="23"/>
        <v>0.38759689922480617</v>
      </c>
      <c r="E142">
        <f t="shared" si="24"/>
        <v>3.275818954738674E-2</v>
      </c>
      <c r="F142">
        <f t="shared" si="25"/>
        <v>-0.21730432608152039</v>
      </c>
      <c r="G142">
        <v>0</v>
      </c>
      <c r="H142">
        <f t="shared" si="26"/>
        <v>0.25006251562890719</v>
      </c>
      <c r="I142">
        <f t="shared" si="27"/>
        <v>-1.072729223145815</v>
      </c>
      <c r="J142">
        <f t="shared" si="28"/>
        <v>1.072729223145815</v>
      </c>
      <c r="K142">
        <f t="shared" si="29"/>
        <v>0.6289303932876571</v>
      </c>
      <c r="L142">
        <f t="shared" si="30"/>
        <v>0.37106960671234313</v>
      </c>
      <c r="M142">
        <f t="shared" si="31"/>
        <v>1.5900010727301979</v>
      </c>
      <c r="N142">
        <f t="shared" si="32"/>
        <v>2.6949121725703877</v>
      </c>
    </row>
    <row r="143" spans="1:14" x14ac:dyDescent="0.25">
      <c r="A143" s="4">
        <f>IF('True_Odds_Calculator_2-way'!A144="","",'True_Odds_Calculator_2-way'!A144)</f>
        <v>1.85</v>
      </c>
      <c r="B143" s="4">
        <f>IF('True_Odds_Calculator_2-way'!B144="","",'True_Odds_Calculator_2-way'!B144)</f>
        <v>2.04</v>
      </c>
      <c r="C143" s="4">
        <f t="shared" si="22"/>
        <v>0.54054054054054046</v>
      </c>
      <c r="D143">
        <f t="shared" si="23"/>
        <v>0.49019607843137253</v>
      </c>
      <c r="E143">
        <f t="shared" si="24"/>
        <v>3.0736618971912932E-2</v>
      </c>
      <c r="F143">
        <f t="shared" si="25"/>
        <v>-0.23423423423423428</v>
      </c>
      <c r="G143">
        <v>0</v>
      </c>
      <c r="H143">
        <f t="shared" si="26"/>
        <v>0.26497085320614727</v>
      </c>
      <c r="I143">
        <f t="shared" si="27"/>
        <v>-1.0635890745287924</v>
      </c>
      <c r="J143">
        <f t="shared" si="28"/>
        <v>1.0635890745287924</v>
      </c>
      <c r="K143">
        <f t="shared" si="29"/>
        <v>0.52519609535024903</v>
      </c>
      <c r="L143">
        <f t="shared" si="30"/>
        <v>0.47480390464975097</v>
      </c>
      <c r="M143">
        <f t="shared" si="31"/>
        <v>1.904050713349474</v>
      </c>
      <c r="N143">
        <f t="shared" si="32"/>
        <v>2.1061326375099441</v>
      </c>
    </row>
    <row r="144" spans="1:14" x14ac:dyDescent="0.25">
      <c r="A144" s="4">
        <f>IF('True_Odds_Calculator_2-way'!A145="","",'True_Odds_Calculator_2-way'!A145)</f>
        <v>1.59</v>
      </c>
      <c r="B144" s="4">
        <f>IF('True_Odds_Calculator_2-way'!B145="","",'True_Odds_Calculator_2-way'!B145)</f>
        <v>2.5</v>
      </c>
      <c r="C144" s="4">
        <f t="shared" si="22"/>
        <v>0.62893081761006286</v>
      </c>
      <c r="D144">
        <f t="shared" si="23"/>
        <v>0.4</v>
      </c>
      <c r="E144">
        <f t="shared" si="24"/>
        <v>2.8930817610062887E-2</v>
      </c>
      <c r="F144">
        <f t="shared" si="25"/>
        <v>-0.22264150943396221</v>
      </c>
      <c r="G144">
        <v>0</v>
      </c>
      <c r="H144">
        <f t="shared" si="26"/>
        <v>0.25157232704402516</v>
      </c>
      <c r="I144">
        <f t="shared" si="27"/>
        <v>-1.0629880069054678</v>
      </c>
      <c r="J144">
        <f t="shared" si="28"/>
        <v>1.0629880069054678</v>
      </c>
      <c r="K144">
        <f t="shared" si="29"/>
        <v>0.61456660866885815</v>
      </c>
      <c r="L144">
        <f t="shared" si="30"/>
        <v>0.38543339133114163</v>
      </c>
      <c r="M144">
        <f t="shared" si="31"/>
        <v>1.6271629240742262</v>
      </c>
      <c r="N144">
        <f t="shared" si="32"/>
        <v>2.594482010358202</v>
      </c>
    </row>
    <row r="145" spans="1:14" x14ac:dyDescent="0.25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1.61</v>
      </c>
      <c r="C145" s="4">
        <f t="shared" si="22"/>
        <v>0.41666666666666669</v>
      </c>
      <c r="D145">
        <f t="shared" si="23"/>
        <v>0.6211180124223602</v>
      </c>
      <c r="E145">
        <f t="shared" si="24"/>
        <v>3.7784679089026829E-2</v>
      </c>
      <c r="F145">
        <f t="shared" si="25"/>
        <v>-0.22101449275362328</v>
      </c>
      <c r="G145">
        <v>0</v>
      </c>
      <c r="H145">
        <f t="shared" si="26"/>
        <v>0.25879917184265011</v>
      </c>
      <c r="I145">
        <f t="shared" si="27"/>
        <v>-1.0821091383745125</v>
      </c>
      <c r="J145">
        <f t="shared" si="28"/>
        <v>1.0821091383745125</v>
      </c>
      <c r="K145">
        <f t="shared" si="29"/>
        <v>0.39762177743270088</v>
      </c>
      <c r="L145">
        <f t="shared" si="30"/>
        <v>0.602378222567299</v>
      </c>
      <c r="M145">
        <f t="shared" si="31"/>
        <v>2.5149527937243179</v>
      </c>
      <c r="N145">
        <f t="shared" si="32"/>
        <v>1.660086574408453</v>
      </c>
    </row>
    <row r="146" spans="1:14" x14ac:dyDescent="0.25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2.14</v>
      </c>
      <c r="C146" s="4">
        <f t="shared" si="22"/>
        <v>0.5617977528089888</v>
      </c>
      <c r="D146">
        <f t="shared" si="23"/>
        <v>0.46728971962616822</v>
      </c>
      <c r="E146">
        <f t="shared" si="24"/>
        <v>2.908747243515708E-2</v>
      </c>
      <c r="F146">
        <f t="shared" si="25"/>
        <v>-0.23343484196156661</v>
      </c>
      <c r="G146">
        <v>0</v>
      </c>
      <c r="H146">
        <f t="shared" si="26"/>
        <v>0.26252231439672374</v>
      </c>
      <c r="I146">
        <f t="shared" si="27"/>
        <v>-1.0604746049596299</v>
      </c>
      <c r="J146">
        <f t="shared" si="28"/>
        <v>1.0604746049596299</v>
      </c>
      <c r="K146">
        <f t="shared" si="29"/>
        <v>0.54729439241638145</v>
      </c>
      <c r="L146">
        <f t="shared" si="30"/>
        <v>0.45270560758361844</v>
      </c>
      <c r="M146">
        <f t="shared" si="31"/>
        <v>1.8271701918685113</v>
      </c>
      <c r="N146">
        <f t="shared" si="32"/>
        <v>2.2089410496539781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1.88</v>
      </c>
      <c r="C147" s="4">
        <f t="shared" si="22"/>
        <v>0.49504950495049505</v>
      </c>
      <c r="D147">
        <f t="shared" si="23"/>
        <v>0.53191489361702127</v>
      </c>
      <c r="E147">
        <f t="shared" si="24"/>
        <v>2.6964398567516312E-2</v>
      </c>
      <c r="F147">
        <f t="shared" si="25"/>
        <v>-0.23635980619338537</v>
      </c>
      <c r="G147">
        <v>0</v>
      </c>
      <c r="H147">
        <f t="shared" si="26"/>
        <v>0.26332420476090163</v>
      </c>
      <c r="I147">
        <f t="shared" si="27"/>
        <v>-1.0555008273018724</v>
      </c>
      <c r="J147">
        <f t="shared" si="28"/>
        <v>1.0555008273018724</v>
      </c>
      <c r="K147">
        <f t="shared" si="29"/>
        <v>0.48155387561543506</v>
      </c>
      <c r="L147">
        <f t="shared" si="30"/>
        <v>0.51844612438456505</v>
      </c>
      <c r="M147">
        <f t="shared" si="31"/>
        <v>2.0766108438479098</v>
      </c>
      <c r="N147">
        <f t="shared" si="32"/>
        <v>1.9288407280256479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1.89</v>
      </c>
      <c r="C148" s="4">
        <f t="shared" si="22"/>
        <v>0.49504950495049505</v>
      </c>
      <c r="D148">
        <f t="shared" si="23"/>
        <v>0.52910052910052918</v>
      </c>
      <c r="E148">
        <f t="shared" si="24"/>
        <v>2.4150034051024338E-2</v>
      </c>
      <c r="F148">
        <f t="shared" si="25"/>
        <v>-0.23778092094923764</v>
      </c>
      <c r="G148">
        <v>0</v>
      </c>
      <c r="H148">
        <f t="shared" si="26"/>
        <v>0.26193095500026198</v>
      </c>
      <c r="I148">
        <f t="shared" si="27"/>
        <v>-1.0495542964487814</v>
      </c>
      <c r="J148">
        <f t="shared" si="28"/>
        <v>1.0495542964487814</v>
      </c>
      <c r="K148">
        <f t="shared" si="29"/>
        <v>0.48296454089387197</v>
      </c>
      <c r="L148">
        <f t="shared" si="30"/>
        <v>0.51703545910612803</v>
      </c>
      <c r="M148">
        <f t="shared" si="31"/>
        <v>2.0705453823777571</v>
      </c>
      <c r="N148">
        <f t="shared" si="32"/>
        <v>1.9341033238394147</v>
      </c>
    </row>
    <row r="149" spans="1:14" x14ac:dyDescent="0.25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22"/>
        <v>0.44843049327354262</v>
      </c>
      <c r="D149">
        <f t="shared" si="23"/>
        <v>0.58139534883720934</v>
      </c>
      <c r="E149">
        <f t="shared" si="24"/>
        <v>2.982584211075201E-2</v>
      </c>
      <c r="F149">
        <f t="shared" si="25"/>
        <v>-0.23088956095526114</v>
      </c>
      <c r="G149">
        <v>0</v>
      </c>
      <c r="H149">
        <f t="shared" si="26"/>
        <v>0.26071540306601315</v>
      </c>
      <c r="I149">
        <f t="shared" si="27"/>
        <v>-1.0626278551055641</v>
      </c>
      <c r="J149">
        <f t="shared" si="28"/>
        <v>1.0626278551055641</v>
      </c>
      <c r="K149">
        <f t="shared" si="29"/>
        <v>0.43345731074801436</v>
      </c>
      <c r="L149">
        <f t="shared" si="30"/>
        <v>0.56654268925198559</v>
      </c>
      <c r="M149">
        <f t="shared" si="31"/>
        <v>2.3070322617798436</v>
      </c>
      <c r="N149">
        <f t="shared" si="32"/>
        <v>1.7650920556760061</v>
      </c>
    </row>
    <row r="150" spans="1:14" x14ac:dyDescent="0.25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22"/>
        <v>0.46511627906976744</v>
      </c>
      <c r="D150">
        <f t="shared" si="23"/>
        <v>0.5617977528089888</v>
      </c>
      <c r="E150">
        <f t="shared" si="24"/>
        <v>2.6914031878756184E-2</v>
      </c>
      <c r="F150">
        <f t="shared" si="25"/>
        <v>-0.23438724849751769</v>
      </c>
      <c r="G150">
        <v>0</v>
      </c>
      <c r="H150">
        <f t="shared" si="26"/>
        <v>0.26130128037627387</v>
      </c>
      <c r="I150">
        <f t="shared" si="27"/>
        <v>-1.0558537785999174</v>
      </c>
      <c r="J150">
        <f t="shared" si="28"/>
        <v>1.0558537785999174</v>
      </c>
      <c r="K150">
        <f t="shared" si="29"/>
        <v>0.45162389028142153</v>
      </c>
      <c r="L150">
        <f t="shared" si="30"/>
        <v>0.54837610971857853</v>
      </c>
      <c r="M150">
        <f t="shared" si="31"/>
        <v>2.214231845389905</v>
      </c>
      <c r="N150">
        <f t="shared" si="32"/>
        <v>1.8235659473079355</v>
      </c>
    </row>
    <row r="151" spans="1:14" x14ac:dyDescent="0.25">
      <c r="A151" s="4">
        <f>IF('True_Odds_Calculator_2-way'!A152="","",'True_Odds_Calculator_2-way'!A152)</f>
        <v>2.15</v>
      </c>
      <c r="B151" s="4">
        <f>IF('True_Odds_Calculator_2-way'!B152="","",'True_Odds_Calculator_2-way'!B152)</f>
        <v>1.77</v>
      </c>
      <c r="C151" s="4">
        <f t="shared" si="22"/>
        <v>0.46511627906976744</v>
      </c>
      <c r="D151">
        <f t="shared" si="23"/>
        <v>0.56497175141242939</v>
      </c>
      <c r="E151">
        <f t="shared" si="24"/>
        <v>3.0088030482196881E-2</v>
      </c>
      <c r="F151">
        <f t="shared" si="25"/>
        <v>-0.23268952831428191</v>
      </c>
      <c r="G151">
        <v>0</v>
      </c>
      <c r="H151">
        <f t="shared" si="26"/>
        <v>0.26277755879647879</v>
      </c>
      <c r="I151">
        <f t="shared" si="27"/>
        <v>-1.0626878549845031</v>
      </c>
      <c r="J151">
        <f t="shared" si="28"/>
        <v>1.0626878549845031</v>
      </c>
      <c r="K151">
        <f t="shared" si="29"/>
        <v>0.45002656733888785</v>
      </c>
      <c r="L151">
        <f t="shared" si="30"/>
        <v>0.54997343266111198</v>
      </c>
      <c r="M151">
        <f t="shared" si="31"/>
        <v>2.2220910332321786</v>
      </c>
      <c r="N151">
        <f t="shared" si="32"/>
        <v>1.8182696483380676</v>
      </c>
    </row>
    <row r="152" spans="1:14" x14ac:dyDescent="0.25">
      <c r="A152" s="4">
        <f>IF('True_Odds_Calculator_2-way'!A153="","",'True_Odds_Calculator_2-way'!A153)</f>
        <v>1.58</v>
      </c>
      <c r="B152" s="4">
        <f>IF('True_Odds_Calculator_2-way'!B153="","",'True_Odds_Calculator_2-way'!B153)</f>
        <v>2.5299999999999998</v>
      </c>
      <c r="C152" s="4">
        <f t="shared" si="22"/>
        <v>0.63291139240506322</v>
      </c>
      <c r="D152">
        <f t="shared" si="23"/>
        <v>0.39525691699604748</v>
      </c>
      <c r="E152">
        <f t="shared" si="24"/>
        <v>2.8168309401110703E-2</v>
      </c>
      <c r="F152">
        <f t="shared" si="25"/>
        <v>-0.22199429629259027</v>
      </c>
      <c r="G152">
        <v>0</v>
      </c>
      <c r="H152">
        <f t="shared" si="26"/>
        <v>0.25016260569370091</v>
      </c>
      <c r="I152">
        <f t="shared" si="27"/>
        <v>-1.0615495921641365</v>
      </c>
      <c r="J152">
        <f t="shared" si="28"/>
        <v>1.0615495921641365</v>
      </c>
      <c r="K152">
        <f t="shared" si="29"/>
        <v>0.61892725464583687</v>
      </c>
      <c r="L152">
        <f t="shared" si="30"/>
        <v>0.38107274535416313</v>
      </c>
      <c r="M152">
        <f t="shared" si="31"/>
        <v>1.6156987634551996</v>
      </c>
      <c r="N152">
        <f t="shared" si="32"/>
        <v>2.6241708760111284</v>
      </c>
    </row>
    <row r="153" spans="1:14" x14ac:dyDescent="0.25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1.55</v>
      </c>
      <c r="C153" s="4">
        <f t="shared" si="22"/>
        <v>0.4065040650406504</v>
      </c>
      <c r="D153">
        <f t="shared" si="23"/>
        <v>0.64516129032258063</v>
      </c>
      <c r="E153">
        <f t="shared" si="24"/>
        <v>5.1665355363231136E-2</v>
      </c>
      <c r="F153">
        <f t="shared" si="25"/>
        <v>-0.21059533175976908</v>
      </c>
      <c r="G153">
        <v>0</v>
      </c>
      <c r="H153">
        <f t="shared" si="26"/>
        <v>0.26226068712300027</v>
      </c>
      <c r="I153">
        <f t="shared" si="27"/>
        <v>-1.1159435525389718</v>
      </c>
      <c r="J153">
        <f t="shared" si="28"/>
        <v>1.1159435525389718</v>
      </c>
      <c r="K153">
        <f t="shared" si="29"/>
        <v>0.38033260735032309</v>
      </c>
      <c r="L153">
        <f t="shared" si="30"/>
        <v>0.61966739264967663</v>
      </c>
      <c r="M153">
        <f t="shared" si="31"/>
        <v>2.6292775867068987</v>
      </c>
      <c r="N153">
        <f t="shared" si="32"/>
        <v>1.6137689538964348</v>
      </c>
    </row>
    <row r="154" spans="1:14" x14ac:dyDescent="0.25">
      <c r="A154" s="4">
        <f>IF('True_Odds_Calculator_2-way'!A155="","",'True_Odds_Calculator_2-way'!A155)</f>
        <v>1.88</v>
      </c>
      <c r="B154" s="4">
        <f>IF('True_Odds_Calculator_2-way'!B155="","",'True_Odds_Calculator_2-way'!B155)</f>
        <v>1.91</v>
      </c>
      <c r="C154" s="4">
        <f t="shared" si="22"/>
        <v>0.53191489361702127</v>
      </c>
      <c r="D154">
        <f t="shared" si="23"/>
        <v>0.52356020942408377</v>
      </c>
      <c r="E154">
        <f t="shared" si="24"/>
        <v>5.5475103041104923E-2</v>
      </c>
      <c r="F154">
        <f t="shared" si="25"/>
        <v>-0.22301437005681191</v>
      </c>
      <c r="G154">
        <v>0</v>
      </c>
      <c r="H154">
        <f t="shared" si="26"/>
        <v>0.27848947309791688</v>
      </c>
      <c r="I154">
        <f t="shared" si="27"/>
        <v>-1.1174753906691854</v>
      </c>
      <c r="J154">
        <f t="shared" si="28"/>
        <v>1.1174753906691854</v>
      </c>
      <c r="K154">
        <f t="shared" si="29"/>
        <v>0.50419023840387511</v>
      </c>
      <c r="L154">
        <f t="shared" si="30"/>
        <v>0.49580976159612478</v>
      </c>
      <c r="M154">
        <f t="shared" si="31"/>
        <v>1.9833783437888832</v>
      </c>
      <c r="N154">
        <f t="shared" si="32"/>
        <v>2.0169026055089594</v>
      </c>
    </row>
    <row r="155" spans="1:14" x14ac:dyDescent="0.25">
      <c r="A155" s="4">
        <f>IF('True_Odds_Calculator_2-way'!A156="","",'True_Odds_Calculator_2-way'!A156)</f>
        <v>1.87</v>
      </c>
      <c r="B155" s="4">
        <f>IF('True_Odds_Calculator_2-way'!B156="","",'True_Odds_Calculator_2-way'!B156)</f>
        <v>1.92</v>
      </c>
      <c r="C155" s="4">
        <f t="shared" si="22"/>
        <v>0.53475935828876997</v>
      </c>
      <c r="D155">
        <f t="shared" si="23"/>
        <v>0.52083333333333337</v>
      </c>
      <c r="E155">
        <f t="shared" si="24"/>
        <v>5.5592691622103452E-2</v>
      </c>
      <c r="F155">
        <f t="shared" si="25"/>
        <v>-0.22292780748663099</v>
      </c>
      <c r="G155">
        <v>0</v>
      </c>
      <c r="H155">
        <f t="shared" si="26"/>
        <v>0.27852049910873439</v>
      </c>
      <c r="I155">
        <f t="shared" si="27"/>
        <v>-1.1177545850247397</v>
      </c>
      <c r="J155">
        <f t="shared" si="28"/>
        <v>1.1177545850247397</v>
      </c>
      <c r="K155">
        <f t="shared" si="29"/>
        <v>0.50698460292396652</v>
      </c>
      <c r="L155">
        <f t="shared" si="30"/>
        <v>0.49301539707603348</v>
      </c>
      <c r="M155">
        <f t="shared" si="31"/>
        <v>1.9724464889715241</v>
      </c>
      <c r="N155">
        <f t="shared" si="32"/>
        <v>2.0283342182227599</v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2.0499999999999998</v>
      </c>
      <c r="C156" s="4">
        <f t="shared" si="22"/>
        <v>0.56818181818181823</v>
      </c>
      <c r="D156">
        <f t="shared" si="23"/>
        <v>0.48780487804878053</v>
      </c>
      <c r="E156">
        <f t="shared" si="24"/>
        <v>5.598669623059882E-2</v>
      </c>
      <c r="F156">
        <f t="shared" si="25"/>
        <v>-0.22117516629711742</v>
      </c>
      <c r="G156">
        <v>0</v>
      </c>
      <c r="H156">
        <f t="shared" si="26"/>
        <v>0.27716186252771624</v>
      </c>
      <c r="I156">
        <f t="shared" si="27"/>
        <v>-1.1194341570991129</v>
      </c>
      <c r="J156">
        <f t="shared" si="28"/>
        <v>1.1194341570991129</v>
      </c>
      <c r="K156">
        <f t="shared" si="29"/>
        <v>0.54031566425830413</v>
      </c>
      <c r="L156">
        <f t="shared" si="30"/>
        <v>0.45968433574169576</v>
      </c>
      <c r="M156">
        <f t="shared" si="31"/>
        <v>1.8507699593953257</v>
      </c>
      <c r="N156">
        <f t="shared" si="32"/>
        <v>2.1754058649540684</v>
      </c>
    </row>
    <row r="157" spans="1:14" x14ac:dyDescent="0.25">
      <c r="A157" s="4">
        <f>IF('True_Odds_Calculator_2-way'!A158="","",'True_Odds_Calculator_2-way'!A158)</f>
        <v>1.71</v>
      </c>
      <c r="B157" s="4">
        <f>IF('True_Odds_Calculator_2-way'!B158="","",'True_Odds_Calculator_2-way'!B158)</f>
        <v>2.2400000000000002</v>
      </c>
      <c r="C157" s="4">
        <f t="shared" si="22"/>
        <v>0.58479532163742687</v>
      </c>
      <c r="D157">
        <f t="shared" si="23"/>
        <v>0.4464285714285714</v>
      </c>
      <c r="E157">
        <f t="shared" si="24"/>
        <v>3.1223893065998265E-2</v>
      </c>
      <c r="F157">
        <f t="shared" si="25"/>
        <v>-0.22984544695071008</v>
      </c>
      <c r="G157">
        <v>0</v>
      </c>
      <c r="H157">
        <f t="shared" si="26"/>
        <v>0.2610693400167084</v>
      </c>
      <c r="I157">
        <f t="shared" si="27"/>
        <v>-1.0657613907987189</v>
      </c>
      <c r="J157">
        <f t="shared" si="28"/>
        <v>1.0657613907987189</v>
      </c>
      <c r="K157">
        <f t="shared" si="29"/>
        <v>0.56925221045435459</v>
      </c>
      <c r="L157">
        <f t="shared" si="30"/>
        <v>0.4307477895456453</v>
      </c>
      <c r="M157">
        <f t="shared" si="31"/>
        <v>1.7566905874670904</v>
      </c>
      <c r="N157">
        <f t="shared" si="32"/>
        <v>2.3215441245904116</v>
      </c>
    </row>
    <row r="158" spans="1:14" x14ac:dyDescent="0.25">
      <c r="A158" s="4">
        <f>IF('True_Odds_Calculator_2-way'!A159="","",'True_Odds_Calculator_2-way'!A159)</f>
        <v>1.9</v>
      </c>
      <c r="B158" s="4">
        <f>IF('True_Odds_Calculator_2-way'!B159="","",'True_Odds_Calculator_2-way'!B159)</f>
        <v>2.0099999999999998</v>
      </c>
      <c r="C158" s="4">
        <f t="shared" si="22"/>
        <v>0.52631578947368418</v>
      </c>
      <c r="D158">
        <f t="shared" si="23"/>
        <v>0.49751243781094534</v>
      </c>
      <c r="E158">
        <f t="shared" si="24"/>
        <v>2.3828227284629522E-2</v>
      </c>
      <c r="F158">
        <f t="shared" si="25"/>
        <v>-0.23802042419481539</v>
      </c>
      <c r="G158">
        <v>0</v>
      </c>
      <c r="H158">
        <f t="shared" si="26"/>
        <v>0.26184865147944492</v>
      </c>
      <c r="I158">
        <f t="shared" si="27"/>
        <v>-1.0488612925459211</v>
      </c>
      <c r="J158">
        <f t="shared" si="28"/>
        <v>1.0488612925459211</v>
      </c>
      <c r="K158">
        <f t="shared" si="29"/>
        <v>0.51440986432507074</v>
      </c>
      <c r="L158">
        <f t="shared" si="30"/>
        <v>0.48559013567492909</v>
      </c>
      <c r="M158">
        <f t="shared" si="31"/>
        <v>1.9439751632913294</v>
      </c>
      <c r="N158">
        <f t="shared" si="32"/>
        <v>2.0593499054713802</v>
      </c>
    </row>
    <row r="159" spans="1:14" x14ac:dyDescent="0.25">
      <c r="A159" s="4">
        <f>IF('True_Odds_Calculator_2-way'!A160="","",'True_Odds_Calculator_2-way'!A160)</f>
        <v>1.93</v>
      </c>
      <c r="B159" s="4">
        <f>IF('True_Odds_Calculator_2-way'!B160="","",'True_Odds_Calculator_2-way'!B160)</f>
        <v>1.97</v>
      </c>
      <c r="C159" s="4">
        <f t="shared" si="22"/>
        <v>0.5181347150259068</v>
      </c>
      <c r="D159">
        <f t="shared" si="23"/>
        <v>0.50761421319796951</v>
      </c>
      <c r="E159">
        <f t="shared" si="24"/>
        <v>2.5748928223876311E-2</v>
      </c>
      <c r="F159">
        <f t="shared" si="25"/>
        <v>-0.23726361747455349</v>
      </c>
      <c r="G159">
        <v>0</v>
      </c>
      <c r="H159">
        <f t="shared" si="26"/>
        <v>0.26301254569842986</v>
      </c>
      <c r="I159">
        <f t="shared" si="27"/>
        <v>-1.0528649266733445</v>
      </c>
      <c r="J159">
        <f t="shared" si="28"/>
        <v>1.0528649266733445</v>
      </c>
      <c r="K159">
        <f t="shared" si="29"/>
        <v>0.50526374119939821</v>
      </c>
      <c r="L159">
        <f t="shared" si="30"/>
        <v>0.49473625880060179</v>
      </c>
      <c r="M159">
        <f t="shared" si="31"/>
        <v>1.9791643818062103</v>
      </c>
      <c r="N159">
        <f t="shared" si="32"/>
        <v>2.021278978873144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2.0499999999999998</v>
      </c>
      <c r="C160" s="4">
        <f t="shared" si="22"/>
        <v>0.53475935828876997</v>
      </c>
      <c r="D160">
        <f t="shared" si="23"/>
        <v>0.48780487804878053</v>
      </c>
      <c r="E160">
        <f t="shared" si="24"/>
        <v>2.2564236337550447E-2</v>
      </c>
      <c r="F160">
        <f t="shared" si="25"/>
        <v>-0.23829398721794715</v>
      </c>
      <c r="G160">
        <v>0</v>
      </c>
      <c r="H160">
        <f t="shared" si="26"/>
        <v>0.26085822355549759</v>
      </c>
      <c r="I160">
        <f t="shared" si="27"/>
        <v>-1.0462747009572406</v>
      </c>
      <c r="J160">
        <f t="shared" si="28"/>
        <v>1.0462747009572406</v>
      </c>
      <c r="K160">
        <f t="shared" si="29"/>
        <v>0.5234892259753362</v>
      </c>
      <c r="L160">
        <f t="shared" si="30"/>
        <v>0.47651077402466374</v>
      </c>
      <c r="M160">
        <f t="shared" si="31"/>
        <v>1.9102589898327997</v>
      </c>
      <c r="N160">
        <f t="shared" si="32"/>
        <v>2.0985884360051026</v>
      </c>
    </row>
    <row r="161" spans="1:14" x14ac:dyDescent="0.25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2.29</v>
      </c>
      <c r="C161" s="4">
        <f t="shared" si="22"/>
        <v>0.59171597633136097</v>
      </c>
      <c r="D161">
        <f t="shared" si="23"/>
        <v>0.4366812227074236</v>
      </c>
      <c r="E161">
        <f t="shared" si="24"/>
        <v>2.8397199038784571E-2</v>
      </c>
      <c r="F161">
        <f t="shared" si="25"/>
        <v>-0.22999405700111109</v>
      </c>
      <c r="G161">
        <v>0</v>
      </c>
      <c r="H161">
        <f t="shared" si="26"/>
        <v>0.25839125603989566</v>
      </c>
      <c r="I161">
        <f t="shared" si="27"/>
        <v>-1.059938334581489</v>
      </c>
      <c r="J161">
        <f t="shared" si="28"/>
        <v>1.059938334581489</v>
      </c>
      <c r="K161">
        <f t="shared" si="29"/>
        <v>0.57758148064836135</v>
      </c>
      <c r="L161">
        <f t="shared" si="30"/>
        <v>0.42241851935163877</v>
      </c>
      <c r="M161">
        <f t="shared" si="31"/>
        <v>1.7313574508612271</v>
      </c>
      <c r="N161">
        <f t="shared" si="32"/>
        <v>2.3673204516101207</v>
      </c>
    </row>
    <row r="162" spans="1:14" x14ac:dyDescent="0.25">
      <c r="A162" s="4">
        <f>IF('True_Odds_Calculator_2-way'!A163="","",'True_Odds_Calculator_2-way'!A163)</f>
        <v>1.48</v>
      </c>
      <c r="B162" s="4">
        <f>IF('True_Odds_Calculator_2-way'!B163="","",'True_Odds_Calculator_2-way'!B163)</f>
        <v>2.8</v>
      </c>
      <c r="C162" s="4">
        <f t="shared" si="22"/>
        <v>0.67567567567567566</v>
      </c>
      <c r="D162">
        <f t="shared" si="23"/>
        <v>0.35714285714285715</v>
      </c>
      <c r="E162">
        <f t="shared" si="24"/>
        <v>3.2818532818532864E-2</v>
      </c>
      <c r="F162">
        <f t="shared" si="25"/>
        <v>-0.20849420849420841</v>
      </c>
      <c r="G162">
        <v>0</v>
      </c>
      <c r="H162">
        <f t="shared" si="26"/>
        <v>0.2413127413127413</v>
      </c>
      <c r="I162">
        <f t="shared" si="27"/>
        <v>-1.0758287072798383</v>
      </c>
      <c r="J162">
        <f t="shared" si="28"/>
        <v>1.0758287072798383</v>
      </c>
      <c r="K162">
        <f t="shared" si="29"/>
        <v>0.65945757341683331</v>
      </c>
      <c r="L162">
        <f t="shared" si="30"/>
        <v>0.34054242658316664</v>
      </c>
      <c r="M162">
        <f t="shared" si="31"/>
        <v>1.5163977794943222</v>
      </c>
      <c r="N162">
        <f t="shared" si="32"/>
        <v>2.936491673103709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2.38</v>
      </c>
      <c r="B164" s="4">
        <f>IF('True_Odds_Calculator_2-way'!B165="","",'True_Odds_Calculator_2-way'!B165)</f>
        <v>1.63</v>
      </c>
      <c r="C164" s="4">
        <f t="shared" si="22"/>
        <v>0.42016806722689076</v>
      </c>
      <c r="D164">
        <f t="shared" si="23"/>
        <v>0.61349693251533743</v>
      </c>
      <c r="E164">
        <f t="shared" si="24"/>
        <v>3.3664999742228252E-2</v>
      </c>
      <c r="F164">
        <f t="shared" si="25"/>
        <v>-0.22410682064236731</v>
      </c>
      <c r="G164">
        <v>0</v>
      </c>
      <c r="H164">
        <f t="shared" si="26"/>
        <v>0.25777182038459556</v>
      </c>
      <c r="I164">
        <f t="shared" si="27"/>
        <v>-1.0724824201463117</v>
      </c>
      <c r="J164">
        <f t="shared" si="28"/>
        <v>1.0724824201463117</v>
      </c>
      <c r="K164">
        <f t="shared" si="29"/>
        <v>0.40322162143360418</v>
      </c>
      <c r="L164">
        <f t="shared" si="30"/>
        <v>0.59677837856639582</v>
      </c>
      <c r="M164">
        <f t="shared" si="31"/>
        <v>2.4800257398019103</v>
      </c>
      <c r="N164">
        <f t="shared" si="32"/>
        <v>1.6756639246921761</v>
      </c>
    </row>
    <row r="165" spans="1:14" x14ac:dyDescent="0.25">
      <c r="A165" s="4">
        <f>IF('True_Odds_Calculator_2-way'!A166="","",'True_Odds_Calculator_2-way'!A166)</f>
        <v>2.2200000000000002</v>
      </c>
      <c r="B165" s="4">
        <f>IF('True_Odds_Calculator_2-way'!B166="","",'True_Odds_Calculator_2-way'!B166)</f>
        <v>1.7</v>
      </c>
      <c r="C165" s="4">
        <f t="shared" si="22"/>
        <v>0.4504504504504504</v>
      </c>
      <c r="D165">
        <f t="shared" si="23"/>
        <v>0.58823529411764708</v>
      </c>
      <c r="E165">
        <f t="shared" si="24"/>
        <v>3.868574456809748E-2</v>
      </c>
      <c r="F165">
        <f t="shared" si="25"/>
        <v>-0.22628510863804985</v>
      </c>
      <c r="G165">
        <v>0</v>
      </c>
      <c r="H165">
        <f t="shared" si="26"/>
        <v>0.26497085320614733</v>
      </c>
      <c r="I165">
        <f t="shared" si="27"/>
        <v>-1.0821091383745125</v>
      </c>
      <c r="J165">
        <f t="shared" si="28"/>
        <v>1.0821091383745125</v>
      </c>
      <c r="K165">
        <f t="shared" si="29"/>
        <v>0.43100231571506481</v>
      </c>
      <c r="L165">
        <f t="shared" si="30"/>
        <v>0.56899768428493536</v>
      </c>
      <c r="M165">
        <f t="shared" si="31"/>
        <v>2.3201731488169055</v>
      </c>
      <c r="N165">
        <f t="shared" si="32"/>
        <v>1.7574763968621581</v>
      </c>
    </row>
    <row r="166" spans="1:14" x14ac:dyDescent="0.25">
      <c r="A166" s="4">
        <f>IF('True_Odds_Calculator_2-way'!A167="","",'True_Odds_Calculator_2-way'!A167)</f>
        <v>1.93</v>
      </c>
      <c r="B166" s="4">
        <f>IF('True_Odds_Calculator_2-way'!B167="","",'True_Odds_Calculator_2-way'!B167)</f>
        <v>1.95</v>
      </c>
      <c r="C166" s="4">
        <f t="shared" si="22"/>
        <v>0.5181347150259068</v>
      </c>
      <c r="D166">
        <f t="shared" si="23"/>
        <v>0.51282051282051289</v>
      </c>
      <c r="E166">
        <f t="shared" si="24"/>
        <v>3.0955227846419575E-2</v>
      </c>
      <c r="F166">
        <f t="shared" si="25"/>
        <v>-0.23475488242327625</v>
      </c>
      <c r="G166">
        <v>0</v>
      </c>
      <c r="H166">
        <f t="shared" si="26"/>
        <v>0.26571011026969582</v>
      </c>
      <c r="I166">
        <f t="shared" si="27"/>
        <v>-1.0638899909514294</v>
      </c>
      <c r="J166">
        <f t="shared" si="28"/>
        <v>1.0638899909514294</v>
      </c>
      <c r="K166">
        <f t="shared" si="29"/>
        <v>0.50265964972060251</v>
      </c>
      <c r="L166">
        <f t="shared" si="30"/>
        <v>0.49734035027939766</v>
      </c>
      <c r="M166">
        <f t="shared" si="31"/>
        <v>1.9894176915848294</v>
      </c>
      <c r="N166">
        <f t="shared" si="32"/>
        <v>2.0106954914038573</v>
      </c>
    </row>
    <row r="167" spans="1:14" x14ac:dyDescent="0.25">
      <c r="A167" s="4">
        <f>IF('True_Odds_Calculator_2-way'!A168="","",'True_Odds_Calculator_2-way'!A168)</f>
        <v>1.87</v>
      </c>
      <c r="B167" s="4">
        <f>IF('True_Odds_Calculator_2-way'!B168="","",'True_Odds_Calculator_2-way'!B168)</f>
        <v>2.02</v>
      </c>
      <c r="C167" s="4">
        <f t="shared" si="22"/>
        <v>0.53475935828876997</v>
      </c>
      <c r="D167">
        <f t="shared" si="23"/>
        <v>0.49504950495049505</v>
      </c>
      <c r="E167">
        <f t="shared" si="24"/>
        <v>2.9808863239265015E-2</v>
      </c>
      <c r="F167">
        <f t="shared" si="25"/>
        <v>-0.23492349234923493</v>
      </c>
      <c r="G167">
        <v>0</v>
      </c>
      <c r="H167">
        <f t="shared" si="26"/>
        <v>0.2647323555885</v>
      </c>
      <c r="I167">
        <f t="shared" si="27"/>
        <v>-1.0615495921641367</v>
      </c>
      <c r="J167">
        <f t="shared" si="28"/>
        <v>1.0615495921641367</v>
      </c>
      <c r="K167">
        <f t="shared" si="29"/>
        <v>0.51987261275696728</v>
      </c>
      <c r="L167">
        <f t="shared" si="30"/>
        <v>0.48012738724303272</v>
      </c>
      <c r="M167">
        <f t="shared" si="31"/>
        <v>1.9235481451827992</v>
      </c>
      <c r="N167">
        <f t="shared" si="32"/>
        <v>2.0827805840074194</v>
      </c>
    </row>
    <row r="168" spans="1:14" x14ac:dyDescent="0.25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2.0099999999999998</v>
      </c>
      <c r="C168" s="4">
        <f t="shared" si="22"/>
        <v>0.5376344086021505</v>
      </c>
      <c r="D168">
        <f t="shared" si="23"/>
        <v>0.49751243781094534</v>
      </c>
      <c r="E168">
        <f t="shared" si="24"/>
        <v>3.5146846413095734E-2</v>
      </c>
      <c r="F168">
        <f t="shared" si="25"/>
        <v>-0.2323329588616061</v>
      </c>
      <c r="G168">
        <v>0</v>
      </c>
      <c r="H168">
        <f t="shared" si="26"/>
        <v>0.26747980527470178</v>
      </c>
      <c r="I168">
        <f t="shared" si="27"/>
        <v>-1.0729761966090035</v>
      </c>
      <c r="J168">
        <f t="shared" si="28"/>
        <v>1.0729761966090035</v>
      </c>
      <c r="K168">
        <f t="shared" si="29"/>
        <v>0.52008583750279591</v>
      </c>
      <c r="L168">
        <f t="shared" si="30"/>
        <v>0.47991416249720437</v>
      </c>
      <c r="M168">
        <f t="shared" si="31"/>
        <v>1.9227595290837431</v>
      </c>
      <c r="N168">
        <f t="shared" si="32"/>
        <v>2.0837059585750928</v>
      </c>
    </row>
    <row r="169" spans="1:14" x14ac:dyDescent="0.25">
      <c r="A169" s="4">
        <f>IF('True_Odds_Calculator_2-way'!A170="","",'True_Odds_Calculator_2-way'!A170)</f>
        <v>1.66</v>
      </c>
      <c r="B169" s="4">
        <f>IF('True_Odds_Calculator_2-way'!B170="","",'True_Odds_Calculator_2-way'!B170)</f>
        <v>2.3199999999999998</v>
      </c>
      <c r="C169" s="4">
        <f t="shared" si="22"/>
        <v>0.60240963855421692</v>
      </c>
      <c r="D169">
        <f t="shared" si="23"/>
        <v>0.43103448275862072</v>
      </c>
      <c r="E169">
        <f t="shared" si="24"/>
        <v>3.3444121312837582E-2</v>
      </c>
      <c r="F169">
        <f t="shared" si="25"/>
        <v>-0.22621520565018693</v>
      </c>
      <c r="G169">
        <v>0</v>
      </c>
      <c r="H169">
        <f t="shared" si="26"/>
        <v>0.25965932696302457</v>
      </c>
      <c r="I169">
        <f t="shared" si="27"/>
        <v>-1.0713739108887086</v>
      </c>
      <c r="J169">
        <f t="shared" si="28"/>
        <v>1.0713739108887086</v>
      </c>
      <c r="K169">
        <f t="shared" si="29"/>
        <v>0.58578643762690485</v>
      </c>
      <c r="L169">
        <f t="shared" si="30"/>
        <v>0.41421356237309498</v>
      </c>
      <c r="M169">
        <f t="shared" si="31"/>
        <v>1.7071067811865479</v>
      </c>
      <c r="N169">
        <f t="shared" si="32"/>
        <v>2.4142135623730954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1.74</v>
      </c>
      <c r="C170" s="4">
        <f t="shared" si="22"/>
        <v>0.4587155963302752</v>
      </c>
      <c r="D170">
        <f t="shared" si="23"/>
        <v>0.57471264367816088</v>
      </c>
      <c r="E170">
        <f t="shared" si="24"/>
        <v>3.3428240008436028E-2</v>
      </c>
      <c r="F170">
        <f t="shared" si="25"/>
        <v>-0.23020141305494057</v>
      </c>
      <c r="G170">
        <v>0</v>
      </c>
      <c r="H170">
        <f t="shared" si="26"/>
        <v>0.26362965306337655</v>
      </c>
      <c r="I170">
        <f t="shared" si="27"/>
        <v>-1.0701462561817372</v>
      </c>
      <c r="J170">
        <f t="shared" si="28"/>
        <v>1.0701462561817372</v>
      </c>
      <c r="K170">
        <f t="shared" si="29"/>
        <v>0.44193570658612125</v>
      </c>
      <c r="L170">
        <f t="shared" si="30"/>
        <v>0.55806429341387886</v>
      </c>
      <c r="M170">
        <f t="shared" si="31"/>
        <v>2.26277258229445</v>
      </c>
      <c r="N170">
        <f t="shared" si="32"/>
        <v>1.7919082295744857</v>
      </c>
    </row>
    <row r="171" spans="1:14" x14ac:dyDescent="0.25">
      <c r="A171" s="4">
        <f>IF('True_Odds_Calculator_2-way'!A172="","",'True_Odds_Calculator_2-way'!A172)</f>
        <v>2.41</v>
      </c>
      <c r="B171" s="4">
        <f>IF('True_Odds_Calculator_2-way'!B172="","",'True_Odds_Calculator_2-way'!B172)</f>
        <v>1.61</v>
      </c>
      <c r="C171" s="4">
        <f t="shared" si="22"/>
        <v>0.41493775933609955</v>
      </c>
      <c r="D171">
        <f t="shared" si="23"/>
        <v>0.6211180124223602</v>
      </c>
      <c r="E171">
        <f t="shared" si="24"/>
        <v>3.6055771758459754E-2</v>
      </c>
      <c r="F171">
        <f t="shared" si="25"/>
        <v>-0.22166954459936605</v>
      </c>
      <c r="G171">
        <v>0</v>
      </c>
      <c r="H171">
        <f t="shared" si="26"/>
        <v>0.25772531635782581</v>
      </c>
      <c r="I171">
        <f t="shared" si="27"/>
        <v>-1.0782650440285155</v>
      </c>
      <c r="J171">
        <f t="shared" si="28"/>
        <v>1.0782650440285155</v>
      </c>
      <c r="K171">
        <f t="shared" si="29"/>
        <v>0.39676970546115803</v>
      </c>
      <c r="L171">
        <f t="shared" si="30"/>
        <v>0.60323029453884203</v>
      </c>
      <c r="M171">
        <f t="shared" si="31"/>
        <v>2.5203537120802069</v>
      </c>
      <c r="N171">
        <f t="shared" si="32"/>
        <v>1.6577416768573945</v>
      </c>
    </row>
    <row r="172" spans="1:14" x14ac:dyDescent="0.25">
      <c r="A172" s="4">
        <f>IF('True_Odds_Calculator_2-way'!A173="","",'True_Odds_Calculator_2-way'!A173)</f>
        <v>2.1800000000000002</v>
      </c>
      <c r="B172" s="4">
        <f>IF('True_Odds_Calculator_2-way'!B173="","",'True_Odds_Calculator_2-way'!B173)</f>
        <v>1.74</v>
      </c>
      <c r="C172" s="4">
        <f t="shared" si="22"/>
        <v>0.4587155963302752</v>
      </c>
      <c r="D172">
        <f t="shared" si="23"/>
        <v>0.57471264367816088</v>
      </c>
      <c r="E172">
        <f t="shared" si="24"/>
        <v>3.3428240008436028E-2</v>
      </c>
      <c r="F172">
        <f t="shared" si="25"/>
        <v>-0.23020141305494057</v>
      </c>
      <c r="G172">
        <v>0</v>
      </c>
      <c r="H172">
        <f t="shared" si="26"/>
        <v>0.26362965306337655</v>
      </c>
      <c r="I172">
        <f t="shared" si="27"/>
        <v>-1.0701462561817372</v>
      </c>
      <c r="J172">
        <f t="shared" si="28"/>
        <v>1.0701462561817372</v>
      </c>
      <c r="K172">
        <f t="shared" si="29"/>
        <v>0.44193570658612125</v>
      </c>
      <c r="L172">
        <f t="shared" si="30"/>
        <v>0.55806429341387886</v>
      </c>
      <c r="M172">
        <f t="shared" si="31"/>
        <v>2.26277258229445</v>
      </c>
      <c r="N172">
        <f t="shared" si="32"/>
        <v>1.7919082295744857</v>
      </c>
    </row>
    <row r="173" spans="1:14" x14ac:dyDescent="0.25">
      <c r="A173" s="4">
        <f>IF('True_Odds_Calculator_2-way'!A174="","",'True_Odds_Calculator_2-way'!A174)</f>
        <v>2.0699999999999998</v>
      </c>
      <c r="B173" s="4">
        <f>IF('True_Odds_Calculator_2-way'!B174="","",'True_Odds_Calculator_2-way'!B174)</f>
        <v>1.83</v>
      </c>
      <c r="C173" s="4">
        <f t="shared" si="22"/>
        <v>0.48309178743961356</v>
      </c>
      <c r="D173">
        <f t="shared" si="23"/>
        <v>0.54644808743169393</v>
      </c>
      <c r="E173">
        <f t="shared" si="24"/>
        <v>2.9539874871307603E-2</v>
      </c>
      <c r="F173">
        <f t="shared" si="25"/>
        <v>-0.23444470842902765</v>
      </c>
      <c r="G173">
        <v>0</v>
      </c>
      <c r="H173">
        <f t="shared" si="26"/>
        <v>0.26398458330033525</v>
      </c>
      <c r="I173">
        <f t="shared" si="27"/>
        <v>-1.0611311532512866</v>
      </c>
      <c r="J173">
        <f t="shared" si="28"/>
        <v>1.0611311532512866</v>
      </c>
      <c r="K173">
        <f t="shared" si="29"/>
        <v>0.46829407167694814</v>
      </c>
      <c r="L173">
        <f t="shared" si="30"/>
        <v>0.53170592832305175</v>
      </c>
      <c r="M173">
        <f t="shared" si="31"/>
        <v>2.1354103339788768</v>
      </c>
      <c r="N173">
        <f t="shared" si="32"/>
        <v>1.8807388571985679</v>
      </c>
    </row>
    <row r="174" spans="1:14" x14ac:dyDescent="0.25">
      <c r="A174" s="4">
        <f>IF('True_Odds_Calculator_2-way'!A175="","",'True_Odds_Calculator_2-way'!A175)</f>
        <v>2.11</v>
      </c>
      <c r="B174" s="4">
        <f>IF('True_Odds_Calculator_2-way'!B175="","",'True_Odds_Calculator_2-way'!B175)</f>
        <v>1.77</v>
      </c>
      <c r="C174" s="4">
        <f t="shared" si="22"/>
        <v>0.47393364928909953</v>
      </c>
      <c r="D174">
        <f t="shared" si="23"/>
        <v>0.56497175141242939</v>
      </c>
      <c r="E174">
        <f t="shared" si="24"/>
        <v>3.8905400701529036E-2</v>
      </c>
      <c r="F174">
        <f t="shared" si="25"/>
        <v>-0.22885372319061759</v>
      </c>
      <c r="G174">
        <v>0</v>
      </c>
      <c r="H174">
        <f t="shared" si="26"/>
        <v>0.26775912389214662</v>
      </c>
      <c r="I174">
        <f t="shared" si="27"/>
        <v>-1.0816659234722941</v>
      </c>
      <c r="J174">
        <f t="shared" si="28"/>
        <v>1.0816659234722941</v>
      </c>
      <c r="K174">
        <f t="shared" si="29"/>
        <v>0.45441136703461599</v>
      </c>
      <c r="L174">
        <f t="shared" si="30"/>
        <v>0.54558863296538396</v>
      </c>
      <c r="M174">
        <f t="shared" si="31"/>
        <v>2.2006491750542465</v>
      </c>
      <c r="N174">
        <f t="shared" si="32"/>
        <v>1.8328827610736662</v>
      </c>
    </row>
    <row r="175" spans="1:14" x14ac:dyDescent="0.25">
      <c r="A175" s="4">
        <f>IF('True_Odds_Calculator_2-way'!A176="","",'True_Odds_Calculator_2-way'!A176)</f>
        <v>2.46</v>
      </c>
      <c r="B175" s="4">
        <f>IF('True_Odds_Calculator_2-way'!B176="","",'True_Odds_Calculator_2-way'!B176)</f>
        <v>1.61</v>
      </c>
      <c r="C175" s="4">
        <f t="shared" si="22"/>
        <v>0.4065040650406504</v>
      </c>
      <c r="D175">
        <f t="shared" si="23"/>
        <v>0.6211180124223602</v>
      </c>
      <c r="E175">
        <f t="shared" si="24"/>
        <v>2.7622077463010708E-2</v>
      </c>
      <c r="F175">
        <f t="shared" si="25"/>
        <v>-0.22486491945664788</v>
      </c>
      <c r="G175">
        <v>0</v>
      </c>
      <c r="H175">
        <f t="shared" si="26"/>
        <v>0.25248699691965859</v>
      </c>
      <c r="I175">
        <f t="shared" si="27"/>
        <v>-1.0596407579073908</v>
      </c>
      <c r="J175">
        <f t="shared" si="28"/>
        <v>1.0596407579073908</v>
      </c>
      <c r="K175">
        <f t="shared" si="29"/>
        <v>0.39260712822626126</v>
      </c>
      <c r="L175">
        <f t="shared" si="30"/>
        <v>0.60739287177373846</v>
      </c>
      <c r="M175">
        <f t="shared" si="31"/>
        <v>2.5470755065447905</v>
      </c>
      <c r="N175">
        <f t="shared" si="32"/>
        <v>1.646380862323509</v>
      </c>
    </row>
    <row r="176" spans="1:14" x14ac:dyDescent="0.25">
      <c r="A176" s="4">
        <f>IF('True_Odds_Calculator_2-way'!A177="","",'True_Odds_Calculator_2-way'!A177)</f>
        <v>2.38</v>
      </c>
      <c r="B176" s="4">
        <f>IF('True_Odds_Calculator_2-way'!B177="","",'True_Odds_Calculator_2-way'!B177)</f>
        <v>1.65</v>
      </c>
      <c r="C176" s="4">
        <f t="shared" si="22"/>
        <v>0.42016806722689076</v>
      </c>
      <c r="D176">
        <f t="shared" si="23"/>
        <v>0.60606060606060608</v>
      </c>
      <c r="E176">
        <f t="shared" si="24"/>
        <v>2.6228673287496784E-2</v>
      </c>
      <c r="F176">
        <f t="shared" si="25"/>
        <v>-0.22841864018334612</v>
      </c>
      <c r="G176">
        <v>0</v>
      </c>
      <c r="H176">
        <f t="shared" si="26"/>
        <v>0.25464731347084291</v>
      </c>
      <c r="I176">
        <f t="shared" si="27"/>
        <v>-1.0558537785999174</v>
      </c>
      <c r="J176">
        <f t="shared" si="28"/>
        <v>1.0558537785999174</v>
      </c>
      <c r="K176">
        <f t="shared" si="29"/>
        <v>0.40698745123852875</v>
      </c>
      <c r="L176">
        <f t="shared" si="30"/>
        <v>0.59301254876147147</v>
      </c>
      <c r="M176">
        <f t="shared" si="31"/>
        <v>2.4570782144678858</v>
      </c>
      <c r="N176">
        <f t="shared" si="32"/>
        <v>1.6863049560899459</v>
      </c>
    </row>
    <row r="177" spans="1:14" x14ac:dyDescent="0.25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1.74</v>
      </c>
      <c r="C177" s="4">
        <f t="shared" si="22"/>
        <v>0.45248868778280543</v>
      </c>
      <c r="D177">
        <f t="shared" si="23"/>
        <v>0.57471264367816088</v>
      </c>
      <c r="E177">
        <f t="shared" si="24"/>
        <v>2.720133146096626E-2</v>
      </c>
      <c r="F177">
        <f t="shared" si="25"/>
        <v>-0.23284963852915186</v>
      </c>
      <c r="G177">
        <v>0</v>
      </c>
      <c r="H177">
        <f t="shared" si="26"/>
        <v>0.26005096999011806</v>
      </c>
      <c r="I177">
        <f t="shared" si="27"/>
        <v>-1.0567967158529021</v>
      </c>
      <c r="J177">
        <f t="shared" si="28"/>
        <v>1.0567967158529021</v>
      </c>
      <c r="K177">
        <f t="shared" si="29"/>
        <v>0.43884208377593403</v>
      </c>
      <c r="L177">
        <f t="shared" si="30"/>
        <v>0.56115791622406608</v>
      </c>
      <c r="M177">
        <f t="shared" si="31"/>
        <v>2.2787240261820116</v>
      </c>
      <c r="N177">
        <f t="shared" si="32"/>
        <v>1.7820295697311479</v>
      </c>
    </row>
    <row r="178" spans="1:14" x14ac:dyDescent="0.25">
      <c r="A178" s="4">
        <f>IF('True_Odds_Calculator_2-way'!A179="","",'True_Odds_Calculator_2-way'!A179)</f>
        <v>1.56</v>
      </c>
      <c r="B178" s="4">
        <f>IF('True_Odds_Calculator_2-way'!B179="","",'True_Odds_Calculator_2-way'!B179)</f>
        <v>2.58</v>
      </c>
      <c r="C178" s="4">
        <f t="shared" si="22"/>
        <v>0.64102564102564097</v>
      </c>
      <c r="D178">
        <f t="shared" si="23"/>
        <v>0.38759689922480617</v>
      </c>
      <c r="E178">
        <f t="shared" si="24"/>
        <v>2.8622540250447193E-2</v>
      </c>
      <c r="F178">
        <f t="shared" si="25"/>
        <v>-0.21983701053468496</v>
      </c>
      <c r="G178">
        <v>0</v>
      </c>
      <c r="H178">
        <f t="shared" si="26"/>
        <v>0.24845955078513213</v>
      </c>
      <c r="I178">
        <f t="shared" si="27"/>
        <v>-1.0631081389064057</v>
      </c>
      <c r="J178">
        <f t="shared" si="28"/>
        <v>1.0631081389064057</v>
      </c>
      <c r="K178">
        <f t="shared" si="29"/>
        <v>0.62682541048589435</v>
      </c>
      <c r="L178">
        <f t="shared" si="30"/>
        <v>0.37317458951410554</v>
      </c>
      <c r="M178">
        <f t="shared" si="31"/>
        <v>1.5953405577875872</v>
      </c>
      <c r="N178">
        <f t="shared" si="32"/>
        <v>2.679710859472122</v>
      </c>
    </row>
    <row r="179" spans="1:14" x14ac:dyDescent="0.25">
      <c r="A179" s="4">
        <f>IF('True_Odds_Calculator_2-way'!A180="","",'True_Odds_Calculator_2-way'!A180)</f>
        <v>2.72</v>
      </c>
      <c r="B179" s="4">
        <f>IF('True_Odds_Calculator_2-way'!B180="","",'True_Odds_Calculator_2-way'!B180)</f>
        <v>1.49</v>
      </c>
      <c r="C179" s="4">
        <f t="shared" si="22"/>
        <v>0.36764705882352938</v>
      </c>
      <c r="D179">
        <f t="shared" si="23"/>
        <v>0.67114093959731547</v>
      </c>
      <c r="E179">
        <f t="shared" si="24"/>
        <v>3.8787998420844794E-2</v>
      </c>
      <c r="F179">
        <f t="shared" si="25"/>
        <v>-0.2079549940781682</v>
      </c>
      <c r="G179">
        <v>0</v>
      </c>
      <c r="H179">
        <f t="shared" si="26"/>
        <v>0.24674299249901302</v>
      </c>
      <c r="I179">
        <f t="shared" si="27"/>
        <v>-1.0892755023757474</v>
      </c>
      <c r="J179">
        <f t="shared" si="28"/>
        <v>1.0892755023757474</v>
      </c>
      <c r="K179">
        <f t="shared" si="29"/>
        <v>0.34800113284738216</v>
      </c>
      <c r="L179">
        <f t="shared" si="30"/>
        <v>0.6519988671526179</v>
      </c>
      <c r="M179">
        <f t="shared" si="31"/>
        <v>2.8735538640862863</v>
      </c>
      <c r="N179">
        <f t="shared" si="32"/>
        <v>1.5337449961641161</v>
      </c>
    </row>
    <row r="180" spans="1:14" x14ac:dyDescent="0.25">
      <c r="A180" s="4">
        <f>IF('True_Odds_Calculator_2-way'!A181="","",'True_Odds_Calculator_2-way'!A181)</f>
        <v>2.74</v>
      </c>
      <c r="B180" s="4">
        <f>IF('True_Odds_Calculator_2-way'!B181="","",'True_Odds_Calculator_2-way'!B181)</f>
        <v>1.47</v>
      </c>
      <c r="C180" s="4">
        <f t="shared" si="22"/>
        <v>0.36496350364963503</v>
      </c>
      <c r="D180">
        <f t="shared" si="23"/>
        <v>0.68027210884353739</v>
      </c>
      <c r="E180">
        <f t="shared" si="24"/>
        <v>4.5235612493172539E-2</v>
      </c>
      <c r="F180">
        <f t="shared" si="25"/>
        <v>-0.20303887978549073</v>
      </c>
      <c r="G180">
        <v>0</v>
      </c>
      <c r="H180">
        <f t="shared" si="26"/>
        <v>0.24827449227866327</v>
      </c>
      <c r="I180">
        <f t="shared" si="27"/>
        <v>-1.1057996468120728</v>
      </c>
      <c r="J180">
        <f t="shared" si="28"/>
        <v>1.1057996468120728</v>
      </c>
      <c r="K180">
        <f t="shared" si="29"/>
        <v>0.3419865757188289</v>
      </c>
      <c r="L180">
        <f t="shared" si="30"/>
        <v>0.65801342428117093</v>
      </c>
      <c r="M180">
        <f t="shared" si="31"/>
        <v>2.9240913854530066</v>
      </c>
      <c r="N180">
        <f t="shared" si="32"/>
        <v>1.5197258340016742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1.77</v>
      </c>
      <c r="C181" s="4">
        <f t="shared" si="22"/>
        <v>0.47846889952153115</v>
      </c>
      <c r="D181">
        <f t="shared" si="23"/>
        <v>0.56497175141242939</v>
      </c>
      <c r="E181">
        <f t="shared" si="24"/>
        <v>4.3440650933960434E-2</v>
      </c>
      <c r="F181">
        <f t="shared" si="25"/>
        <v>-0.22688076122509671</v>
      </c>
      <c r="G181">
        <v>0</v>
      </c>
      <c r="H181">
        <f t="shared" si="26"/>
        <v>0.27032141215905714</v>
      </c>
      <c r="I181">
        <f t="shared" si="27"/>
        <v>-1.09154435611996</v>
      </c>
      <c r="J181">
        <f t="shared" si="28"/>
        <v>1.09154435611996</v>
      </c>
      <c r="K181">
        <f t="shared" si="29"/>
        <v>0.4566661815358829</v>
      </c>
      <c r="L181">
        <f t="shared" si="30"/>
        <v>0.54333381846411721</v>
      </c>
      <c r="M181">
        <f t="shared" si="31"/>
        <v>2.189783348170756</v>
      </c>
      <c r="N181">
        <f t="shared" si="32"/>
        <v>1.8404891542123691</v>
      </c>
    </row>
    <row r="182" spans="1:14" x14ac:dyDescent="0.25">
      <c r="A182" s="4">
        <f>IF('True_Odds_Calculator_2-way'!A183="","",'True_Odds_Calculator_2-way'!A183)</f>
        <v>2.75</v>
      </c>
      <c r="B182" s="4">
        <f>IF('True_Odds_Calculator_2-way'!B183="","",'True_Odds_Calculator_2-way'!B183)</f>
        <v>1.47</v>
      </c>
      <c r="C182" s="4">
        <f t="shared" si="22"/>
        <v>0.36363636363636365</v>
      </c>
      <c r="D182">
        <f t="shared" si="23"/>
        <v>0.68027210884353739</v>
      </c>
      <c r="E182">
        <f t="shared" si="24"/>
        <v>4.390847247990104E-2</v>
      </c>
      <c r="F182">
        <f t="shared" si="25"/>
        <v>-0.20346320346320346</v>
      </c>
      <c r="G182">
        <v>0</v>
      </c>
      <c r="H182">
        <f t="shared" si="26"/>
        <v>0.24737167594310452</v>
      </c>
      <c r="I182">
        <f t="shared" si="27"/>
        <v>-1.1026356928399426</v>
      </c>
      <c r="J182">
        <f t="shared" si="28"/>
        <v>1.1026356928399426</v>
      </c>
      <c r="K182">
        <f t="shared" si="29"/>
        <v>0.34134207606316619</v>
      </c>
      <c r="L182">
        <f t="shared" si="30"/>
        <v>0.65865792393683387</v>
      </c>
      <c r="M182">
        <f t="shared" si="31"/>
        <v>2.9296124624698994</v>
      </c>
      <c r="N182">
        <f t="shared" si="32"/>
        <v>1.5182387756347728</v>
      </c>
    </row>
    <row r="183" spans="1:14" x14ac:dyDescent="0.25">
      <c r="A183" s="4">
        <f>IF('True_Odds_Calculator_2-way'!A184="","",'True_Odds_Calculator_2-way'!A184)</f>
        <v>2.69</v>
      </c>
      <c r="B183" s="4">
        <f>IF('True_Odds_Calculator_2-way'!B184="","",'True_Odds_Calculator_2-way'!B184)</f>
        <v>1.5</v>
      </c>
      <c r="C183" s="4">
        <f t="shared" si="22"/>
        <v>0.37174721189591081</v>
      </c>
      <c r="D183">
        <f t="shared" si="23"/>
        <v>0.66666666666666663</v>
      </c>
      <c r="E183">
        <f t="shared" si="24"/>
        <v>3.8413878562577386E-2</v>
      </c>
      <c r="F183">
        <f t="shared" si="25"/>
        <v>-0.20941759603469645</v>
      </c>
      <c r="G183">
        <v>0</v>
      </c>
      <c r="H183">
        <f t="shared" si="26"/>
        <v>0.24783147459727387</v>
      </c>
      <c r="I183">
        <f t="shared" si="27"/>
        <v>-1.0878565864408423</v>
      </c>
      <c r="J183">
        <f t="shared" si="28"/>
        <v>1.0878565864408423</v>
      </c>
      <c r="K183">
        <f t="shared" si="29"/>
        <v>0.35230152566597633</v>
      </c>
      <c r="L183">
        <f t="shared" si="30"/>
        <v>0.64769847433402361</v>
      </c>
      <c r="M183">
        <f t="shared" si="31"/>
        <v>2.838477631085023</v>
      </c>
      <c r="N183">
        <f t="shared" si="32"/>
        <v>1.5439282932204215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2.09</v>
      </c>
      <c r="C184" s="4">
        <f t="shared" si="22"/>
        <v>0.55865921787709494</v>
      </c>
      <c r="D184">
        <f t="shared" si="23"/>
        <v>0.47846889952153115</v>
      </c>
      <c r="E184">
        <f t="shared" si="24"/>
        <v>3.7128117398625982E-2</v>
      </c>
      <c r="F184">
        <f t="shared" si="25"/>
        <v>-0.23017294378658693</v>
      </c>
      <c r="G184">
        <v>0</v>
      </c>
      <c r="H184">
        <f t="shared" si="26"/>
        <v>0.26730106118521291</v>
      </c>
      <c r="I184">
        <f t="shared" si="27"/>
        <v>-1.077638764691236</v>
      </c>
      <c r="J184">
        <f t="shared" si="28"/>
        <v>1.077638764691236</v>
      </c>
      <c r="K184">
        <f t="shared" si="29"/>
        <v>0.54015086574792148</v>
      </c>
      <c r="L184">
        <f t="shared" si="30"/>
        <v>0.45984913425207868</v>
      </c>
      <c r="M184">
        <f t="shared" si="31"/>
        <v>1.8513346241060764</v>
      </c>
      <c r="N184">
        <f t="shared" si="32"/>
        <v>2.1746262535134471</v>
      </c>
    </row>
    <row r="185" spans="1:14" x14ac:dyDescent="0.25">
      <c r="A185" s="4">
        <f>IF('True_Odds_Calculator_2-way'!A186="","",'True_Odds_Calculator_2-way'!A186)</f>
        <v>1.95</v>
      </c>
      <c r="B185" s="4">
        <f>IF('True_Odds_Calculator_2-way'!B186="","",'True_Odds_Calculator_2-way'!B186)</f>
        <v>1.93</v>
      </c>
      <c r="C185" s="4">
        <f t="shared" si="22"/>
        <v>0.51282051282051289</v>
      </c>
      <c r="D185">
        <f t="shared" si="23"/>
        <v>0.5181347150259068</v>
      </c>
      <c r="E185">
        <f t="shared" si="24"/>
        <v>3.0955227846419575E-2</v>
      </c>
      <c r="F185">
        <f t="shared" si="25"/>
        <v>-0.23475488242327625</v>
      </c>
      <c r="G185">
        <v>0</v>
      </c>
      <c r="H185">
        <f t="shared" si="26"/>
        <v>0.26571011026969582</v>
      </c>
      <c r="I185">
        <f t="shared" si="27"/>
        <v>-1.0638899909514294</v>
      </c>
      <c r="J185">
        <f t="shared" si="28"/>
        <v>1.0638899909514294</v>
      </c>
      <c r="K185">
        <f t="shared" si="29"/>
        <v>0.49734035027939766</v>
      </c>
      <c r="L185">
        <f t="shared" si="30"/>
        <v>0.50265964972060251</v>
      </c>
      <c r="M185">
        <f t="shared" si="31"/>
        <v>2.0106954914038573</v>
      </c>
      <c r="N185">
        <f t="shared" si="32"/>
        <v>1.9894176915848294</v>
      </c>
    </row>
    <row r="186" spans="1:14" x14ac:dyDescent="0.25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1.8</v>
      </c>
      <c r="C186" s="4">
        <f t="shared" si="22"/>
        <v>0.47846889952153115</v>
      </c>
      <c r="D186">
        <f t="shared" si="23"/>
        <v>0.55555555555555558</v>
      </c>
      <c r="E186">
        <f t="shared" si="24"/>
        <v>3.4024455077086735E-2</v>
      </c>
      <c r="F186">
        <f t="shared" si="25"/>
        <v>-0.23179160021265277</v>
      </c>
      <c r="G186">
        <v>0</v>
      </c>
      <c r="H186">
        <f t="shared" si="26"/>
        <v>0.26581605528973956</v>
      </c>
      <c r="I186">
        <f t="shared" si="27"/>
        <v>-1.0708823421952987</v>
      </c>
      <c r="J186">
        <f t="shared" si="28"/>
        <v>1.0708823421952987</v>
      </c>
      <c r="K186">
        <f t="shared" si="29"/>
        <v>0.46141173239413841</v>
      </c>
      <c r="L186">
        <f t="shared" si="30"/>
        <v>0.53858826760586154</v>
      </c>
      <c r="M186">
        <f t="shared" si="31"/>
        <v>2.1672617529928755</v>
      </c>
      <c r="N186">
        <f t="shared" si="32"/>
        <v>1.8567058737562385</v>
      </c>
    </row>
    <row r="187" spans="1:14" x14ac:dyDescent="0.25">
      <c r="A187" s="4">
        <f>IF('True_Odds_Calculator_2-way'!A188="","",'True_Odds_Calculator_2-way'!A188)</f>
        <v>1.81</v>
      </c>
      <c r="B187" s="4">
        <f>IF('True_Odds_Calculator_2-way'!B188="","",'True_Odds_Calculator_2-way'!B188)</f>
        <v>2.09</v>
      </c>
      <c r="C187" s="4">
        <f t="shared" si="22"/>
        <v>0.5524861878453039</v>
      </c>
      <c r="D187">
        <f t="shared" si="23"/>
        <v>0.47846889952153115</v>
      </c>
      <c r="E187">
        <f t="shared" si="24"/>
        <v>3.0955087366835166E-2</v>
      </c>
      <c r="F187">
        <f t="shared" si="25"/>
        <v>-0.23339237093235332</v>
      </c>
      <c r="G187">
        <v>0</v>
      </c>
      <c r="H187">
        <f t="shared" si="26"/>
        <v>0.26434745829918849</v>
      </c>
      <c r="I187">
        <f t="shared" si="27"/>
        <v>-1.064251428023502</v>
      </c>
      <c r="J187">
        <f t="shared" si="28"/>
        <v>1.064251428023502</v>
      </c>
      <c r="K187">
        <f t="shared" si="29"/>
        <v>0.53704433642160887</v>
      </c>
      <c r="L187">
        <f t="shared" si="30"/>
        <v>0.46295566357839102</v>
      </c>
      <c r="M187">
        <f t="shared" si="31"/>
        <v>1.8620436566990362</v>
      </c>
      <c r="N187">
        <f t="shared" si="32"/>
        <v>2.1600340565456171</v>
      </c>
    </row>
    <row r="188" spans="1:14" x14ac:dyDescent="0.25">
      <c r="A188" s="4">
        <f>IF('True_Odds_Calculator_2-way'!A189="","",'True_Odds_Calculator_2-way'!A189)</f>
        <v>1.83</v>
      </c>
      <c r="B188" s="4">
        <f>IF('True_Odds_Calculator_2-way'!B189="","",'True_Odds_Calculator_2-way'!B189)</f>
        <v>2.0099999999999998</v>
      </c>
      <c r="C188" s="4">
        <f t="shared" si="22"/>
        <v>0.54644808743169393</v>
      </c>
      <c r="D188">
        <f t="shared" si="23"/>
        <v>0.49751243781094534</v>
      </c>
      <c r="E188">
        <f t="shared" si="24"/>
        <v>4.3960525242639381E-2</v>
      </c>
      <c r="F188">
        <f t="shared" si="25"/>
        <v>-0.22790419487263125</v>
      </c>
      <c r="G188">
        <v>0</v>
      </c>
      <c r="H188">
        <f t="shared" si="26"/>
        <v>0.27186472011527063</v>
      </c>
      <c r="I188">
        <f t="shared" si="27"/>
        <v>-1.0921952084562025</v>
      </c>
      <c r="J188">
        <f t="shared" si="28"/>
        <v>1.0921952084562025</v>
      </c>
      <c r="K188">
        <f t="shared" si="29"/>
        <v>0.52451531528425399</v>
      </c>
      <c r="L188">
        <f t="shared" si="30"/>
        <v>0.47548468471574579</v>
      </c>
      <c r="M188">
        <f t="shared" si="31"/>
        <v>1.9065220230186481</v>
      </c>
      <c r="N188">
        <f t="shared" si="32"/>
        <v>2.1031171605407648</v>
      </c>
    </row>
    <row r="189" spans="1:14" x14ac:dyDescent="0.25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22"/>
        <v>0.49261083743842371</v>
      </c>
      <c r="D189">
        <f t="shared" si="23"/>
        <v>0.53191489361702127</v>
      </c>
      <c r="E189">
        <f t="shared" si="24"/>
        <v>2.4525731055444977E-2</v>
      </c>
      <c r="F189">
        <f t="shared" si="25"/>
        <v>-0.23750131013520592</v>
      </c>
      <c r="G189">
        <v>0</v>
      </c>
      <c r="H189">
        <f t="shared" si="26"/>
        <v>0.2620270411906509</v>
      </c>
      <c r="I189">
        <f t="shared" si="27"/>
        <v>-1.0503645397539194</v>
      </c>
      <c r="J189">
        <f t="shared" si="28"/>
        <v>1.0503645397539194</v>
      </c>
      <c r="K189">
        <f t="shared" si="29"/>
        <v>0.48033612555301569</v>
      </c>
      <c r="L189">
        <f t="shared" si="30"/>
        <v>0.51966387444698414</v>
      </c>
      <c r="M189">
        <f t="shared" si="31"/>
        <v>2.081875475946537</v>
      </c>
      <c r="N189">
        <f t="shared" si="32"/>
        <v>1.9243207949834495</v>
      </c>
    </row>
    <row r="190" spans="1:14" x14ac:dyDescent="0.25">
      <c r="A190" s="4">
        <f>IF('True_Odds_Calculator_2-way'!A191="","",'True_Odds_Calculator_2-way'!A191)</f>
        <v>2.2799999999999998</v>
      </c>
      <c r="B190" s="4">
        <f>IF('True_Odds_Calculator_2-way'!B191="","",'True_Odds_Calculator_2-way'!B191)</f>
        <v>1.66</v>
      </c>
      <c r="C190" s="4">
        <f t="shared" si="22"/>
        <v>0.43859649122807021</v>
      </c>
      <c r="D190">
        <f t="shared" si="23"/>
        <v>0.60240963855421692</v>
      </c>
      <c r="E190">
        <f t="shared" si="24"/>
        <v>4.1006129782287015E-2</v>
      </c>
      <c r="F190">
        <f t="shared" si="25"/>
        <v>-0.22320862396956254</v>
      </c>
      <c r="G190">
        <v>0</v>
      </c>
      <c r="H190">
        <f t="shared" si="26"/>
        <v>0.26421475375184955</v>
      </c>
      <c r="I190">
        <f t="shared" si="27"/>
        <v>-1.0879853497231113</v>
      </c>
      <c r="J190">
        <f t="shared" si="28"/>
        <v>1.0879853497231113</v>
      </c>
      <c r="K190">
        <f t="shared" si="29"/>
        <v>0.41795165071949136</v>
      </c>
      <c r="L190">
        <f t="shared" si="30"/>
        <v>0.58204834928050886</v>
      </c>
      <c r="M190">
        <f t="shared" si="31"/>
        <v>2.3926212476455824</v>
      </c>
      <c r="N190">
        <f t="shared" si="32"/>
        <v>1.7180703308172531</v>
      </c>
    </row>
    <row r="191" spans="1:14" x14ac:dyDescent="0.25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1.68</v>
      </c>
      <c r="C191" s="4">
        <f t="shared" si="22"/>
        <v>0.47619047619047616</v>
      </c>
      <c r="D191">
        <f t="shared" si="23"/>
        <v>0.59523809523809523</v>
      </c>
      <c r="E191">
        <f t="shared" si="24"/>
        <v>7.1428571428571397E-2</v>
      </c>
      <c r="F191">
        <f t="shared" si="25"/>
        <v>-0.21201814058956914</v>
      </c>
      <c r="G191">
        <v>0</v>
      </c>
      <c r="H191">
        <f t="shared" si="26"/>
        <v>0.28344671201814059</v>
      </c>
      <c r="I191">
        <f t="shared" si="27"/>
        <v>-1.1562432251572008</v>
      </c>
      <c r="J191">
        <f t="shared" si="28"/>
        <v>1.1562432251572008</v>
      </c>
      <c r="K191">
        <f t="shared" si="29"/>
        <v>0.4401665057561574</v>
      </c>
      <c r="L191">
        <f t="shared" si="30"/>
        <v>0.55983349424384243</v>
      </c>
      <c r="M191">
        <f t="shared" si="31"/>
        <v>2.2718675476729211</v>
      </c>
      <c r="N191">
        <f t="shared" si="32"/>
        <v>1.7862453931068969</v>
      </c>
    </row>
    <row r="192" spans="1:14" x14ac:dyDescent="0.25">
      <c r="A192" s="4">
        <f>IF('True_Odds_Calculator_2-way'!A193="","",'True_Odds_Calculator_2-way'!A193)</f>
        <v>1.7</v>
      </c>
      <c r="B192" s="4">
        <f>IF('True_Odds_Calculator_2-way'!B193="","",'True_Odds_Calculator_2-way'!B193)</f>
        <v>2.2599999999999998</v>
      </c>
      <c r="C192" s="4">
        <f t="shared" si="22"/>
        <v>0.58823529411764708</v>
      </c>
      <c r="D192">
        <f t="shared" si="23"/>
        <v>0.44247787610619471</v>
      </c>
      <c r="E192">
        <f t="shared" si="24"/>
        <v>3.0713170223841679E-2</v>
      </c>
      <c r="F192">
        <f t="shared" si="25"/>
        <v>-0.2295679333680376</v>
      </c>
      <c r="G192">
        <v>0</v>
      </c>
      <c r="H192">
        <f t="shared" si="26"/>
        <v>0.26028110359187923</v>
      </c>
      <c r="I192">
        <f t="shared" si="27"/>
        <v>-1.0647942749998995</v>
      </c>
      <c r="J192">
        <f t="shared" si="28"/>
        <v>1.0647942749998995</v>
      </c>
      <c r="K192">
        <f t="shared" si="29"/>
        <v>0.57294901687515787</v>
      </c>
      <c r="L192">
        <f t="shared" si="30"/>
        <v>0.42705098312484241</v>
      </c>
      <c r="M192">
        <f t="shared" si="31"/>
        <v>1.7453559924999296</v>
      </c>
      <c r="N192">
        <f t="shared" si="32"/>
        <v>2.3416407864998732</v>
      </c>
    </row>
    <row r="193" spans="1:14" x14ac:dyDescent="0.25">
      <c r="A193" s="4">
        <f>IF('True_Odds_Calculator_2-way'!A194="","",'True_Odds_Calculator_2-way'!A194)</f>
        <v>2.48</v>
      </c>
      <c r="B193" s="4">
        <f>IF('True_Odds_Calculator_2-way'!B194="","",'True_Odds_Calculator_2-way'!B194)</f>
        <v>1.57</v>
      </c>
      <c r="C193" s="4">
        <f t="shared" si="22"/>
        <v>0.40322580645161293</v>
      </c>
      <c r="D193">
        <f t="shared" si="23"/>
        <v>0.63694267515923564</v>
      </c>
      <c r="E193">
        <f t="shared" si="24"/>
        <v>4.0168481610848517E-2</v>
      </c>
      <c r="F193">
        <f t="shared" si="25"/>
        <v>-0.21666324224368205</v>
      </c>
      <c r="G193">
        <v>0</v>
      </c>
      <c r="H193">
        <f t="shared" si="26"/>
        <v>0.25683172385453051</v>
      </c>
      <c r="I193">
        <f t="shared" si="27"/>
        <v>-1.0887588907733552</v>
      </c>
      <c r="J193">
        <f t="shared" si="28"/>
        <v>1.0887588907733552</v>
      </c>
      <c r="K193">
        <f t="shared" si="29"/>
        <v>0.38294175852351953</v>
      </c>
      <c r="L193">
        <f t="shared" si="30"/>
        <v>0.61705824147648058</v>
      </c>
      <c r="M193">
        <f t="shared" si="31"/>
        <v>2.6113631583445658</v>
      </c>
      <c r="N193">
        <f t="shared" si="32"/>
        <v>1.6205925677408124</v>
      </c>
    </row>
    <row r="194" spans="1:14" x14ac:dyDescent="0.25">
      <c r="A194" s="4">
        <f>IF('True_Odds_Calculator_2-way'!A195="","",'True_Odds_Calculator_2-way'!A195)</f>
        <v>2.11</v>
      </c>
      <c r="B194" s="4">
        <f>IF('True_Odds_Calculator_2-way'!B195="","",'True_Odds_Calculator_2-way'!B195)</f>
        <v>1.77</v>
      </c>
      <c r="C194" s="4">
        <f t="shared" si="22"/>
        <v>0.47393364928909953</v>
      </c>
      <c r="D194">
        <f t="shared" si="23"/>
        <v>0.56497175141242939</v>
      </c>
      <c r="E194">
        <f t="shared" si="24"/>
        <v>3.8905400701529036E-2</v>
      </c>
      <c r="F194">
        <f t="shared" si="25"/>
        <v>-0.22885372319061759</v>
      </c>
      <c r="G194">
        <v>0</v>
      </c>
      <c r="H194">
        <f t="shared" si="26"/>
        <v>0.26775912389214662</v>
      </c>
      <c r="I194">
        <f t="shared" si="27"/>
        <v>-1.0816659234722941</v>
      </c>
      <c r="J194">
        <f t="shared" si="28"/>
        <v>1.0816659234722941</v>
      </c>
      <c r="K194">
        <f t="shared" si="29"/>
        <v>0.45441136703461599</v>
      </c>
      <c r="L194">
        <f t="shared" si="30"/>
        <v>0.54558863296538396</v>
      </c>
      <c r="M194">
        <f t="shared" si="31"/>
        <v>2.2006491750542465</v>
      </c>
      <c r="N194">
        <f t="shared" si="32"/>
        <v>1.8328827610736662</v>
      </c>
    </row>
    <row r="195" spans="1:14" x14ac:dyDescent="0.25">
      <c r="A195" s="4">
        <f>IF('True_Odds_Calculator_2-way'!A196="","",'True_Odds_Calculator_2-way'!A196)</f>
        <v>2.77</v>
      </c>
      <c r="B195" s="4">
        <f>IF('True_Odds_Calculator_2-way'!B196="","",'True_Odds_Calculator_2-way'!B196)</f>
        <v>1.5</v>
      </c>
      <c r="C195" s="4">
        <f t="shared" ref="C195:C258" si="33">1/A195</f>
        <v>0.36101083032490977</v>
      </c>
      <c r="D195">
        <f t="shared" ref="D195:D258" si="34">1/B195</f>
        <v>0.66666666666666663</v>
      </c>
      <c r="E195">
        <f t="shared" ref="E195:E258" si="35">C195+D195-1</f>
        <v>2.7677496991576511E-2</v>
      </c>
      <c r="F195">
        <f t="shared" ref="F195:F258" si="36">C195+D195-(C195*D195)-1</f>
        <v>-0.21299638989169667</v>
      </c>
      <c r="G195">
        <v>0</v>
      </c>
      <c r="H195">
        <f t="shared" ref="H195:H258" si="37">C195*D195</f>
        <v>0.24067388688327318</v>
      </c>
      <c r="I195">
        <f t="shared" ref="I195:I258" si="38">((-4*F195*H195)^0.5)/(2*F195)</f>
        <v>-1.062988006905468</v>
      </c>
      <c r="J195">
        <f t="shared" ref="J195:J258" si="39">(-((-4*F195*H195)^0.5))/(2*F195)</f>
        <v>1.062988006905468</v>
      </c>
      <c r="K195">
        <f t="shared" ref="K195:K258" si="40">IF(A195="","",(C195/($J195+C195-($J195*C195))))</f>
        <v>0.34704282370971568</v>
      </c>
      <c r="L195">
        <f t="shared" ref="L195:L258" si="41">IF(B195="","",(D195/($J195+D195-($J195*D195))))</f>
        <v>0.65295717629028427</v>
      </c>
      <c r="M195">
        <f t="shared" ref="M195:M258" si="42">IF(A195="","",1/K195)</f>
        <v>2.8814887722226783</v>
      </c>
      <c r="N195">
        <f t="shared" ref="N195:N258" si="43">IF(B195="","",1/L195)</f>
        <v>1.531494003452734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1.78</v>
      </c>
      <c r="C196" s="4">
        <f t="shared" si="33"/>
        <v>0.46728971962616822</v>
      </c>
      <c r="D196">
        <f t="shared" si="34"/>
        <v>0.5617977528089888</v>
      </c>
      <c r="E196">
        <f t="shared" si="35"/>
        <v>2.908747243515708E-2</v>
      </c>
      <c r="F196">
        <f t="shared" si="36"/>
        <v>-0.23343484196156661</v>
      </c>
      <c r="G196">
        <v>0</v>
      </c>
      <c r="H196">
        <f t="shared" si="37"/>
        <v>0.26252231439672374</v>
      </c>
      <c r="I196">
        <f t="shared" si="38"/>
        <v>-1.0604746049596299</v>
      </c>
      <c r="J196">
        <f t="shared" si="39"/>
        <v>1.0604746049596299</v>
      </c>
      <c r="K196">
        <f t="shared" si="40"/>
        <v>0.45270560758361844</v>
      </c>
      <c r="L196">
        <f t="shared" si="41"/>
        <v>0.54729439241638145</v>
      </c>
      <c r="M196">
        <f t="shared" si="42"/>
        <v>2.2089410496539781</v>
      </c>
      <c r="N196">
        <f t="shared" si="43"/>
        <v>1.8271701918685113</v>
      </c>
    </row>
    <row r="197" spans="1:14" x14ac:dyDescent="0.25">
      <c r="A197" s="4">
        <f>IF('True_Odds_Calculator_2-way'!A198="","",'True_Odds_Calculator_2-way'!A198)</f>
        <v>2.61</v>
      </c>
      <c r="B197" s="4">
        <f>IF('True_Odds_Calculator_2-way'!B198="","",'True_Odds_Calculator_2-way'!B198)</f>
        <v>1.53</v>
      </c>
      <c r="C197" s="4">
        <f t="shared" si="33"/>
        <v>0.38314176245210729</v>
      </c>
      <c r="D197">
        <f t="shared" si="34"/>
        <v>0.65359477124183007</v>
      </c>
      <c r="E197">
        <f t="shared" si="35"/>
        <v>3.6736533693937368E-2</v>
      </c>
      <c r="F197">
        <f t="shared" si="36"/>
        <v>-0.21368291888913937</v>
      </c>
      <c r="G197">
        <v>0</v>
      </c>
      <c r="H197">
        <f t="shared" si="37"/>
        <v>0.25041945258307668</v>
      </c>
      <c r="I197">
        <f t="shared" si="38"/>
        <v>-1.0825528985483326</v>
      </c>
      <c r="J197">
        <f t="shared" si="39"/>
        <v>1.0825528985483326</v>
      </c>
      <c r="K197">
        <f t="shared" si="40"/>
        <v>0.36457628549193738</v>
      </c>
      <c r="L197">
        <f t="shared" si="41"/>
        <v>0.63542371450806256</v>
      </c>
      <c r="M197">
        <f t="shared" si="42"/>
        <v>2.7429101666628148</v>
      </c>
      <c r="N197">
        <f t="shared" si="43"/>
        <v>1.5737530362306167</v>
      </c>
    </row>
    <row r="198" spans="1:14" x14ac:dyDescent="0.25">
      <c r="A198" s="4">
        <f>IF('True_Odds_Calculator_2-way'!A199="","",'True_Odds_Calculator_2-way'!A199)</f>
        <v>1.93</v>
      </c>
      <c r="B198" s="4">
        <f>IF('True_Odds_Calculator_2-way'!B199="","",'True_Odds_Calculator_2-way'!B199)</f>
        <v>1.94</v>
      </c>
      <c r="C198" s="4">
        <f t="shared" si="33"/>
        <v>0.5181347150259068</v>
      </c>
      <c r="D198">
        <f t="shared" si="34"/>
        <v>0.51546391752577325</v>
      </c>
      <c r="E198">
        <f t="shared" si="35"/>
        <v>3.3598632551679941E-2</v>
      </c>
      <c r="F198">
        <f t="shared" si="36"/>
        <v>-0.2334811174616741</v>
      </c>
      <c r="G198">
        <v>0</v>
      </c>
      <c r="H198">
        <f t="shared" si="37"/>
        <v>0.26707975001335404</v>
      </c>
      <c r="I198">
        <f t="shared" si="38"/>
        <v>-1.0695340092890231</v>
      </c>
      <c r="J198">
        <f t="shared" si="39"/>
        <v>1.0695340092890231</v>
      </c>
      <c r="K198">
        <f t="shared" si="40"/>
        <v>0.50133690795359842</v>
      </c>
      <c r="L198">
        <f t="shared" si="41"/>
        <v>0.49866309204640175</v>
      </c>
      <c r="M198">
        <f t="shared" si="42"/>
        <v>1.9946666286387909</v>
      </c>
      <c r="N198">
        <f t="shared" si="43"/>
        <v>2.0053619687316817</v>
      </c>
    </row>
    <row r="199" spans="1:14" x14ac:dyDescent="0.25">
      <c r="A199" s="4">
        <f>IF('True_Odds_Calculator_2-way'!A200="","",'True_Odds_Calculator_2-way'!A200)</f>
        <v>1.95</v>
      </c>
      <c r="B199" s="4">
        <f>IF('True_Odds_Calculator_2-way'!B200="","",'True_Odds_Calculator_2-way'!B200)</f>
        <v>1.92</v>
      </c>
      <c r="C199" s="4">
        <f t="shared" si="33"/>
        <v>0.51282051282051289</v>
      </c>
      <c r="D199">
        <f t="shared" si="34"/>
        <v>0.52083333333333337</v>
      </c>
      <c r="E199">
        <f t="shared" si="35"/>
        <v>3.3653846153846256E-2</v>
      </c>
      <c r="F199">
        <f t="shared" si="36"/>
        <v>-0.23344017094017089</v>
      </c>
      <c r="G199">
        <v>0</v>
      </c>
      <c r="H199">
        <f t="shared" si="37"/>
        <v>0.26709401709401714</v>
      </c>
      <c r="I199">
        <f t="shared" si="38"/>
        <v>-1.0696563746013956</v>
      </c>
      <c r="J199">
        <f t="shared" si="39"/>
        <v>1.0696563746013956</v>
      </c>
      <c r="K199">
        <f t="shared" si="40"/>
        <v>0.49598904672064897</v>
      </c>
      <c r="L199">
        <f t="shared" si="41"/>
        <v>0.50401095327935097</v>
      </c>
      <c r="M199">
        <f t="shared" si="42"/>
        <v>2.0161735558713256</v>
      </c>
      <c r="N199">
        <f t="shared" si="43"/>
        <v>1.9840838646332837</v>
      </c>
    </row>
    <row r="200" spans="1:14" x14ac:dyDescent="0.25">
      <c r="A200" s="4">
        <f>IF('True_Odds_Calculator_2-way'!A201="","",'True_Odds_Calculator_2-way'!A201)</f>
        <v>2.19</v>
      </c>
      <c r="B200" s="4">
        <f>IF('True_Odds_Calculator_2-way'!B201="","",'True_Odds_Calculator_2-way'!B201)</f>
        <v>1.74</v>
      </c>
      <c r="C200" s="4">
        <f t="shared" si="33"/>
        <v>0.45662100456621008</v>
      </c>
      <c r="D200">
        <f t="shared" si="34"/>
        <v>0.57471264367816088</v>
      </c>
      <c r="E200">
        <f t="shared" si="35"/>
        <v>3.1333648244370904E-2</v>
      </c>
      <c r="F200">
        <f t="shared" si="36"/>
        <v>-0.23109221644885325</v>
      </c>
      <c r="G200">
        <v>0</v>
      </c>
      <c r="H200">
        <f t="shared" si="37"/>
        <v>0.26242586469322415</v>
      </c>
      <c r="I200">
        <f t="shared" si="38"/>
        <v>-1.0656403571953759</v>
      </c>
      <c r="J200">
        <f t="shared" si="39"/>
        <v>1.0656403571953759</v>
      </c>
      <c r="K200">
        <f t="shared" si="40"/>
        <v>0.4408953301027736</v>
      </c>
      <c r="L200">
        <f t="shared" si="41"/>
        <v>0.5591046698972264</v>
      </c>
      <c r="M200">
        <f t="shared" si="42"/>
        <v>2.2681120250624973</v>
      </c>
      <c r="N200">
        <f t="shared" si="43"/>
        <v>1.7885738643245783</v>
      </c>
    </row>
    <row r="201" spans="1:14" x14ac:dyDescent="0.25">
      <c r="A201" s="4">
        <f>IF('True_Odds_Calculator_2-way'!A202="","",'True_Odds_Calculator_2-way'!A202)</f>
        <v>2.2200000000000002</v>
      </c>
      <c r="B201" s="4">
        <f>IF('True_Odds_Calculator_2-way'!B202="","",'True_Odds_Calculator_2-way'!B202)</f>
        <v>1.71</v>
      </c>
      <c r="C201" s="4">
        <f t="shared" si="33"/>
        <v>0.4504504504504504</v>
      </c>
      <c r="D201">
        <f t="shared" si="34"/>
        <v>0.58479532163742687</v>
      </c>
      <c r="E201">
        <f t="shared" si="35"/>
        <v>3.5245772087877381E-2</v>
      </c>
      <c r="F201">
        <f t="shared" si="36"/>
        <v>-0.2281755439650176</v>
      </c>
      <c r="G201">
        <v>0</v>
      </c>
      <c r="H201">
        <f t="shared" si="37"/>
        <v>0.26342131605289498</v>
      </c>
      <c r="I201">
        <f t="shared" si="38"/>
        <v>-1.0744616281415775</v>
      </c>
      <c r="J201">
        <f t="shared" si="39"/>
        <v>1.0744616281415775</v>
      </c>
      <c r="K201">
        <f t="shared" si="40"/>
        <v>0.43274247509065539</v>
      </c>
      <c r="L201">
        <f t="shared" si="41"/>
        <v>0.56725752490934445</v>
      </c>
      <c r="M201">
        <f t="shared" si="42"/>
        <v>2.310843186332725</v>
      </c>
      <c r="N201">
        <f t="shared" si="43"/>
        <v>1.7628677559805201</v>
      </c>
    </row>
    <row r="202" spans="1:14" x14ac:dyDescent="0.25">
      <c r="A202" s="4">
        <f>IF('True_Odds_Calculator_2-way'!A203="","",'True_Odds_Calculator_2-way'!A203)</f>
        <v>1.68</v>
      </c>
      <c r="B202" s="4">
        <f>IF('True_Odds_Calculator_2-way'!B203="","",'True_Odds_Calculator_2-way'!B203)</f>
        <v>2.29</v>
      </c>
      <c r="C202" s="4">
        <f t="shared" si="33"/>
        <v>0.59523809523809523</v>
      </c>
      <c r="D202">
        <f t="shared" si="34"/>
        <v>0.4366812227074236</v>
      </c>
      <c r="E202">
        <f t="shared" si="35"/>
        <v>3.1919317945518833E-2</v>
      </c>
      <c r="F202">
        <f t="shared" si="36"/>
        <v>-0.22800998128509042</v>
      </c>
      <c r="G202">
        <v>0</v>
      </c>
      <c r="H202">
        <f t="shared" si="37"/>
        <v>0.25992929923060926</v>
      </c>
      <c r="I202">
        <f t="shared" si="38"/>
        <v>-1.0677035543974551</v>
      </c>
      <c r="J202">
        <f t="shared" si="39"/>
        <v>1.0677035543974551</v>
      </c>
      <c r="K202">
        <f t="shared" si="40"/>
        <v>0.57936138046320074</v>
      </c>
      <c r="L202">
        <f t="shared" si="41"/>
        <v>0.42063861953679943</v>
      </c>
      <c r="M202">
        <f t="shared" si="42"/>
        <v>1.7260384169902692</v>
      </c>
      <c r="N202">
        <f t="shared" si="43"/>
        <v>2.3773375851727168</v>
      </c>
    </row>
    <row r="203" spans="1:14" x14ac:dyDescent="0.25">
      <c r="A203" s="4">
        <f>IF('True_Odds_Calculator_2-way'!A204="","",'True_Odds_Calculator_2-way'!A204)</f>
        <v>2.21</v>
      </c>
      <c r="B203" s="4">
        <f>IF('True_Odds_Calculator_2-way'!B204="","",'True_Odds_Calculator_2-way'!B204)</f>
        <v>1.72</v>
      </c>
      <c r="C203" s="4">
        <f t="shared" si="33"/>
        <v>0.45248868778280543</v>
      </c>
      <c r="D203">
        <f t="shared" si="34"/>
        <v>0.58139534883720934</v>
      </c>
      <c r="E203">
        <f t="shared" si="35"/>
        <v>3.3884036620014824E-2</v>
      </c>
      <c r="F203">
        <f t="shared" si="36"/>
        <v>-0.2291907818583605</v>
      </c>
      <c r="G203">
        <v>0</v>
      </c>
      <c r="H203">
        <f t="shared" si="37"/>
        <v>0.26307481847837527</v>
      </c>
      <c r="I203">
        <f t="shared" si="38"/>
        <v>-1.0713739108887084</v>
      </c>
      <c r="J203">
        <f t="shared" si="39"/>
        <v>1.0713739108887084</v>
      </c>
      <c r="K203">
        <f t="shared" si="40"/>
        <v>0.43547132891069945</v>
      </c>
      <c r="L203">
        <f t="shared" si="41"/>
        <v>0.56452867108930049</v>
      </c>
      <c r="M203">
        <f t="shared" si="42"/>
        <v>2.2963624321753371</v>
      </c>
      <c r="N203">
        <f t="shared" si="43"/>
        <v>1.7713892158398703</v>
      </c>
    </row>
    <row r="204" spans="1:14" x14ac:dyDescent="0.25">
      <c r="A204" s="4">
        <f>IF('True_Odds_Calculator_2-way'!A205="","",'True_Odds_Calculator_2-way'!A205)</f>
        <v>1.93</v>
      </c>
      <c r="B204" s="4">
        <f>IF('True_Odds_Calculator_2-way'!B205="","",'True_Odds_Calculator_2-way'!B205)</f>
        <v>1.95</v>
      </c>
      <c r="C204" s="4">
        <f t="shared" si="33"/>
        <v>0.5181347150259068</v>
      </c>
      <c r="D204">
        <f t="shared" si="34"/>
        <v>0.51282051282051289</v>
      </c>
      <c r="E204">
        <f t="shared" si="35"/>
        <v>3.0955227846419575E-2</v>
      </c>
      <c r="F204">
        <f t="shared" si="36"/>
        <v>-0.23475488242327625</v>
      </c>
      <c r="G204">
        <v>0</v>
      </c>
      <c r="H204">
        <f t="shared" si="37"/>
        <v>0.26571011026969582</v>
      </c>
      <c r="I204">
        <f t="shared" si="38"/>
        <v>-1.0638899909514294</v>
      </c>
      <c r="J204">
        <f t="shared" si="39"/>
        <v>1.0638899909514294</v>
      </c>
      <c r="K204">
        <f t="shared" si="40"/>
        <v>0.50265964972060251</v>
      </c>
      <c r="L204">
        <f t="shared" si="41"/>
        <v>0.49734035027939766</v>
      </c>
      <c r="M204">
        <f t="shared" si="42"/>
        <v>1.9894176915848294</v>
      </c>
      <c r="N204">
        <f t="shared" si="43"/>
        <v>2.0106954914038573</v>
      </c>
    </row>
    <row r="205" spans="1:14" x14ac:dyDescent="0.25">
      <c r="A205" s="4">
        <f>IF('True_Odds_Calculator_2-way'!A206="","",'True_Odds_Calculator_2-way'!A206)</f>
        <v>1.89</v>
      </c>
      <c r="B205" s="4">
        <f>IF('True_Odds_Calculator_2-way'!B206="","",'True_Odds_Calculator_2-way'!B206)</f>
        <v>1.99</v>
      </c>
      <c r="C205" s="4">
        <f t="shared" si="33"/>
        <v>0.52910052910052918</v>
      </c>
      <c r="D205">
        <f t="shared" si="34"/>
        <v>0.50251256281407031</v>
      </c>
      <c r="E205">
        <f t="shared" si="35"/>
        <v>3.16130919145996E-2</v>
      </c>
      <c r="F205">
        <f t="shared" si="36"/>
        <v>-0.23426657094998793</v>
      </c>
      <c r="G205">
        <v>0</v>
      </c>
      <c r="H205">
        <f t="shared" si="37"/>
        <v>0.26587966286458753</v>
      </c>
      <c r="I205">
        <f t="shared" si="38"/>
        <v>-1.0653379535009888</v>
      </c>
      <c r="J205">
        <f t="shared" si="39"/>
        <v>1.0653379535009888</v>
      </c>
      <c r="K205">
        <f t="shared" si="40"/>
        <v>0.51330729170279055</v>
      </c>
      <c r="L205">
        <f t="shared" si="41"/>
        <v>0.48669270829720923</v>
      </c>
      <c r="M205">
        <f t="shared" si="42"/>
        <v>1.9481507786158798</v>
      </c>
      <c r="N205">
        <f t="shared" si="43"/>
        <v>2.0546845739659791</v>
      </c>
    </row>
    <row r="206" spans="1:14" x14ac:dyDescent="0.25">
      <c r="A206" s="4">
        <f>IF('True_Odds_Calculator_2-way'!A207="","",'True_Odds_Calculator_2-way'!A207)</f>
        <v>2.09</v>
      </c>
      <c r="B206" s="4">
        <f>IF('True_Odds_Calculator_2-way'!B207="","",'True_Odds_Calculator_2-way'!B207)</f>
        <v>1.78</v>
      </c>
      <c r="C206" s="4">
        <f t="shared" si="33"/>
        <v>0.47846889952153115</v>
      </c>
      <c r="D206">
        <f t="shared" si="34"/>
        <v>0.5617977528089888</v>
      </c>
      <c r="E206">
        <f t="shared" si="35"/>
        <v>4.0266652330519959E-2</v>
      </c>
      <c r="F206">
        <f t="shared" si="36"/>
        <v>-0.22853610020966608</v>
      </c>
      <c r="G206">
        <v>0</v>
      </c>
      <c r="H206">
        <f t="shared" si="37"/>
        <v>0.26880275254018604</v>
      </c>
      <c r="I206">
        <f t="shared" si="38"/>
        <v>-1.084524705455941</v>
      </c>
      <c r="J206">
        <f t="shared" si="39"/>
        <v>1.084524705455941</v>
      </c>
      <c r="K206">
        <f t="shared" si="40"/>
        <v>0.45826743412464838</v>
      </c>
      <c r="L206">
        <f t="shared" si="41"/>
        <v>0.54173256587535168</v>
      </c>
      <c r="M206">
        <f t="shared" si="42"/>
        <v>2.1821319289469754</v>
      </c>
      <c r="N206">
        <f t="shared" si="43"/>
        <v>1.8459292702556338</v>
      </c>
    </row>
    <row r="207" spans="1:14" x14ac:dyDescent="0.25">
      <c r="A207" s="4">
        <f>IF('True_Odds_Calculator_2-way'!A208="","",'True_Odds_Calculator_2-way'!A208)</f>
        <v>2.4300000000000002</v>
      </c>
      <c r="B207" s="4">
        <f>IF('True_Odds_Calculator_2-way'!B208="","",'True_Odds_Calculator_2-way'!B208)</f>
        <v>1.6</v>
      </c>
      <c r="C207" s="4">
        <f t="shared" si="33"/>
        <v>0.41152263374485593</v>
      </c>
      <c r="D207">
        <f t="shared" si="34"/>
        <v>0.625</v>
      </c>
      <c r="E207">
        <f t="shared" si="35"/>
        <v>3.652263374485587E-2</v>
      </c>
      <c r="F207">
        <f t="shared" si="36"/>
        <v>-0.2206790123456791</v>
      </c>
      <c r="G207">
        <v>0</v>
      </c>
      <c r="H207">
        <f t="shared" si="37"/>
        <v>0.25720164609053497</v>
      </c>
      <c r="I207">
        <f t="shared" si="38"/>
        <v>-1.0795837927188259</v>
      </c>
      <c r="J207">
        <f t="shared" si="39"/>
        <v>1.0795837927188259</v>
      </c>
      <c r="K207">
        <f t="shared" si="40"/>
        <v>0.39311192066596734</v>
      </c>
      <c r="L207">
        <f t="shared" si="41"/>
        <v>0.60688807933403277</v>
      </c>
      <c r="M207">
        <f t="shared" si="42"/>
        <v>2.5438048235879216</v>
      </c>
      <c r="N207">
        <f t="shared" si="43"/>
        <v>1.6477502756312954</v>
      </c>
    </row>
    <row r="208" spans="1:14" x14ac:dyDescent="0.25">
      <c r="A208" s="4">
        <f>IF('True_Odds_Calculator_2-way'!A209="","",'True_Odds_Calculator_2-way'!A209)</f>
        <v>2.31</v>
      </c>
      <c r="B208" s="4">
        <f>IF('True_Odds_Calculator_2-way'!B209="","",'True_Odds_Calculator_2-way'!B209)</f>
        <v>1.65</v>
      </c>
      <c r="C208" s="4">
        <f t="shared" si="33"/>
        <v>0.4329004329004329</v>
      </c>
      <c r="D208">
        <f t="shared" si="34"/>
        <v>0.60606060606060608</v>
      </c>
      <c r="E208">
        <f t="shared" si="35"/>
        <v>3.8961038961038863E-2</v>
      </c>
      <c r="F208">
        <f t="shared" si="36"/>
        <v>-0.22340285976649621</v>
      </c>
      <c r="G208">
        <v>0</v>
      </c>
      <c r="H208">
        <f t="shared" si="37"/>
        <v>0.26236389872753507</v>
      </c>
      <c r="I208">
        <f t="shared" si="38"/>
        <v>-1.0836965077746656</v>
      </c>
      <c r="J208">
        <f t="shared" si="39"/>
        <v>1.0836965077746656</v>
      </c>
      <c r="K208">
        <f t="shared" si="40"/>
        <v>0.41328420662140614</v>
      </c>
      <c r="L208">
        <f t="shared" si="41"/>
        <v>0.58671579337859414</v>
      </c>
      <c r="M208">
        <f t="shared" si="42"/>
        <v>2.4196424251848119</v>
      </c>
      <c r="N208">
        <f t="shared" si="43"/>
        <v>1.7044027300535323</v>
      </c>
    </row>
    <row r="209" spans="1:14" x14ac:dyDescent="0.25">
      <c r="A209" s="4">
        <f>IF('True_Odds_Calculator_2-way'!A210="","",'True_Odds_Calculator_2-way'!A210)</f>
        <v>1.95</v>
      </c>
      <c r="B209" s="4">
        <f>IF('True_Odds_Calculator_2-way'!B210="","",'True_Odds_Calculator_2-way'!B210)</f>
        <v>1.88</v>
      </c>
      <c r="C209" s="4">
        <f t="shared" si="33"/>
        <v>0.51282051282051289</v>
      </c>
      <c r="D209">
        <f t="shared" si="34"/>
        <v>0.53191489361702127</v>
      </c>
      <c r="E209">
        <f t="shared" si="35"/>
        <v>4.4735406437534042E-2</v>
      </c>
      <c r="F209">
        <f t="shared" si="36"/>
        <v>-0.22804146208401543</v>
      </c>
      <c r="G209">
        <v>0</v>
      </c>
      <c r="H209">
        <f t="shared" si="37"/>
        <v>0.27277686852154942</v>
      </c>
      <c r="I209">
        <f t="shared" si="38"/>
        <v>-1.0936965981495175</v>
      </c>
      <c r="J209">
        <f t="shared" si="39"/>
        <v>1.0936965981495175</v>
      </c>
      <c r="K209">
        <f t="shared" si="40"/>
        <v>0.49043365789995519</v>
      </c>
      <c r="L209">
        <f t="shared" si="41"/>
        <v>0.50956634210004492</v>
      </c>
      <c r="M209">
        <f t="shared" si="42"/>
        <v>2.0390117682420414</v>
      </c>
      <c r="N209">
        <f t="shared" si="43"/>
        <v>1.9624530063715757</v>
      </c>
    </row>
    <row r="210" spans="1:14" x14ac:dyDescent="0.25">
      <c r="A210" s="4">
        <f>IF('True_Odds_Calculator_2-way'!A211="","",'True_Odds_Calculator_2-way'!A211)</f>
        <v>1.65</v>
      </c>
      <c r="B210" s="4">
        <f>IF('True_Odds_Calculator_2-way'!B211="","",'True_Odds_Calculator_2-way'!B211)</f>
        <v>2.2599999999999998</v>
      </c>
      <c r="C210" s="4">
        <f t="shared" si="33"/>
        <v>0.60606060606060608</v>
      </c>
      <c r="D210">
        <f t="shared" si="34"/>
        <v>0.44247787610619471</v>
      </c>
      <c r="E210">
        <f t="shared" si="35"/>
        <v>4.85384821668009E-2</v>
      </c>
      <c r="F210">
        <f t="shared" si="36"/>
        <v>-0.21962992759452926</v>
      </c>
      <c r="G210">
        <v>0</v>
      </c>
      <c r="H210">
        <f t="shared" si="37"/>
        <v>0.26816840976133016</v>
      </c>
      <c r="I210">
        <f t="shared" si="38"/>
        <v>-1.1049892402196602</v>
      </c>
      <c r="J210">
        <f t="shared" si="39"/>
        <v>1.1049892402196602</v>
      </c>
      <c r="K210">
        <f t="shared" si="40"/>
        <v>0.58198985616409593</v>
      </c>
      <c r="L210">
        <f t="shared" si="41"/>
        <v>0.41801014383590385</v>
      </c>
      <c r="M210">
        <f t="shared" si="42"/>
        <v>1.7182430061427794</v>
      </c>
      <c r="N210">
        <f t="shared" si="43"/>
        <v>2.3922864426767716</v>
      </c>
    </row>
    <row r="211" spans="1:14" x14ac:dyDescent="0.25">
      <c r="A211" s="4">
        <f>IF('True_Odds_Calculator_2-way'!A212="","",'True_Odds_Calculator_2-way'!A212)</f>
        <v>1.72</v>
      </c>
      <c r="B211" s="4">
        <f>IF('True_Odds_Calculator_2-way'!B212="","",'True_Odds_Calculator_2-way'!B212)</f>
        <v>2.15</v>
      </c>
      <c r="C211" s="4">
        <f t="shared" si="33"/>
        <v>0.58139534883720934</v>
      </c>
      <c r="D211">
        <f t="shared" si="34"/>
        <v>0.46511627906976744</v>
      </c>
      <c r="E211">
        <f t="shared" si="35"/>
        <v>4.6511627906976827E-2</v>
      </c>
      <c r="F211">
        <f t="shared" si="36"/>
        <v>-0.22390481341265545</v>
      </c>
      <c r="G211">
        <v>0</v>
      </c>
      <c r="H211">
        <f t="shared" si="37"/>
        <v>0.27041644131963227</v>
      </c>
      <c r="I211">
        <f t="shared" si="38"/>
        <v>-1.0989674556596452</v>
      </c>
      <c r="J211">
        <f t="shared" si="39"/>
        <v>1.0989674556596452</v>
      </c>
      <c r="K211">
        <f t="shared" si="40"/>
        <v>0.55826731793910211</v>
      </c>
      <c r="L211">
        <f t="shared" si="41"/>
        <v>0.44173268206089783</v>
      </c>
      <c r="M211">
        <f t="shared" si="42"/>
        <v>1.7912565680749446</v>
      </c>
      <c r="N211">
        <f t="shared" si="43"/>
        <v>2.2638125740085919</v>
      </c>
    </row>
    <row r="212" spans="1:14" x14ac:dyDescent="0.25">
      <c r="A212" s="4">
        <f>IF('True_Odds_Calculator_2-way'!A213="","",'True_Odds_Calculator_2-way'!A213)</f>
        <v>1.81</v>
      </c>
      <c r="B212" s="4">
        <f>IF('True_Odds_Calculator_2-way'!B213="","",'True_Odds_Calculator_2-way'!B213)</f>
        <v>2.02</v>
      </c>
      <c r="C212" s="4">
        <f t="shared" si="33"/>
        <v>0.5524861878453039</v>
      </c>
      <c r="D212">
        <f t="shared" si="34"/>
        <v>0.49504950495049505</v>
      </c>
      <c r="E212">
        <f t="shared" si="35"/>
        <v>4.7535692795798834E-2</v>
      </c>
      <c r="F212">
        <f t="shared" si="36"/>
        <v>-0.22597232098900499</v>
      </c>
      <c r="G212">
        <v>0</v>
      </c>
      <c r="H212">
        <f t="shared" si="37"/>
        <v>0.27350801378480388</v>
      </c>
      <c r="I212">
        <f t="shared" si="38"/>
        <v>-1.1001639366407492</v>
      </c>
      <c r="J212">
        <f t="shared" si="39"/>
        <v>1.1001639366407492</v>
      </c>
      <c r="K212">
        <f t="shared" si="40"/>
        <v>0.52878359784482387</v>
      </c>
      <c r="L212">
        <f t="shared" si="41"/>
        <v>0.47121640215517624</v>
      </c>
      <c r="M212">
        <f t="shared" si="42"/>
        <v>1.8911327886790064</v>
      </c>
      <c r="N212">
        <f t="shared" si="43"/>
        <v>2.1221672153735645</v>
      </c>
    </row>
    <row r="213" spans="1:14" x14ac:dyDescent="0.25">
      <c r="A213" s="4">
        <f>IF('True_Odds_Calculator_2-way'!A214="","",'True_Odds_Calculator_2-way'!A214)</f>
        <v>1.81</v>
      </c>
      <c r="B213" s="4">
        <f>IF('True_Odds_Calculator_2-way'!B214="","",'True_Odds_Calculator_2-way'!B214)</f>
        <v>2.02</v>
      </c>
      <c r="C213" s="4">
        <f t="shared" si="33"/>
        <v>0.5524861878453039</v>
      </c>
      <c r="D213">
        <f t="shared" si="34"/>
        <v>0.49504950495049505</v>
      </c>
      <c r="E213">
        <f t="shared" si="35"/>
        <v>4.7535692795798834E-2</v>
      </c>
      <c r="F213">
        <f t="shared" si="36"/>
        <v>-0.22597232098900499</v>
      </c>
      <c r="G213">
        <v>0</v>
      </c>
      <c r="H213">
        <f t="shared" si="37"/>
        <v>0.27350801378480388</v>
      </c>
      <c r="I213">
        <f t="shared" si="38"/>
        <v>-1.1001639366407492</v>
      </c>
      <c r="J213">
        <f t="shared" si="39"/>
        <v>1.1001639366407492</v>
      </c>
      <c r="K213">
        <f t="shared" si="40"/>
        <v>0.52878359784482387</v>
      </c>
      <c r="L213">
        <f t="shared" si="41"/>
        <v>0.47121640215517624</v>
      </c>
      <c r="M213">
        <f t="shared" si="42"/>
        <v>1.8911327886790064</v>
      </c>
      <c r="N213">
        <f t="shared" si="43"/>
        <v>2.1221672153735645</v>
      </c>
    </row>
    <row r="214" spans="1:14" x14ac:dyDescent="0.25">
      <c r="A214" s="4">
        <f>IF('True_Odds_Calculator_2-way'!A215="","",'True_Odds_Calculator_2-way'!A215)</f>
        <v>1.85</v>
      </c>
      <c r="B214" s="4">
        <f>IF('True_Odds_Calculator_2-way'!B215="","",'True_Odds_Calculator_2-way'!B215)</f>
        <v>1.99</v>
      </c>
      <c r="C214" s="4">
        <f t="shared" si="33"/>
        <v>0.54054054054054046</v>
      </c>
      <c r="D214">
        <f t="shared" si="34"/>
        <v>0.50251256281407031</v>
      </c>
      <c r="E214">
        <f t="shared" si="35"/>
        <v>4.3053103354610656E-2</v>
      </c>
      <c r="F214">
        <f t="shared" si="36"/>
        <v>-0.22857530897731926</v>
      </c>
      <c r="G214">
        <v>0</v>
      </c>
      <c r="H214">
        <f t="shared" si="37"/>
        <v>0.27162841233192986</v>
      </c>
      <c r="I214">
        <f t="shared" si="38"/>
        <v>-1.0901165669462136</v>
      </c>
      <c r="J214">
        <f t="shared" si="39"/>
        <v>1.0901165669462136</v>
      </c>
      <c r="K214">
        <f t="shared" si="40"/>
        <v>0.51904934939114777</v>
      </c>
      <c r="L214">
        <f t="shared" si="41"/>
        <v>0.48095065060885256</v>
      </c>
      <c r="M214">
        <f t="shared" si="42"/>
        <v>1.9265990819042815</v>
      </c>
      <c r="N214">
        <f t="shared" si="43"/>
        <v>2.0792154012767514</v>
      </c>
    </row>
    <row r="215" spans="1:14" x14ac:dyDescent="0.25">
      <c r="A215" s="4">
        <f>IF('True_Odds_Calculator_2-way'!A216="","",'True_Odds_Calculator_2-way'!A216)</f>
        <v>1.59</v>
      </c>
      <c r="B215" s="4">
        <f>IF('True_Odds_Calculator_2-way'!B216="","",'True_Odds_Calculator_2-way'!B216)</f>
        <v>2.39</v>
      </c>
      <c r="C215" s="4">
        <f t="shared" si="33"/>
        <v>0.62893081761006286</v>
      </c>
      <c r="D215">
        <f t="shared" si="34"/>
        <v>0.41841004184100417</v>
      </c>
      <c r="E215">
        <f t="shared" si="35"/>
        <v>4.7340859451066919E-2</v>
      </c>
      <c r="F215">
        <f t="shared" si="36"/>
        <v>-0.21581011026025643</v>
      </c>
      <c r="G215">
        <v>0</v>
      </c>
      <c r="H215">
        <f t="shared" si="37"/>
        <v>0.26315096971132335</v>
      </c>
      <c r="I215">
        <f t="shared" si="38"/>
        <v>-1.1042479306102597</v>
      </c>
      <c r="J215">
        <f t="shared" si="39"/>
        <v>1.1042479306102597</v>
      </c>
      <c r="K215">
        <f t="shared" si="40"/>
        <v>0.60550784013315706</v>
      </c>
      <c r="L215">
        <f t="shared" si="41"/>
        <v>0.394492159866843</v>
      </c>
      <c r="M215">
        <f t="shared" si="42"/>
        <v>1.6515062790600537</v>
      </c>
      <c r="N215">
        <f t="shared" si="43"/>
        <v>2.5349046235482611</v>
      </c>
    </row>
    <row r="216" spans="1:14" x14ac:dyDescent="0.25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2.0499999999999998</v>
      </c>
      <c r="C216" s="4">
        <f t="shared" si="33"/>
        <v>0.55865921787709494</v>
      </c>
      <c r="D216">
        <f t="shared" si="34"/>
        <v>0.48780487804878053</v>
      </c>
      <c r="E216">
        <f t="shared" si="35"/>
        <v>4.6464095925875526E-2</v>
      </c>
      <c r="F216">
        <f t="shared" si="36"/>
        <v>-0.22605259572148784</v>
      </c>
      <c r="G216">
        <v>0</v>
      </c>
      <c r="H216">
        <f t="shared" si="37"/>
        <v>0.27251669164736342</v>
      </c>
      <c r="I216">
        <f t="shared" si="38"/>
        <v>-1.0979733645872189</v>
      </c>
      <c r="J216">
        <f t="shared" si="39"/>
        <v>1.0979733645872189</v>
      </c>
      <c r="K216">
        <f t="shared" si="40"/>
        <v>0.53550420798039233</v>
      </c>
      <c r="L216">
        <f t="shared" si="41"/>
        <v>0.46449579201960772</v>
      </c>
      <c r="M216">
        <f t="shared" si="42"/>
        <v>1.8673989580239028</v>
      </c>
      <c r="N216">
        <f t="shared" si="43"/>
        <v>2.1528720328165796</v>
      </c>
    </row>
    <row r="217" spans="1:14" x14ac:dyDescent="0.25">
      <c r="A217" s="4">
        <f>IF('True_Odds_Calculator_2-way'!A218="","",'True_Odds_Calculator_2-way'!A218)</f>
        <v>1.91</v>
      </c>
      <c r="B217" s="4">
        <f>IF('True_Odds_Calculator_2-way'!B218="","",'True_Odds_Calculator_2-way'!B218)</f>
        <v>1.93</v>
      </c>
      <c r="C217" s="4">
        <f t="shared" si="33"/>
        <v>0.52356020942408377</v>
      </c>
      <c r="D217">
        <f t="shared" si="34"/>
        <v>0.5181347150259068</v>
      </c>
      <c r="E217">
        <f t="shared" si="35"/>
        <v>4.1694924449990456E-2</v>
      </c>
      <c r="F217">
        <f t="shared" si="36"/>
        <v>-0.2295797954588612</v>
      </c>
      <c r="G217">
        <v>0</v>
      </c>
      <c r="H217">
        <f t="shared" si="37"/>
        <v>0.27127471990885171</v>
      </c>
      <c r="I217">
        <f t="shared" si="38"/>
        <v>-1.0870207379990005</v>
      </c>
      <c r="J217">
        <f t="shared" si="39"/>
        <v>1.0870207379990005</v>
      </c>
      <c r="K217">
        <f t="shared" si="40"/>
        <v>0.50271747157230162</v>
      </c>
      <c r="L217">
        <f t="shared" si="41"/>
        <v>0.49728252842769838</v>
      </c>
      <c r="M217">
        <f t="shared" si="42"/>
        <v>1.9891888715790902</v>
      </c>
      <c r="N217">
        <f t="shared" si="43"/>
        <v>2.0109292863390706</v>
      </c>
    </row>
    <row r="218" spans="1:14" x14ac:dyDescent="0.25">
      <c r="A218" s="4">
        <f>IF('True_Odds_Calculator_2-way'!A219="","",'True_Odds_Calculator_2-way'!A219)</f>
        <v>2.36</v>
      </c>
      <c r="B218" s="4">
        <f>IF('True_Odds_Calculator_2-way'!B219="","",'True_Odds_Calculator_2-way'!B219)</f>
        <v>1.63</v>
      </c>
      <c r="C218" s="4">
        <f t="shared" si="33"/>
        <v>0.42372881355932207</v>
      </c>
      <c r="D218">
        <f t="shared" si="34"/>
        <v>0.61349693251533743</v>
      </c>
      <c r="E218">
        <f t="shared" si="35"/>
        <v>3.7225746074659449E-2</v>
      </c>
      <c r="F218">
        <f t="shared" si="36"/>
        <v>-0.2227305812623479</v>
      </c>
      <c r="G218">
        <v>0</v>
      </c>
      <c r="H218">
        <f t="shared" si="37"/>
        <v>0.25995632733700741</v>
      </c>
      <c r="I218">
        <f t="shared" si="38"/>
        <v>-1.0803395392536073</v>
      </c>
      <c r="J218">
        <f t="shared" si="39"/>
        <v>1.0803395392536073</v>
      </c>
      <c r="K218">
        <f t="shared" si="40"/>
        <v>0.40497933867464492</v>
      </c>
      <c r="L218">
        <f t="shared" si="41"/>
        <v>0.59502066132535514</v>
      </c>
      <c r="M218">
        <f t="shared" si="42"/>
        <v>2.4692617733849058</v>
      </c>
      <c r="N218">
        <f t="shared" si="43"/>
        <v>1.6806139097297725</v>
      </c>
    </row>
    <row r="219" spans="1:14" x14ac:dyDescent="0.25">
      <c r="A219" s="4">
        <f>IF('True_Odds_Calculator_2-way'!A220="","",'True_Odds_Calculator_2-way'!A220)</f>
        <v>1.94</v>
      </c>
      <c r="B219" s="4">
        <f>IF('True_Odds_Calculator_2-way'!B220="","",'True_Odds_Calculator_2-way'!B220)</f>
        <v>1.88</v>
      </c>
      <c r="C219" s="4">
        <f t="shared" si="33"/>
        <v>0.51546391752577325</v>
      </c>
      <c r="D219">
        <f t="shared" si="34"/>
        <v>0.53191489361702127</v>
      </c>
      <c r="E219">
        <f t="shared" si="35"/>
        <v>4.7378811142794408E-2</v>
      </c>
      <c r="F219">
        <f t="shared" si="36"/>
        <v>-0.22680412371134029</v>
      </c>
      <c r="G219">
        <v>0</v>
      </c>
      <c r="H219">
        <f t="shared" si="37"/>
        <v>0.2741829348541347</v>
      </c>
      <c r="I219">
        <f t="shared" si="38"/>
        <v>-1.0994987428338558</v>
      </c>
      <c r="J219">
        <f t="shared" si="39"/>
        <v>1.0994987428338558</v>
      </c>
      <c r="K219">
        <f t="shared" si="40"/>
        <v>0.49175600120276386</v>
      </c>
      <c r="L219">
        <f t="shared" si="41"/>
        <v>0.50824399879723636</v>
      </c>
      <c r="M219">
        <f t="shared" si="42"/>
        <v>2.0335288182638238</v>
      </c>
      <c r="N219">
        <f t="shared" si="43"/>
        <v>1.9675588936937933</v>
      </c>
    </row>
    <row r="220" spans="1:14" x14ac:dyDescent="0.25">
      <c r="A220" s="4">
        <f>IF('True_Odds_Calculator_2-way'!A221="","",'True_Odds_Calculator_2-way'!A221)</f>
        <v>2.36</v>
      </c>
      <c r="B220" s="4">
        <f>IF('True_Odds_Calculator_2-way'!B221="","",'True_Odds_Calculator_2-way'!B221)</f>
        <v>1.64</v>
      </c>
      <c r="C220" s="4">
        <f t="shared" si="33"/>
        <v>0.42372881355932207</v>
      </c>
      <c r="D220">
        <f t="shared" si="34"/>
        <v>0.6097560975609756</v>
      </c>
      <c r="E220">
        <f t="shared" si="35"/>
        <v>3.3484911120297722E-2</v>
      </c>
      <c r="F220">
        <f t="shared" si="36"/>
        <v>-0.22488631665977676</v>
      </c>
      <c r="G220">
        <v>0</v>
      </c>
      <c r="H220">
        <f t="shared" si="37"/>
        <v>0.25837122778007443</v>
      </c>
      <c r="I220">
        <f t="shared" si="38"/>
        <v>-1.0718661571406802</v>
      </c>
      <c r="J220">
        <f t="shared" si="39"/>
        <v>1.0718661571406802</v>
      </c>
      <c r="K220">
        <f t="shared" si="40"/>
        <v>0.40687819885451121</v>
      </c>
      <c r="L220">
        <f t="shared" si="41"/>
        <v>0.59312180114548885</v>
      </c>
      <c r="M220">
        <f t="shared" si="42"/>
        <v>2.4577379737113252</v>
      </c>
      <c r="N220">
        <f t="shared" si="43"/>
        <v>1.6859943405700353</v>
      </c>
    </row>
    <row r="221" spans="1:14" x14ac:dyDescent="0.25">
      <c r="A221" s="4">
        <f>IF('True_Odds_Calculator_2-way'!A222="","",'True_Odds_Calculator_2-way'!A222)</f>
        <v>2.27</v>
      </c>
      <c r="B221" s="4">
        <f>IF('True_Odds_Calculator_2-way'!B222="","",'True_Odds_Calculator_2-way'!B222)</f>
        <v>1.68</v>
      </c>
      <c r="C221" s="4">
        <f t="shared" si="33"/>
        <v>0.44052863436123346</v>
      </c>
      <c r="D221">
        <f t="shared" si="34"/>
        <v>0.59523809523809523</v>
      </c>
      <c r="E221">
        <f t="shared" si="35"/>
        <v>3.5766729599328695E-2</v>
      </c>
      <c r="F221">
        <f t="shared" si="36"/>
        <v>-0.22645269561569115</v>
      </c>
      <c r="G221">
        <v>0</v>
      </c>
      <c r="H221">
        <f t="shared" si="37"/>
        <v>0.2622194252150199</v>
      </c>
      <c r="I221">
        <f t="shared" si="38"/>
        <v>-1.0760778282064791</v>
      </c>
      <c r="J221">
        <f t="shared" si="39"/>
        <v>1.0760778282064791</v>
      </c>
      <c r="K221">
        <f t="shared" si="40"/>
        <v>0.42254374989680582</v>
      </c>
      <c r="L221">
        <f t="shared" si="41"/>
        <v>0.57745625010319412</v>
      </c>
      <c r="M221">
        <f t="shared" si="42"/>
        <v>2.3666188418222287</v>
      </c>
      <c r="N221">
        <f t="shared" si="43"/>
        <v>1.7317329231804059</v>
      </c>
    </row>
    <row r="222" spans="1:14" x14ac:dyDescent="0.25">
      <c r="A222" s="4">
        <f>IF('True_Odds_Calculator_2-way'!A223="","",'True_Odds_Calculator_2-way'!A223)</f>
        <v>2.2400000000000002</v>
      </c>
      <c r="B222" s="4">
        <f>IF('True_Odds_Calculator_2-way'!B223="","",'True_Odds_Calculator_2-way'!B223)</f>
        <v>1.7</v>
      </c>
      <c r="C222" s="4">
        <f t="shared" si="33"/>
        <v>0.4464285714285714</v>
      </c>
      <c r="D222">
        <f t="shared" si="34"/>
        <v>0.58823529411764708</v>
      </c>
      <c r="E222">
        <f t="shared" si="35"/>
        <v>3.4663865546218364E-2</v>
      </c>
      <c r="F222">
        <f t="shared" si="36"/>
        <v>-0.22794117647058831</v>
      </c>
      <c r="G222">
        <v>0</v>
      </c>
      <c r="H222">
        <f t="shared" si="37"/>
        <v>0.26260504201680673</v>
      </c>
      <c r="I222">
        <f t="shared" si="38"/>
        <v>-1.0733469768527293</v>
      </c>
      <c r="J222">
        <f t="shared" si="39"/>
        <v>1.0733469768527293</v>
      </c>
      <c r="K222">
        <f t="shared" si="40"/>
        <v>0.42900958501512831</v>
      </c>
      <c r="L222">
        <f t="shared" si="41"/>
        <v>0.5709904149848718</v>
      </c>
      <c r="M222">
        <f t="shared" si="42"/>
        <v>2.3309502512973848</v>
      </c>
      <c r="N222">
        <f t="shared" si="43"/>
        <v>1.7513428837969105</v>
      </c>
    </row>
    <row r="223" spans="1:14" x14ac:dyDescent="0.25">
      <c r="A223" s="4">
        <f>IF('True_Odds_Calculator_2-way'!A224="","",'True_Odds_Calculator_2-way'!A224)</f>
        <v>2.5099999999999998</v>
      </c>
      <c r="B223" s="4">
        <f>IF('True_Odds_Calculator_2-way'!B224="","",'True_Odds_Calculator_2-way'!B224)</f>
        <v>1.57</v>
      </c>
      <c r="C223" s="4">
        <f t="shared" si="33"/>
        <v>0.39840637450199207</v>
      </c>
      <c r="D223">
        <f t="shared" si="34"/>
        <v>0.63694267515923564</v>
      </c>
      <c r="E223">
        <f t="shared" si="35"/>
        <v>3.5349049661227649E-2</v>
      </c>
      <c r="F223">
        <f t="shared" si="36"/>
        <v>-0.21841297231456347</v>
      </c>
      <c r="G223">
        <v>0</v>
      </c>
      <c r="H223">
        <f t="shared" si="37"/>
        <v>0.25376202197579112</v>
      </c>
      <c r="I223">
        <f t="shared" si="38"/>
        <v>-1.0778891454484929</v>
      </c>
      <c r="J223">
        <f t="shared" si="39"/>
        <v>1.0778891454484929</v>
      </c>
      <c r="K223">
        <f t="shared" si="40"/>
        <v>0.3805736037101255</v>
      </c>
      <c r="L223">
        <f t="shared" si="41"/>
        <v>0.61942639628987439</v>
      </c>
      <c r="M223">
        <f t="shared" si="42"/>
        <v>2.6276126096272243</v>
      </c>
      <c r="N223">
        <f t="shared" si="43"/>
        <v>1.6143968129056414</v>
      </c>
    </row>
    <row r="224" spans="1:14" x14ac:dyDescent="0.25">
      <c r="A224" s="4">
        <f>IF('True_Odds_Calculator_2-way'!A225="","",'True_Odds_Calculator_2-way'!A225)</f>
        <v>2.33</v>
      </c>
      <c r="B224" s="4">
        <f>IF('True_Odds_Calculator_2-way'!B225="","",'True_Odds_Calculator_2-way'!B225)</f>
        <v>1.66</v>
      </c>
      <c r="C224" s="4">
        <f t="shared" si="33"/>
        <v>0.42918454935622319</v>
      </c>
      <c r="D224">
        <f t="shared" si="34"/>
        <v>0.60240963855421692</v>
      </c>
      <c r="E224">
        <f t="shared" si="35"/>
        <v>3.1594187910440219E-2</v>
      </c>
      <c r="F224">
        <f t="shared" si="36"/>
        <v>-0.22695072134029659</v>
      </c>
      <c r="G224">
        <v>0</v>
      </c>
      <c r="H224">
        <f t="shared" si="37"/>
        <v>0.25854490925073687</v>
      </c>
      <c r="I224">
        <f t="shared" si="38"/>
        <v>-1.0673385899176775</v>
      </c>
      <c r="J224">
        <f t="shared" si="39"/>
        <v>1.0673385899176775</v>
      </c>
      <c r="K224">
        <f t="shared" si="40"/>
        <v>0.41329823019363698</v>
      </c>
      <c r="L224">
        <f t="shared" si="41"/>
        <v>0.58670176980636279</v>
      </c>
      <c r="M224">
        <f t="shared" si="42"/>
        <v>2.4195603245905111</v>
      </c>
      <c r="N224">
        <f t="shared" si="43"/>
        <v>1.7044434693456672</v>
      </c>
    </row>
    <row r="225" spans="1:14" x14ac:dyDescent="0.25">
      <c r="A225" s="4">
        <f>IF('True_Odds_Calculator_2-way'!A226="","",'True_Odds_Calculator_2-way'!A226)</f>
        <v>2.4500000000000002</v>
      </c>
      <c r="B225" s="4">
        <f>IF('True_Odds_Calculator_2-way'!B226="","",'True_Odds_Calculator_2-way'!B226)</f>
        <v>1.6</v>
      </c>
      <c r="C225" s="4">
        <f t="shared" si="33"/>
        <v>0.4081632653061224</v>
      </c>
      <c r="D225">
        <f t="shared" si="34"/>
        <v>0.625</v>
      </c>
      <c r="E225">
        <f t="shared" si="35"/>
        <v>3.3163265306122458E-2</v>
      </c>
      <c r="F225">
        <f t="shared" si="36"/>
        <v>-0.22193877551020402</v>
      </c>
      <c r="G225">
        <v>0</v>
      </c>
      <c r="H225">
        <f t="shared" si="37"/>
        <v>0.25510204081632648</v>
      </c>
      <c r="I225">
        <f t="shared" si="38"/>
        <v>-1.0721125348377949</v>
      </c>
      <c r="J225">
        <f t="shared" si="39"/>
        <v>1.0721125348377949</v>
      </c>
      <c r="K225">
        <f t="shared" si="40"/>
        <v>0.39145635918691934</v>
      </c>
      <c r="L225">
        <f t="shared" si="41"/>
        <v>0.60854364081308054</v>
      </c>
      <c r="M225">
        <f t="shared" si="42"/>
        <v>2.5545631755148031</v>
      </c>
      <c r="N225">
        <f t="shared" si="43"/>
        <v>1.643267520902677</v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44" activePane="bottomLeft" state="frozen"/>
      <selection pane="bottomLeft" activeCell="X201" sqref="X201:X22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7" t="s">
        <v>9</v>
      </c>
      <c r="B1" s="58"/>
      <c r="C1" s="18"/>
      <c r="D1" s="59" t="s">
        <v>25</v>
      </c>
      <c r="E1" s="58"/>
      <c r="F1" s="59" t="s">
        <v>23</v>
      </c>
      <c r="G1" s="58"/>
      <c r="H1" s="59" t="s">
        <v>11</v>
      </c>
      <c r="I1" s="58"/>
      <c r="J1" s="59" t="s">
        <v>10</v>
      </c>
      <c r="K1" s="58"/>
      <c r="L1" s="55" t="s">
        <v>151</v>
      </c>
      <c r="M1" s="56"/>
      <c r="N1" s="13" t="s">
        <v>150</v>
      </c>
      <c r="O1" s="13" t="s">
        <v>152</v>
      </c>
      <c r="P1" s="13" t="s">
        <v>153</v>
      </c>
      <c r="Q1" s="13" t="s">
        <v>154</v>
      </c>
      <c r="R1" s="13" t="s">
        <v>155</v>
      </c>
      <c r="S1" s="13" t="s">
        <v>156</v>
      </c>
      <c r="T1" s="13" t="s">
        <v>157</v>
      </c>
      <c r="U1" s="13" t="s">
        <v>32</v>
      </c>
      <c r="V1" s="13" t="s">
        <v>33</v>
      </c>
      <c r="W1" s="13" t="s">
        <v>173</v>
      </c>
      <c r="X1" s="26" t="s">
        <v>137</v>
      </c>
      <c r="Y1" s="43" t="s">
        <v>159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1.51</v>
      </c>
      <c r="B3">
        <v>2.66</v>
      </c>
      <c r="C3" s="29">
        <f t="shared" ref="C3:C66" si="0">IF(OR($A3="",$B3=""),"",(1/A3)+(1/B3)-1)</f>
        <v>3.8191505253199143E-2</v>
      </c>
      <c r="D3" s="30">
        <f>IF(OR($A3="",$B3=""),"",A3*'MPTO_working_2-way'!$G2)</f>
        <v>1.5676691729323307</v>
      </c>
      <c r="E3" s="32">
        <f>IF(OR($A3="",$B3=""),"",B3*'MPTO_working_2-way'!$G2)</f>
        <v>2.76158940397351</v>
      </c>
      <c r="F3" s="30">
        <f>IF(OR($A3="",$B3=""),"",'MPTO_working_2-way'!D2)</f>
        <v>1.5548329655866526</v>
      </c>
      <c r="G3" s="32">
        <f>IF(OR($A3="",$B3=""),"",'MPTO_working_2-way'!E2)</f>
        <v>2.802344240563734</v>
      </c>
      <c r="H3" s="30">
        <f>IF(OR($A3="",$B3=""),"",'OddsRatio_working_2-way'!M2)</f>
        <v>1.5542823429107684</v>
      </c>
      <c r="I3" s="30">
        <f>IF(OR($A3="",$B3=""),"",'OddsRatio_working_2-way'!N2)</f>
        <v>2.8041346847683837</v>
      </c>
      <c r="J3" s="30">
        <f>IF('Log_working_2-way'!$D2="","",A3^('Log_working_2-way'!$D2))</f>
        <v>1.5484113072488479</v>
      </c>
      <c r="K3" s="32">
        <f>IF('Log_working_2-way'!$D2="","",B3^('Log_working_2-way'!$D2))</f>
        <v>2.8234489092067649</v>
      </c>
      <c r="L3" s="37">
        <f>(1/D3)</f>
        <v>0.63788968824940051</v>
      </c>
      <c r="M3" s="37">
        <f>(1/E3)</f>
        <v>0.36211031175059949</v>
      </c>
      <c r="N3" s="38">
        <v>100</v>
      </c>
      <c r="O3" s="38">
        <f>(1/A3)*((N3*A3)-N3)</f>
        <v>33.774834437086092</v>
      </c>
      <c r="P3" s="38">
        <f>(1/B3)*((N3*B3)-N3)</f>
        <v>62.406015037593981</v>
      </c>
      <c r="Q3" s="38">
        <f>(1/B3)*N3</f>
        <v>37.593984962406012</v>
      </c>
      <c r="R3" s="38">
        <f>(1/A3)*N3</f>
        <v>66.225165562913915</v>
      </c>
      <c r="S3" s="39">
        <f>O3-Q3</f>
        <v>-3.8191505253199196</v>
      </c>
      <c r="T3" s="39">
        <f>P3-R3</f>
        <v>-3.8191505253199338</v>
      </c>
      <c r="U3" t="s">
        <v>273</v>
      </c>
      <c r="V3" t="s">
        <v>276</v>
      </c>
      <c r="W3" t="s">
        <v>315</v>
      </c>
      <c r="X3" s="62">
        <v>44449</v>
      </c>
      <c r="Y3" s="41"/>
    </row>
    <row r="4" spans="1:25" s="12" customFormat="1" ht="15" x14ac:dyDescent="0.25">
      <c r="A4">
        <v>2.4500000000000002</v>
      </c>
      <c r="B4">
        <v>1.6</v>
      </c>
      <c r="C4" s="29">
        <f t="shared" si="0"/>
        <v>3.3163265306122458E-2</v>
      </c>
      <c r="D4" s="30">
        <f>IF(OR($A4="",$B4=""),"",A4*'MPTO_working_2-way'!$G3)</f>
        <v>2.53125</v>
      </c>
      <c r="E4" s="32">
        <f>IF(OR($A4="",$B4=""),"",B4*'MPTO_working_2-way'!$G3)</f>
        <v>1.653061224489796</v>
      </c>
      <c r="F4" s="30">
        <f>IF(OR($A4="",$B4=""),"",'MPTO_working_2-way'!D3)</f>
        <v>2.5537459283387625</v>
      </c>
      <c r="G4" s="32">
        <f>IF(OR($A4="",$B4=""),"",'MPTO_working_2-way'!E3)</f>
        <v>1.6436058700209644</v>
      </c>
      <c r="H4" s="30">
        <f>IF(OR($A4="",$B4=""),"",'OddsRatio_working_2-way'!M3)</f>
        <v>2.5545631755148031</v>
      </c>
      <c r="I4" s="30">
        <f>IF(OR($A4="",$B4=""),"",'OddsRatio_working_2-way'!N3)</f>
        <v>1.643267520902677</v>
      </c>
      <c r="J4" s="30">
        <f>IF('Log_working_2-way'!$D3="","",A4^('Log_working_2-way'!$D3))</f>
        <v>2.5650213685886376</v>
      </c>
      <c r="K4" s="32">
        <f>IF('Log_working_2-way'!$D3="","",B4^('Log_working_2-way'!$D3))</f>
        <v>1.6389689112690746</v>
      </c>
      <c r="L4" s="37">
        <f t="shared" ref="L4:L67" si="1">(1/D4)</f>
        <v>0.39506172839506171</v>
      </c>
      <c r="M4" s="37">
        <f t="shared" ref="M4:M67" si="2">(1/E4)</f>
        <v>0.60493827160493829</v>
      </c>
      <c r="N4" s="38">
        <v>100</v>
      </c>
      <c r="O4" s="38">
        <f t="shared" ref="O4:O67" si="3">(1/A4)*((N4*A4)-N4)</f>
        <v>59.183673469387763</v>
      </c>
      <c r="P4" s="38">
        <f t="shared" ref="P4:P67" si="4">(1/B4)*((N4*B4)-N4)</f>
        <v>37.5</v>
      </c>
      <c r="Q4" s="38">
        <f t="shared" ref="Q4:Q67" si="5">(1/B4)*N4</f>
        <v>62.5</v>
      </c>
      <c r="R4" s="38">
        <f t="shared" ref="R4:R67" si="6">(1/A4)*N4</f>
        <v>40.816326530612237</v>
      </c>
      <c r="S4" s="39">
        <f t="shared" ref="S4:S67" si="7">O4-Q4</f>
        <v>-3.3163265306122369</v>
      </c>
      <c r="T4" s="39">
        <f t="shared" ref="T4:T67" si="8">P4-R4</f>
        <v>-3.3163265306122369</v>
      </c>
      <c r="U4" t="s">
        <v>71</v>
      </c>
      <c r="V4" t="s">
        <v>70</v>
      </c>
      <c r="W4" t="s">
        <v>311</v>
      </c>
      <c r="X4" s="62">
        <v>44449</v>
      </c>
      <c r="Y4" s="41"/>
    </row>
    <row r="5" spans="1:25" s="12" customFormat="1" ht="15" x14ac:dyDescent="0.25">
      <c r="A5">
        <v>2.2999999999999998</v>
      </c>
      <c r="B5">
        <v>1.65</v>
      </c>
      <c r="C5" s="29">
        <f t="shared" si="0"/>
        <v>4.0843214756258295E-2</v>
      </c>
      <c r="D5" s="30">
        <f>IF(OR($A5="",$B5=""),"",A5*'MPTO_working_2-way'!$G4)</f>
        <v>2.393939393939394</v>
      </c>
      <c r="E5" s="32">
        <f>IF(OR($A5="",$B5=""),"",B5*'MPTO_working_2-way'!$G4)</f>
        <v>1.7173913043478262</v>
      </c>
      <c r="F5" s="30">
        <f>IF(OR($A5="",$B5=""),"",'MPTO_working_2-way'!D4)</f>
        <v>2.4133545310015898</v>
      </c>
      <c r="G5" s="32">
        <f>IF(OR($A5="",$B5=""),"",'MPTO_working_2-way'!E4)</f>
        <v>1.7075365579302588</v>
      </c>
      <c r="H5" s="30">
        <f>IF(OR($A5="",$B5=""),"",'OddsRatio_working_2-way'!M4)</f>
        <v>2.4142135623730949</v>
      </c>
      <c r="I5" s="30">
        <f>IF(OR($A5="",$B5=""),"",'OddsRatio_working_2-way'!N4)</f>
        <v>1.7071067811865481</v>
      </c>
      <c r="J5" s="30">
        <f>IF('Log_working_2-way'!$D4="","",A5^('Log_working_2-way'!$D4))</f>
        <v>2.4232620837218128</v>
      </c>
      <c r="K5" s="32">
        <f>IF('Log_working_2-way'!$D4="","",B5^('Log_working_2-way'!$D4))</f>
        <v>1.7026112839208782</v>
      </c>
      <c r="L5" s="37">
        <f t="shared" si="1"/>
        <v>0.41772151898734178</v>
      </c>
      <c r="M5" s="37">
        <f t="shared" si="2"/>
        <v>0.58227848101265822</v>
      </c>
      <c r="N5" s="38">
        <v>100</v>
      </c>
      <c r="O5" s="38">
        <f t="shared" si="3"/>
        <v>56.521739130434774</v>
      </c>
      <c r="P5" s="38">
        <f t="shared" si="4"/>
        <v>39.393939393939398</v>
      </c>
      <c r="Q5" s="38">
        <f t="shared" si="5"/>
        <v>60.606060606060609</v>
      </c>
      <c r="R5" s="38">
        <f t="shared" si="6"/>
        <v>43.478260869565219</v>
      </c>
      <c r="S5" s="39">
        <f t="shared" si="7"/>
        <v>-4.0843214756258348</v>
      </c>
      <c r="T5" s="39">
        <f t="shared" si="8"/>
        <v>-4.0843214756258206</v>
      </c>
      <c r="U5" t="s">
        <v>331</v>
      </c>
      <c r="V5" t="s">
        <v>186</v>
      </c>
      <c r="W5" t="s">
        <v>316</v>
      </c>
      <c r="X5" s="62">
        <v>44449</v>
      </c>
      <c r="Y5" s="41"/>
    </row>
    <row r="6" spans="1:25" s="12" customFormat="1" ht="15" x14ac:dyDescent="0.25">
      <c r="A6">
        <v>1.99</v>
      </c>
      <c r="B6">
        <v>1.88</v>
      </c>
      <c r="C6" s="29">
        <f t="shared" si="0"/>
        <v>3.4427456431091574E-2</v>
      </c>
      <c r="D6" s="30">
        <f>IF(OR($A6="",$B6=""),"",A6*'MPTO_working_2-way'!$G5)</f>
        <v>2.0585106382978724</v>
      </c>
      <c r="E6" s="32">
        <f>IF(OR($A6="",$B6=""),"",B6*'MPTO_working_2-way'!$G5)</f>
        <v>1.9447236180904521</v>
      </c>
      <c r="F6" s="30">
        <f>IF(OR($A6="",$B6=""),"",'MPTO_working_2-way'!D5)</f>
        <v>2.0605860321656753</v>
      </c>
      <c r="G6" s="32">
        <f>IF(OR($A6="",$B6=""),"",'MPTO_working_2-way'!E5)</f>
        <v>1.9428749480681344</v>
      </c>
      <c r="H6" s="30">
        <f>IF(OR($A6="",$B6=""),"",'OddsRatio_working_2-way'!M5)</f>
        <v>2.0606601717798219</v>
      </c>
      <c r="I6" s="30">
        <f>IF(OR($A6="",$B6=""),"",'OddsRatio_working_2-way'!N5)</f>
        <v>1.9428090415820634</v>
      </c>
      <c r="J6" s="30">
        <f>IF('Log_working_2-way'!$D5="","",A6^('Log_working_2-way'!$D5))</f>
        <v>2.0616072733158419</v>
      </c>
      <c r="K6" s="32">
        <f>IF('Log_working_2-way'!$D5="","",B6^('Log_working_2-way'!$D5))</f>
        <v>1.9419679246135251</v>
      </c>
      <c r="L6" s="37">
        <f t="shared" si="1"/>
        <v>0.48578811369509045</v>
      </c>
      <c r="M6" s="37">
        <f t="shared" si="2"/>
        <v>0.51421188630490955</v>
      </c>
      <c r="N6" s="38">
        <v>100</v>
      </c>
      <c r="O6" s="38">
        <f t="shared" si="3"/>
        <v>49.748743718592962</v>
      </c>
      <c r="P6" s="38">
        <f t="shared" si="4"/>
        <v>46.808510638297875</v>
      </c>
      <c r="Q6" s="38">
        <f t="shared" si="5"/>
        <v>53.191489361702125</v>
      </c>
      <c r="R6" s="38">
        <f t="shared" si="6"/>
        <v>50.251256281407031</v>
      </c>
      <c r="S6" s="39">
        <f t="shared" si="7"/>
        <v>-3.4427456431091628</v>
      </c>
      <c r="T6" s="39">
        <f t="shared" si="8"/>
        <v>-3.4427456431091557</v>
      </c>
      <c r="U6" t="s">
        <v>382</v>
      </c>
      <c r="V6" t="s">
        <v>329</v>
      </c>
      <c r="W6" t="s">
        <v>316</v>
      </c>
      <c r="X6" s="62">
        <v>44449</v>
      </c>
      <c r="Y6" s="41"/>
    </row>
    <row r="7" spans="1:25" s="12" customFormat="1" ht="15" x14ac:dyDescent="0.25">
      <c r="A7">
        <v>2.13</v>
      </c>
      <c r="B7">
        <v>1.79</v>
      </c>
      <c r="C7" s="29">
        <f t="shared" si="0"/>
        <v>2.8142785952212312E-2</v>
      </c>
      <c r="D7" s="30">
        <f>IF(OR($A7="",$B7=""),"",A7*'MPTO_working_2-way'!$G6)</f>
        <v>2.1899441340782122</v>
      </c>
      <c r="E7" s="32">
        <f>IF(OR($A7="",$B7=""),"",B7*'MPTO_working_2-way'!$G6)</f>
        <v>1.84037558685446</v>
      </c>
      <c r="F7" s="30">
        <f>IF(OR($A7="",$B7=""),"",'MPTO_working_2-way'!D6)</f>
        <v>2.1958130561234772</v>
      </c>
      <c r="G7" s="32">
        <f>IF(OR($A7="",$B7=""),"",'MPTO_working_2-way'!E6)</f>
        <v>1.8362511137332338</v>
      </c>
      <c r="H7" s="30">
        <f>IF(OR($A7="",$B7=""),"",'OddsRatio_working_2-way'!M6)</f>
        <v>2.1959848438987186</v>
      </c>
      <c r="I7" s="30">
        <f>IF(OR($A7="",$B7=""),"",'OddsRatio_working_2-way'!N6)</f>
        <v>1.8361309970619364</v>
      </c>
      <c r="J7" s="30">
        <f>IF('Log_working_2-way'!$D6="","",A7^('Log_working_2-way'!$D6))</f>
        <v>2.1986586658056355</v>
      </c>
      <c r="K7" s="32">
        <f>IF('Log_working_2-way'!$D6="","",B7^('Log_working_2-way'!$D6))</f>
        <v>1.8342658577685029</v>
      </c>
      <c r="L7" s="37">
        <f t="shared" si="1"/>
        <v>0.45663265306122452</v>
      </c>
      <c r="M7" s="37">
        <f t="shared" si="2"/>
        <v>0.54336734693877553</v>
      </c>
      <c r="N7" s="38">
        <v>100</v>
      </c>
      <c r="O7" s="38">
        <f t="shared" si="3"/>
        <v>53.051643192488264</v>
      </c>
      <c r="P7" s="38">
        <f t="shared" si="4"/>
        <v>44.134078212290497</v>
      </c>
      <c r="Q7" s="38">
        <f t="shared" si="5"/>
        <v>55.865921787709496</v>
      </c>
      <c r="R7" s="38">
        <f t="shared" si="6"/>
        <v>46.948356807511736</v>
      </c>
      <c r="S7" s="39">
        <f t="shared" si="7"/>
        <v>-2.8142785952212321</v>
      </c>
      <c r="T7" s="39">
        <f t="shared" si="8"/>
        <v>-2.8142785952212392</v>
      </c>
      <c r="U7" t="s">
        <v>294</v>
      </c>
      <c r="V7" t="s">
        <v>298</v>
      </c>
      <c r="W7" t="s">
        <v>317</v>
      </c>
      <c r="X7" s="62">
        <v>44449</v>
      </c>
      <c r="Y7" s="41"/>
    </row>
    <row r="8" spans="1:25" ht="15" x14ac:dyDescent="0.25">
      <c r="A8">
        <v>1.86</v>
      </c>
      <c r="B8">
        <v>2.0299999999999998</v>
      </c>
      <c r="C8" s="29">
        <f t="shared" si="0"/>
        <v>3.0245246040574214E-2</v>
      </c>
      <c r="D8" s="30">
        <f>IF(OR($A8="",$B8=""),"",A8*'MPTO_working_2-way'!$G7)</f>
        <v>1.9162561576354682</v>
      </c>
      <c r="E8" s="32">
        <f>IF(OR($A8="",$B8=""),"",B8*'MPTO_working_2-way'!$G7)</f>
        <v>2.0913978494623655</v>
      </c>
      <c r="F8" s="30">
        <f>IF(OR($A8="",$B8=""),"",'MPTO_working_2-way'!D7)</f>
        <v>1.9138324294186226</v>
      </c>
      <c r="G8" s="32">
        <f>IF(OR($A8="",$B8=""),"",'MPTO_working_2-way'!E7)</f>
        <v>2.0942925287037548</v>
      </c>
      <c r="H8" s="30">
        <f>IF(OR($A8="",$B8=""),"",'OddsRatio_working_2-way'!M7)</f>
        <v>1.9137567818137824</v>
      </c>
      <c r="I8" s="30">
        <f>IF(OR($A8="",$B8=""),"",'OddsRatio_working_2-way'!N7)</f>
        <v>2.0943831224048783</v>
      </c>
      <c r="J8" s="30">
        <f>IF('Log_working_2-way'!$D7="","",A8^('Log_working_2-way'!$D7))</f>
        <v>1.9126582447390832</v>
      </c>
      <c r="K8" s="32">
        <f>IF('Log_working_2-way'!$D7="","",B8^('Log_working_2-way'!$D7))</f>
        <v>2.0957003958101184</v>
      </c>
      <c r="L8" s="37">
        <f t="shared" si="1"/>
        <v>0.52185089974293053</v>
      </c>
      <c r="M8" s="37">
        <f t="shared" si="2"/>
        <v>0.47814910025706941</v>
      </c>
      <c r="N8" s="38">
        <v>100</v>
      </c>
      <c r="O8" s="38">
        <f t="shared" si="3"/>
        <v>46.236559139784944</v>
      </c>
      <c r="P8" s="38">
        <f t="shared" si="4"/>
        <v>50.73891625615763</v>
      </c>
      <c r="Q8" s="38">
        <f t="shared" si="5"/>
        <v>49.26108374384237</v>
      </c>
      <c r="R8" s="38">
        <f t="shared" si="6"/>
        <v>53.763440860215049</v>
      </c>
      <c r="S8" s="39">
        <f t="shared" si="7"/>
        <v>-3.0245246040574258</v>
      </c>
      <c r="T8" s="39">
        <f t="shared" si="8"/>
        <v>-3.0245246040574187</v>
      </c>
      <c r="U8" t="s">
        <v>435</v>
      </c>
      <c r="V8" t="s">
        <v>438</v>
      </c>
      <c r="W8" t="s">
        <v>455</v>
      </c>
      <c r="X8" s="62">
        <v>44449</v>
      </c>
      <c r="Y8" s="41"/>
    </row>
    <row r="9" spans="1:25" ht="15" x14ac:dyDescent="0.25">
      <c r="A9">
        <v>2.92</v>
      </c>
      <c r="B9">
        <v>1.44</v>
      </c>
      <c r="C9" s="29">
        <f t="shared" si="0"/>
        <v>3.6910197869101991E-2</v>
      </c>
      <c r="D9" s="30">
        <f>IF(OR($A9="",$B9=""),"",A9*'MPTO_working_2-way'!$G8)</f>
        <v>3.0277777777777777</v>
      </c>
      <c r="E9" s="32">
        <f>IF(OR($A9="",$B9=""),"",B9*'MPTO_working_2-way'!$G8)</f>
        <v>1.4931506849315068</v>
      </c>
      <c r="F9" s="30">
        <f>IF(OR($A9="",$B9=""),"",'MPTO_working_2-way'!D8)</f>
        <v>3.086318261890781</v>
      </c>
      <c r="G9" s="32">
        <f>IF(OR($A9="",$B9=""),"",'MPTO_working_2-way'!E8)</f>
        <v>1.4793132564030396</v>
      </c>
      <c r="H9" s="30">
        <f>IF(OR($A9="",$B9=""),"",'OddsRatio_working_2-way'!M8)</f>
        <v>3.0889318714683744</v>
      </c>
      <c r="I9" s="30">
        <f>IF(OR($A9="",$B9=""),"",'OddsRatio_working_2-way'!N8)</f>
        <v>1.4787135538781691</v>
      </c>
      <c r="J9" s="30">
        <f>IF('Log_working_2-way'!$D8="","",A9^('Log_working_2-way'!$D8))</f>
        <v>3.1170445744636339</v>
      </c>
      <c r="K9" s="32">
        <f>IF('Log_working_2-way'!$D8="","",B9^('Log_working_2-way'!$D8))</f>
        <v>1.4723566107495401</v>
      </c>
      <c r="L9" s="37">
        <f t="shared" si="1"/>
        <v>0.33027522935779818</v>
      </c>
      <c r="M9" s="37">
        <f t="shared" si="2"/>
        <v>0.66972477064220182</v>
      </c>
      <c r="N9" s="38">
        <v>100</v>
      </c>
      <c r="O9" s="38">
        <f t="shared" si="3"/>
        <v>65.753424657534239</v>
      </c>
      <c r="P9" s="38">
        <f t="shared" si="4"/>
        <v>30.555555555555554</v>
      </c>
      <c r="Q9" s="38">
        <f t="shared" si="5"/>
        <v>69.444444444444443</v>
      </c>
      <c r="R9" s="38">
        <f t="shared" si="6"/>
        <v>34.246575342465754</v>
      </c>
      <c r="S9" s="39">
        <f t="shared" si="7"/>
        <v>-3.6910197869102035</v>
      </c>
      <c r="T9" s="39">
        <f t="shared" si="8"/>
        <v>-3.6910197869101999</v>
      </c>
      <c r="U9" t="s">
        <v>117</v>
      </c>
      <c r="V9" t="s">
        <v>113</v>
      </c>
      <c r="W9" t="s">
        <v>314</v>
      </c>
      <c r="X9" s="62">
        <v>44449</v>
      </c>
      <c r="Y9" s="41"/>
    </row>
    <row r="10" spans="1:25" ht="14.25" customHeight="1" x14ac:dyDescent="0.25">
      <c r="A10">
        <v>1.61</v>
      </c>
      <c r="B10">
        <v>2.36</v>
      </c>
      <c r="C10" s="29">
        <f t="shared" si="0"/>
        <v>4.4846825981682326E-2</v>
      </c>
      <c r="D10" s="30">
        <f>IF(OR($A10="",$B10=""),"",A10*'MPTO_working_2-way'!$G9)</f>
        <v>1.6822033898305087</v>
      </c>
      <c r="E10" s="32">
        <f>IF(OR($A10="",$B10=""),"",B10*'MPTO_working_2-way'!$G9)</f>
        <v>2.4658385093167703</v>
      </c>
      <c r="F10" s="30">
        <f>IF(OR($A10="",$B10=""),"",'MPTO_working_2-way'!D9)</f>
        <v>1.6703006857745737</v>
      </c>
      <c r="G10" s="32">
        <f>IF(OR($A10="",$B10=""),"",'MPTO_working_2-way'!E9)</f>
        <v>2.4918677859391396</v>
      </c>
      <c r="H10" s="30">
        <f>IF(OR($A10="",$B10=""),"",'OddsRatio_working_2-way'!M9)</f>
        <v>1.6697233845138648</v>
      </c>
      <c r="I10" s="30">
        <f>IF(OR($A10="",$B10=""),"",'OddsRatio_working_2-way'!N9)</f>
        <v>2.4931537753095996</v>
      </c>
      <c r="J10" s="30">
        <f>IF('Log_working_2-way'!$D9="","",A10^('Log_working_2-way'!$D9))</f>
        <v>1.6642785352461773</v>
      </c>
      <c r="K10" s="32">
        <f>IF('Log_working_2-way'!$D9="","",B10^('Log_working_2-way'!$D9))</f>
        <v>2.5053926130981345</v>
      </c>
      <c r="L10" s="37">
        <f t="shared" si="1"/>
        <v>0.59445843828715361</v>
      </c>
      <c r="M10" s="37">
        <f t="shared" si="2"/>
        <v>0.40554156171284633</v>
      </c>
      <c r="N10" s="38">
        <v>100</v>
      </c>
      <c r="O10" s="38">
        <f t="shared" si="3"/>
        <v>37.888198757763973</v>
      </c>
      <c r="P10" s="38">
        <f t="shared" si="4"/>
        <v>57.627118644067799</v>
      </c>
      <c r="Q10" s="38">
        <f t="shared" si="5"/>
        <v>42.372881355932208</v>
      </c>
      <c r="R10" s="38">
        <f t="shared" si="6"/>
        <v>62.11180124223602</v>
      </c>
      <c r="S10" s="39">
        <f t="shared" si="7"/>
        <v>-4.4846825981682343</v>
      </c>
      <c r="T10" s="39">
        <f t="shared" si="8"/>
        <v>-4.4846825981682201</v>
      </c>
      <c r="U10" t="s">
        <v>193</v>
      </c>
      <c r="V10" t="s">
        <v>181</v>
      </c>
      <c r="W10" t="s">
        <v>315</v>
      </c>
      <c r="X10" s="62">
        <v>44450</v>
      </c>
      <c r="Y10" s="41"/>
    </row>
    <row r="11" spans="1:25" ht="15" x14ac:dyDescent="0.25">
      <c r="A11">
        <v>1.63</v>
      </c>
      <c r="B11">
        <v>2.31</v>
      </c>
      <c r="C11" s="29">
        <f t="shared" si="0"/>
        <v>4.6397365415770331E-2</v>
      </c>
      <c r="D11" s="30">
        <f>IF(OR($A11="",$B11=""),"",A11*'MPTO_working_2-way'!$G10)</f>
        <v>1.7056277056277056</v>
      </c>
      <c r="E11" s="32">
        <f>IF(OR($A11="",$B11=""),"",B11*'MPTO_working_2-way'!$G10)</f>
        <v>2.4171779141104297</v>
      </c>
      <c r="F11" s="30">
        <f>IF(OR($A11="",$B11=""),"",'MPTO_working_2-way'!D10)</f>
        <v>1.6940588936629699</v>
      </c>
      <c r="G11" s="32">
        <f>IF(OR($A11="",$B11=""),"",'MPTO_working_2-way'!E10)</f>
        <v>2.4407999222117787</v>
      </c>
      <c r="H11" s="30">
        <f>IF(OR($A11="",$B11=""),"",'OddsRatio_working_2-way'!M10)</f>
        <v>1.6934810960180178</v>
      </c>
      <c r="I11" s="30">
        <f>IF(OR($A11="",$B11=""),"",'OddsRatio_working_2-way'!N10)</f>
        <v>2.442000374259687</v>
      </c>
      <c r="J11" s="30">
        <f>IF('Log_working_2-way'!$D10="","",A11^('Log_working_2-way'!$D10))</f>
        <v>1.6881850418584505</v>
      </c>
      <c r="K11" s="32">
        <f>IF('Log_working_2-way'!$D10="","",B11^('Log_working_2-way'!$D10))</f>
        <v>2.4530975525108785</v>
      </c>
      <c r="L11" s="37">
        <f t="shared" si="1"/>
        <v>0.58629441624365486</v>
      </c>
      <c r="M11" s="37">
        <f t="shared" si="2"/>
        <v>0.41370558375634514</v>
      </c>
      <c r="N11" s="38">
        <v>100</v>
      </c>
      <c r="O11" s="38">
        <f t="shared" si="3"/>
        <v>38.650306748466257</v>
      </c>
      <c r="P11" s="38">
        <f t="shared" si="4"/>
        <v>56.709956709956707</v>
      </c>
      <c r="Q11" s="38">
        <f t="shared" si="5"/>
        <v>43.290043290043286</v>
      </c>
      <c r="R11" s="38">
        <f t="shared" si="6"/>
        <v>61.349693251533743</v>
      </c>
      <c r="S11" s="39">
        <f t="shared" si="7"/>
        <v>-4.6397365415770295</v>
      </c>
      <c r="T11" s="39">
        <f t="shared" si="8"/>
        <v>-4.6397365415770366</v>
      </c>
      <c r="U11" t="s">
        <v>275</v>
      </c>
      <c r="V11" t="s">
        <v>280</v>
      </c>
      <c r="W11" t="s">
        <v>315</v>
      </c>
      <c r="X11" s="62">
        <v>44450</v>
      </c>
      <c r="Y11" s="41"/>
    </row>
    <row r="12" spans="1:25" ht="15" x14ac:dyDescent="0.25">
      <c r="A12">
        <v>1.67</v>
      </c>
      <c r="B12">
        <v>2.33</v>
      </c>
      <c r="C12" s="29">
        <f t="shared" si="0"/>
        <v>2.7986944565804084E-2</v>
      </c>
      <c r="D12" s="30">
        <f>IF(OR($A12="",$B12=""),"",A12*'MPTO_working_2-way'!$G11)</f>
        <v>1.7167381974248928</v>
      </c>
      <c r="E12" s="32">
        <f>IF(OR($A12="",$B12=""),"",B12*'MPTO_working_2-way'!$G11)</f>
        <v>2.3952095808383236</v>
      </c>
      <c r="F12" s="30">
        <f>IF(OR($A12="",$B12=""),"",'MPTO_working_2-way'!D11)</f>
        <v>1.7099602293950913</v>
      </c>
      <c r="G12" s="32">
        <f>IF(OR($A12="",$B12=""),"",'MPTO_working_2-way'!E11)</f>
        <v>2.4085296029216061</v>
      </c>
      <c r="H12" s="30">
        <f>IF(OR($A12="",$B12=""),"",'OddsRatio_working_2-way'!M11)</f>
        <v>1.7097600992562489</v>
      </c>
      <c r="I12" s="30">
        <f>IF(OR($A12="",$B12=""),"",'OddsRatio_working_2-way'!N11)</f>
        <v>2.408926764195241</v>
      </c>
      <c r="J12" s="30">
        <f>IF('Log_working_2-way'!$D11="","",A12^('Log_working_2-way'!$D11))</f>
        <v>1.7066927473832643</v>
      </c>
      <c r="K12" s="32">
        <f>IF('Log_working_2-way'!$D11="","",B12^('Log_working_2-way'!$D11))</f>
        <v>2.4150421151239718</v>
      </c>
      <c r="L12" s="37">
        <f t="shared" si="1"/>
        <v>0.58250000000000002</v>
      </c>
      <c r="M12" s="37">
        <f t="shared" si="2"/>
        <v>0.41749999999999998</v>
      </c>
      <c r="N12" s="38">
        <v>100</v>
      </c>
      <c r="O12" s="38">
        <f t="shared" si="3"/>
        <v>40.119760479041922</v>
      </c>
      <c r="P12" s="38">
        <f t="shared" si="4"/>
        <v>57.081545064377686</v>
      </c>
      <c r="Q12" s="38">
        <f t="shared" si="5"/>
        <v>42.918454935622321</v>
      </c>
      <c r="R12" s="38">
        <f t="shared" si="6"/>
        <v>59.880239520958092</v>
      </c>
      <c r="S12" s="39">
        <f t="shared" si="7"/>
        <v>-2.7986944565803995</v>
      </c>
      <c r="T12" s="39">
        <f t="shared" si="8"/>
        <v>-2.7986944565804066</v>
      </c>
      <c r="U12" t="s">
        <v>284</v>
      </c>
      <c r="V12" t="s">
        <v>281</v>
      </c>
      <c r="W12" t="s">
        <v>178</v>
      </c>
      <c r="X12" s="62">
        <v>44450</v>
      </c>
      <c r="Y12" s="41"/>
    </row>
    <row r="13" spans="1:25" ht="15" x14ac:dyDescent="0.25">
      <c r="A13">
        <v>1.63</v>
      </c>
      <c r="B13">
        <v>2.4</v>
      </c>
      <c r="C13" s="29">
        <f t="shared" si="0"/>
        <v>3.0163599182004175E-2</v>
      </c>
      <c r="D13" s="30">
        <f>IF(OR($A13="",$B13=""),"",A13*'MPTO_working_2-way'!$G12)</f>
        <v>1.6791666666666667</v>
      </c>
      <c r="E13" s="32">
        <f>IF(OR($A13="",$B13=""),"",B13*'MPTO_working_2-way'!$G12)</f>
        <v>2.4723926380368098</v>
      </c>
      <c r="F13" s="30">
        <f>IF(OR($A13="",$B13=""),"",'MPTO_working_2-way'!D12)</f>
        <v>1.6710807347287484</v>
      </c>
      <c r="G13" s="32">
        <f>IF(OR($A13="",$B13=""),"",'MPTO_working_2-way'!E12)</f>
        <v>2.49013367281986</v>
      </c>
      <c r="H13" s="30">
        <f>IF(OR($A13="",$B13=""),"",'OddsRatio_working_2-way'!M12)</f>
        <v>1.670820393249937</v>
      </c>
      <c r="I13" s="30">
        <f>IF(OR($A13="",$B13=""),"",'OddsRatio_working_2-way'!N12)</f>
        <v>2.4907119849998605</v>
      </c>
      <c r="J13" s="30">
        <f>IF('Log_working_2-way'!$D12="","",A13^('Log_working_2-way'!$D12))</f>
        <v>1.6671533200634385</v>
      </c>
      <c r="K13" s="32">
        <f>IF('Log_working_2-way'!$D12="","",B13^('Log_working_2-way'!$D12))</f>
        <v>2.4989058285805683</v>
      </c>
      <c r="L13" s="37">
        <f t="shared" si="1"/>
        <v>0.59553349875930517</v>
      </c>
      <c r="M13" s="37">
        <f t="shared" si="2"/>
        <v>0.40446650124069478</v>
      </c>
      <c r="N13" s="38">
        <v>100</v>
      </c>
      <c r="O13" s="38">
        <f t="shared" si="3"/>
        <v>38.650306748466257</v>
      </c>
      <c r="P13" s="38">
        <f t="shared" si="4"/>
        <v>58.333333333333336</v>
      </c>
      <c r="Q13" s="38">
        <f t="shared" si="5"/>
        <v>41.666666666666671</v>
      </c>
      <c r="R13" s="38">
        <f t="shared" si="6"/>
        <v>61.349693251533743</v>
      </c>
      <c r="S13" s="39">
        <f t="shared" si="7"/>
        <v>-3.0163599182004148</v>
      </c>
      <c r="T13" s="39">
        <f t="shared" si="8"/>
        <v>-3.0163599182004077</v>
      </c>
      <c r="U13" t="s">
        <v>175</v>
      </c>
      <c r="V13" t="s">
        <v>283</v>
      </c>
      <c r="W13" t="s">
        <v>178</v>
      </c>
      <c r="X13" s="62">
        <v>44450</v>
      </c>
      <c r="Y13" s="41"/>
    </row>
    <row r="14" spans="1:25" s="35" customFormat="1" ht="15" x14ac:dyDescent="0.25">
      <c r="A14">
        <v>1.64</v>
      </c>
      <c r="B14">
        <v>2.39</v>
      </c>
      <c r="C14" s="29">
        <f t="shared" si="0"/>
        <v>2.8166139401979873E-2</v>
      </c>
      <c r="D14" s="30">
        <f>IF(OR($A14="",$B14=""),"",A14*'MPTO_working_2-way'!$G13)</f>
        <v>1.6861924686192469</v>
      </c>
      <c r="E14" s="32">
        <f>IF(OR($A14="",$B14=""),"",B14*'MPTO_working_2-way'!$G13)</f>
        <v>2.4573170731707319</v>
      </c>
      <c r="F14" s="30">
        <f>IF(OR($A14="",$B14=""),"",'MPTO_working_2-way'!D13)</f>
        <v>1.6787733424704472</v>
      </c>
      <c r="G14" s="32">
        <f>IF(OR($A14="",$B14=""),"",'MPTO_working_2-way'!E13)</f>
        <v>2.4732458354366487</v>
      </c>
      <c r="H14" s="30">
        <f>IF(OR($A14="",$B14=""),"",'OddsRatio_working_2-way'!M13)</f>
        <v>1.6785511437439771</v>
      </c>
      <c r="I14" s="30">
        <f>IF(OR($A14="",$B14=""),"",'OddsRatio_working_2-way'!N13)</f>
        <v>2.4737282653189494</v>
      </c>
      <c r="J14" s="30">
        <f>IF('Log_working_2-way'!$D13="","",A14^('Log_working_2-way'!$D13))</f>
        <v>1.6751910363664311</v>
      </c>
      <c r="K14" s="32">
        <f>IF('Log_working_2-way'!$D13="","",B14^('Log_working_2-way'!$D13))</f>
        <v>2.4810623159062106</v>
      </c>
      <c r="L14" s="37">
        <f t="shared" si="1"/>
        <v>0.59305210918114148</v>
      </c>
      <c r="M14" s="37">
        <f t="shared" si="2"/>
        <v>0.40694789081885852</v>
      </c>
      <c r="N14" s="38">
        <v>100</v>
      </c>
      <c r="O14" s="38">
        <f t="shared" si="3"/>
        <v>39.024390243902438</v>
      </c>
      <c r="P14" s="38">
        <f t="shared" si="4"/>
        <v>58.15899581589958</v>
      </c>
      <c r="Q14" s="38">
        <f t="shared" si="5"/>
        <v>41.841004184100413</v>
      </c>
      <c r="R14" s="38">
        <f t="shared" si="6"/>
        <v>60.975609756097562</v>
      </c>
      <c r="S14" s="39">
        <f t="shared" si="7"/>
        <v>-2.8166139401979748</v>
      </c>
      <c r="T14" s="39">
        <f t="shared" si="8"/>
        <v>-2.8166139401979819</v>
      </c>
      <c r="U14" t="s">
        <v>198</v>
      </c>
      <c r="V14" t="s">
        <v>183</v>
      </c>
      <c r="W14" t="s">
        <v>178</v>
      </c>
      <c r="X14" s="62">
        <v>44450</v>
      </c>
      <c r="Y14" s="41"/>
    </row>
    <row r="15" spans="1:25" ht="15" x14ac:dyDescent="0.25">
      <c r="A15">
        <v>1.44</v>
      </c>
      <c r="B15">
        <v>2.96</v>
      </c>
      <c r="C15" s="29">
        <f t="shared" si="0"/>
        <v>3.228228228228236E-2</v>
      </c>
      <c r="D15" s="30">
        <f>IF(OR($A15="",$B15=""),"",A15*'MPTO_working_2-way'!$G14)</f>
        <v>1.4864864864864866</v>
      </c>
      <c r="E15" s="32">
        <f>IF(OR($A15="",$B15=""),"",B15*'MPTO_working_2-way'!$G14)</f>
        <v>3.0555555555555558</v>
      </c>
      <c r="F15" s="30">
        <f>IF(OR($A15="",$B15=""),"",'MPTO_working_2-way'!D14)</f>
        <v>1.4742667404537908</v>
      </c>
      <c r="G15" s="32">
        <f>IF(OR($A15="",$B15=""),"",'MPTO_working_2-way'!E14)</f>
        <v>3.1085180863477251</v>
      </c>
      <c r="H15" s="30">
        <f>IF(OR($A15="",$B15=""),"",'OddsRatio_working_2-way'!M14)</f>
        <v>1.4738035414793431</v>
      </c>
      <c r="I15" s="30">
        <f>IF(OR($A15="",$B15=""),"",'OddsRatio_working_2-way'!N14)</f>
        <v>3.1105794120443453</v>
      </c>
      <c r="J15" s="30">
        <f>IF('Log_working_2-way'!$D14="","",A15^('Log_working_2-way'!$D14))</f>
        <v>1.4681972220090935</v>
      </c>
      <c r="K15" s="32">
        <f>IF('Log_working_2-way'!$D14="","",B15^('Log_working_2-way'!$D14))</f>
        <v>3.1358520576192892</v>
      </c>
      <c r="L15" s="37">
        <f t="shared" si="1"/>
        <v>0.67272727272727262</v>
      </c>
      <c r="M15" s="37">
        <f t="shared" si="2"/>
        <v>0.32727272727272727</v>
      </c>
      <c r="N15" s="38">
        <v>100</v>
      </c>
      <c r="O15" s="38">
        <f t="shared" si="3"/>
        <v>30.555555555555554</v>
      </c>
      <c r="P15" s="38">
        <f t="shared" si="4"/>
        <v>66.21621621621621</v>
      </c>
      <c r="Q15" s="38">
        <f t="shared" si="5"/>
        <v>33.783783783783782</v>
      </c>
      <c r="R15" s="38">
        <f t="shared" si="6"/>
        <v>69.444444444444443</v>
      </c>
      <c r="S15" s="39">
        <f t="shared" si="7"/>
        <v>-3.2282282282282289</v>
      </c>
      <c r="T15" s="39">
        <f t="shared" si="8"/>
        <v>-3.2282282282282324</v>
      </c>
      <c r="U15" t="s">
        <v>208</v>
      </c>
      <c r="V15" t="s">
        <v>199</v>
      </c>
      <c r="W15" t="s">
        <v>178</v>
      </c>
      <c r="X15" s="62">
        <v>44450</v>
      </c>
      <c r="Y15" s="41"/>
    </row>
    <row r="16" spans="1:25" ht="15" x14ac:dyDescent="0.25">
      <c r="A16">
        <v>1.92</v>
      </c>
      <c r="B16">
        <v>1.99</v>
      </c>
      <c r="C16" s="29">
        <f t="shared" si="0"/>
        <v>2.3345896147403788E-2</v>
      </c>
      <c r="D16" s="30">
        <f>IF(OR($A16="",$B16=""),"",A16*'MPTO_working_2-way'!$G15)</f>
        <v>1.9648241206030153</v>
      </c>
      <c r="E16" s="32">
        <f>IF(OR($A16="",$B16=""),"",B16*'MPTO_working_2-way'!$G15)</f>
        <v>2.0364583333333335</v>
      </c>
      <c r="F16" s="30">
        <f>IF(OR($A16="",$B16=""),"",'MPTO_working_2-way'!D15)</f>
        <v>1.9640176827387685</v>
      </c>
      <c r="G16" s="32">
        <f>IF(OR($A16="",$B16=""),"",'MPTO_working_2-way'!E15)</f>
        <v>2.0373253705876082</v>
      </c>
      <c r="H16" s="30">
        <f>IF(OR($A16="",$B16=""),"",'OddsRatio_working_2-way'!M15)</f>
        <v>1.9639984073082948</v>
      </c>
      <c r="I16" s="30">
        <f>IF(OR($A16="",$B16=""),"",'OddsRatio_working_2-way'!N15)</f>
        <v>2.0373461122121879</v>
      </c>
      <c r="J16" s="30">
        <f>IF('Log_working_2-way'!$D15="","",A16^('Log_working_2-way'!$D15))</f>
        <v>1.9636346459170313</v>
      </c>
      <c r="K16" s="32">
        <f>IF('Log_working_2-way'!$D15="","",B16^('Log_working_2-way'!$D15))</f>
        <v>2.0377376988644484</v>
      </c>
      <c r="L16" s="37">
        <f t="shared" si="1"/>
        <v>0.50895140664961636</v>
      </c>
      <c r="M16" s="37">
        <f t="shared" si="2"/>
        <v>0.49104859335038359</v>
      </c>
      <c r="N16" s="38">
        <v>100</v>
      </c>
      <c r="O16" s="38">
        <f t="shared" si="3"/>
        <v>47.916666666666671</v>
      </c>
      <c r="P16" s="38">
        <f t="shared" si="4"/>
        <v>49.748743718592962</v>
      </c>
      <c r="Q16" s="38">
        <f t="shared" si="5"/>
        <v>50.251256281407031</v>
      </c>
      <c r="R16" s="38">
        <f t="shared" si="6"/>
        <v>52.083333333333336</v>
      </c>
      <c r="S16" s="39">
        <f t="shared" si="7"/>
        <v>-2.3345896147403593</v>
      </c>
      <c r="T16" s="39">
        <f t="shared" si="8"/>
        <v>-2.3345896147403735</v>
      </c>
      <c r="U16" t="s">
        <v>203</v>
      </c>
      <c r="V16" t="s">
        <v>200</v>
      </c>
      <c r="W16" t="s">
        <v>178</v>
      </c>
      <c r="X16" s="62">
        <v>44450</v>
      </c>
      <c r="Y16" s="41"/>
    </row>
    <row r="17" spans="1:25" ht="15" x14ac:dyDescent="0.25">
      <c r="A17">
        <v>1.48</v>
      </c>
      <c r="B17">
        <v>2.78</v>
      </c>
      <c r="C17" s="29">
        <f t="shared" si="0"/>
        <v>3.538790589150298E-2</v>
      </c>
      <c r="D17" s="30">
        <f>IF(OR($A17="",$B17=""),"",A17*'MPTO_working_2-way'!$G16)</f>
        <v>1.5323741007194245</v>
      </c>
      <c r="E17" s="32">
        <f>IF(OR($A17="",$B17=""),"",B17*'MPTO_working_2-way'!$G16)</f>
        <v>2.8783783783783781</v>
      </c>
      <c r="F17" s="30">
        <f>IF(OR($A17="",$B17=""),"",'MPTO_working_2-way'!D16)</f>
        <v>1.5197990543735225</v>
      </c>
      <c r="G17" s="32">
        <f>IF(OR($A17="",$B17=""),"",'MPTO_working_2-way'!E16)</f>
        <v>2.9238203524729958</v>
      </c>
      <c r="H17" s="30">
        <f>IF(OR($A17="",$B17=""),"",'OddsRatio_working_2-way'!M16)</f>
        <v>1.5192907868894985</v>
      </c>
      <c r="I17" s="30">
        <f>IF(OR($A17="",$B17=""),"",'OddsRatio_working_2-way'!N16)</f>
        <v>2.9257033347152235</v>
      </c>
      <c r="J17" s="30">
        <f>IF('Log_working_2-way'!$D16="","",A17^('Log_working_2-way'!$D16))</f>
        <v>1.5135347646077513</v>
      </c>
      <c r="K17" s="32">
        <f>IF('Log_working_2-way'!$D16="","",B17^('Log_working_2-way'!$D16))</f>
        <v>2.9472878350572889</v>
      </c>
      <c r="L17" s="37">
        <f t="shared" si="1"/>
        <v>0.65258215962441313</v>
      </c>
      <c r="M17" s="37">
        <f t="shared" si="2"/>
        <v>0.34741784037558687</v>
      </c>
      <c r="N17" s="38">
        <v>100</v>
      </c>
      <c r="O17" s="38">
        <f t="shared" si="3"/>
        <v>32.432432432432435</v>
      </c>
      <c r="P17" s="38">
        <f t="shared" si="4"/>
        <v>64.02877697841727</v>
      </c>
      <c r="Q17" s="38">
        <f t="shared" si="5"/>
        <v>35.971223021582738</v>
      </c>
      <c r="R17" s="38">
        <f t="shared" si="6"/>
        <v>67.567567567567565</v>
      </c>
      <c r="S17" s="39">
        <f t="shared" si="7"/>
        <v>-3.5387905891503024</v>
      </c>
      <c r="T17" s="39">
        <f t="shared" si="8"/>
        <v>-3.5387905891502953</v>
      </c>
      <c r="U17" t="s">
        <v>207</v>
      </c>
      <c r="V17" t="s">
        <v>174</v>
      </c>
      <c r="W17" t="s">
        <v>178</v>
      </c>
      <c r="X17" s="62">
        <v>44450</v>
      </c>
      <c r="Y17" s="41"/>
    </row>
    <row r="18" spans="1:25" ht="15" x14ac:dyDescent="0.25">
      <c r="A18">
        <v>1.6</v>
      </c>
      <c r="B18">
        <v>2.42</v>
      </c>
      <c r="C18" s="29">
        <f t="shared" si="0"/>
        <v>3.8223140495867725E-2</v>
      </c>
      <c r="D18" s="30">
        <f>IF(OR($A18="",$B18=""),"",A18*'MPTO_working_2-way'!$G17)</f>
        <v>1.6611570247933884</v>
      </c>
      <c r="E18" s="32">
        <f>IF(OR($A18="",$B18=""),"",B18*'MPTO_working_2-way'!$G17)</f>
        <v>2.5124999999999997</v>
      </c>
      <c r="F18" s="30">
        <f>IF(OR($A18="",$B18=""),"",'MPTO_working_2-way'!D17)</f>
        <v>1.6504688832054561</v>
      </c>
      <c r="G18" s="32">
        <f>IF(OR($A18="",$B18=""),"",'MPTO_working_2-way'!E17)</f>
        <v>2.5373525557011791</v>
      </c>
      <c r="H18" s="30">
        <f>IF(OR($A18="",$B18=""),"",'OddsRatio_working_2-way'!M17)</f>
        <v>1.6500270850261594</v>
      </c>
      <c r="I18" s="30">
        <f>IF(OR($A18="",$B18=""),"",'OddsRatio_working_2-way'!N17)</f>
        <v>2.5383974345619098</v>
      </c>
      <c r="J18" s="30">
        <f>IF('Log_working_2-way'!$D17="","",A18^('Log_working_2-way'!$D17))</f>
        <v>1.6451549975466908</v>
      </c>
      <c r="K18" s="32">
        <f>IF('Log_working_2-way'!$D17="","",B18^('Log_working_2-way'!$D17))</f>
        <v>2.5500151185411704</v>
      </c>
      <c r="L18" s="37">
        <f t="shared" si="1"/>
        <v>0.60199004975124382</v>
      </c>
      <c r="M18" s="37">
        <f t="shared" si="2"/>
        <v>0.39800995024875624</v>
      </c>
      <c r="N18" s="38">
        <v>100</v>
      </c>
      <c r="O18" s="38">
        <f t="shared" si="3"/>
        <v>37.5</v>
      </c>
      <c r="P18" s="38">
        <f t="shared" si="4"/>
        <v>58.677685950413228</v>
      </c>
      <c r="Q18" s="38">
        <f t="shared" si="5"/>
        <v>41.32231404958678</v>
      </c>
      <c r="R18" s="38">
        <f t="shared" si="6"/>
        <v>62.5</v>
      </c>
      <c r="S18" s="39">
        <f t="shared" si="7"/>
        <v>-3.8223140495867796</v>
      </c>
      <c r="T18" s="39">
        <f t="shared" si="8"/>
        <v>-3.8223140495867725</v>
      </c>
      <c r="U18" t="s">
        <v>180</v>
      </c>
      <c r="V18" t="s">
        <v>286</v>
      </c>
      <c r="W18" t="s">
        <v>179</v>
      </c>
      <c r="X18" s="62">
        <v>44450</v>
      </c>
      <c r="Y18" s="41"/>
    </row>
    <row r="19" spans="1:25" ht="15" x14ac:dyDescent="0.25">
      <c r="A19">
        <v>1.72</v>
      </c>
      <c r="B19">
        <v>2.19</v>
      </c>
      <c r="C19" s="29">
        <f t="shared" si="0"/>
        <v>3.8016353403419467E-2</v>
      </c>
      <c r="D19" s="30">
        <f>IF(OR($A19="",$B19=""),"",A19*'MPTO_working_2-way'!$G18)</f>
        <v>1.7853881278538815</v>
      </c>
      <c r="E19" s="32">
        <f>IF(OR($A19="",$B19=""),"",B19*'MPTO_working_2-way'!$G18)</f>
        <v>2.2732558139534884</v>
      </c>
      <c r="F19" s="30">
        <f>IF(OR($A19="",$B19=""),"",'MPTO_working_2-way'!D18)</f>
        <v>1.7781344410876134</v>
      </c>
      <c r="G19" s="32">
        <f>IF(OR($A19="",$B19=""),"",'MPTO_working_2-way'!E18)</f>
        <v>2.2851249696675566</v>
      </c>
      <c r="H19" s="30">
        <f>IF(OR($A19="",$B19=""),"",'OddsRatio_working_2-way'!M18)</f>
        <v>1.7778444682625973</v>
      </c>
      <c r="I19" s="30">
        <f>IF(OR($A19="",$B19=""),"",'OddsRatio_working_2-way'!N18)</f>
        <v>2.2856040517117928</v>
      </c>
      <c r="J19" s="30">
        <f>IF('Log_working_2-way'!$D18="","",A19^('Log_working_2-way'!$D18))</f>
        <v>1.7745420732419892</v>
      </c>
      <c r="K19" s="32">
        <f>IF('Log_working_2-way'!$D18="","",B19^('Log_working_2-way'!$D18))</f>
        <v>2.291085448482058</v>
      </c>
      <c r="L19" s="37">
        <f t="shared" si="1"/>
        <v>0.56010230179028131</v>
      </c>
      <c r="M19" s="37">
        <f t="shared" si="2"/>
        <v>0.43989769820971864</v>
      </c>
      <c r="N19" s="38">
        <v>100</v>
      </c>
      <c r="O19" s="38">
        <f t="shared" si="3"/>
        <v>41.860465116279073</v>
      </c>
      <c r="P19" s="38">
        <f t="shared" si="4"/>
        <v>54.337899543379002</v>
      </c>
      <c r="Q19" s="38">
        <f t="shared" si="5"/>
        <v>45.662100456621005</v>
      </c>
      <c r="R19" s="38">
        <f t="shared" si="6"/>
        <v>58.139534883720934</v>
      </c>
      <c r="S19" s="39">
        <f t="shared" si="7"/>
        <v>-3.8016353403419316</v>
      </c>
      <c r="T19" s="39">
        <f t="shared" si="8"/>
        <v>-3.8016353403419316</v>
      </c>
      <c r="U19" t="s">
        <v>372</v>
      </c>
      <c r="V19" t="s">
        <v>205</v>
      </c>
      <c r="W19" t="s">
        <v>179</v>
      </c>
      <c r="X19" s="62">
        <v>44450</v>
      </c>
      <c r="Y19" s="41"/>
    </row>
    <row r="20" spans="1:25" ht="15" x14ac:dyDescent="0.25">
      <c r="A20">
        <v>1.68</v>
      </c>
      <c r="B20">
        <v>2.25</v>
      </c>
      <c r="C20" s="29">
        <f t="shared" si="0"/>
        <v>3.9682539682539542E-2</v>
      </c>
      <c r="D20" s="30">
        <f>IF(OR($A20="",$B20=""),"",A20*'MPTO_working_2-way'!$G19)</f>
        <v>1.7466666666666664</v>
      </c>
      <c r="E20" s="32">
        <f>IF(OR($A20="",$B20=""),"",B20*'MPTO_working_2-way'!$G19)</f>
        <v>2.339285714285714</v>
      </c>
      <c r="F20" s="30">
        <f>IF(OR($A20="",$B20=""),"",'MPTO_working_2-way'!D19)</f>
        <v>1.7379310344827583</v>
      </c>
      <c r="G20" s="32">
        <f>IF(OR($A20="",$B20=""),"",'MPTO_working_2-way'!E19)</f>
        <v>2.3551401869158877</v>
      </c>
      <c r="H20" s="30">
        <f>IF(OR($A20="",$B20=""),"",'OddsRatio_working_2-way'!M19)</f>
        <v>1.7375635565834309</v>
      </c>
      <c r="I20" s="30">
        <f>IF(OR($A20="",$B20=""),"",'OddsRatio_working_2-way'!N19)</f>
        <v>2.3558153613666013</v>
      </c>
      <c r="J20" s="30">
        <f>IF('Log_working_2-way'!$D19="","",A20^('Log_working_2-way'!$D19))</f>
        <v>1.733582099100242</v>
      </c>
      <c r="K20" s="32">
        <f>IF('Log_working_2-way'!$D19="","",B20^('Log_working_2-way'!$D19))</f>
        <v>2.3631739395308338</v>
      </c>
      <c r="L20" s="37">
        <f t="shared" si="1"/>
        <v>0.57251908396946571</v>
      </c>
      <c r="M20" s="37">
        <f t="shared" si="2"/>
        <v>0.4274809160305344</v>
      </c>
      <c r="N20" s="38">
        <v>100</v>
      </c>
      <c r="O20" s="38">
        <f t="shared" si="3"/>
        <v>40.476190476190474</v>
      </c>
      <c r="P20" s="38">
        <f t="shared" si="4"/>
        <v>55.55555555555555</v>
      </c>
      <c r="Q20" s="38">
        <f t="shared" si="5"/>
        <v>44.444444444444443</v>
      </c>
      <c r="R20" s="38">
        <f t="shared" si="6"/>
        <v>59.523809523809526</v>
      </c>
      <c r="S20" s="39">
        <f t="shared" si="7"/>
        <v>-3.9682539682539684</v>
      </c>
      <c r="T20" s="39">
        <f t="shared" si="8"/>
        <v>-3.9682539682539755</v>
      </c>
      <c r="U20" t="s">
        <v>366</v>
      </c>
      <c r="V20" t="s">
        <v>211</v>
      </c>
      <c r="W20" t="s">
        <v>179</v>
      </c>
      <c r="X20" s="62">
        <v>44450</v>
      </c>
      <c r="Y20" s="41"/>
    </row>
    <row r="21" spans="1:25" ht="15" x14ac:dyDescent="0.25">
      <c r="A21">
        <v>1.52</v>
      </c>
      <c r="B21">
        <v>2.63</v>
      </c>
      <c r="C21" s="29">
        <f t="shared" si="0"/>
        <v>3.8122873724234729E-2</v>
      </c>
      <c r="D21" s="30">
        <f>IF(OR($A21="",$B21=""),"",A21*'MPTO_working_2-way'!$G20)</f>
        <v>1.5779467680608368</v>
      </c>
      <c r="E21" s="32">
        <f>IF(OR($A21="",$B21=""),"",B21*'MPTO_working_2-way'!$G20)</f>
        <v>2.7302631578947372</v>
      </c>
      <c r="F21" s="30">
        <f>IF(OR($A21="",$B21=""),"",'MPTO_working_2-way'!D20)</f>
        <v>1.5653535907275435</v>
      </c>
      <c r="G21" s="32">
        <f>IF(OR($A21="",$B21=""),"",'MPTO_working_2-way'!E20)</f>
        <v>2.7688045435655915</v>
      </c>
      <c r="H21" s="30">
        <f>IF(OR($A21="",$B21=""),"",'OddsRatio_working_2-way'!M20)</f>
        <v>1.5648171428949158</v>
      </c>
      <c r="I21" s="30">
        <f>IF(OR($A21="",$B21=""),"",'OddsRatio_working_2-way'!N20)</f>
        <v>2.7704845056129086</v>
      </c>
      <c r="J21" s="30">
        <f>IF('Log_working_2-way'!$D20="","",A21^('Log_working_2-way'!$D20))</f>
        <v>1.5590603951381059</v>
      </c>
      <c r="K21" s="32">
        <f>IF('Log_working_2-way'!$D20="","",B21^('Log_working_2-way'!$D20))</f>
        <v>2.7887155103386907</v>
      </c>
      <c r="L21" s="37">
        <f t="shared" si="1"/>
        <v>0.63373493975903605</v>
      </c>
      <c r="M21" s="37">
        <f t="shared" si="2"/>
        <v>0.36626506024096384</v>
      </c>
      <c r="N21" s="38">
        <v>100</v>
      </c>
      <c r="O21" s="38">
        <f t="shared" si="3"/>
        <v>34.21052631578948</v>
      </c>
      <c r="P21" s="38">
        <f t="shared" si="4"/>
        <v>61.977186311787079</v>
      </c>
      <c r="Q21" s="38">
        <f t="shared" si="5"/>
        <v>38.022813688212928</v>
      </c>
      <c r="R21" s="38">
        <f t="shared" si="6"/>
        <v>65.789473684210535</v>
      </c>
      <c r="S21" s="39">
        <f t="shared" si="7"/>
        <v>-3.8122873724234481</v>
      </c>
      <c r="T21" s="39">
        <f t="shared" si="8"/>
        <v>-3.8122873724234552</v>
      </c>
      <c r="U21" t="s">
        <v>209</v>
      </c>
      <c r="V21" t="s">
        <v>176</v>
      </c>
      <c r="W21" t="s">
        <v>179</v>
      </c>
      <c r="X21" s="62">
        <v>44450</v>
      </c>
      <c r="Y21" s="41"/>
    </row>
    <row r="22" spans="1:25" ht="15" x14ac:dyDescent="0.25">
      <c r="A22">
        <v>2.1800000000000002</v>
      </c>
      <c r="B22">
        <v>1.76</v>
      </c>
      <c r="C22" s="29">
        <f t="shared" si="0"/>
        <v>2.6897414512093487E-2</v>
      </c>
      <c r="D22" s="30">
        <f>IF(OR($A22="",$B22=""),"",A22*'MPTO_working_2-way'!$G21)</f>
        <v>2.2386363636363638</v>
      </c>
      <c r="E22" s="32">
        <f>IF(OR($A22="",$B22=""),"",B22*'MPTO_working_2-way'!$G21)</f>
        <v>1.8073394495412844</v>
      </c>
      <c r="F22" s="30">
        <f>IF(OR($A22="",$B22=""),"",'MPTO_working_2-way'!D21)</f>
        <v>2.2458440646218687</v>
      </c>
      <c r="G22" s="32">
        <f>IF(OR($A22="",$B22=""),"",'MPTO_working_2-way'!E21)</f>
        <v>1.8026686713023867</v>
      </c>
      <c r="H22" s="30">
        <f>IF(OR($A22="",$B22=""),"",'OddsRatio_working_2-way'!M21)</f>
        <v>2.2460463791317595</v>
      </c>
      <c r="I22" s="30">
        <f>IF(OR($A22="",$B22=""),"",'OddsRatio_working_2-way'!N21)</f>
        <v>1.8025383458814721</v>
      </c>
      <c r="J22" s="30">
        <f>IF('Log_working_2-way'!$D21="","",A22^('Log_working_2-way'!$D21))</f>
        <v>2.2493315392032671</v>
      </c>
      <c r="K22" s="32">
        <f>IF('Log_working_2-way'!$D21="","",B22^('Log_working_2-way'!$D21))</f>
        <v>1.8004280438143094</v>
      </c>
      <c r="L22" s="37">
        <f t="shared" si="1"/>
        <v>0.44670050761421315</v>
      </c>
      <c r="M22" s="37">
        <f t="shared" si="2"/>
        <v>0.5532994923857868</v>
      </c>
      <c r="N22" s="38">
        <v>100</v>
      </c>
      <c r="O22" s="38">
        <f t="shared" si="3"/>
        <v>54.128440366972484</v>
      </c>
      <c r="P22" s="38">
        <f t="shared" si="4"/>
        <v>43.181818181818187</v>
      </c>
      <c r="Q22" s="38">
        <f t="shared" si="5"/>
        <v>56.81818181818182</v>
      </c>
      <c r="R22" s="38">
        <f t="shared" si="6"/>
        <v>45.871559633027523</v>
      </c>
      <c r="S22" s="39">
        <f t="shared" si="7"/>
        <v>-2.6897414512093363</v>
      </c>
      <c r="T22" s="39">
        <f t="shared" si="8"/>
        <v>-2.6897414512093363</v>
      </c>
      <c r="U22" t="s">
        <v>34</v>
      </c>
      <c r="V22" t="s">
        <v>100</v>
      </c>
      <c r="W22" t="s">
        <v>319</v>
      </c>
      <c r="X22" s="62">
        <v>44450</v>
      </c>
      <c r="Y22" s="41"/>
    </row>
    <row r="23" spans="1:25" ht="15" x14ac:dyDescent="0.25">
      <c r="A23">
        <v>1.73</v>
      </c>
      <c r="B23">
        <v>2.21</v>
      </c>
      <c r="C23" s="29">
        <f t="shared" si="0"/>
        <v>3.0523369863730387E-2</v>
      </c>
      <c r="D23" s="30">
        <f>IF(OR($A23="",$B23=""),"",A23*'MPTO_working_2-way'!$G22)</f>
        <v>1.7828054298642535</v>
      </c>
      <c r="E23" s="32">
        <f>IF(OR($A23="",$B23=""),"",B23*'MPTO_working_2-way'!$G22)</f>
        <v>2.2774566473988442</v>
      </c>
      <c r="F23" s="30">
        <f>IF(OR($A23="",$B23=""),"",'MPTO_working_2-way'!D22)</f>
        <v>1.7769153905142565</v>
      </c>
      <c r="G23" s="32">
        <f>IF(OR($A23="",$B23=""),"",'MPTO_working_2-way'!E22)</f>
        <v>2.2871414470732514</v>
      </c>
      <c r="H23" s="30">
        <f>IF(OR($A23="",$B23=""),"",'OddsRatio_working_2-way'!M22)</f>
        <v>1.7767276132106851</v>
      </c>
      <c r="I23" s="30">
        <f>IF(OR($A23="",$B23=""),"",'OddsRatio_working_2-way'!N22)</f>
        <v>2.2874526191574365</v>
      </c>
      <c r="J23" s="30">
        <f>IF('Log_working_2-way'!$D22="","",A23^('Log_working_2-way'!$D22))</f>
        <v>1.7740596317569342</v>
      </c>
      <c r="K23" s="32">
        <f>IF('Log_working_2-way'!$D22="","",B23^('Log_working_2-way'!$D22))</f>
        <v>2.2918901321984824</v>
      </c>
      <c r="L23" s="37">
        <f t="shared" si="1"/>
        <v>0.56091370558375631</v>
      </c>
      <c r="M23" s="37">
        <f t="shared" si="2"/>
        <v>0.43908629441624358</v>
      </c>
      <c r="N23" s="38">
        <v>100</v>
      </c>
      <c r="O23" s="38">
        <f t="shared" si="3"/>
        <v>42.196531791907518</v>
      </c>
      <c r="P23" s="38">
        <f t="shared" si="4"/>
        <v>54.751131221719454</v>
      </c>
      <c r="Q23" s="38">
        <f t="shared" si="5"/>
        <v>45.248868778280546</v>
      </c>
      <c r="R23" s="38">
        <f t="shared" si="6"/>
        <v>57.80346820809249</v>
      </c>
      <c r="S23" s="39">
        <f t="shared" si="7"/>
        <v>-3.0523369863730281</v>
      </c>
      <c r="T23" s="39">
        <f t="shared" si="8"/>
        <v>-3.0523369863730352</v>
      </c>
      <c r="U23" t="s">
        <v>38</v>
      </c>
      <c r="V23" t="s">
        <v>37</v>
      </c>
      <c r="W23" t="s">
        <v>319</v>
      </c>
      <c r="X23" s="62">
        <v>44450</v>
      </c>
      <c r="Y23" s="41"/>
    </row>
    <row r="24" spans="1:25" ht="15" x14ac:dyDescent="0.25">
      <c r="A24">
        <v>2.52</v>
      </c>
      <c r="B24">
        <v>1.58</v>
      </c>
      <c r="C24" s="29">
        <f t="shared" si="0"/>
        <v>2.9736789230460081E-2</v>
      </c>
      <c r="D24" s="30">
        <f>IF(OR($A24="",$B24=""),"",A24*'MPTO_working_2-way'!$G23)</f>
        <v>2.5949367088607596</v>
      </c>
      <c r="E24" s="32">
        <f>IF(OR($A24="",$B24=""),"",B24*'MPTO_working_2-way'!$G23)</f>
        <v>1.626984126984127</v>
      </c>
      <c r="F24" s="30">
        <f>IF(OR($A24="",$B24=""),"",'MPTO_working_2-way'!D23)</f>
        <v>2.618095739084692</v>
      </c>
      <c r="G24" s="32">
        <f>IF(OR($A24="",$B24=""),"",'MPTO_working_2-way'!E23)</f>
        <v>1.6180104031209364</v>
      </c>
      <c r="H24" s="30">
        <f>IF(OR($A24="",$B24=""),"",'OddsRatio_working_2-way'!M23)</f>
        <v>2.618854426800759</v>
      </c>
      <c r="I24" s="30">
        <f>IF(OR($A24="",$B24=""),"",'OddsRatio_working_2-way'!N23)</f>
        <v>1.6177207681213428</v>
      </c>
      <c r="J24" s="30">
        <f>IF('Log_working_2-way'!$D23="","",A24^('Log_working_2-way'!$D23))</f>
        <v>2.6296061462010867</v>
      </c>
      <c r="K24" s="32">
        <f>IF('Log_working_2-way'!$D23="","",B24^('Log_working_2-way'!$D23))</f>
        <v>1.6136452064390807</v>
      </c>
      <c r="L24" s="37">
        <f t="shared" si="1"/>
        <v>0.38536585365853659</v>
      </c>
      <c r="M24" s="37">
        <f t="shared" si="2"/>
        <v>0.61463414634146341</v>
      </c>
      <c r="N24" s="38">
        <v>100</v>
      </c>
      <c r="O24" s="38">
        <f t="shared" si="3"/>
        <v>60.317460317460316</v>
      </c>
      <c r="P24" s="38">
        <f t="shared" si="4"/>
        <v>36.708860759493668</v>
      </c>
      <c r="Q24" s="38">
        <f t="shared" si="5"/>
        <v>63.291139240506325</v>
      </c>
      <c r="R24" s="38">
        <f t="shared" si="6"/>
        <v>39.682539682539684</v>
      </c>
      <c r="S24" s="39">
        <f t="shared" si="7"/>
        <v>-2.973678923046009</v>
      </c>
      <c r="T24" s="39">
        <f t="shared" si="8"/>
        <v>-2.9736789230460161</v>
      </c>
      <c r="U24" t="s">
        <v>41</v>
      </c>
      <c r="V24" t="s">
        <v>65</v>
      </c>
      <c r="W24" t="s">
        <v>319</v>
      </c>
      <c r="X24" s="62">
        <v>44450</v>
      </c>
      <c r="Y24" s="41"/>
    </row>
    <row r="25" spans="1:25" ht="15" x14ac:dyDescent="0.25">
      <c r="A25">
        <v>1.74</v>
      </c>
      <c r="B25">
        <v>2.2000000000000002</v>
      </c>
      <c r="C25" s="29">
        <f t="shared" si="0"/>
        <v>2.925809822361547E-2</v>
      </c>
      <c r="D25" s="30">
        <f>IF(OR($A25="",$B25=""),"",A25*'MPTO_working_2-way'!$G24)</f>
        <v>1.790909090909091</v>
      </c>
      <c r="E25" s="32">
        <f>IF(OR($A25="",$B25=""),"",B25*'MPTO_working_2-way'!$G24)</f>
        <v>2.264367816091954</v>
      </c>
      <c r="F25" s="30">
        <f>IF(OR($A25="",$B25=""),"",'MPTO_working_2-way'!D24)</f>
        <v>1.78544776119403</v>
      </c>
      <c r="G25" s="32">
        <f>IF(OR($A25="",$B25=""),"",'MPTO_working_2-way'!E24)</f>
        <v>2.2731591448931119</v>
      </c>
      <c r="H25" s="30">
        <f>IF(OR($A25="",$B25=""),"",'OddsRatio_working_2-way'!M24)</f>
        <v>1.7852812659593167</v>
      </c>
      <c r="I25" s="30">
        <f>IF(OR($A25="",$B25=""),"",'OddsRatio_working_2-way'!N24)</f>
        <v>2.2734290799340271</v>
      </c>
      <c r="J25" s="30">
        <f>IF('Log_working_2-way'!$D24="","",A25^('Log_working_2-way'!$D24))</f>
        <v>1.7828096647750074</v>
      </c>
      <c r="K25" s="32">
        <f>IF('Log_working_2-way'!$D24="","",B25^('Log_working_2-way'!$D24))</f>
        <v>2.2774497365044657</v>
      </c>
      <c r="L25" s="37">
        <f t="shared" si="1"/>
        <v>0.55837563451776651</v>
      </c>
      <c r="M25" s="37">
        <f t="shared" si="2"/>
        <v>0.44162436548223349</v>
      </c>
      <c r="N25" s="38">
        <v>100</v>
      </c>
      <c r="O25" s="38">
        <f t="shared" si="3"/>
        <v>42.528735632183903</v>
      </c>
      <c r="P25" s="38">
        <f t="shared" si="4"/>
        <v>54.545454545454554</v>
      </c>
      <c r="Q25" s="38">
        <f t="shared" si="5"/>
        <v>45.454545454545453</v>
      </c>
      <c r="R25" s="38">
        <f t="shared" si="6"/>
        <v>57.47126436781609</v>
      </c>
      <c r="S25" s="39">
        <f t="shared" si="7"/>
        <v>-2.9258098223615505</v>
      </c>
      <c r="T25" s="39">
        <f t="shared" si="8"/>
        <v>-2.9258098223615363</v>
      </c>
      <c r="U25" t="s">
        <v>39</v>
      </c>
      <c r="V25" t="s">
        <v>59</v>
      </c>
      <c r="W25" t="s">
        <v>319</v>
      </c>
      <c r="X25" s="62">
        <v>44450</v>
      </c>
      <c r="Y25" s="41"/>
    </row>
    <row r="26" spans="1:25" ht="15" x14ac:dyDescent="0.25">
      <c r="A26">
        <v>1.44</v>
      </c>
      <c r="B26">
        <v>2.91</v>
      </c>
      <c r="C26" s="29">
        <f t="shared" si="0"/>
        <v>3.8087056128293106E-2</v>
      </c>
      <c r="D26" s="30">
        <f>IF(OR($A26="",$B26=""),"",A26*'MPTO_working_2-way'!$G25)</f>
        <v>1.4948453608247421</v>
      </c>
      <c r="E26" s="32">
        <f>IF(OR($A26="",$B26=""),"",B26*'MPTO_working_2-way'!$G25)</f>
        <v>3.020833333333333</v>
      </c>
      <c r="F26" s="30">
        <f>IF(OR($A26="",$B26=""),"",'MPTO_working_2-way'!D25)</f>
        <v>1.4806020775916895</v>
      </c>
      <c r="G26" s="32">
        <f>IF(OR($A26="",$B26=""),"",'MPTO_working_2-way'!E25)</f>
        <v>3.0807234230260252</v>
      </c>
      <c r="H26" s="30">
        <f>IF(OR($A26="",$B26=""),"",'OddsRatio_working_2-way'!M25)</f>
        <v>1.4799650947168939</v>
      </c>
      <c r="I26" s="30">
        <f>IF(OR($A26="",$B26=""),"",'OddsRatio_working_2-way'!N25)</f>
        <v>3.083484842975607</v>
      </c>
      <c r="J26" s="30">
        <f>IF('Log_working_2-way'!$D25="","",A26^('Log_working_2-way'!$D25))</f>
        <v>1.4734194045130402</v>
      </c>
      <c r="K26" s="32">
        <f>IF('Log_working_2-way'!$D25="","",B26^('Log_working_2-way'!$D25))</f>
        <v>3.1122919560675268</v>
      </c>
      <c r="L26" s="37">
        <f t="shared" si="1"/>
        <v>0.66896551724137943</v>
      </c>
      <c r="M26" s="37">
        <f t="shared" si="2"/>
        <v>0.33103448275862074</v>
      </c>
      <c r="N26" s="38">
        <v>100</v>
      </c>
      <c r="O26" s="38">
        <f t="shared" si="3"/>
        <v>30.555555555555554</v>
      </c>
      <c r="P26" s="38">
        <f t="shared" si="4"/>
        <v>65.635738831615114</v>
      </c>
      <c r="Q26" s="38">
        <f t="shared" si="5"/>
        <v>34.364261168384878</v>
      </c>
      <c r="R26" s="38">
        <f t="shared" si="6"/>
        <v>69.444444444444443</v>
      </c>
      <c r="S26" s="39">
        <f t="shared" si="7"/>
        <v>-3.8087056128293248</v>
      </c>
      <c r="T26" s="39">
        <f t="shared" si="8"/>
        <v>-3.8087056128293284</v>
      </c>
      <c r="U26" t="s">
        <v>104</v>
      </c>
      <c r="V26" t="s">
        <v>60</v>
      </c>
      <c r="W26" t="s">
        <v>319</v>
      </c>
      <c r="X26" s="62">
        <v>44450</v>
      </c>
      <c r="Y26" s="41"/>
    </row>
    <row r="27" spans="1:25" ht="15" x14ac:dyDescent="0.25">
      <c r="A27">
        <v>1.72</v>
      </c>
      <c r="B27">
        <v>2.23</v>
      </c>
      <c r="C27" s="29">
        <f t="shared" si="0"/>
        <v>2.982584211075201E-2</v>
      </c>
      <c r="D27" s="30">
        <f>IF(OR($A27="",$B27=""),"",A27*'MPTO_working_2-way'!$G26)</f>
        <v>1.7713004484304935</v>
      </c>
      <c r="E27" s="32">
        <f>IF(OR($A27="",$B27=""),"",B27*'MPTO_working_2-way'!$G26)</f>
        <v>2.2965116279069768</v>
      </c>
      <c r="F27" s="30">
        <f>IF(OR($A27="",$B27=""),"",'MPTO_working_2-way'!D26)</f>
        <v>1.7652798232695142</v>
      </c>
      <c r="G27" s="32">
        <f>IF(OR($A27="",$B27=""),"",'MPTO_working_2-way'!E26)</f>
        <v>2.3067115708443593</v>
      </c>
      <c r="H27" s="30">
        <f>IF(OR($A27="",$B27=""),"",'OddsRatio_working_2-way'!M26)</f>
        <v>1.7650920556760061</v>
      </c>
      <c r="I27" s="30">
        <f>IF(OR($A27="",$B27=""),"",'OddsRatio_working_2-way'!N26)</f>
        <v>2.3070322617798436</v>
      </c>
      <c r="J27" s="30">
        <f>IF('Log_working_2-way'!$D26="","",A27^('Log_working_2-way'!$D26))</f>
        <v>1.7623660397486636</v>
      </c>
      <c r="K27" s="32">
        <f>IF('Log_working_2-way'!$D26="","",B27^('Log_working_2-way'!$D26))</f>
        <v>2.3117058576345526</v>
      </c>
      <c r="L27" s="37">
        <f t="shared" si="1"/>
        <v>0.56455696202531636</v>
      </c>
      <c r="M27" s="37">
        <f t="shared" si="2"/>
        <v>0.43544303797468353</v>
      </c>
      <c r="N27" s="38">
        <v>100</v>
      </c>
      <c r="O27" s="38">
        <f t="shared" si="3"/>
        <v>41.860465116279073</v>
      </c>
      <c r="P27" s="38">
        <f t="shared" si="4"/>
        <v>55.156950672645742</v>
      </c>
      <c r="Q27" s="38">
        <f t="shared" si="5"/>
        <v>44.843049327354265</v>
      </c>
      <c r="R27" s="38">
        <f t="shared" si="6"/>
        <v>58.139534883720934</v>
      </c>
      <c r="S27" s="39">
        <f t="shared" si="7"/>
        <v>-2.9825842110751921</v>
      </c>
      <c r="T27" s="39">
        <f t="shared" si="8"/>
        <v>-2.9825842110751921</v>
      </c>
      <c r="U27" t="s">
        <v>102</v>
      </c>
      <c r="V27" t="s">
        <v>63</v>
      </c>
      <c r="W27" t="s">
        <v>319</v>
      </c>
      <c r="X27" s="62">
        <v>44450</v>
      </c>
      <c r="Y27" s="41"/>
    </row>
    <row r="28" spans="1:25" ht="15" x14ac:dyDescent="0.25">
      <c r="A28">
        <v>2.37</v>
      </c>
      <c r="B28">
        <v>1.65</v>
      </c>
      <c r="C28" s="29">
        <f t="shared" si="0"/>
        <v>2.8001534330648337E-2</v>
      </c>
      <c r="D28" s="30">
        <f>IF(OR($A28="",$B28=""),"",A28*'MPTO_working_2-way'!$G27)</f>
        <v>2.4363636363636365</v>
      </c>
      <c r="E28" s="32">
        <f>IF(OR($A28="",$B28=""),"",B28*'MPTO_working_2-way'!$G27)</f>
        <v>1.6962025316455696</v>
      </c>
      <c r="F28" s="30">
        <f>IF(OR($A28="",$B28=""),"",'MPTO_working_2-way'!D27)</f>
        <v>2.4513399153737665</v>
      </c>
      <c r="G28" s="32">
        <f>IF(OR($A28="",$B28=""),"",'MPTO_working_2-way'!E27)</f>
        <v>1.6890184645286688</v>
      </c>
      <c r="H28" s="30">
        <f>IF(OR($A28="",$B28=""),"",'OddsRatio_working_2-way'!M27)</f>
        <v>2.4517893468724408</v>
      </c>
      <c r="I28" s="30">
        <f>IF(OR($A28="",$B28=""),"",'OddsRatio_working_2-way'!N27)</f>
        <v>1.6888051645745159</v>
      </c>
      <c r="J28" s="30">
        <f>IF('Log_working_2-way'!$D27="","",A28^('Log_working_2-way'!$D27))</f>
        <v>2.4586772337716281</v>
      </c>
      <c r="K28" s="32">
        <f>IF('Log_working_2-way'!$D27="","",B28^('Log_working_2-way'!$D27))</f>
        <v>1.685552620448002</v>
      </c>
      <c r="L28" s="37">
        <f t="shared" si="1"/>
        <v>0.41044776119402981</v>
      </c>
      <c r="M28" s="37">
        <f t="shared" si="2"/>
        <v>0.58955223880597019</v>
      </c>
      <c r="N28" s="38">
        <v>100</v>
      </c>
      <c r="O28" s="38">
        <f t="shared" si="3"/>
        <v>57.805907172995774</v>
      </c>
      <c r="P28" s="38">
        <f t="shared" si="4"/>
        <v>39.393939393939398</v>
      </c>
      <c r="Q28" s="38">
        <f t="shared" si="5"/>
        <v>60.606060606060609</v>
      </c>
      <c r="R28" s="38">
        <f t="shared" si="6"/>
        <v>42.194092827004212</v>
      </c>
      <c r="S28" s="39">
        <f t="shared" si="7"/>
        <v>-2.8001534330648354</v>
      </c>
      <c r="T28" s="39">
        <f t="shared" si="8"/>
        <v>-2.8001534330648141</v>
      </c>
      <c r="U28" t="s">
        <v>36</v>
      </c>
      <c r="V28" t="s">
        <v>62</v>
      </c>
      <c r="W28" t="s">
        <v>319</v>
      </c>
      <c r="X28" s="62">
        <v>44450</v>
      </c>
      <c r="Y28" s="41"/>
    </row>
    <row r="29" spans="1:25" ht="15" x14ac:dyDescent="0.25">
      <c r="A29">
        <v>1.82</v>
      </c>
      <c r="B29">
        <v>2.08</v>
      </c>
      <c r="C29" s="29">
        <f t="shared" si="0"/>
        <v>3.0219780219780112E-2</v>
      </c>
      <c r="D29" s="30">
        <f>IF(OR($A29="",$B29=""),"",A29*'MPTO_working_2-way'!$G28)</f>
        <v>1.8749999999999998</v>
      </c>
      <c r="E29" s="32">
        <f>IF(OR($A29="",$B29=""),"",B29*'MPTO_working_2-way'!$G28)</f>
        <v>2.1428571428571428</v>
      </c>
      <c r="F29" s="30">
        <f>IF(OR($A29="",$B29=""),"",'MPTO_working_2-way'!D28)</f>
        <v>1.8714652956298199</v>
      </c>
      <c r="G29" s="32">
        <f>IF(OR($A29="",$B29=""),"",'MPTO_working_2-way'!E28)</f>
        <v>2.1474926253687316</v>
      </c>
      <c r="H29" s="30">
        <f>IF(OR($A29="",$B29=""),"",'OddsRatio_working_2-way'!M28)</f>
        <v>1.8713548411865626</v>
      </c>
      <c r="I29" s="30">
        <f>IF(OR($A29="",$B29=""),"",'OddsRatio_working_2-way'!N28)</f>
        <v>2.1476380835140083</v>
      </c>
      <c r="J29" s="30">
        <f>IF('Log_working_2-way'!$D28="","",A29^('Log_working_2-way'!$D28))</f>
        <v>1.8697536002386808</v>
      </c>
      <c r="K29" s="32">
        <f>IF('Log_working_2-way'!$D28="","",B29^('Log_working_2-way'!$D28))</f>
        <v>2.1497509176455911</v>
      </c>
      <c r="L29" s="37">
        <f t="shared" si="1"/>
        <v>0.53333333333333344</v>
      </c>
      <c r="M29" s="37">
        <f t="shared" si="2"/>
        <v>0.46666666666666667</v>
      </c>
      <c r="N29" s="38">
        <v>100</v>
      </c>
      <c r="O29" s="38">
        <f t="shared" si="3"/>
        <v>45.054945054945051</v>
      </c>
      <c r="P29" s="38">
        <f t="shared" si="4"/>
        <v>51.92307692307692</v>
      </c>
      <c r="Q29" s="38">
        <f t="shared" si="5"/>
        <v>48.076923076923073</v>
      </c>
      <c r="R29" s="38">
        <f t="shared" si="6"/>
        <v>54.945054945054942</v>
      </c>
      <c r="S29" s="39">
        <f t="shared" si="7"/>
        <v>-3.0219780219780219</v>
      </c>
      <c r="T29" s="39">
        <f t="shared" si="8"/>
        <v>-3.0219780219780219</v>
      </c>
      <c r="U29" t="s">
        <v>35</v>
      </c>
      <c r="V29" t="s">
        <v>103</v>
      </c>
      <c r="W29" t="s">
        <v>319</v>
      </c>
      <c r="X29" s="62">
        <v>44450</v>
      </c>
      <c r="Y29" s="41"/>
    </row>
    <row r="30" spans="1:25" ht="15" x14ac:dyDescent="0.25">
      <c r="A30">
        <v>1.96</v>
      </c>
      <c r="B30">
        <v>1.92</v>
      </c>
      <c r="C30" s="29">
        <f t="shared" si="0"/>
        <v>3.1037414965986443E-2</v>
      </c>
      <c r="D30" s="30">
        <f>IF(OR($A30="",$B30=""),"",A30*'MPTO_working_2-way'!$G29)</f>
        <v>2.0208333333333335</v>
      </c>
      <c r="E30" s="32">
        <f>IF(OR($A30="",$B30=""),"",B30*'MPTO_working_2-way'!$G29)</f>
        <v>1.9795918367346939</v>
      </c>
      <c r="F30" s="30">
        <f>IF(OR($A30="",$B30=""),"",'MPTO_working_2-way'!D29)</f>
        <v>2.0214868929952732</v>
      </c>
      <c r="G30" s="32">
        <f>IF(OR($A30="",$B30=""),"",'MPTO_working_2-way'!E29)</f>
        <v>1.9789650820361799</v>
      </c>
      <c r="H30" s="30">
        <f>IF(OR($A30="",$B30=""),"",'OddsRatio_working_2-way'!M29)</f>
        <v>2.0215078369104988</v>
      </c>
      <c r="I30" s="30">
        <f>IF(OR($A30="",$B30=""),"",'OddsRatio_working_2-way'!N29)</f>
        <v>1.9789450103725608</v>
      </c>
      <c r="J30" s="30">
        <f>IF('Log_working_2-way'!$D29="","",A30^('Log_working_2-way'!$D29))</f>
        <v>2.0218048796479562</v>
      </c>
      <c r="K30" s="32">
        <f>IF('Log_working_2-way'!$D29="","",B30^('Log_working_2-way'!$D29))</f>
        <v>1.978660427169332</v>
      </c>
      <c r="L30" s="37">
        <f t="shared" si="1"/>
        <v>0.49484536082474223</v>
      </c>
      <c r="M30" s="37">
        <f t="shared" si="2"/>
        <v>0.50515463917525771</v>
      </c>
      <c r="N30" s="38">
        <v>100</v>
      </c>
      <c r="O30" s="38">
        <f t="shared" si="3"/>
        <v>48.979591836734699</v>
      </c>
      <c r="P30" s="38">
        <f t="shared" si="4"/>
        <v>47.916666666666671</v>
      </c>
      <c r="Q30" s="38">
        <f t="shared" si="5"/>
        <v>52.083333333333336</v>
      </c>
      <c r="R30" s="38">
        <f t="shared" si="6"/>
        <v>51.020408163265309</v>
      </c>
      <c r="S30" s="39">
        <f t="shared" si="7"/>
        <v>-3.1037414965986372</v>
      </c>
      <c r="T30" s="39">
        <f t="shared" si="8"/>
        <v>-3.1037414965986372</v>
      </c>
      <c r="U30" t="s">
        <v>48</v>
      </c>
      <c r="V30" t="s">
        <v>43</v>
      </c>
      <c r="W30" t="s">
        <v>311</v>
      </c>
      <c r="X30" s="62">
        <v>44450</v>
      </c>
      <c r="Y30" s="41"/>
    </row>
    <row r="31" spans="1:25" ht="15" x14ac:dyDescent="0.25">
      <c r="A31">
        <v>1.95</v>
      </c>
      <c r="B31">
        <v>1.93</v>
      </c>
      <c r="C31" s="29">
        <f t="shared" si="0"/>
        <v>3.0955227846419575E-2</v>
      </c>
      <c r="D31" s="30">
        <f>IF(OR($A31="",$B31=""),"",A31*'MPTO_working_2-way'!$G30)</f>
        <v>2.0103626943005182</v>
      </c>
      <c r="E31" s="32">
        <f>IF(OR($A31="",$B31=""),"",B31*'MPTO_working_2-way'!$G30)</f>
        <v>1.9897435897435898</v>
      </c>
      <c r="F31" s="30">
        <f>IF(OR($A31="",$B31=""),"",'MPTO_working_2-way'!D30)</f>
        <v>2.0106851876586083</v>
      </c>
      <c r="G31" s="32">
        <f>IF(OR($A31="",$B31=""),"",'MPTO_working_2-way'!E30)</f>
        <v>1.9894277785119598</v>
      </c>
      <c r="H31" s="30">
        <f>IF(OR($A31="",$B31=""),"",'OddsRatio_working_2-way'!M30)</f>
        <v>2.0106954914038573</v>
      </c>
      <c r="I31" s="30">
        <f>IF(OR($A31="",$B31=""),"",'OddsRatio_working_2-way'!N30)</f>
        <v>1.9894176915848294</v>
      </c>
      <c r="J31" s="30">
        <f>IF('Log_working_2-way'!$D30="","",A31^('Log_working_2-way'!$D30))</f>
        <v>2.0108420160403986</v>
      </c>
      <c r="K31" s="32">
        <f>IF('Log_working_2-way'!$D30="","",B31^('Log_working_2-way'!$D30))</f>
        <v>1.9892742724695103</v>
      </c>
      <c r="L31" s="37">
        <f t="shared" si="1"/>
        <v>0.49742268041237114</v>
      </c>
      <c r="M31" s="37">
        <f t="shared" si="2"/>
        <v>0.50257731958762886</v>
      </c>
      <c r="N31" s="38">
        <v>100</v>
      </c>
      <c r="O31" s="38">
        <f t="shared" si="3"/>
        <v>48.717948717948723</v>
      </c>
      <c r="P31" s="38">
        <f t="shared" si="4"/>
        <v>48.186528497409334</v>
      </c>
      <c r="Q31" s="38">
        <f t="shared" si="5"/>
        <v>51.81347150259068</v>
      </c>
      <c r="R31" s="38">
        <f t="shared" si="6"/>
        <v>51.282051282051292</v>
      </c>
      <c r="S31" s="39">
        <f t="shared" si="7"/>
        <v>-3.0955227846419575</v>
      </c>
      <c r="T31" s="39">
        <f t="shared" si="8"/>
        <v>-3.0955227846419575</v>
      </c>
      <c r="U31" t="s">
        <v>323</v>
      </c>
      <c r="V31" t="s">
        <v>40</v>
      </c>
      <c r="W31" t="s">
        <v>311</v>
      </c>
      <c r="X31" s="62">
        <v>44450</v>
      </c>
      <c r="Y31" s="41"/>
    </row>
    <row r="32" spans="1:25" ht="15" x14ac:dyDescent="0.25">
      <c r="A32">
        <v>2.12</v>
      </c>
      <c r="B32">
        <v>1.77</v>
      </c>
      <c r="C32" s="29">
        <f t="shared" si="0"/>
        <v>3.6669864619976567E-2</v>
      </c>
      <c r="D32" s="30">
        <f>IF(OR($A32="",$B32=""),"",A32*'MPTO_working_2-way'!$G31)</f>
        <v>2.1977401129943503</v>
      </c>
      <c r="E32" s="32">
        <f>IF(OR($A32="",$B32=""),"",B32*'MPTO_working_2-way'!$G31)</f>
        <v>1.8349056603773586</v>
      </c>
      <c r="F32" s="30">
        <f>IF(OR($A32="",$B32=""),"",'MPTO_working_2-way'!D31)</f>
        <v>2.20573712673407</v>
      </c>
      <c r="G32" s="32">
        <f>IF(OR($A32="",$B32=""),"",'MPTO_working_2-way'!E31)</f>
        <v>1.8293681747269892</v>
      </c>
      <c r="H32" s="30">
        <f>IF(OR($A32="",$B32=""),"",'OddsRatio_working_2-way'!M31)</f>
        <v>2.2060453783110545</v>
      </c>
      <c r="I32" s="30">
        <f>IF(OR($A32="",$B32=""),"",'OddsRatio_working_2-way'!N31)</f>
        <v>1.8291561975888497</v>
      </c>
      <c r="J32" s="30">
        <f>IF('Log_working_2-way'!$D31="","",A32^('Log_working_2-way'!$D31))</f>
        <v>2.2097212265507746</v>
      </c>
      <c r="K32" s="32">
        <f>IF('Log_working_2-way'!$D31="","",B32^('Log_working_2-way'!$D31))</f>
        <v>1.8266367308864699</v>
      </c>
      <c r="L32" s="37">
        <f t="shared" si="1"/>
        <v>0.45501285347043702</v>
      </c>
      <c r="M32" s="37">
        <f t="shared" si="2"/>
        <v>0.54498714652956293</v>
      </c>
      <c r="N32" s="38">
        <v>100</v>
      </c>
      <c r="O32" s="38">
        <f t="shared" si="3"/>
        <v>52.830188679245275</v>
      </c>
      <c r="P32" s="38">
        <f t="shared" si="4"/>
        <v>43.502824858757066</v>
      </c>
      <c r="Q32" s="38">
        <f t="shared" si="5"/>
        <v>56.497175141242941</v>
      </c>
      <c r="R32" s="38">
        <f t="shared" si="6"/>
        <v>47.169811320754711</v>
      </c>
      <c r="S32" s="39">
        <f t="shared" si="7"/>
        <v>-3.6669864619976664</v>
      </c>
      <c r="T32" s="39">
        <f t="shared" si="8"/>
        <v>-3.6669864619976451</v>
      </c>
      <c r="U32" t="s">
        <v>99</v>
      </c>
      <c r="V32" t="s">
        <v>44</v>
      </c>
      <c r="W32" t="s">
        <v>311</v>
      </c>
      <c r="X32" s="62">
        <v>44450</v>
      </c>
      <c r="Y32" s="41"/>
    </row>
    <row r="33" spans="1:25" ht="15" x14ac:dyDescent="0.25">
      <c r="A33">
        <v>2.2599999999999998</v>
      </c>
      <c r="B33">
        <v>1.68</v>
      </c>
      <c r="C33" s="29">
        <f t="shared" si="0"/>
        <v>3.7715971344289834E-2</v>
      </c>
      <c r="D33" s="30">
        <f>IF(OR($A33="",$B33=""),"",A33*'MPTO_working_2-way'!$G32)</f>
        <v>2.3452380952380949</v>
      </c>
      <c r="E33" s="32">
        <f>IF(OR($A33="",$B33=""),"",B33*'MPTO_working_2-way'!$G32)</f>
        <v>1.7433628318584069</v>
      </c>
      <c r="F33" s="30">
        <f>IF(OR($A33="",$B33=""),"",'MPTO_working_2-way'!D32)</f>
        <v>2.3606068142253167</v>
      </c>
      <c r="G33" s="32">
        <f>IF(OR($A33="",$B33=""),"",'MPTO_working_2-way'!E32)</f>
        <v>1.7349661853408882</v>
      </c>
      <c r="H33" s="30">
        <f>IF(OR($A33="",$B33=""),"",'OddsRatio_working_2-way'!M32)</f>
        <v>2.3612278194595446</v>
      </c>
      <c r="I33" s="30">
        <f>IF(OR($A33="",$B33=""),"",'OddsRatio_working_2-way'!N32)</f>
        <v>1.7346308866924531</v>
      </c>
      <c r="J33" s="30">
        <f>IF('Log_working_2-way'!$D32="","",A33^('Log_working_2-way'!$D32))</f>
        <v>2.3683470446740844</v>
      </c>
      <c r="K33" s="32">
        <f>IF('Log_working_2-way'!$D32="","",B33^('Log_working_2-way'!$D32))</f>
        <v>1.7308087549076629</v>
      </c>
      <c r="L33" s="37">
        <f t="shared" si="1"/>
        <v>0.42639593908629447</v>
      </c>
      <c r="M33" s="37">
        <f t="shared" si="2"/>
        <v>0.57360406091370564</v>
      </c>
      <c r="N33" s="38">
        <v>100</v>
      </c>
      <c r="O33" s="38">
        <f t="shared" si="3"/>
        <v>55.752212389380524</v>
      </c>
      <c r="P33" s="38">
        <f t="shared" si="4"/>
        <v>40.476190476190474</v>
      </c>
      <c r="Q33" s="38">
        <f t="shared" si="5"/>
        <v>59.523809523809526</v>
      </c>
      <c r="R33" s="38">
        <f t="shared" si="6"/>
        <v>44.247787610619469</v>
      </c>
      <c r="S33" s="39">
        <f t="shared" si="7"/>
        <v>-3.7715971344290011</v>
      </c>
      <c r="T33" s="39">
        <f t="shared" si="8"/>
        <v>-3.771597134428994</v>
      </c>
      <c r="U33" t="s">
        <v>73</v>
      </c>
      <c r="V33" t="s">
        <v>78</v>
      </c>
      <c r="W33" t="s">
        <v>311</v>
      </c>
      <c r="X33" s="62">
        <v>44450</v>
      </c>
      <c r="Y33" s="41"/>
    </row>
    <row r="34" spans="1:25" ht="15" x14ac:dyDescent="0.25">
      <c r="A34">
        <v>2.41</v>
      </c>
      <c r="B34">
        <v>1.62</v>
      </c>
      <c r="C34" s="29">
        <f t="shared" si="0"/>
        <v>3.2221709953383471E-2</v>
      </c>
      <c r="D34" s="30">
        <f>IF(OR($A34="",$B34=""),"",A34*'MPTO_working_2-way'!$G33)</f>
        <v>2.4876543209876543</v>
      </c>
      <c r="E34" s="32">
        <f>IF(OR($A34="",$B34=""),"",B34*'MPTO_working_2-way'!$G33)</f>
        <v>1.6721991701244814</v>
      </c>
      <c r="F34" s="30">
        <f>IF(OR($A34="",$B34=""),"",'MPTO_working_2-way'!D33)</f>
        <v>2.5073534133966988</v>
      </c>
      <c r="G34" s="32">
        <f>IF(OR($A34="",$B34=""),"",'MPTO_working_2-way'!E33)</f>
        <v>1.6634144263133228</v>
      </c>
      <c r="H34" s="30">
        <f>IF(OR($A34="",$B34=""),"",'OddsRatio_working_2-way'!M33)</f>
        <v>2.5080429530975232</v>
      </c>
      <c r="I34" s="30">
        <f>IF(OR($A34="",$B34=""),"",'OddsRatio_working_2-way'!N33)</f>
        <v>1.6631110857591944</v>
      </c>
      <c r="J34" s="30">
        <f>IF('Log_working_2-way'!$D33="","",A34^('Log_working_2-way'!$D33))</f>
        <v>2.5171707535955181</v>
      </c>
      <c r="K34" s="32">
        <f>IF('Log_working_2-way'!$D33="","",B34^('Log_working_2-way'!$D33))</f>
        <v>1.6591215903879362</v>
      </c>
      <c r="L34" s="37">
        <f t="shared" si="1"/>
        <v>0.40198511166253104</v>
      </c>
      <c r="M34" s="37">
        <f t="shared" si="2"/>
        <v>0.59801488833746896</v>
      </c>
      <c r="N34" s="38">
        <v>100</v>
      </c>
      <c r="O34" s="38">
        <f t="shared" si="3"/>
        <v>58.50622406639004</v>
      </c>
      <c r="P34" s="38">
        <f t="shared" si="4"/>
        <v>38.271604938271601</v>
      </c>
      <c r="Q34" s="38">
        <f t="shared" si="5"/>
        <v>61.728395061728392</v>
      </c>
      <c r="R34" s="38">
        <f t="shared" si="6"/>
        <v>41.493775933609953</v>
      </c>
      <c r="S34" s="39">
        <f t="shared" si="7"/>
        <v>-3.2221709953383524</v>
      </c>
      <c r="T34" s="39">
        <f t="shared" si="8"/>
        <v>-3.2221709953383524</v>
      </c>
      <c r="U34" t="s">
        <v>158</v>
      </c>
      <c r="V34" t="s">
        <v>68</v>
      </c>
      <c r="W34" t="s">
        <v>311</v>
      </c>
      <c r="X34" s="62">
        <v>44450</v>
      </c>
      <c r="Y34" s="41"/>
    </row>
    <row r="35" spans="1:25" ht="15" x14ac:dyDescent="0.25">
      <c r="A35">
        <v>1.87</v>
      </c>
      <c r="B35">
        <v>2.0299999999999998</v>
      </c>
      <c r="C35" s="29">
        <f t="shared" si="0"/>
        <v>2.737019572719368E-2</v>
      </c>
      <c r="D35" s="30">
        <f>IF(OR($A35="",$B35=""),"",A35*'MPTO_working_2-way'!$G34)</f>
        <v>1.9211822660098523</v>
      </c>
      <c r="E35" s="32">
        <f>IF(OR($A35="",$B35=""),"",B35*'MPTO_working_2-way'!$G34)</f>
        <v>2.0855614973262031</v>
      </c>
      <c r="F35" s="30">
        <f>IF(OR($A35="",$B35=""),"",'MPTO_working_2-way'!D34)</f>
        <v>1.9191122570208035</v>
      </c>
      <c r="G35" s="32">
        <f>IF(OR($A35="",$B35=""),"",'MPTO_working_2-way'!E34)</f>
        <v>2.0880063804625832</v>
      </c>
      <c r="H35" s="30">
        <f>IF(OR($A35="",$B35=""),"",'OddsRatio_working_2-way'!M34)</f>
        <v>1.9190539669544755</v>
      </c>
      <c r="I35" s="30">
        <f>IF(OR($A35="",$B35=""),"",'OddsRatio_working_2-way'!N34)</f>
        <v>2.0880753861644932</v>
      </c>
      <c r="J35" s="30">
        <f>IF('Log_working_2-way'!$D34="","",A35^('Log_working_2-way'!$D34))</f>
        <v>1.9181177959672178</v>
      </c>
      <c r="K35" s="32">
        <f>IF('Log_working_2-way'!$D34="","",B35^('Log_working_2-way'!$D34))</f>
        <v>2.0891848566626599</v>
      </c>
      <c r="L35" s="37">
        <f t="shared" si="1"/>
        <v>0.52051282051282044</v>
      </c>
      <c r="M35" s="37">
        <f t="shared" si="2"/>
        <v>0.4794871794871795</v>
      </c>
      <c r="N35" s="38">
        <v>100</v>
      </c>
      <c r="O35" s="38">
        <f t="shared" si="3"/>
        <v>46.524064171122987</v>
      </c>
      <c r="P35" s="38">
        <f t="shared" si="4"/>
        <v>50.73891625615763</v>
      </c>
      <c r="Q35" s="38">
        <f t="shared" si="5"/>
        <v>49.26108374384237</v>
      </c>
      <c r="R35" s="38">
        <f t="shared" si="6"/>
        <v>53.475935828876999</v>
      </c>
      <c r="S35" s="39">
        <f t="shared" si="7"/>
        <v>-2.7370195727193831</v>
      </c>
      <c r="T35" s="39">
        <f t="shared" si="8"/>
        <v>-2.7370195727193689</v>
      </c>
      <c r="U35" t="s">
        <v>45</v>
      </c>
      <c r="V35" t="s">
        <v>76</v>
      </c>
      <c r="W35" t="s">
        <v>311</v>
      </c>
      <c r="X35" s="62">
        <v>44450</v>
      </c>
      <c r="Y35" s="41"/>
    </row>
    <row r="36" spans="1:25" ht="15" x14ac:dyDescent="0.25">
      <c r="A36">
        <v>2.0499999999999998</v>
      </c>
      <c r="B36">
        <v>1.85</v>
      </c>
      <c r="C36" s="29">
        <f t="shared" si="0"/>
        <v>2.8345418589321048E-2</v>
      </c>
      <c r="D36" s="30">
        <f>IF(OR($A36="",$B36=""),"",A36*'MPTO_working_2-way'!$G35)</f>
        <v>2.1081081081081079</v>
      </c>
      <c r="E36" s="32">
        <f>IF(OR($A36="",$B36=""),"",B36*'MPTO_working_2-way'!$G35)</f>
        <v>1.902439024390244</v>
      </c>
      <c r="F36" s="30">
        <f>IF(OR($A36="",$B36=""),"",'MPTO_working_2-way'!D35)</f>
        <v>2.1113430758524703</v>
      </c>
      <c r="G36" s="32">
        <f>IF(OR($A36="",$B36=""),"",'MPTO_working_2-way'!E35)</f>
        <v>1.8998121477770822</v>
      </c>
      <c r="H36" s="30">
        <f>IF(OR($A36="",$B36=""),"",'OddsRatio_working_2-way'!M35)</f>
        <v>2.1114378604524222</v>
      </c>
      <c r="I36" s="30">
        <f>IF(OR($A36="",$B36=""),"",'OddsRatio_working_2-way'!N35)</f>
        <v>1.8997354108424378</v>
      </c>
      <c r="J36" s="30">
        <f>IF('Log_working_2-way'!$D35="","",A36^('Log_working_2-way'!$D35))</f>
        <v>2.1129081281913611</v>
      </c>
      <c r="K36" s="32">
        <f>IF('Log_working_2-way'!$D35="","",B36^('Log_working_2-way'!$D35))</f>
        <v>1.8985467665018629</v>
      </c>
      <c r="L36" s="37">
        <f t="shared" si="1"/>
        <v>0.47435897435897439</v>
      </c>
      <c r="M36" s="37">
        <f t="shared" si="2"/>
        <v>0.52564102564102555</v>
      </c>
      <c r="N36" s="38">
        <v>100</v>
      </c>
      <c r="O36" s="38">
        <f t="shared" si="3"/>
        <v>51.219512195121943</v>
      </c>
      <c r="P36" s="38">
        <f t="shared" si="4"/>
        <v>45.945945945945937</v>
      </c>
      <c r="Q36" s="38">
        <f t="shared" si="5"/>
        <v>54.054054054054049</v>
      </c>
      <c r="R36" s="38">
        <f t="shared" si="6"/>
        <v>48.780487804878057</v>
      </c>
      <c r="S36" s="39">
        <f t="shared" si="7"/>
        <v>-2.8345418589321056</v>
      </c>
      <c r="T36" s="39">
        <f t="shared" si="8"/>
        <v>-2.8345418589321199</v>
      </c>
      <c r="U36" t="s">
        <v>61</v>
      </c>
      <c r="V36" t="s">
        <v>232</v>
      </c>
      <c r="W36" t="s">
        <v>311</v>
      </c>
      <c r="X36" s="62">
        <v>44450</v>
      </c>
      <c r="Y36" s="41"/>
    </row>
    <row r="37" spans="1:25" ht="15" x14ac:dyDescent="0.25">
      <c r="A37">
        <v>2.2200000000000002</v>
      </c>
      <c r="B37">
        <v>1.71</v>
      </c>
      <c r="C37" s="29">
        <f t="shared" si="0"/>
        <v>3.5245772087877381E-2</v>
      </c>
      <c r="D37" s="30">
        <f>IF(OR($A37="",$B37=""),"",A37*'MPTO_working_2-way'!$G36)</f>
        <v>2.2982456140350882</v>
      </c>
      <c r="E37" s="32">
        <f>IF(OR($A37="",$B37=""),"",B37*'MPTO_working_2-way'!$G36)</f>
        <v>1.7702702702702702</v>
      </c>
      <c r="F37" s="30">
        <f>IF(OR($A37="",$B37=""),"",'MPTO_working_2-way'!D36)</f>
        <v>2.3103888990323171</v>
      </c>
      <c r="G37" s="32">
        <f>IF(OR($A37="",$B37=""),"",'MPTO_working_2-way'!E36)</f>
        <v>1.7631322279503969</v>
      </c>
      <c r="H37" s="30">
        <f>IF(OR($A37="",$B37=""),"",'OddsRatio_working_2-way'!M36)</f>
        <v>2.310843186332725</v>
      </c>
      <c r="I37" s="30">
        <f>IF(OR($A37="",$B37=""),"",'OddsRatio_working_2-way'!N36)</f>
        <v>1.7628677559805201</v>
      </c>
      <c r="J37" s="30">
        <f>IF('Log_working_2-way'!$D36="","",A37^('Log_working_2-way'!$D36))</f>
        <v>2.3164405926032319</v>
      </c>
      <c r="K37" s="32">
        <f>IF('Log_working_2-way'!$D36="","",B37^('Log_working_2-way'!$D36))</f>
        <v>1.7596240997267032</v>
      </c>
      <c r="L37" s="37">
        <f t="shared" si="1"/>
        <v>0.43511450381679379</v>
      </c>
      <c r="M37" s="37">
        <f t="shared" si="2"/>
        <v>0.56488549618320616</v>
      </c>
      <c r="N37" s="38">
        <v>100</v>
      </c>
      <c r="O37" s="38">
        <f t="shared" si="3"/>
        <v>54.954954954954964</v>
      </c>
      <c r="P37" s="38">
        <f t="shared" si="4"/>
        <v>41.520467836257311</v>
      </c>
      <c r="Q37" s="38">
        <f t="shared" si="5"/>
        <v>58.479532163742689</v>
      </c>
      <c r="R37" s="38">
        <f t="shared" si="6"/>
        <v>45.045045045045043</v>
      </c>
      <c r="S37" s="39">
        <f t="shared" si="7"/>
        <v>-3.5245772087877256</v>
      </c>
      <c r="T37" s="39">
        <f t="shared" si="8"/>
        <v>-3.5245772087877327</v>
      </c>
      <c r="U37" t="s">
        <v>106</v>
      </c>
      <c r="V37" t="s">
        <v>46</v>
      </c>
      <c r="W37" t="s">
        <v>311</v>
      </c>
      <c r="X37" s="62">
        <v>44450</v>
      </c>
      <c r="Y37" s="41"/>
    </row>
    <row r="38" spans="1:25" ht="15" x14ac:dyDescent="0.25">
      <c r="A38">
        <v>2.12</v>
      </c>
      <c r="B38">
        <v>1.78</v>
      </c>
      <c r="C38" s="29">
        <f t="shared" si="0"/>
        <v>3.3495866016535869E-2</v>
      </c>
      <c r="D38" s="30">
        <f>IF(OR($A38="",$B38=""),"",A38*'MPTO_working_2-way'!$G37)</f>
        <v>2.191011235955056</v>
      </c>
      <c r="E38" s="32">
        <f>IF(OR($A38="",$B38=""),"",B38*'MPTO_working_2-way'!$G37)</f>
        <v>1.8396226415094339</v>
      </c>
      <c r="F38" s="30">
        <f>IF(OR($A38="",$B38=""),"",'MPTO_working_2-way'!D37)</f>
        <v>2.1980428704566637</v>
      </c>
      <c r="G38" s="32">
        <f>IF(OR($A38="",$B38=""),"",'MPTO_working_2-way'!E37)</f>
        <v>1.8346946713341112</v>
      </c>
      <c r="H38" s="30">
        <f>IF(OR($A38="",$B38=""),"",'OddsRatio_working_2-way'!M37)</f>
        <v>2.1982893790305562</v>
      </c>
      <c r="I38" s="30">
        <f>IF(OR($A38="",$B38=""),"",'OddsRatio_working_2-way'!N37)</f>
        <v>1.83452296039628</v>
      </c>
      <c r="J38" s="30">
        <f>IF('Log_working_2-way'!$D37="","",A38^('Log_working_2-way'!$D37))</f>
        <v>2.2015102621380289</v>
      </c>
      <c r="K38" s="32">
        <f>IF('Log_working_2-way'!$D37="","",B38^('Log_working_2-way'!$D37))</f>
        <v>1.8322858584832242</v>
      </c>
      <c r="L38" s="37">
        <f t="shared" si="1"/>
        <v>0.45641025641025645</v>
      </c>
      <c r="M38" s="37">
        <f t="shared" si="2"/>
        <v>0.54358974358974366</v>
      </c>
      <c r="N38" s="38">
        <v>100</v>
      </c>
      <c r="O38" s="38">
        <f t="shared" si="3"/>
        <v>52.830188679245275</v>
      </c>
      <c r="P38" s="38">
        <f t="shared" si="4"/>
        <v>43.820224719101127</v>
      </c>
      <c r="Q38" s="38">
        <f t="shared" si="5"/>
        <v>56.17977528089888</v>
      </c>
      <c r="R38" s="38">
        <f t="shared" si="6"/>
        <v>47.169811320754711</v>
      </c>
      <c r="S38" s="39">
        <f t="shared" si="7"/>
        <v>-3.3495866016536056</v>
      </c>
      <c r="T38" s="39">
        <f t="shared" si="8"/>
        <v>-3.3495866016535842</v>
      </c>
      <c r="U38" t="s">
        <v>72</v>
      </c>
      <c r="V38" t="s">
        <v>74</v>
      </c>
      <c r="W38" t="s">
        <v>311</v>
      </c>
      <c r="X38" s="62">
        <v>44450</v>
      </c>
      <c r="Y38" s="41"/>
    </row>
    <row r="39" spans="1:25" ht="15" x14ac:dyDescent="0.25">
      <c r="A39">
        <v>1.94</v>
      </c>
      <c r="B39">
        <v>1.94</v>
      </c>
      <c r="C39" s="29">
        <f t="shared" si="0"/>
        <v>3.0927835051546504E-2</v>
      </c>
      <c r="D39" s="30">
        <f>IF(OR($A39="",$B39=""),"",A39*'MPTO_working_2-way'!$G38)</f>
        <v>2</v>
      </c>
      <c r="E39" s="32">
        <f>IF(OR($A39="",$B39=""),"",B39*'MPTO_working_2-way'!$G38)</f>
        <v>2</v>
      </c>
      <c r="F39" s="30">
        <f>IF(OR($A39="",$B39=""),"",'MPTO_working_2-way'!D38)</f>
        <v>2.0000000000000004</v>
      </c>
      <c r="G39" s="32">
        <f>IF(OR($A39="",$B39=""),"",'MPTO_working_2-way'!E38)</f>
        <v>2.0000000000000004</v>
      </c>
      <c r="H39" s="30">
        <f>IF(OR($A39="",$B39=""),"",'OddsRatio_working_2-way'!M38)</f>
        <v>2.0000000000000004</v>
      </c>
      <c r="I39" s="30">
        <f>IF(OR($A39="",$B39=""),"",'OddsRatio_working_2-way'!N38)</f>
        <v>2.0000000000000004</v>
      </c>
      <c r="J39" s="30">
        <f>IF('Log_working_2-way'!$D38="","",A39^('Log_working_2-way'!$D38))</f>
        <v>1.9999999999999891</v>
      </c>
      <c r="K39" s="32">
        <f>IF('Log_working_2-way'!$D38="","",B39^('Log_working_2-way'!$D38))</f>
        <v>1.9999999999999891</v>
      </c>
      <c r="L39" s="37">
        <f t="shared" si="1"/>
        <v>0.5</v>
      </c>
      <c r="M39" s="37">
        <f t="shared" si="2"/>
        <v>0.5</v>
      </c>
      <c r="N39" s="38">
        <v>100</v>
      </c>
      <c r="O39" s="38">
        <f t="shared" si="3"/>
        <v>48.453608247422686</v>
      </c>
      <c r="P39" s="38">
        <f t="shared" si="4"/>
        <v>48.453608247422686</v>
      </c>
      <c r="Q39" s="38">
        <f t="shared" si="5"/>
        <v>51.546391752577328</v>
      </c>
      <c r="R39" s="38">
        <f t="shared" si="6"/>
        <v>51.546391752577328</v>
      </c>
      <c r="S39" s="39">
        <f t="shared" si="7"/>
        <v>-3.0927835051546424</v>
      </c>
      <c r="T39" s="39">
        <f t="shared" si="8"/>
        <v>-3.0927835051546424</v>
      </c>
      <c r="U39" t="s">
        <v>69</v>
      </c>
      <c r="V39" t="s">
        <v>67</v>
      </c>
      <c r="W39" t="s">
        <v>311</v>
      </c>
      <c r="X39" s="62">
        <v>44450</v>
      </c>
      <c r="Y39" s="41"/>
    </row>
    <row r="40" spans="1:25" ht="15" x14ac:dyDescent="0.25">
      <c r="A40">
        <v>2.13</v>
      </c>
      <c r="B40">
        <v>1.73</v>
      </c>
      <c r="C40" s="29">
        <f t="shared" si="0"/>
        <v>4.7518250156042274E-2</v>
      </c>
      <c r="D40" s="30">
        <f>IF(OR($A40="",$B40=""),"",A40*'MPTO_working_2-way'!$G39)</f>
        <v>2.2312138728323698</v>
      </c>
      <c r="E40" s="32">
        <f>IF(OR($A40="",$B40=""),"",B40*'MPTO_working_2-way'!$G39)</f>
        <v>1.812206572769953</v>
      </c>
      <c r="F40" s="30">
        <f>IF(OR($A40="",$B40=""),"",'MPTO_working_2-way'!D39)</f>
        <v>2.243538616091814</v>
      </c>
      <c r="G40" s="32">
        <f>IF(OR($A40="",$B40=""),"",'MPTO_working_2-way'!E39)</f>
        <v>1.8041567725036107</v>
      </c>
      <c r="H40" s="30">
        <f>IF(OR($A40="",$B40=""),"",'OddsRatio_working_2-way'!M39)</f>
        <v>2.244164460784607</v>
      </c>
      <c r="I40" s="30">
        <f>IF(OR($A40="",$B40=""),"",'OddsRatio_working_2-way'!N39)</f>
        <v>1.8037522622767821</v>
      </c>
      <c r="J40" s="30">
        <f>IF('Log_working_2-way'!$D39="","",A40^('Log_working_2-way'!$D39))</f>
        <v>2.2499028330075874</v>
      </c>
      <c r="K40" s="32">
        <f>IF('Log_working_2-way'!$D39="","",B40^('Log_working_2-way'!$D39))</f>
        <v>1.8000621917089168</v>
      </c>
      <c r="L40" s="37">
        <f t="shared" si="1"/>
        <v>0.44818652849740936</v>
      </c>
      <c r="M40" s="37">
        <f t="shared" si="2"/>
        <v>0.55181347150259064</v>
      </c>
      <c r="N40" s="38">
        <v>100</v>
      </c>
      <c r="O40" s="38">
        <f t="shared" si="3"/>
        <v>53.051643192488264</v>
      </c>
      <c r="P40" s="38">
        <f t="shared" si="4"/>
        <v>42.196531791907518</v>
      </c>
      <c r="Q40" s="38">
        <f t="shared" si="5"/>
        <v>57.80346820809249</v>
      </c>
      <c r="R40" s="38">
        <f t="shared" si="6"/>
        <v>46.948356807511736</v>
      </c>
      <c r="S40" s="39">
        <f t="shared" si="7"/>
        <v>-4.7518250156042257</v>
      </c>
      <c r="T40" s="39">
        <f t="shared" si="8"/>
        <v>-4.7518250156042185</v>
      </c>
      <c r="U40" t="s">
        <v>324</v>
      </c>
      <c r="V40" t="s">
        <v>218</v>
      </c>
      <c r="W40" t="s">
        <v>320</v>
      </c>
      <c r="X40" s="62">
        <v>44450</v>
      </c>
      <c r="Y40" s="41"/>
    </row>
    <row r="41" spans="1:25" ht="15" x14ac:dyDescent="0.25">
      <c r="A41">
        <v>2.0299999999999998</v>
      </c>
      <c r="B41">
        <v>1.82</v>
      </c>
      <c r="C41" s="29">
        <f t="shared" si="0"/>
        <v>4.2061386888973207E-2</v>
      </c>
      <c r="D41" s="30">
        <f>IF(OR($A41="",$B41=""),"",A41*'MPTO_working_2-way'!$G40)</f>
        <v>2.1153846153846154</v>
      </c>
      <c r="E41" s="32">
        <f>IF(OR($A41="",$B41=""),"",B41*'MPTO_working_2-way'!$G40)</f>
        <v>1.8965517241379313</v>
      </c>
      <c r="F41" s="30">
        <f>IF(OR($A41="",$B41=""),"",'MPTO_working_2-way'!D40)</f>
        <v>2.1205303334672561</v>
      </c>
      <c r="G41" s="32">
        <f>IF(OR($A41="",$B41=""),"",'MPTO_working_2-way'!E40)</f>
        <v>1.8924345643599858</v>
      </c>
      <c r="H41" s="30">
        <f>IF(OR($A41="",$B41=""),"",'OddsRatio_working_2-way'!M40)</f>
        <v>2.1207575835012715</v>
      </c>
      <c r="I41" s="30">
        <f>IF(OR($A41="",$B41=""),"",'OddsRatio_working_2-way'!N40)</f>
        <v>1.892253610166061</v>
      </c>
      <c r="J41" s="30">
        <f>IF('Log_working_2-way'!$D40="","",A41^('Log_working_2-way'!$D40))</f>
        <v>2.1231274030900367</v>
      </c>
      <c r="K41" s="32">
        <f>IF('Log_working_2-way'!$D40="","",B41^('Log_working_2-way'!$D40))</f>
        <v>1.8903709385493244</v>
      </c>
      <c r="L41" s="37">
        <f t="shared" si="1"/>
        <v>0.47272727272727272</v>
      </c>
      <c r="M41" s="37">
        <f t="shared" si="2"/>
        <v>0.52727272727272723</v>
      </c>
      <c r="N41" s="38">
        <v>100</v>
      </c>
      <c r="O41" s="38">
        <f t="shared" si="3"/>
        <v>50.73891625615763</v>
      </c>
      <c r="P41" s="38">
        <f t="shared" si="4"/>
        <v>45.054945054945051</v>
      </c>
      <c r="Q41" s="38">
        <f t="shared" si="5"/>
        <v>54.945054945054942</v>
      </c>
      <c r="R41" s="38">
        <f t="shared" si="6"/>
        <v>49.26108374384237</v>
      </c>
      <c r="S41" s="39">
        <f t="shared" si="7"/>
        <v>-4.2061386888973118</v>
      </c>
      <c r="T41" s="39">
        <f t="shared" si="8"/>
        <v>-4.2061386888973189</v>
      </c>
      <c r="U41" t="s">
        <v>235</v>
      </c>
      <c r="V41" t="s">
        <v>225</v>
      </c>
      <c r="W41" t="s">
        <v>320</v>
      </c>
      <c r="X41" s="62">
        <v>44450</v>
      </c>
      <c r="Y41" s="41"/>
    </row>
    <row r="42" spans="1:25" ht="15" x14ac:dyDescent="0.25">
      <c r="A42">
        <v>2.0699999999999998</v>
      </c>
      <c r="B42">
        <v>1.77</v>
      </c>
      <c r="C42" s="29">
        <f t="shared" si="0"/>
        <v>4.8063538852042953E-2</v>
      </c>
      <c r="D42" s="30">
        <f>IF(OR($A42="",$B42=""),"",A42*'MPTO_working_2-way'!$G41)</f>
        <v>2.1694915254237288</v>
      </c>
      <c r="E42" s="32">
        <f>IF(OR($A42="",$B42=""),"",B42*'MPTO_working_2-way'!$G41)</f>
        <v>1.855072463768116</v>
      </c>
      <c r="F42" s="30">
        <f>IF(OR($A42="",$B42=""),"",'MPTO_working_2-way'!D41)</f>
        <v>2.1783643984660661</v>
      </c>
      <c r="G42" s="32">
        <f>IF(OR($A42="",$B42=""),"",'MPTO_working_2-way'!E41)</f>
        <v>1.848633921138273</v>
      </c>
      <c r="H42" s="30">
        <f>IF(OR($A42="",$B42=""),"",'OddsRatio_working_2-way'!M41)</f>
        <v>2.1788173690654498</v>
      </c>
      <c r="I42" s="30">
        <f>IF(OR($A42="",$B42=""),"",'OddsRatio_working_2-way'!N41)</f>
        <v>1.8483078263368193</v>
      </c>
      <c r="J42" s="30">
        <f>IF('Log_working_2-way'!$D41="","",A42^('Log_working_2-way'!$D41))</f>
        <v>2.1829380192842547</v>
      </c>
      <c r="K42" s="32">
        <f>IF('Log_working_2-way'!$D41="","",B42^('Log_working_2-way'!$D41))</f>
        <v>1.8453528280410556</v>
      </c>
      <c r="L42" s="37">
        <f t="shared" si="1"/>
        <v>0.4609375</v>
      </c>
      <c r="M42" s="37">
        <f t="shared" si="2"/>
        <v>0.5390625</v>
      </c>
      <c r="N42" s="38">
        <v>100</v>
      </c>
      <c r="O42" s="38">
        <f t="shared" si="3"/>
        <v>51.690821256038639</v>
      </c>
      <c r="P42" s="38">
        <f t="shared" si="4"/>
        <v>43.502824858757066</v>
      </c>
      <c r="Q42" s="38">
        <f t="shared" si="5"/>
        <v>56.497175141242941</v>
      </c>
      <c r="R42" s="38">
        <f t="shared" si="6"/>
        <v>48.309178743961354</v>
      </c>
      <c r="S42" s="39">
        <f t="shared" si="7"/>
        <v>-4.8063538852043024</v>
      </c>
      <c r="T42" s="39">
        <f t="shared" si="8"/>
        <v>-4.8063538852042882</v>
      </c>
      <c r="U42" t="s">
        <v>42</v>
      </c>
      <c r="V42" t="s">
        <v>236</v>
      </c>
      <c r="W42" t="s">
        <v>320</v>
      </c>
      <c r="X42" s="62">
        <v>44450</v>
      </c>
      <c r="Y42" s="41"/>
    </row>
    <row r="43" spans="1:25" ht="15" x14ac:dyDescent="0.25">
      <c r="A43">
        <v>1.89</v>
      </c>
      <c r="B43">
        <v>1.94</v>
      </c>
      <c r="C43" s="29">
        <f t="shared" si="0"/>
        <v>4.4564446626302434E-2</v>
      </c>
      <c r="D43" s="30">
        <f>IF(OR($A43="",$B43=""),"",A43*'MPTO_working_2-way'!$G42)</f>
        <v>1.9742268041237114</v>
      </c>
      <c r="E43" s="32">
        <f>IF(OR($A43="",$B43=""),"",B43*'MPTO_working_2-way'!$G42)</f>
        <v>2.0264550264550265</v>
      </c>
      <c r="F43" s="30">
        <f>IF(OR($A43="",$B43=""),"",'MPTO_working_2-way'!D42)</f>
        <v>1.9730936877791532</v>
      </c>
      <c r="G43" s="32">
        <f>IF(OR($A43="",$B43=""),"",'MPTO_working_2-way'!E42)</f>
        <v>2.0276502792678208</v>
      </c>
      <c r="H43" s="30">
        <f>IF(OR($A43="",$B43=""),"",'OddsRatio_working_2-way'!M42)</f>
        <v>1.9730408576407765</v>
      </c>
      <c r="I43" s="30">
        <f>IF(OR($A43="",$B43=""),"",'OddsRatio_working_2-way'!N42)</f>
        <v>2.0277060743621682</v>
      </c>
      <c r="J43" s="30">
        <f>IF('Log_working_2-way'!$D42="","",A43^('Log_working_2-way'!$D42))</f>
        <v>1.9725205567658568</v>
      </c>
      <c r="K43" s="32">
        <f>IF('Log_working_2-way'!$D42="","",B43^('Log_working_2-way'!$D42))</f>
        <v>2.0282558996234914</v>
      </c>
      <c r="L43" s="37">
        <f t="shared" si="1"/>
        <v>0.50652741514360311</v>
      </c>
      <c r="M43" s="37">
        <f t="shared" si="2"/>
        <v>0.49347258485639683</v>
      </c>
      <c r="N43" s="38">
        <v>100</v>
      </c>
      <c r="O43" s="38">
        <f t="shared" si="3"/>
        <v>47.089947089947096</v>
      </c>
      <c r="P43" s="38">
        <f t="shared" si="4"/>
        <v>48.453608247422686</v>
      </c>
      <c r="Q43" s="38">
        <f t="shared" si="5"/>
        <v>51.546391752577328</v>
      </c>
      <c r="R43" s="38">
        <f t="shared" si="6"/>
        <v>52.910052910052919</v>
      </c>
      <c r="S43" s="39">
        <f t="shared" si="7"/>
        <v>-4.4564446626302328</v>
      </c>
      <c r="T43" s="39">
        <f t="shared" si="8"/>
        <v>-4.4564446626302328</v>
      </c>
      <c r="U43" t="s">
        <v>223</v>
      </c>
      <c r="V43" t="s">
        <v>233</v>
      </c>
      <c r="W43" t="s">
        <v>320</v>
      </c>
      <c r="X43" s="62">
        <v>44450</v>
      </c>
      <c r="Y43" s="41"/>
    </row>
    <row r="44" spans="1:25" ht="15" x14ac:dyDescent="0.25">
      <c r="A44">
        <v>2.02</v>
      </c>
      <c r="B44">
        <v>1.82</v>
      </c>
      <c r="C44" s="29">
        <f t="shared" si="0"/>
        <v>4.450005440104432E-2</v>
      </c>
      <c r="D44" s="30">
        <f>IF(OR($A44="",$B44=""),"",A44*'MPTO_working_2-way'!$G43)</f>
        <v>2.1098901098901095</v>
      </c>
      <c r="E44" s="32">
        <f>IF(OR($A44="",$B44=""),"",B44*'MPTO_working_2-way'!$G43)</f>
        <v>1.9009900990099007</v>
      </c>
      <c r="F44" s="30">
        <f>IF(OR($A44="",$B44=""),"",'MPTO_working_2-way'!D43)</f>
        <v>2.1150615579334939</v>
      </c>
      <c r="G44" s="32">
        <f>IF(OR($A44="",$B44=""),"",'MPTO_working_2-way'!E43)</f>
        <v>1.8968114745640281</v>
      </c>
      <c r="H44" s="30">
        <f>IF(OR($A44="",$B44=""),"",'OddsRatio_working_2-way'!M43)</f>
        <v>2.1153037429437727</v>
      </c>
      <c r="I44" s="30">
        <f>IF(OR($A44="",$B44=""),"",'OddsRatio_working_2-way'!N43)</f>
        <v>1.8966167345234253</v>
      </c>
      <c r="J44" s="30">
        <f>IF('Log_working_2-way'!$D43="","",A44^('Log_working_2-way'!$D43))</f>
        <v>2.1176904363442728</v>
      </c>
      <c r="K44" s="32">
        <f>IF('Log_working_2-way'!$D43="","",B44^('Log_working_2-way'!$D43))</f>
        <v>1.8947021174041598</v>
      </c>
      <c r="L44" s="37">
        <f t="shared" si="1"/>
        <v>0.47395833333333343</v>
      </c>
      <c r="M44" s="37">
        <f t="shared" si="2"/>
        <v>0.52604166666666674</v>
      </c>
      <c r="N44" s="38">
        <v>100</v>
      </c>
      <c r="O44" s="38">
        <f t="shared" si="3"/>
        <v>50.495049504950494</v>
      </c>
      <c r="P44" s="38">
        <f t="shared" si="4"/>
        <v>45.054945054945051</v>
      </c>
      <c r="Q44" s="38">
        <f t="shared" si="5"/>
        <v>54.945054945054942</v>
      </c>
      <c r="R44" s="38">
        <f t="shared" si="6"/>
        <v>49.504950495049506</v>
      </c>
      <c r="S44" s="39">
        <f t="shared" si="7"/>
        <v>-4.450005440104448</v>
      </c>
      <c r="T44" s="39">
        <f t="shared" si="8"/>
        <v>-4.4500054401044551</v>
      </c>
      <c r="U44" t="s">
        <v>220</v>
      </c>
      <c r="V44" t="s">
        <v>327</v>
      </c>
      <c r="W44" t="s">
        <v>320</v>
      </c>
      <c r="X44" s="62">
        <v>44450</v>
      </c>
      <c r="Y44" s="41"/>
    </row>
    <row r="45" spans="1:25" ht="15" x14ac:dyDescent="0.25">
      <c r="A45">
        <v>2.08</v>
      </c>
      <c r="B45">
        <v>1.76</v>
      </c>
      <c r="C45" s="29">
        <f t="shared" si="0"/>
        <v>4.8951048951048959E-2</v>
      </c>
      <c r="D45" s="30">
        <f>IF(OR($A45="",$B45=""),"",A45*'MPTO_working_2-way'!$G44)</f>
        <v>2.1818181818181821</v>
      </c>
      <c r="E45" s="32">
        <f>IF(OR($A45="",$B45=""),"",B45*'MPTO_working_2-way'!$G44)</f>
        <v>1.8461538461538463</v>
      </c>
      <c r="F45" s="30">
        <f>IF(OR($A45="",$B45=""),"",'MPTO_working_2-way'!D44)</f>
        <v>2.1915708812260539</v>
      </c>
      <c r="G45" s="32">
        <f>IF(OR($A45="",$B45=""),"",'MPTO_working_2-way'!E44)</f>
        <v>1.8392282958199357</v>
      </c>
      <c r="H45" s="30">
        <f>IF(OR($A45="",$B45=""),"",'OddsRatio_working_2-way'!M44)</f>
        <v>2.1920791213585393</v>
      </c>
      <c r="I45" s="30">
        <f>IF(OR($A45="",$B45=""),"",'OddsRatio_working_2-way'!N44)</f>
        <v>1.838870492807861</v>
      </c>
      <c r="J45" s="30">
        <f>IF('Log_working_2-way'!$D44="","",A45^('Log_working_2-way'!$D44))</f>
        <v>2.196615264354977</v>
      </c>
      <c r="K45" s="32">
        <f>IF('Log_working_2-way'!$D44="","",B45^('Log_working_2-way'!$D44))</f>
        <v>1.835690492831995</v>
      </c>
      <c r="L45" s="37">
        <f t="shared" si="1"/>
        <v>0.45833333333333326</v>
      </c>
      <c r="M45" s="37">
        <f t="shared" si="2"/>
        <v>0.54166666666666663</v>
      </c>
      <c r="N45" s="38">
        <v>100</v>
      </c>
      <c r="O45" s="38">
        <f t="shared" si="3"/>
        <v>51.92307692307692</v>
      </c>
      <c r="P45" s="38">
        <f t="shared" si="4"/>
        <v>43.181818181818187</v>
      </c>
      <c r="Q45" s="38">
        <f t="shared" si="5"/>
        <v>56.81818181818182</v>
      </c>
      <c r="R45" s="38">
        <f t="shared" si="6"/>
        <v>48.076923076923073</v>
      </c>
      <c r="S45" s="39">
        <f t="shared" si="7"/>
        <v>-4.8951048951049003</v>
      </c>
      <c r="T45" s="39">
        <f t="shared" si="8"/>
        <v>-4.8951048951048861</v>
      </c>
      <c r="U45" t="s">
        <v>238</v>
      </c>
      <c r="V45" t="s">
        <v>219</v>
      </c>
      <c r="W45" t="s">
        <v>320</v>
      </c>
      <c r="X45" s="62">
        <v>44450</v>
      </c>
      <c r="Y45" s="41"/>
    </row>
    <row r="46" spans="1:25" ht="15" x14ac:dyDescent="0.25">
      <c r="A46">
        <v>1.79</v>
      </c>
      <c r="B46">
        <v>2.06</v>
      </c>
      <c r="C46" s="29">
        <f t="shared" si="0"/>
        <v>4.4096111080978329E-2</v>
      </c>
      <c r="D46" s="30">
        <f>IF(OR($A46="",$B46=""),"",A46*'MPTO_working_2-way'!$G45)</f>
        <v>1.8689320388349513</v>
      </c>
      <c r="E46" s="32">
        <f>IF(OR($A46="",$B46=""),"",B46*'MPTO_working_2-way'!$G45)</f>
        <v>2.1508379888268152</v>
      </c>
      <c r="F46" s="30">
        <f>IF(OR($A46="",$B46=""),"",'MPTO_working_2-way'!D45)</f>
        <v>1.8635467731338755</v>
      </c>
      <c r="G46" s="32">
        <f>IF(OR($A46="",$B46=""),"",'MPTO_working_2-way'!E45)</f>
        <v>2.1580148651021243</v>
      </c>
      <c r="H46" s="30">
        <f>IF(OR($A46="",$B46=""),"",'OddsRatio_working_2-way'!M45)</f>
        <v>1.863297757942139</v>
      </c>
      <c r="I46" s="30">
        <f>IF(OR($A46="",$B46=""),"",'OddsRatio_working_2-way'!N45)</f>
        <v>2.1583488904033761</v>
      </c>
      <c r="J46" s="30">
        <f>IF('Log_working_2-way'!$D45="","",A46^('Log_working_2-way'!$D45))</f>
        <v>1.8608328110900716</v>
      </c>
      <c r="K46" s="32">
        <f>IF('Log_working_2-way'!$D45="","",B46^('Log_working_2-way'!$D45))</f>
        <v>2.1616657579923269</v>
      </c>
      <c r="L46" s="37">
        <f t="shared" si="1"/>
        <v>0.53506493506493513</v>
      </c>
      <c r="M46" s="37">
        <f t="shared" si="2"/>
        <v>0.46493506493506503</v>
      </c>
      <c r="N46" s="38">
        <v>100</v>
      </c>
      <c r="O46" s="38">
        <f t="shared" si="3"/>
        <v>44.134078212290497</v>
      </c>
      <c r="P46" s="38">
        <f t="shared" si="4"/>
        <v>51.456310679611654</v>
      </c>
      <c r="Q46" s="38">
        <f t="shared" si="5"/>
        <v>48.543689320388353</v>
      </c>
      <c r="R46" s="38">
        <f t="shared" si="6"/>
        <v>55.865921787709496</v>
      </c>
      <c r="S46" s="39">
        <f t="shared" si="7"/>
        <v>-4.4096111080978559</v>
      </c>
      <c r="T46" s="39">
        <f t="shared" si="8"/>
        <v>-4.4096111080978417</v>
      </c>
      <c r="U46" t="s">
        <v>332</v>
      </c>
      <c r="V46" t="s">
        <v>214</v>
      </c>
      <c r="W46" t="s">
        <v>320</v>
      </c>
      <c r="X46" s="62">
        <v>44450</v>
      </c>
      <c r="Y46" s="41"/>
    </row>
    <row r="47" spans="1:25" ht="15" x14ac:dyDescent="0.25">
      <c r="A47">
        <v>2.21</v>
      </c>
      <c r="B47">
        <v>1.68</v>
      </c>
      <c r="C47" s="29">
        <f t="shared" si="0"/>
        <v>4.772678302090072E-2</v>
      </c>
      <c r="D47" s="30">
        <f>IF(OR($A47="",$B47=""),"",A47*'MPTO_working_2-way'!$G46)</f>
        <v>2.3154761904761907</v>
      </c>
      <c r="E47" s="32">
        <f>IF(OR($A47="",$B47=""),"",B47*'MPTO_working_2-way'!$G46)</f>
        <v>1.7601809954751131</v>
      </c>
      <c r="F47" s="30">
        <f>IF(OR($A47="",$B47=""),"",'MPTO_working_2-way'!D46)</f>
        <v>2.3330400904863642</v>
      </c>
      <c r="G47" s="32">
        <f>IF(OR($A47="",$B47=""),"",'MPTO_working_2-way'!E46)</f>
        <v>1.7501649853870085</v>
      </c>
      <c r="H47" s="30">
        <f>IF(OR($A47="",$B47=""),"",'OddsRatio_working_2-way'!M46)</f>
        <v>2.3339459376998315</v>
      </c>
      <c r="I47" s="30">
        <f>IF(OR($A47="",$B47=""),"",'OddsRatio_working_2-way'!N46)</f>
        <v>1.7496555682941202</v>
      </c>
      <c r="J47" s="30">
        <f>IF('Log_working_2-way'!$D46="","",A47^('Log_working_2-way'!$D46))</f>
        <v>2.3421626328567902</v>
      </c>
      <c r="K47" s="32">
        <f>IF('Log_working_2-way'!$D46="","",B47^('Log_working_2-way'!$D46))</f>
        <v>1.7450661905782558</v>
      </c>
      <c r="L47" s="37">
        <f t="shared" si="1"/>
        <v>0.43187660668380456</v>
      </c>
      <c r="M47" s="37">
        <f t="shared" si="2"/>
        <v>0.56812339331619544</v>
      </c>
      <c r="N47" s="38">
        <v>100</v>
      </c>
      <c r="O47" s="38">
        <f t="shared" si="3"/>
        <v>54.751131221719454</v>
      </c>
      <c r="P47" s="38">
        <f t="shared" si="4"/>
        <v>40.476190476190474</v>
      </c>
      <c r="Q47" s="38">
        <f t="shared" si="5"/>
        <v>59.523809523809526</v>
      </c>
      <c r="R47" s="38">
        <f t="shared" si="6"/>
        <v>45.248868778280546</v>
      </c>
      <c r="S47" s="39">
        <f t="shared" si="7"/>
        <v>-4.7726783020900712</v>
      </c>
      <c r="T47" s="39">
        <f t="shared" si="8"/>
        <v>-4.7726783020900712</v>
      </c>
      <c r="U47" t="s">
        <v>229</v>
      </c>
      <c r="V47" t="s">
        <v>77</v>
      </c>
      <c r="W47" t="s">
        <v>320</v>
      </c>
      <c r="X47" s="62">
        <v>44450</v>
      </c>
      <c r="Y47" s="41"/>
    </row>
    <row r="48" spans="1:25" ht="15" x14ac:dyDescent="0.25">
      <c r="A48">
        <v>2.15</v>
      </c>
      <c r="B48">
        <v>1.73</v>
      </c>
      <c r="C48" s="29">
        <f t="shared" si="0"/>
        <v>4.3150961150692391E-2</v>
      </c>
      <c r="D48" s="30">
        <f>IF(OR($A48="",$B48=""),"",A48*'MPTO_working_2-way'!$G47)</f>
        <v>2.2427745664739884</v>
      </c>
      <c r="E48" s="32">
        <f>IF(OR($A48="",$B48=""),"",B48*'MPTO_working_2-way'!$G47)</f>
        <v>1.8046511627906978</v>
      </c>
      <c r="F48" s="30">
        <f>IF(OR($A48="",$B48=""),"",'MPTO_working_2-way'!D47)</f>
        <v>2.2545840278830127</v>
      </c>
      <c r="G48" s="32">
        <f>IF(OR($A48="",$B48=""),"",'MPTO_working_2-way'!E47)</f>
        <v>1.7970769416596208</v>
      </c>
      <c r="H48" s="30">
        <f>IF(OR($A48="",$B48=""),"",'OddsRatio_working_2-way'!M47)</f>
        <v>2.2551264740070716</v>
      </c>
      <c r="I48" s="30">
        <f>IF(OR($A48="",$B48=""),"",'OddsRatio_working_2-way'!N47)</f>
        <v>1.7967324574131842</v>
      </c>
      <c r="J48" s="30">
        <f>IF('Log_working_2-way'!$D47="","",A48^('Log_working_2-way'!$D47))</f>
        <v>2.2606025771636125</v>
      </c>
      <c r="K48" s="32">
        <f>IF('Log_working_2-way'!$D47="","",B48^('Log_working_2-way'!$D47))</f>
        <v>1.7932714228219797</v>
      </c>
      <c r="L48" s="37">
        <f t="shared" si="1"/>
        <v>0.44587628865979384</v>
      </c>
      <c r="M48" s="37">
        <f t="shared" si="2"/>
        <v>0.5541237113402061</v>
      </c>
      <c r="N48" s="38">
        <v>100</v>
      </c>
      <c r="O48" s="38">
        <f t="shared" si="3"/>
        <v>53.488372093023258</v>
      </c>
      <c r="P48" s="38">
        <f t="shared" si="4"/>
        <v>42.196531791907518</v>
      </c>
      <c r="Q48" s="38">
        <f t="shared" si="5"/>
        <v>57.80346820809249</v>
      </c>
      <c r="R48" s="38">
        <f t="shared" si="6"/>
        <v>46.511627906976742</v>
      </c>
      <c r="S48" s="39">
        <f t="shared" si="7"/>
        <v>-4.3150961150692311</v>
      </c>
      <c r="T48" s="39">
        <f t="shared" si="8"/>
        <v>-4.315096115069224</v>
      </c>
      <c r="U48" t="s">
        <v>216</v>
      </c>
      <c r="V48" t="s">
        <v>228</v>
      </c>
      <c r="W48" t="s">
        <v>320</v>
      </c>
      <c r="X48" s="62">
        <v>44450</v>
      </c>
      <c r="Y48" s="41"/>
    </row>
    <row r="49" spans="1:25" ht="15" x14ac:dyDescent="0.25">
      <c r="A49">
        <v>2.23</v>
      </c>
      <c r="B49">
        <v>1.67</v>
      </c>
      <c r="C49" s="29">
        <f t="shared" si="0"/>
        <v>4.7232888483123459E-2</v>
      </c>
      <c r="D49" s="30">
        <f>IF(OR($A49="",$B49=""),"",A49*'MPTO_working_2-way'!$G48)</f>
        <v>2.3353293413173652</v>
      </c>
      <c r="E49" s="32">
        <f>IF(OR($A49="",$B49=""),"",B49*'MPTO_working_2-way'!$G48)</f>
        <v>1.7488789237668161</v>
      </c>
      <c r="F49" s="30">
        <f>IF(OR($A49="",$B49=""),"",'MPTO_working_2-way'!D48)</f>
        <v>2.3539711134287793</v>
      </c>
      <c r="G49" s="32">
        <f>IF(OR($A49="",$B49=""),"",'MPTO_working_2-way'!E48)</f>
        <v>1.7385681940197473</v>
      </c>
      <c r="H49" s="30">
        <f>IF(OR($A49="",$B49=""),"",'OddsRatio_working_2-way'!M48)</f>
        <v>2.3549246826013568</v>
      </c>
      <c r="I49" s="30">
        <f>IF(OR($A49="",$B49=""),"",'OddsRatio_working_2-way'!N48)</f>
        <v>1.7380484043438287</v>
      </c>
      <c r="J49" s="30">
        <f>IF('Log_working_2-way'!$D48="","",A49^('Log_working_2-way'!$D48))</f>
        <v>2.3636503228006438</v>
      </c>
      <c r="K49" s="32">
        <f>IF('Log_working_2-way'!$D48="","",B49^('Log_working_2-way'!$D48))</f>
        <v>1.7333258264811959</v>
      </c>
      <c r="L49" s="37">
        <f t="shared" si="1"/>
        <v>0.42820512820512818</v>
      </c>
      <c r="M49" s="37">
        <f t="shared" si="2"/>
        <v>0.57179487179487176</v>
      </c>
      <c r="N49" s="38">
        <v>100</v>
      </c>
      <c r="O49" s="38">
        <f t="shared" si="3"/>
        <v>55.156950672645742</v>
      </c>
      <c r="P49" s="38">
        <f t="shared" si="4"/>
        <v>40.119760479041922</v>
      </c>
      <c r="Q49" s="38">
        <f t="shared" si="5"/>
        <v>59.880239520958092</v>
      </c>
      <c r="R49" s="38">
        <f t="shared" si="6"/>
        <v>44.843049327354265</v>
      </c>
      <c r="S49" s="39">
        <f t="shared" si="7"/>
        <v>-4.7232888483123503</v>
      </c>
      <c r="T49" s="39">
        <f t="shared" si="8"/>
        <v>-4.7232888483123432</v>
      </c>
      <c r="U49" t="s">
        <v>231</v>
      </c>
      <c r="V49" t="s">
        <v>333</v>
      </c>
      <c r="W49" t="s">
        <v>320</v>
      </c>
      <c r="X49" s="62">
        <v>44450</v>
      </c>
      <c r="Y49" s="41"/>
    </row>
    <row r="50" spans="1:25" ht="15" x14ac:dyDescent="0.25">
      <c r="A50">
        <v>1.8</v>
      </c>
      <c r="B50">
        <v>2.04</v>
      </c>
      <c r="C50" s="29">
        <f t="shared" si="0"/>
        <v>4.5751633986928164E-2</v>
      </c>
      <c r="D50" s="30">
        <f>IF(OR($A50="",$B50=""),"",A50*'MPTO_working_2-way'!$G49)</f>
        <v>1.8823529411764708</v>
      </c>
      <c r="E50" s="32">
        <f>IF(OR($A50="",$B50=""),"",B50*'MPTO_working_2-way'!$G49)</f>
        <v>2.1333333333333333</v>
      </c>
      <c r="F50" s="30">
        <f>IF(OR($A50="",$B50=""),"",'MPTO_working_2-way'!D49)</f>
        <v>1.8773006134969328</v>
      </c>
      <c r="G50" s="32">
        <f>IF(OR($A50="",$B50=""),"",'MPTO_working_2-way'!E49)</f>
        <v>2.13986013986014</v>
      </c>
      <c r="H50" s="30">
        <f>IF(OR($A50="",$B50=""),"",'OddsRatio_working_2-way'!M49)</f>
        <v>1.8770580193070292</v>
      </c>
      <c r="I50" s="30">
        <f>IF(OR($A50="",$B50=""),"",'OddsRatio_working_2-way'!N49)</f>
        <v>2.1401754250991387</v>
      </c>
      <c r="J50" s="30">
        <f>IF('Log_working_2-way'!$D49="","",A50^('Log_working_2-way'!$D49))</f>
        <v>1.8747418628912031</v>
      </c>
      <c r="K50" s="32">
        <f>IF('Log_working_2-way'!$D49="","",B50^('Log_working_2-way'!$D49))</f>
        <v>2.1431944010251054</v>
      </c>
      <c r="L50" s="37">
        <f t="shared" si="1"/>
        <v>0.53125</v>
      </c>
      <c r="M50" s="37">
        <f t="shared" si="2"/>
        <v>0.46875</v>
      </c>
      <c r="N50" s="38">
        <v>100</v>
      </c>
      <c r="O50" s="38">
        <f t="shared" si="3"/>
        <v>44.444444444444443</v>
      </c>
      <c r="P50" s="38">
        <f t="shared" si="4"/>
        <v>50.980392156862742</v>
      </c>
      <c r="Q50" s="38">
        <f t="shared" si="5"/>
        <v>49.019607843137251</v>
      </c>
      <c r="R50" s="38">
        <f t="shared" si="6"/>
        <v>55.555555555555557</v>
      </c>
      <c r="S50" s="39">
        <f t="shared" si="7"/>
        <v>-4.5751633986928084</v>
      </c>
      <c r="T50" s="39">
        <f t="shared" si="8"/>
        <v>-4.5751633986928155</v>
      </c>
      <c r="U50" t="s">
        <v>217</v>
      </c>
      <c r="V50" t="s">
        <v>230</v>
      </c>
      <c r="W50" t="s">
        <v>320</v>
      </c>
      <c r="X50" s="62">
        <v>44450</v>
      </c>
      <c r="Y50" s="41"/>
    </row>
    <row r="51" spans="1:25" ht="15" x14ac:dyDescent="0.25">
      <c r="A51">
        <v>2.02</v>
      </c>
      <c r="B51">
        <v>1.82</v>
      </c>
      <c r="C51" s="29">
        <f t="shared" si="0"/>
        <v>4.450005440104432E-2</v>
      </c>
      <c r="D51" s="30">
        <f>IF(OR($A51="",$B51=""),"",A51*'MPTO_working_2-way'!$G50)</f>
        <v>2.1098901098901095</v>
      </c>
      <c r="E51" s="32">
        <f>IF(OR($A51="",$B51=""),"",B51*'MPTO_working_2-way'!$G50)</f>
        <v>1.9009900990099007</v>
      </c>
      <c r="F51" s="30">
        <f>IF(OR($A51="",$B51=""),"",'MPTO_working_2-way'!D50)</f>
        <v>2.1150615579334939</v>
      </c>
      <c r="G51" s="32">
        <f>IF(OR($A51="",$B51=""),"",'MPTO_working_2-way'!E50)</f>
        <v>1.8968114745640281</v>
      </c>
      <c r="H51" s="30">
        <f>IF(OR($A51="",$B51=""),"",'OddsRatio_working_2-way'!M50)</f>
        <v>2.1153037429437727</v>
      </c>
      <c r="I51" s="30">
        <f>IF(OR($A51="",$B51=""),"",'OddsRatio_working_2-way'!N50)</f>
        <v>1.8966167345234253</v>
      </c>
      <c r="J51" s="30">
        <f>IF('Log_working_2-way'!$D50="","",A51^('Log_working_2-way'!$D50))</f>
        <v>2.1176904363442728</v>
      </c>
      <c r="K51" s="32">
        <f>IF('Log_working_2-way'!$D50="","",B51^('Log_working_2-way'!$D50))</f>
        <v>1.8947021174041598</v>
      </c>
      <c r="L51" s="37">
        <f t="shared" si="1"/>
        <v>0.47395833333333343</v>
      </c>
      <c r="M51" s="37">
        <f t="shared" si="2"/>
        <v>0.52604166666666674</v>
      </c>
      <c r="N51" s="38">
        <v>100</v>
      </c>
      <c r="O51" s="38">
        <f t="shared" si="3"/>
        <v>50.495049504950494</v>
      </c>
      <c r="P51" s="38">
        <f t="shared" si="4"/>
        <v>45.054945054945051</v>
      </c>
      <c r="Q51" s="38">
        <f t="shared" si="5"/>
        <v>54.945054945054942</v>
      </c>
      <c r="R51" s="38">
        <f t="shared" si="6"/>
        <v>49.504950495049506</v>
      </c>
      <c r="S51" s="39">
        <f t="shared" si="7"/>
        <v>-4.450005440104448</v>
      </c>
      <c r="T51" s="39">
        <f t="shared" si="8"/>
        <v>-4.4500054401044551</v>
      </c>
      <c r="U51" t="s">
        <v>75</v>
      </c>
      <c r="V51" t="s">
        <v>226</v>
      </c>
      <c r="W51" t="s">
        <v>320</v>
      </c>
      <c r="X51" s="62">
        <v>44450</v>
      </c>
      <c r="Y51" s="41"/>
    </row>
    <row r="52" spans="1:25" ht="15" x14ac:dyDescent="0.25">
      <c r="A52">
        <v>2.06</v>
      </c>
      <c r="B52">
        <v>1.79</v>
      </c>
      <c r="C52" s="29">
        <f t="shared" si="0"/>
        <v>4.4096111080978329E-2</v>
      </c>
      <c r="D52" s="30">
        <f>IF(OR($A52="",$B52=""),"",A52*'MPTO_working_2-way'!$G51)</f>
        <v>2.1508379888268152</v>
      </c>
      <c r="E52" s="32">
        <f>IF(OR($A52="",$B52=""),"",B52*'MPTO_working_2-way'!$G51)</f>
        <v>1.8689320388349513</v>
      </c>
      <c r="F52" s="30">
        <f>IF(OR($A52="",$B52=""),"",'MPTO_working_2-way'!D51)</f>
        <v>2.1580148651021243</v>
      </c>
      <c r="G52" s="32">
        <f>IF(OR($A52="",$B52=""),"",'MPTO_working_2-way'!E51)</f>
        <v>1.8635467731338755</v>
      </c>
      <c r="H52" s="30">
        <f>IF(OR($A52="",$B52=""),"",'OddsRatio_working_2-way'!M51)</f>
        <v>2.1583488904033761</v>
      </c>
      <c r="I52" s="30">
        <f>IF(OR($A52="",$B52=""),"",'OddsRatio_working_2-way'!N51)</f>
        <v>1.863297757942139</v>
      </c>
      <c r="J52" s="30">
        <f>IF('Log_working_2-way'!$D51="","",A52^('Log_working_2-way'!$D51))</f>
        <v>2.1616657579923269</v>
      </c>
      <c r="K52" s="32">
        <f>IF('Log_working_2-way'!$D51="","",B52^('Log_working_2-way'!$D51))</f>
        <v>1.8608328110900716</v>
      </c>
      <c r="L52" s="37">
        <f t="shared" si="1"/>
        <v>0.46493506493506503</v>
      </c>
      <c r="M52" s="37">
        <f t="shared" si="2"/>
        <v>0.53506493506493513</v>
      </c>
      <c r="N52" s="38">
        <v>100</v>
      </c>
      <c r="O52" s="38">
        <f t="shared" si="3"/>
        <v>51.456310679611654</v>
      </c>
      <c r="P52" s="38">
        <f t="shared" si="4"/>
        <v>44.134078212290497</v>
      </c>
      <c r="Q52" s="38">
        <f t="shared" si="5"/>
        <v>55.865921787709496</v>
      </c>
      <c r="R52" s="38">
        <f t="shared" si="6"/>
        <v>48.543689320388353</v>
      </c>
      <c r="S52" s="39">
        <f t="shared" si="7"/>
        <v>-4.4096111080978417</v>
      </c>
      <c r="T52" s="39">
        <f t="shared" si="8"/>
        <v>-4.4096111080978559</v>
      </c>
      <c r="U52" t="s">
        <v>378</v>
      </c>
      <c r="V52" t="s">
        <v>328</v>
      </c>
      <c r="W52" t="s">
        <v>316</v>
      </c>
      <c r="X52" s="62">
        <v>44450</v>
      </c>
      <c r="Y52" s="41"/>
    </row>
    <row r="53" spans="1:25" ht="15" x14ac:dyDescent="0.25">
      <c r="A53">
        <v>1.97</v>
      </c>
      <c r="B53">
        <v>1.87</v>
      </c>
      <c r="C53" s="29">
        <f t="shared" si="0"/>
        <v>4.2373571486739481E-2</v>
      </c>
      <c r="D53" s="30">
        <f>IF(OR($A53="",$B53=""),"",A53*'MPTO_working_2-way'!$G52)</f>
        <v>2.0534759358288768</v>
      </c>
      <c r="E53" s="32">
        <f>IF(OR($A53="",$B53=""),"",B53*'MPTO_working_2-way'!$G52)</f>
        <v>1.9492385786802029</v>
      </c>
      <c r="F53" s="30">
        <f>IF(OR($A53="",$B53=""),"",'MPTO_working_2-way'!D52)</f>
        <v>2.0558051284913081</v>
      </c>
      <c r="G53" s="32">
        <f>IF(OR($A53="",$B53=""),"",'MPTO_working_2-way'!E52)</f>
        <v>1.9471444805623825</v>
      </c>
      <c r="H53" s="30">
        <f>IF(OR($A53="",$B53=""),"",'OddsRatio_working_2-way'!M52)</f>
        <v>2.0559083903140616</v>
      </c>
      <c r="I53" s="30">
        <f>IF(OR($A53="",$B53=""),"",'OddsRatio_working_2-way'!N52)</f>
        <v>1.9470518552301377</v>
      </c>
      <c r="J53" s="30">
        <f>IF('Log_working_2-way'!$D52="","",A53^('Log_working_2-way'!$D52))</f>
        <v>2.0569787979748906</v>
      </c>
      <c r="K53" s="32">
        <f>IF('Log_working_2-way'!$D52="","",B53^('Log_working_2-way'!$D52))</f>
        <v>1.9460927711281228</v>
      </c>
      <c r="L53" s="37">
        <f t="shared" si="1"/>
        <v>0.48697916666666674</v>
      </c>
      <c r="M53" s="37">
        <f t="shared" si="2"/>
        <v>0.51302083333333337</v>
      </c>
      <c r="N53" s="38">
        <v>100</v>
      </c>
      <c r="O53" s="38">
        <f t="shared" si="3"/>
        <v>49.238578680203041</v>
      </c>
      <c r="P53" s="38">
        <f t="shared" si="4"/>
        <v>46.524064171122987</v>
      </c>
      <c r="Q53" s="38">
        <f t="shared" si="5"/>
        <v>53.475935828876999</v>
      </c>
      <c r="R53" s="38">
        <f t="shared" si="6"/>
        <v>50.761421319796952</v>
      </c>
      <c r="S53" s="39">
        <f t="shared" si="7"/>
        <v>-4.2373571486739579</v>
      </c>
      <c r="T53" s="39">
        <f t="shared" si="8"/>
        <v>-4.237357148673965</v>
      </c>
      <c r="U53" t="s">
        <v>325</v>
      </c>
      <c r="V53" t="s">
        <v>227</v>
      </c>
      <c r="W53" t="s">
        <v>316</v>
      </c>
      <c r="X53" s="62">
        <v>44450</v>
      </c>
      <c r="Y53" s="41"/>
    </row>
    <row r="54" spans="1:25" ht="15" x14ac:dyDescent="0.25">
      <c r="A54">
        <v>2.2000000000000002</v>
      </c>
      <c r="B54">
        <v>1.69</v>
      </c>
      <c r="C54" s="29">
        <f t="shared" si="0"/>
        <v>4.6261430876815446E-2</v>
      </c>
      <c r="D54" s="30">
        <f>IF(OR($A54="",$B54=""),"",A54*'MPTO_working_2-way'!$G53)</f>
        <v>2.3017751479289941</v>
      </c>
      <c r="E54" s="32">
        <f>IF(OR($A54="",$B54=""),"",B54*'MPTO_working_2-way'!$G53)</f>
        <v>1.7681818181818181</v>
      </c>
      <c r="F54" s="30">
        <f>IF(OR($A54="",$B54=""),"",'MPTO_working_2-way'!D53)</f>
        <v>2.3179551122194515</v>
      </c>
      <c r="G54" s="32">
        <f>IF(OR($A54="",$B54=""),"",'MPTO_working_2-way'!E53)</f>
        <v>1.7587511825922422</v>
      </c>
      <c r="H54" s="30">
        <f>IF(OR($A54="",$B54=""),"",'OddsRatio_working_2-way'!M53)</f>
        <v>2.3187609467915737</v>
      </c>
      <c r="I54" s="30">
        <f>IF(OR($A54="",$B54=""),"",'OddsRatio_working_2-way'!N53)</f>
        <v>1.7582875444051547</v>
      </c>
      <c r="J54" s="30">
        <f>IF('Log_working_2-way'!$D53="","",A54^('Log_working_2-way'!$D53))</f>
        <v>2.3263120420260779</v>
      </c>
      <c r="K54" s="32">
        <f>IF('Log_working_2-way'!$D53="","",B54^('Log_working_2-way'!$D53))</f>
        <v>1.7539703842782741</v>
      </c>
      <c r="L54" s="37">
        <f t="shared" si="1"/>
        <v>0.43444730077120824</v>
      </c>
      <c r="M54" s="37">
        <f t="shared" si="2"/>
        <v>0.56555269922879181</v>
      </c>
      <c r="N54" s="38">
        <v>100</v>
      </c>
      <c r="O54" s="38">
        <f t="shared" si="3"/>
        <v>54.545454545454554</v>
      </c>
      <c r="P54" s="38">
        <f t="shared" si="4"/>
        <v>40.828402366863905</v>
      </c>
      <c r="Q54" s="38">
        <f t="shared" si="5"/>
        <v>59.171597633136095</v>
      </c>
      <c r="R54" s="38">
        <f t="shared" si="6"/>
        <v>45.454545454545453</v>
      </c>
      <c r="S54" s="39">
        <f t="shared" si="7"/>
        <v>-4.626143087681541</v>
      </c>
      <c r="T54" s="39">
        <f t="shared" si="8"/>
        <v>-4.6261430876815481</v>
      </c>
      <c r="U54" t="s">
        <v>243</v>
      </c>
      <c r="V54" t="s">
        <v>221</v>
      </c>
      <c r="W54" t="s">
        <v>316</v>
      </c>
      <c r="X54" s="62">
        <v>44450</v>
      </c>
      <c r="Y54" s="41"/>
    </row>
    <row r="55" spans="1:25" ht="15" x14ac:dyDescent="0.25">
      <c r="A55">
        <v>1.98</v>
      </c>
      <c r="B55">
        <v>1.85</v>
      </c>
      <c r="C55" s="29">
        <f t="shared" si="0"/>
        <v>4.5591045591045543E-2</v>
      </c>
      <c r="D55" s="30">
        <f>IF(OR($A55="",$B55=""),"",A55*'MPTO_working_2-way'!$G54)</f>
        <v>2.07027027027027</v>
      </c>
      <c r="E55" s="32">
        <f>IF(OR($A55="",$B55=""),"",B55*'MPTO_working_2-way'!$G54)</f>
        <v>1.9343434343434343</v>
      </c>
      <c r="F55" s="30">
        <f>IF(OR($A55="",$B55=""),"",'MPTO_working_2-way'!D54)</f>
        <v>2.0735918482875744</v>
      </c>
      <c r="G55" s="32">
        <f>IF(OR($A55="",$B55=""),"",'MPTO_working_2-way'!E54)</f>
        <v>1.931452675982072</v>
      </c>
      <c r="H55" s="30">
        <f>IF(OR($A55="",$B55=""),"",'OddsRatio_working_2-way'!M54)</f>
        <v>2.0737509843863182</v>
      </c>
      <c r="I55" s="30">
        <f>IF(OR($A55="",$B55=""),"",'OddsRatio_working_2-way'!N54)</f>
        <v>1.9313146293146641</v>
      </c>
      <c r="J55" s="30">
        <f>IF('Log_working_2-way'!$D54="","",A55^('Log_working_2-way'!$D54))</f>
        <v>2.0752829704469682</v>
      </c>
      <c r="K55" s="32">
        <f>IF('Log_working_2-way'!$D54="","",B55^('Log_working_2-way'!$D54))</f>
        <v>1.9299877590211039</v>
      </c>
      <c r="L55" s="37">
        <f t="shared" si="1"/>
        <v>0.48302872062663194</v>
      </c>
      <c r="M55" s="37">
        <f t="shared" si="2"/>
        <v>0.51697127937336818</v>
      </c>
      <c r="N55" s="38">
        <v>100</v>
      </c>
      <c r="O55" s="38">
        <f t="shared" si="3"/>
        <v>49.494949494949495</v>
      </c>
      <c r="P55" s="38">
        <f t="shared" si="4"/>
        <v>45.945945945945937</v>
      </c>
      <c r="Q55" s="38">
        <f t="shared" si="5"/>
        <v>54.054054054054049</v>
      </c>
      <c r="R55" s="38">
        <f t="shared" si="6"/>
        <v>50.505050505050505</v>
      </c>
      <c r="S55" s="39">
        <f t="shared" si="7"/>
        <v>-4.5591045591045543</v>
      </c>
      <c r="T55" s="39">
        <f t="shared" si="8"/>
        <v>-4.5591045591045685</v>
      </c>
      <c r="U55" t="s">
        <v>334</v>
      </c>
      <c r="V55" t="s">
        <v>326</v>
      </c>
      <c r="W55" t="s">
        <v>316</v>
      </c>
      <c r="X55" s="62">
        <v>44450</v>
      </c>
      <c r="Y55" s="41"/>
    </row>
    <row r="56" spans="1:25" ht="15" x14ac:dyDescent="0.25">
      <c r="A56">
        <v>2.19</v>
      </c>
      <c r="B56">
        <v>1.69</v>
      </c>
      <c r="C56" s="29">
        <f t="shared" si="0"/>
        <v>4.8336980897571102E-2</v>
      </c>
      <c r="D56" s="30">
        <f>IF(OR($A56="",$B56=""),"",A56*'MPTO_working_2-way'!$G55)</f>
        <v>2.2958579881656807</v>
      </c>
      <c r="E56" s="32">
        <f>IF(OR($A56="",$B56=""),"",B56*'MPTO_working_2-way'!$G55)</f>
        <v>1.7716894977168951</v>
      </c>
      <c r="F56" s="30">
        <f>IF(OR($A56="",$B56=""),"",'MPTO_working_2-way'!D55)</f>
        <v>2.3123926150385805</v>
      </c>
      <c r="G56" s="32">
        <f>IF(OR($A56="",$B56=""),"",'MPTO_working_2-way'!E55)</f>
        <v>1.7619671038537528</v>
      </c>
      <c r="H56" s="30">
        <f>IF(OR($A56="",$B56=""),"",'OddsRatio_working_2-way'!M55)</f>
        <v>2.3132546139874859</v>
      </c>
      <c r="I56" s="30">
        <f>IF(OR($A56="",$B56=""),"",'OddsRatio_working_2-way'!N55)</f>
        <v>1.761466961051567</v>
      </c>
      <c r="J56" s="30">
        <f>IF('Log_working_2-way'!$D55="","",A56^('Log_working_2-way'!$D55))</f>
        <v>2.3209867282319023</v>
      </c>
      <c r="K56" s="32">
        <f>IF('Log_working_2-way'!$D55="","",B56^('Log_working_2-way'!$D55))</f>
        <v>1.7570098765015589</v>
      </c>
      <c r="L56" s="37">
        <f t="shared" si="1"/>
        <v>0.4355670103092783</v>
      </c>
      <c r="M56" s="37">
        <f t="shared" si="2"/>
        <v>0.56443298969072164</v>
      </c>
      <c r="N56" s="38">
        <v>100</v>
      </c>
      <c r="O56" s="38">
        <f t="shared" si="3"/>
        <v>54.337899543379002</v>
      </c>
      <c r="P56" s="38">
        <f t="shared" si="4"/>
        <v>40.828402366863905</v>
      </c>
      <c r="Q56" s="38">
        <f t="shared" si="5"/>
        <v>59.171597633136095</v>
      </c>
      <c r="R56" s="38">
        <f t="shared" si="6"/>
        <v>45.662100456621005</v>
      </c>
      <c r="S56" s="39">
        <f t="shared" si="7"/>
        <v>-4.8336980897570925</v>
      </c>
      <c r="T56" s="39">
        <f t="shared" si="8"/>
        <v>-4.8336980897570996</v>
      </c>
      <c r="U56" t="s">
        <v>222</v>
      </c>
      <c r="V56" t="s">
        <v>239</v>
      </c>
      <c r="W56" t="s">
        <v>316</v>
      </c>
      <c r="X56" s="62">
        <v>44450</v>
      </c>
      <c r="Y56" s="41"/>
    </row>
    <row r="57" spans="1:25" ht="15" x14ac:dyDescent="0.25">
      <c r="A57">
        <v>2.1800000000000002</v>
      </c>
      <c r="B57">
        <v>1.7</v>
      </c>
      <c r="C57" s="29">
        <f t="shared" si="0"/>
        <v>4.6950890447922333E-2</v>
      </c>
      <c r="D57" s="30">
        <f>IF(OR($A57="",$B57=""),"",A57*'MPTO_working_2-way'!$G56)</f>
        <v>2.2823529411764709</v>
      </c>
      <c r="E57" s="32">
        <f>IF(OR($A57="",$B57=""),"",B57*'MPTO_working_2-way'!$G56)</f>
        <v>1.7798165137614679</v>
      </c>
      <c r="F57" s="30">
        <f>IF(OR($A57="",$B57=""),"",'MPTO_working_2-way'!D56)</f>
        <v>2.2975821450712961</v>
      </c>
      <c r="G57" s="32">
        <f>IF(OR($A57="",$B57=""),"",'MPTO_working_2-way'!E56)</f>
        <v>1.7706641184902054</v>
      </c>
      <c r="H57" s="30">
        <f>IF(OR($A57="",$B57=""),"",'OddsRatio_working_2-way'!M56)</f>
        <v>2.2983506020002022</v>
      </c>
      <c r="I57" s="30">
        <f>IF(OR($A57="",$B57=""),"",'OddsRatio_working_2-way'!N56)</f>
        <v>1.7702079842374079</v>
      </c>
      <c r="J57" s="30">
        <f>IF('Log_working_2-way'!$D56="","",A57^('Log_working_2-way'!$D56))</f>
        <v>2.3054560434070099</v>
      </c>
      <c r="K57" s="32">
        <f>IF('Log_working_2-way'!$D56="","",B57^('Log_working_2-way'!$D56))</f>
        <v>1.7660158341214014</v>
      </c>
      <c r="L57" s="37">
        <f t="shared" si="1"/>
        <v>0.43814432989690716</v>
      </c>
      <c r="M57" s="37">
        <f t="shared" si="2"/>
        <v>0.56185567010309279</v>
      </c>
      <c r="N57" s="38">
        <v>100</v>
      </c>
      <c r="O57" s="38">
        <f t="shared" si="3"/>
        <v>54.128440366972484</v>
      </c>
      <c r="P57" s="38">
        <f t="shared" si="4"/>
        <v>41.176470588235297</v>
      </c>
      <c r="Q57" s="38">
        <f t="shared" si="5"/>
        <v>58.82352941176471</v>
      </c>
      <c r="R57" s="38">
        <f t="shared" si="6"/>
        <v>45.871559633027523</v>
      </c>
      <c r="S57" s="39">
        <f t="shared" si="7"/>
        <v>-4.6950890447922262</v>
      </c>
      <c r="T57" s="39">
        <f t="shared" si="8"/>
        <v>-4.6950890447922262</v>
      </c>
      <c r="U57" t="s">
        <v>240</v>
      </c>
      <c r="V57" t="s">
        <v>234</v>
      </c>
      <c r="W57" t="s">
        <v>316</v>
      </c>
      <c r="X57" s="62">
        <v>44450</v>
      </c>
      <c r="Y57" s="41"/>
    </row>
    <row r="58" spans="1:25" ht="15" x14ac:dyDescent="0.25">
      <c r="A58">
        <v>2.31</v>
      </c>
      <c r="B58">
        <v>1.63</v>
      </c>
      <c r="C58" s="29">
        <f t="shared" si="0"/>
        <v>4.6397365415770331E-2</v>
      </c>
      <c r="D58" s="30">
        <f>IF(OR($A58="",$B58=""),"",A58*'MPTO_working_2-way'!$G57)</f>
        <v>2.4171779141104297</v>
      </c>
      <c r="E58" s="32">
        <f>IF(OR($A58="",$B58=""),"",B58*'MPTO_working_2-way'!$G57)</f>
        <v>1.7056277056277056</v>
      </c>
      <c r="F58" s="30">
        <f>IF(OR($A58="",$B58=""),"",'MPTO_working_2-way'!D57)</f>
        <v>2.4407999222117787</v>
      </c>
      <c r="G58" s="32">
        <f>IF(OR($A58="",$B58=""),"",'MPTO_working_2-way'!E57)</f>
        <v>1.6940588936629699</v>
      </c>
      <c r="H58" s="30">
        <f>IF(OR($A58="",$B58=""),"",'OddsRatio_working_2-way'!M57)</f>
        <v>2.442000374259687</v>
      </c>
      <c r="I58" s="30">
        <f>IF(OR($A58="",$B58=""),"",'OddsRatio_working_2-way'!N57)</f>
        <v>1.6934810960180178</v>
      </c>
      <c r="J58" s="30">
        <f>IF('Log_working_2-way'!$D57="","",A58^('Log_working_2-way'!$D57))</f>
        <v>2.4530975525108785</v>
      </c>
      <c r="K58" s="32">
        <f>IF('Log_working_2-way'!$D57="","",B58^('Log_working_2-way'!$D57))</f>
        <v>1.6881850418584505</v>
      </c>
      <c r="L58" s="37">
        <f t="shared" si="1"/>
        <v>0.41370558375634514</v>
      </c>
      <c r="M58" s="37">
        <f t="shared" si="2"/>
        <v>0.58629441624365486</v>
      </c>
      <c r="N58" s="38">
        <v>100</v>
      </c>
      <c r="O58" s="38">
        <f t="shared" si="3"/>
        <v>56.709956709956707</v>
      </c>
      <c r="P58" s="38">
        <f t="shared" si="4"/>
        <v>38.650306748466257</v>
      </c>
      <c r="Q58" s="38">
        <f t="shared" si="5"/>
        <v>61.349693251533743</v>
      </c>
      <c r="R58" s="38">
        <f t="shared" si="6"/>
        <v>43.290043290043286</v>
      </c>
      <c r="S58" s="39">
        <f t="shared" si="7"/>
        <v>-4.6397365415770366</v>
      </c>
      <c r="T58" s="39">
        <f t="shared" si="8"/>
        <v>-4.6397365415770295</v>
      </c>
      <c r="U58" t="s">
        <v>187</v>
      </c>
      <c r="V58" t="s">
        <v>330</v>
      </c>
      <c r="W58" t="s">
        <v>316</v>
      </c>
      <c r="X58" s="62">
        <v>44450</v>
      </c>
      <c r="Y58" s="41"/>
    </row>
    <row r="59" spans="1:25" ht="15" x14ac:dyDescent="0.25">
      <c r="A59">
        <v>2.44</v>
      </c>
      <c r="B59">
        <v>1.57</v>
      </c>
      <c r="C59" s="29">
        <f t="shared" si="0"/>
        <v>4.6778740733006252E-2</v>
      </c>
      <c r="D59" s="30">
        <f>IF(OR($A59="",$B59=""),"",A59*'MPTO_working_2-way'!$G58)</f>
        <v>2.5541401273885351</v>
      </c>
      <c r="E59" s="32">
        <f>IF(OR($A59="",$B59=""),"",B59*'MPTO_working_2-way'!$G58)</f>
        <v>1.6434426229508199</v>
      </c>
      <c r="F59" s="30">
        <f>IF(OR($A59="",$B59=""),"",'MPTO_working_2-way'!D58)</f>
        <v>2.5876790056741421</v>
      </c>
      <c r="G59" s="32">
        <f>IF(OR($A59="",$B59=""),"",'MPTO_working_2-way'!E58)</f>
        <v>1.6298502382573181</v>
      </c>
      <c r="H59" s="30">
        <f>IF(OR($A59="",$B59=""),"",'OddsRatio_working_2-way'!M58)</f>
        <v>2.5894388284780527</v>
      </c>
      <c r="I59" s="30">
        <f>IF(OR($A59="",$B59=""),"",'OddsRatio_working_2-way'!N58)</f>
        <v>1.6291528696058957</v>
      </c>
      <c r="J59" s="30">
        <f>IF('Log_working_2-way'!$D58="","",A59^('Log_working_2-way'!$D58))</f>
        <v>2.6053313936761384</v>
      </c>
      <c r="K59" s="32">
        <f>IF('Log_working_2-way'!$D58="","",B59^('Log_working_2-way'!$D58))</f>
        <v>1.6229243406925202</v>
      </c>
      <c r="L59" s="37">
        <f t="shared" si="1"/>
        <v>0.39152119700748128</v>
      </c>
      <c r="M59" s="37">
        <f t="shared" si="2"/>
        <v>0.60847880299251866</v>
      </c>
      <c r="N59" s="38">
        <v>100</v>
      </c>
      <c r="O59" s="38">
        <f t="shared" si="3"/>
        <v>59.016393442622956</v>
      </c>
      <c r="P59" s="38">
        <f t="shared" si="4"/>
        <v>36.30573248407643</v>
      </c>
      <c r="Q59" s="38">
        <f t="shared" si="5"/>
        <v>63.694267515923563</v>
      </c>
      <c r="R59" s="38">
        <f t="shared" si="6"/>
        <v>40.983606557377051</v>
      </c>
      <c r="S59" s="39">
        <f t="shared" si="7"/>
        <v>-4.6778740733006074</v>
      </c>
      <c r="T59" s="39">
        <f t="shared" si="8"/>
        <v>-4.6778740733006217</v>
      </c>
      <c r="U59" t="s">
        <v>359</v>
      </c>
      <c r="V59" t="s">
        <v>237</v>
      </c>
      <c r="W59" t="s">
        <v>316</v>
      </c>
      <c r="X59" s="62">
        <v>44450</v>
      </c>
      <c r="Y59" s="41"/>
    </row>
    <row r="60" spans="1:25" ht="15" x14ac:dyDescent="0.25">
      <c r="A60">
        <v>2.31</v>
      </c>
      <c r="B60">
        <v>1.63</v>
      </c>
      <c r="C60" s="29">
        <f t="shared" si="0"/>
        <v>4.6397365415770331E-2</v>
      </c>
      <c r="D60" s="30">
        <f>IF(OR($A60="",$B60=""),"",A60*'MPTO_working_2-way'!$G59)</f>
        <v>2.4171779141104297</v>
      </c>
      <c r="E60" s="32">
        <f>IF(OR($A60="",$B60=""),"",B60*'MPTO_working_2-way'!$G59)</f>
        <v>1.7056277056277056</v>
      </c>
      <c r="F60" s="30">
        <f>IF(OR($A60="",$B60=""),"",'MPTO_working_2-way'!D59)</f>
        <v>2.4407999222117787</v>
      </c>
      <c r="G60" s="32">
        <f>IF(OR($A60="",$B60=""),"",'MPTO_working_2-way'!E59)</f>
        <v>1.6940588936629699</v>
      </c>
      <c r="H60" s="30">
        <f>IF(OR($A60="",$B60=""),"",'OddsRatio_working_2-way'!M59)</f>
        <v>2.442000374259687</v>
      </c>
      <c r="I60" s="30">
        <f>IF(OR($A60="",$B60=""),"",'OddsRatio_working_2-way'!N59)</f>
        <v>1.6934810960180178</v>
      </c>
      <c r="J60" s="30">
        <f>IF('Log_working_2-way'!$D59="","",A60^('Log_working_2-way'!$D59))</f>
        <v>2.4530975525108785</v>
      </c>
      <c r="K60" s="32">
        <f>IF('Log_working_2-way'!$D59="","",B60^('Log_working_2-way'!$D59))</f>
        <v>1.6881850418584505</v>
      </c>
      <c r="L60" s="37">
        <f t="shared" si="1"/>
        <v>0.41370558375634514</v>
      </c>
      <c r="M60" s="37">
        <f t="shared" si="2"/>
        <v>0.58629441624365486</v>
      </c>
      <c r="N60" s="38">
        <v>100</v>
      </c>
      <c r="O60" s="38">
        <f t="shared" si="3"/>
        <v>56.709956709956707</v>
      </c>
      <c r="P60" s="38">
        <f t="shared" si="4"/>
        <v>38.650306748466257</v>
      </c>
      <c r="Q60" s="38">
        <f t="shared" si="5"/>
        <v>61.349693251533743</v>
      </c>
      <c r="R60" s="38">
        <f t="shared" si="6"/>
        <v>43.290043290043286</v>
      </c>
      <c r="S60" s="39">
        <f t="shared" si="7"/>
        <v>-4.6397365415770366</v>
      </c>
      <c r="T60" s="39">
        <f t="shared" si="8"/>
        <v>-4.6397365415770295</v>
      </c>
      <c r="U60" t="s">
        <v>224</v>
      </c>
      <c r="V60" t="s">
        <v>335</v>
      </c>
      <c r="W60" t="s">
        <v>316</v>
      </c>
      <c r="X60" s="62">
        <v>44450</v>
      </c>
      <c r="Y60" s="41"/>
    </row>
    <row r="61" spans="1:25" ht="15" x14ac:dyDescent="0.25">
      <c r="A61">
        <v>2.2000000000000002</v>
      </c>
      <c r="B61">
        <v>1.69</v>
      </c>
      <c r="C61" s="29">
        <f t="shared" si="0"/>
        <v>4.6261430876815446E-2</v>
      </c>
      <c r="D61" s="30">
        <f>IF(OR($A61="",$B61=""),"",A61*'MPTO_working_2-way'!$G60)</f>
        <v>2.3017751479289941</v>
      </c>
      <c r="E61" s="32">
        <f>IF(OR($A61="",$B61=""),"",B61*'MPTO_working_2-way'!$G60)</f>
        <v>1.7681818181818181</v>
      </c>
      <c r="F61" s="30">
        <f>IF(OR($A61="",$B61=""),"",'MPTO_working_2-way'!D60)</f>
        <v>2.3179551122194515</v>
      </c>
      <c r="G61" s="32">
        <f>IF(OR($A61="",$B61=""),"",'MPTO_working_2-way'!E60)</f>
        <v>1.7587511825922422</v>
      </c>
      <c r="H61" s="30">
        <f>IF(OR($A61="",$B61=""),"",'OddsRatio_working_2-way'!M60)</f>
        <v>2.3187609467915737</v>
      </c>
      <c r="I61" s="30">
        <f>IF(OR($A61="",$B61=""),"",'OddsRatio_working_2-way'!N60)</f>
        <v>1.7582875444051547</v>
      </c>
      <c r="J61" s="30">
        <f>IF('Log_working_2-way'!$D60="","",A61^('Log_working_2-way'!$D60))</f>
        <v>2.3263120420260779</v>
      </c>
      <c r="K61" s="32">
        <f>IF('Log_working_2-way'!$D60="","",B61^('Log_working_2-way'!$D60))</f>
        <v>1.7539703842782741</v>
      </c>
      <c r="L61" s="37">
        <f t="shared" si="1"/>
        <v>0.43444730077120824</v>
      </c>
      <c r="M61" s="37">
        <f t="shared" si="2"/>
        <v>0.56555269922879181</v>
      </c>
      <c r="N61" s="38">
        <v>100</v>
      </c>
      <c r="O61" s="38">
        <f t="shared" si="3"/>
        <v>54.545454545454554</v>
      </c>
      <c r="P61" s="38">
        <f t="shared" si="4"/>
        <v>40.828402366863905</v>
      </c>
      <c r="Q61" s="38">
        <f t="shared" si="5"/>
        <v>59.171597633136095</v>
      </c>
      <c r="R61" s="38">
        <f t="shared" si="6"/>
        <v>45.454545454545453</v>
      </c>
      <c r="S61" s="39">
        <f t="shared" si="7"/>
        <v>-4.626143087681541</v>
      </c>
      <c r="T61" s="39">
        <f t="shared" si="8"/>
        <v>-4.6261430876815481</v>
      </c>
      <c r="U61" t="s">
        <v>241</v>
      </c>
      <c r="V61" t="s">
        <v>242</v>
      </c>
      <c r="W61" t="s">
        <v>316</v>
      </c>
      <c r="X61" s="62">
        <v>44450</v>
      </c>
      <c r="Y61" s="41"/>
    </row>
    <row r="62" spans="1:25" ht="15" x14ac:dyDescent="0.25">
      <c r="A62">
        <v>1.72</v>
      </c>
      <c r="B62">
        <v>2.04</v>
      </c>
      <c r="C62" s="29">
        <f t="shared" si="0"/>
        <v>7.1591427268581809E-2</v>
      </c>
      <c r="D62" s="30">
        <f>IF(OR($A62="",$B62=""),"",A62*'MPTO_working_2-way'!$G61)</f>
        <v>1.8431372549019607</v>
      </c>
      <c r="E62" s="32">
        <f>IF(OR($A62="",$B62=""),"",B62*'MPTO_working_2-way'!$G61)</f>
        <v>2.1860465116279069</v>
      </c>
      <c r="F62" s="30">
        <f>IF(OR($A62="",$B62=""),"",'MPTO_working_2-way'!D61)</f>
        <v>1.8328458002507313</v>
      </c>
      <c r="G62" s="32">
        <f>IF(OR($A62="",$B62=""),"",'MPTO_working_2-way'!E61)</f>
        <v>2.2007024586051176</v>
      </c>
      <c r="H62" s="30">
        <f>IF(OR($A62="",$B62=""),"",'OddsRatio_working_2-way'!M61)</f>
        <v>1.8320502943378432</v>
      </c>
      <c r="I62" s="30">
        <f>IF(OR($A62="",$B62=""),"",'OddsRatio_working_2-way'!N61)</f>
        <v>2.2018504251546633</v>
      </c>
      <c r="J62" s="30">
        <f>IF('Log_working_2-way'!$D61="","",A62^('Log_working_2-way'!$D61))</f>
        <v>1.8272443524937736</v>
      </c>
      <c r="K62" s="32">
        <f>IF('Log_working_2-way'!$D61="","",B62^('Log_working_2-way'!$D61))</f>
        <v>2.2088326707440276</v>
      </c>
      <c r="L62" s="37">
        <f t="shared" si="1"/>
        <v>0.54255319148936176</v>
      </c>
      <c r="M62" s="37">
        <f t="shared" si="2"/>
        <v>0.45744680851063835</v>
      </c>
      <c r="N62" s="38">
        <v>100</v>
      </c>
      <c r="O62" s="38">
        <f t="shared" si="3"/>
        <v>41.860465116279073</v>
      </c>
      <c r="P62" s="38">
        <f t="shared" si="4"/>
        <v>50.980392156862742</v>
      </c>
      <c r="Q62" s="38">
        <f t="shared" si="5"/>
        <v>49.019607843137251</v>
      </c>
      <c r="R62" s="38">
        <f t="shared" si="6"/>
        <v>58.139534883720934</v>
      </c>
      <c r="S62" s="39">
        <f t="shared" si="7"/>
        <v>-7.1591427268581782</v>
      </c>
      <c r="T62" s="39">
        <f t="shared" si="8"/>
        <v>-7.1591427268581924</v>
      </c>
      <c r="U62" t="s">
        <v>383</v>
      </c>
      <c r="V62" t="s">
        <v>390</v>
      </c>
      <c r="W62" t="s">
        <v>457</v>
      </c>
      <c r="X62" s="62">
        <v>44450</v>
      </c>
      <c r="Y62" s="41"/>
    </row>
    <row r="63" spans="1:25" ht="15" x14ac:dyDescent="0.25">
      <c r="A63">
        <v>1.68</v>
      </c>
      <c r="B63">
        <v>2.11</v>
      </c>
      <c r="C63" s="29">
        <f t="shared" si="0"/>
        <v>6.9171744527194878E-2</v>
      </c>
      <c r="D63" s="30">
        <f>IF(OR($A63="",$B63=""),"",A63*'MPTO_working_2-way'!$G62)</f>
        <v>1.7962085308056874</v>
      </c>
      <c r="E63" s="32">
        <f>IF(OR($A63="",$B63=""),"",B63*'MPTO_working_2-way'!$G62)</f>
        <v>2.2559523809523809</v>
      </c>
      <c r="F63" s="30">
        <f>IF(OR($A63="",$B63=""),"",'MPTO_working_2-way'!D62)</f>
        <v>1.7836369125490592</v>
      </c>
      <c r="G63" s="32">
        <f>IF(OR($A63="",$B63=""),"",'MPTO_working_2-way'!E62)</f>
        <v>2.2761011942981897</v>
      </c>
      <c r="H63" s="30">
        <f>IF(OR($A63="",$B63=""),"",'OddsRatio_working_2-way'!M62)</f>
        <v>1.782695734377423</v>
      </c>
      <c r="I63" s="30">
        <f>IF(OR($A63="",$B63=""),"",'OddsRatio_working_2-way'!N62)</f>
        <v>2.2776356840572634</v>
      </c>
      <c r="J63" s="30">
        <f>IF('Log_working_2-way'!$D62="","",A63^('Log_working_2-way'!$D62))</f>
        <v>1.7768455030428032</v>
      </c>
      <c r="K63" s="32">
        <f>IF('Log_working_2-way'!$D62="","",B63^('Log_working_2-way'!$D62))</f>
        <v>2.2872572423584763</v>
      </c>
      <c r="L63" s="37">
        <f t="shared" si="1"/>
        <v>0.55672823218997358</v>
      </c>
      <c r="M63" s="37">
        <f t="shared" si="2"/>
        <v>0.44327176781002636</v>
      </c>
      <c r="N63" s="38">
        <v>100</v>
      </c>
      <c r="O63" s="38">
        <f t="shared" si="3"/>
        <v>40.476190476190474</v>
      </c>
      <c r="P63" s="38">
        <f t="shared" si="4"/>
        <v>52.606635071090047</v>
      </c>
      <c r="Q63" s="38">
        <f t="shared" si="5"/>
        <v>47.393364928909953</v>
      </c>
      <c r="R63" s="38">
        <f t="shared" si="6"/>
        <v>59.523809523809526</v>
      </c>
      <c r="S63" s="39">
        <f t="shared" si="7"/>
        <v>-6.9171744527194789</v>
      </c>
      <c r="T63" s="39">
        <f t="shared" si="8"/>
        <v>-6.9171744527194789</v>
      </c>
      <c r="U63" t="s">
        <v>385</v>
      </c>
      <c r="V63" t="s">
        <v>461</v>
      </c>
      <c r="W63" t="s">
        <v>457</v>
      </c>
      <c r="X63" s="62">
        <v>44450</v>
      </c>
      <c r="Y63" s="41"/>
    </row>
    <row r="64" spans="1:25" ht="15" x14ac:dyDescent="0.25">
      <c r="A64">
        <v>1.86</v>
      </c>
      <c r="B64">
        <v>1.94</v>
      </c>
      <c r="C64" s="29">
        <f t="shared" si="0"/>
        <v>5.3098326127923645E-2</v>
      </c>
      <c r="D64" s="30">
        <f>IF(OR($A64="",$B64=""),"",A64*'MPTO_working_2-way'!$G63)</f>
        <v>1.9587628865979381</v>
      </c>
      <c r="E64" s="32">
        <f>IF(OR($A64="",$B64=""),"",B64*'MPTO_working_2-way'!$G63)</f>
        <v>2.043010752688172</v>
      </c>
      <c r="F64" s="30">
        <f>IF(OR($A64="",$B64=""),"",'MPTO_working_2-way'!D63)</f>
        <v>1.9566207569677909</v>
      </c>
      <c r="G64" s="32">
        <f>IF(OR($A64="",$B64=""),"",'MPTO_working_2-way'!E63)</f>
        <v>2.0453463326153494</v>
      </c>
      <c r="H64" s="30">
        <f>IF(OR($A64="",$B64=""),"",'OddsRatio_working_2-way'!M63)</f>
        <v>1.9565007145952771</v>
      </c>
      <c r="I64" s="30">
        <f>IF(OR($A64="",$B64=""),"",'OddsRatio_working_2-way'!N63)</f>
        <v>2.0454775252553028</v>
      </c>
      <c r="J64" s="30">
        <f>IF('Log_working_2-way'!$D63="","",A64^('Log_working_2-way'!$D63))</f>
        <v>1.9555105302101192</v>
      </c>
      <c r="K64" s="32">
        <f>IF('Log_working_2-way'!$D63="","",B64^('Log_working_2-way'!$D63))</f>
        <v>2.0465609413834396</v>
      </c>
      <c r="L64" s="37">
        <f t="shared" si="1"/>
        <v>0.51052631578947372</v>
      </c>
      <c r="M64" s="37">
        <f t="shared" si="2"/>
        <v>0.48947368421052634</v>
      </c>
      <c r="N64" s="38">
        <v>100</v>
      </c>
      <c r="O64" s="38">
        <f t="shared" si="3"/>
        <v>46.236559139784944</v>
      </c>
      <c r="P64" s="38">
        <f t="shared" si="4"/>
        <v>48.453608247422686</v>
      </c>
      <c r="Q64" s="38">
        <f t="shared" si="5"/>
        <v>51.546391752577328</v>
      </c>
      <c r="R64" s="38">
        <f t="shared" si="6"/>
        <v>53.763440860215049</v>
      </c>
      <c r="S64" s="39">
        <f t="shared" si="7"/>
        <v>-5.3098326127923841</v>
      </c>
      <c r="T64" s="39">
        <f t="shared" si="8"/>
        <v>-5.3098326127923627</v>
      </c>
      <c r="U64" t="s">
        <v>460</v>
      </c>
      <c r="V64" t="s">
        <v>397</v>
      </c>
      <c r="W64" t="s">
        <v>457</v>
      </c>
      <c r="X64" s="62">
        <v>44450</v>
      </c>
      <c r="Y64" s="41"/>
    </row>
    <row r="65" spans="1:25" ht="15" x14ac:dyDescent="0.25">
      <c r="A65">
        <v>1.65</v>
      </c>
      <c r="B65">
        <v>2.2200000000000002</v>
      </c>
      <c r="C65" s="29">
        <f t="shared" si="0"/>
        <v>5.6511056511056479E-2</v>
      </c>
      <c r="D65" s="30">
        <f>IF(OR($A65="",$B65=""),"",A65*'MPTO_working_2-way'!$G64)</f>
        <v>1.7432432432432432</v>
      </c>
      <c r="E65" s="32">
        <f>IF(OR($A65="",$B65=""),"",B65*'MPTO_working_2-way'!$G64)</f>
        <v>2.3454545454545457</v>
      </c>
      <c r="F65" s="30">
        <f>IF(OR($A65="",$B65=""),"",'MPTO_working_2-way'!D64)</f>
        <v>1.7306874557051735</v>
      </c>
      <c r="G65" s="32">
        <f>IF(OR($A65="",$B65=""),"",'MPTO_working_2-way'!E64)</f>
        <v>2.3685741998060137</v>
      </c>
      <c r="H65" s="30">
        <f>IF(OR($A65="",$B65=""),"",'OddsRatio_working_2-way'!M64)</f>
        <v>1.7299225200292849</v>
      </c>
      <c r="I65" s="30">
        <f>IF(OR($A65="",$B65=""),"",'OddsRatio_working_2-way'!N64)</f>
        <v>2.3700084222088118</v>
      </c>
      <c r="J65" s="30">
        <f>IF('Log_working_2-way'!$D64="","",A65^('Log_working_2-way'!$D64))</f>
        <v>1.7241367781940686</v>
      </c>
      <c r="K65" s="32">
        <f>IF('Log_working_2-way'!$D64="","",B65^('Log_working_2-way'!$D64))</f>
        <v>2.3809545794515921</v>
      </c>
      <c r="L65" s="37">
        <f t="shared" si="1"/>
        <v>0.5736434108527132</v>
      </c>
      <c r="M65" s="37">
        <f t="shared" si="2"/>
        <v>0.4263565891472868</v>
      </c>
      <c r="N65" s="38">
        <v>100</v>
      </c>
      <c r="O65" s="38">
        <f t="shared" si="3"/>
        <v>39.393939393939398</v>
      </c>
      <c r="P65" s="38">
        <f t="shared" si="4"/>
        <v>54.954954954954964</v>
      </c>
      <c r="Q65" s="38">
        <f t="shared" si="5"/>
        <v>45.045045045045043</v>
      </c>
      <c r="R65" s="38">
        <f t="shared" si="6"/>
        <v>60.606060606060609</v>
      </c>
      <c r="S65" s="39">
        <f t="shared" si="7"/>
        <v>-5.6511056511056452</v>
      </c>
      <c r="T65" s="39">
        <f t="shared" si="8"/>
        <v>-5.6511056511056452</v>
      </c>
      <c r="U65" t="s">
        <v>462</v>
      </c>
      <c r="V65" t="s">
        <v>384</v>
      </c>
      <c r="W65" t="s">
        <v>457</v>
      </c>
      <c r="X65" s="62">
        <v>44450</v>
      </c>
      <c r="Y65" s="41"/>
    </row>
    <row r="66" spans="1:25" ht="15" x14ac:dyDescent="0.25">
      <c r="A66">
        <v>1.79</v>
      </c>
      <c r="B66">
        <v>2</v>
      </c>
      <c r="C66" s="29">
        <f t="shared" si="0"/>
        <v>5.8659217877095049E-2</v>
      </c>
      <c r="D66" s="30">
        <f>IF(OR($A66="",$B66=""),"",A66*'MPTO_working_2-way'!$G65)</f>
        <v>1.8950000000000002</v>
      </c>
      <c r="E66" s="32">
        <f>IF(OR($A66="",$B66=""),"",B66*'MPTO_working_2-way'!$G65)</f>
        <v>2.1173184357541901</v>
      </c>
      <c r="F66" s="30">
        <f>IF(OR($A66="",$B66=""),"",'MPTO_working_2-way'!D65)</f>
        <v>1.8891820580474936</v>
      </c>
      <c r="G66" s="32">
        <f>IF(OR($A66="",$B66=""),"",'MPTO_working_2-way'!E65)</f>
        <v>2.1246290801186944</v>
      </c>
      <c r="H66" s="30">
        <f>IF(OR($A66="",$B66=""),"",'OddsRatio_working_2-way'!M65)</f>
        <v>1.8888194417315589</v>
      </c>
      <c r="I66" s="30">
        <f>IF(OR($A66="",$B66=""),"",'OddsRatio_working_2-way'!N65)</f>
        <v>2.1250879009260242</v>
      </c>
      <c r="J66" s="30">
        <f>IF('Log_working_2-way'!$D65="","",A66^('Log_working_2-way'!$D65))</f>
        <v>1.8861242756957874</v>
      </c>
      <c r="K66" s="32">
        <f>IF('Log_working_2-way'!$D65="","",B66^('Log_working_2-way'!$D65))</f>
        <v>2.1285098799616855</v>
      </c>
      <c r="L66" s="37">
        <f t="shared" si="1"/>
        <v>0.52770448548812654</v>
      </c>
      <c r="M66" s="37">
        <f t="shared" si="2"/>
        <v>0.47229551451187329</v>
      </c>
      <c r="N66" s="38">
        <v>100</v>
      </c>
      <c r="O66" s="38">
        <f t="shared" si="3"/>
        <v>44.134078212290497</v>
      </c>
      <c r="P66" s="38">
        <f t="shared" si="4"/>
        <v>50</v>
      </c>
      <c r="Q66" s="38">
        <f t="shared" si="5"/>
        <v>50</v>
      </c>
      <c r="R66" s="38">
        <f t="shared" si="6"/>
        <v>55.865921787709496</v>
      </c>
      <c r="S66" s="39">
        <f t="shared" si="7"/>
        <v>-5.8659217877095031</v>
      </c>
      <c r="T66" s="39">
        <f t="shared" si="8"/>
        <v>-5.865921787709496</v>
      </c>
      <c r="U66" t="s">
        <v>387</v>
      </c>
      <c r="V66" t="s">
        <v>389</v>
      </c>
      <c r="W66" t="s">
        <v>457</v>
      </c>
      <c r="X66" s="62">
        <v>44450</v>
      </c>
      <c r="Y66" s="41"/>
    </row>
    <row r="67" spans="1:25" ht="15" x14ac:dyDescent="0.25">
      <c r="A67">
        <v>1.75</v>
      </c>
      <c r="B67">
        <v>2.08</v>
      </c>
      <c r="C67" s="29">
        <f t="shared" ref="C67:C130" si="9">IF(OR($A67="",$B67=""),"",(1/A67)+(1/B67)-1)</f>
        <v>5.2197802197802012E-2</v>
      </c>
      <c r="D67" s="30">
        <f>IF(OR($A67="",$B67=""),"",A67*'MPTO_working_2-way'!$G66)</f>
        <v>1.8413461538461535</v>
      </c>
      <c r="E67" s="32">
        <f>IF(OR($A67="",$B67=""),"",B67*'MPTO_working_2-way'!$G66)</f>
        <v>2.1885714285714282</v>
      </c>
      <c r="F67" s="30">
        <f>IF(OR($A67="",$B67=""),"",'MPTO_working_2-way'!D66)</f>
        <v>1.8337531486146093</v>
      </c>
      <c r="G67" s="32">
        <f>IF(OR($A67="",$B67=""),"",'MPTO_working_2-way'!E66)</f>
        <v>2.1993957703927487</v>
      </c>
      <c r="H67" s="30">
        <f>IF(OR($A67="",$B67=""),"",'OddsRatio_working_2-way'!M66)</f>
        <v>1.833333333333333</v>
      </c>
      <c r="I67" s="30">
        <f>IF(OR($A67="",$B67=""),"",'OddsRatio_working_2-way'!N66)</f>
        <v>2.1999999999999997</v>
      </c>
      <c r="J67" s="30">
        <f>IF('Log_working_2-way'!$D66="","",A67^('Log_working_2-way'!$D66))</f>
        <v>1.8298388432199988</v>
      </c>
      <c r="K67" s="32">
        <f>IF('Log_working_2-way'!$D66="","",B67^('Log_working_2-way'!$D66))</f>
        <v>2.2050532560252694</v>
      </c>
      <c r="L67" s="37">
        <f t="shared" si="1"/>
        <v>0.54308093994778073</v>
      </c>
      <c r="M67" s="37">
        <f t="shared" si="2"/>
        <v>0.45691906005221938</v>
      </c>
      <c r="N67" s="38">
        <v>100</v>
      </c>
      <c r="O67" s="38">
        <f t="shared" si="3"/>
        <v>42.857142857142854</v>
      </c>
      <c r="P67" s="38">
        <f t="shared" si="4"/>
        <v>51.92307692307692</v>
      </c>
      <c r="Q67" s="38">
        <f t="shared" si="5"/>
        <v>48.076923076923073</v>
      </c>
      <c r="R67" s="38">
        <f t="shared" si="6"/>
        <v>57.142857142857139</v>
      </c>
      <c r="S67" s="39">
        <f t="shared" si="7"/>
        <v>-5.219780219780219</v>
      </c>
      <c r="T67" s="39">
        <f t="shared" si="8"/>
        <v>-5.219780219780219</v>
      </c>
      <c r="U67" t="s">
        <v>392</v>
      </c>
      <c r="V67" t="s">
        <v>463</v>
      </c>
      <c r="W67" t="s">
        <v>457</v>
      </c>
      <c r="X67" s="62">
        <v>44450</v>
      </c>
      <c r="Y67" s="41"/>
    </row>
    <row r="68" spans="1:25" ht="15" x14ac:dyDescent="0.25">
      <c r="A68">
        <v>1.84</v>
      </c>
      <c r="B68">
        <v>1.97</v>
      </c>
      <c r="C68" s="29">
        <f t="shared" si="9"/>
        <v>5.1092474067534699E-2</v>
      </c>
      <c r="D68" s="30">
        <f>IF(OR($A68="",$B68=""),"",A68*'MPTO_working_2-way'!$G67)</f>
        <v>1.9340101522842639</v>
      </c>
      <c r="E68" s="32">
        <f>IF(OR($A68="",$B68=""),"",B68*'MPTO_working_2-way'!$G67)</f>
        <v>2.0706521739130435</v>
      </c>
      <c r="F68" s="30">
        <f>IF(OR($A68="",$B68=""),"",'MPTO_working_2-way'!D67)</f>
        <v>1.9307552998828166</v>
      </c>
      <c r="G68" s="32">
        <f>IF(OR($A68="",$B68=""),"",'MPTO_working_2-way'!E67)</f>
        <v>2.0743962458509784</v>
      </c>
      <c r="H68" s="30">
        <f>IF(OR($A68="",$B68=""),"",'OddsRatio_working_2-way'!M67)</f>
        <v>1.9305801316615878</v>
      </c>
      <c r="I68" s="30">
        <f>IF(OR($A68="",$B68=""),"",'OddsRatio_working_2-way'!N67)</f>
        <v>2.0745984853711197</v>
      </c>
      <c r="J68" s="30">
        <f>IF('Log_working_2-way'!$D67="","",A68^('Log_working_2-way'!$D67))</f>
        <v>1.9290794375280103</v>
      </c>
      <c r="K68" s="32">
        <f>IF('Log_working_2-way'!$D67="","",B68^('Log_working_2-way'!$D67))</f>
        <v>2.0763342289218598</v>
      </c>
      <c r="L68" s="37">
        <f t="shared" ref="L68:L131" si="10">(1/D68)</f>
        <v>0.51706036745406825</v>
      </c>
      <c r="M68" s="37">
        <f t="shared" ref="M68:M131" si="11">(1/E68)</f>
        <v>0.48293963254593175</v>
      </c>
      <c r="N68" s="38">
        <v>100</v>
      </c>
      <c r="O68" s="38">
        <f t="shared" ref="O68:O131" si="12">(1/A68)*((N68*A68)-N68)</f>
        <v>45.652173913043477</v>
      </c>
      <c r="P68" s="38">
        <f t="shared" ref="P68:P131" si="13">(1/B68)*((N68*B68)-N68)</f>
        <v>49.238578680203041</v>
      </c>
      <c r="Q68" s="38">
        <f t="shared" ref="Q68:Q131" si="14">(1/B68)*N68</f>
        <v>50.761421319796952</v>
      </c>
      <c r="R68" s="38">
        <f t="shared" ref="R68:R131" si="15">(1/A68)*N68</f>
        <v>54.347826086956516</v>
      </c>
      <c r="S68" s="39">
        <f t="shared" ref="S68:S131" si="16">O68-Q68</f>
        <v>-5.1092474067534752</v>
      </c>
      <c r="T68" s="39">
        <f t="shared" ref="T68:T131" si="17">P68-R68</f>
        <v>-5.1092474067534752</v>
      </c>
      <c r="U68" t="s">
        <v>394</v>
      </c>
      <c r="V68" t="s">
        <v>466</v>
      </c>
      <c r="W68" t="s">
        <v>457</v>
      </c>
      <c r="X68" s="62">
        <v>44450</v>
      </c>
      <c r="Y68" s="41"/>
    </row>
    <row r="69" spans="1:25" ht="15" x14ac:dyDescent="0.25">
      <c r="A69">
        <v>1.71</v>
      </c>
      <c r="B69">
        <v>2.0699999999999998</v>
      </c>
      <c r="C69" s="29">
        <f t="shared" si="9"/>
        <v>6.7887109077040542E-2</v>
      </c>
      <c r="D69" s="30">
        <f>IF(OR($A69="",$B69=""),"",A69*'MPTO_working_2-way'!$G68)</f>
        <v>1.8260869565217392</v>
      </c>
      <c r="E69" s="32">
        <f>IF(OR($A69="",$B69=""),"",B69*'MPTO_working_2-way'!$G68)</f>
        <v>2.2105263157894739</v>
      </c>
      <c r="F69" s="30">
        <f>IF(OR($A69="",$B69=""),"",'MPTO_working_2-way'!D68)</f>
        <v>1.8153704131087007</v>
      </c>
      <c r="G69" s="32">
        <f>IF(OR($A69="",$B69=""),"",'MPTO_working_2-way'!E68)</f>
        <v>2.2264364562694592</v>
      </c>
      <c r="H69" s="30">
        <f>IF(OR($A69="",$B69=""),"",'OddsRatio_working_2-way'!M68)</f>
        <v>1.8145866447893435</v>
      </c>
      <c r="I69" s="30">
        <f>IF(OR($A69="",$B69=""),"",'OddsRatio_working_2-way'!N68)</f>
        <v>2.2276164928515447</v>
      </c>
      <c r="J69" s="30">
        <f>IF('Log_working_2-way'!$D68="","",A69^('Log_working_2-way'!$D68))</f>
        <v>1.8095993005819129</v>
      </c>
      <c r="K69" s="32">
        <f>IF('Log_working_2-way'!$D68="","",B69^('Log_working_2-way'!$D68))</f>
        <v>2.2351789326763352</v>
      </c>
      <c r="L69" s="37">
        <f t="shared" si="10"/>
        <v>0.54761904761904756</v>
      </c>
      <c r="M69" s="37">
        <f t="shared" si="11"/>
        <v>0.45238095238095233</v>
      </c>
      <c r="N69" s="38">
        <v>100</v>
      </c>
      <c r="O69" s="38">
        <f t="shared" si="12"/>
        <v>41.520467836257311</v>
      </c>
      <c r="P69" s="38">
        <f t="shared" si="13"/>
        <v>51.690821256038639</v>
      </c>
      <c r="Q69" s="38">
        <f t="shared" si="14"/>
        <v>48.309178743961354</v>
      </c>
      <c r="R69" s="38">
        <f t="shared" si="15"/>
        <v>58.479532163742689</v>
      </c>
      <c r="S69" s="39">
        <f t="shared" si="16"/>
        <v>-6.7887109077040435</v>
      </c>
      <c r="T69" s="39">
        <f t="shared" si="17"/>
        <v>-6.7887109077040506</v>
      </c>
      <c r="U69" t="s">
        <v>395</v>
      </c>
      <c r="V69" t="s">
        <v>464</v>
      </c>
      <c r="W69" t="s">
        <v>457</v>
      </c>
      <c r="X69" s="62">
        <v>44450</v>
      </c>
      <c r="Y69" s="41"/>
    </row>
    <row r="70" spans="1:25" ht="15" x14ac:dyDescent="0.25">
      <c r="A70">
        <v>1.64</v>
      </c>
      <c r="B70">
        <v>2.17</v>
      </c>
      <c r="C70" s="29">
        <f t="shared" si="9"/>
        <v>7.0585590648533092E-2</v>
      </c>
      <c r="D70" s="30">
        <f>IF(OR($A70="",$B70=""),"",A70*'MPTO_working_2-way'!$G69)</f>
        <v>1.7557603686635941</v>
      </c>
      <c r="E70" s="32">
        <f>IF(OR($A70="",$B70=""),"",B70*'MPTO_working_2-way'!$G69)</f>
        <v>2.3231707317073167</v>
      </c>
      <c r="F70" s="30">
        <f>IF(OR($A70="",$B70=""),"",'MPTO_working_2-way'!D69)</f>
        <v>1.7407552338094303</v>
      </c>
      <c r="G70" s="32">
        <f>IF(OR($A70="",$B70=""),"",'MPTO_working_2-way'!E69)</f>
        <v>2.3499735868991016</v>
      </c>
      <c r="H70" s="30">
        <f>IF(OR($A70="",$B70=""),"",'OddsRatio_working_2-way'!M69)</f>
        <v>1.7396002616336388</v>
      </c>
      <c r="I70" s="30">
        <f>IF(OR($A70="",$B70=""),"",'OddsRatio_working_2-way'!N69)</f>
        <v>2.3520817282989954</v>
      </c>
      <c r="J70" s="30">
        <f>IF('Log_working_2-way'!$D69="","",A70^('Log_working_2-way'!$D69))</f>
        <v>1.7326190421809446</v>
      </c>
      <c r="K70" s="32">
        <f>IF('Log_working_2-way'!$D69="","",B70^('Log_working_2-way'!$D69))</f>
        <v>2.3649658859588296</v>
      </c>
      <c r="L70" s="37">
        <f t="shared" si="10"/>
        <v>0.56955380577427839</v>
      </c>
      <c r="M70" s="37">
        <f t="shared" si="11"/>
        <v>0.43044619422572183</v>
      </c>
      <c r="N70" s="38">
        <v>100</v>
      </c>
      <c r="O70" s="38">
        <f t="shared" si="12"/>
        <v>39.024390243902438</v>
      </c>
      <c r="P70" s="38">
        <f t="shared" si="13"/>
        <v>53.917050691244242</v>
      </c>
      <c r="Q70" s="38">
        <f t="shared" si="14"/>
        <v>46.082949308755758</v>
      </c>
      <c r="R70" s="38">
        <f t="shared" si="15"/>
        <v>60.975609756097562</v>
      </c>
      <c r="S70" s="39">
        <f t="shared" si="16"/>
        <v>-7.0585590648533199</v>
      </c>
      <c r="T70" s="39">
        <f t="shared" si="17"/>
        <v>-7.0585590648533199</v>
      </c>
      <c r="U70" t="s">
        <v>465</v>
      </c>
      <c r="V70" t="s">
        <v>386</v>
      </c>
      <c r="W70" t="s">
        <v>457</v>
      </c>
      <c r="X70" s="62">
        <v>44450</v>
      </c>
      <c r="Y70" s="41"/>
    </row>
    <row r="71" spans="1:25" ht="15" x14ac:dyDescent="0.25">
      <c r="A71">
        <v>1.62</v>
      </c>
      <c r="B71">
        <v>2.2999999999999998</v>
      </c>
      <c r="C71" s="29">
        <f t="shared" si="9"/>
        <v>5.2066559312936134E-2</v>
      </c>
      <c r="D71" s="30">
        <f>IF(OR($A71="",$B71=""),"",A71*'MPTO_working_2-way'!$G70)</f>
        <v>1.7043478260869567</v>
      </c>
      <c r="E71" s="32">
        <f>IF(OR($A71="",$B71=""),"",B71*'MPTO_working_2-way'!$G70)</f>
        <v>2.4197530864197527</v>
      </c>
      <c r="F71" s="30">
        <f>IF(OR($A71="",$B71=""),"",'MPTO_working_2-way'!D70)</f>
        <v>1.6913300045392647</v>
      </c>
      <c r="G71" s="32">
        <f>IF(OR($A71="",$B71=""),"",'MPTO_working_2-way'!E70)</f>
        <v>2.4464871963230466</v>
      </c>
      <c r="H71" s="30">
        <f>IF(OR($A71="",$B71=""),"",'OddsRatio_working_2-way'!M70)</f>
        <v>1.6905961749988752</v>
      </c>
      <c r="I71" s="30">
        <f>IF(OR($A71="",$B71=""),"",'OddsRatio_working_2-way'!N70)</f>
        <v>2.4480242379008672</v>
      </c>
      <c r="J71" s="30">
        <f>IF('Log_working_2-way'!$D70="","",A71^('Log_working_2-way'!$D70))</f>
        <v>1.6846158288692634</v>
      </c>
      <c r="K71" s="32">
        <f>IF('Log_working_2-way'!$D70="","",B71^('Log_working_2-way'!$D70))</f>
        <v>2.4606732094544723</v>
      </c>
      <c r="L71" s="37">
        <f t="shared" si="10"/>
        <v>0.58673469387755095</v>
      </c>
      <c r="M71" s="37">
        <f t="shared" si="11"/>
        <v>0.41326530612244905</v>
      </c>
      <c r="N71" s="38">
        <v>100</v>
      </c>
      <c r="O71" s="38">
        <f t="shared" si="12"/>
        <v>38.271604938271601</v>
      </c>
      <c r="P71" s="38">
        <f t="shared" si="13"/>
        <v>56.521739130434774</v>
      </c>
      <c r="Q71" s="38">
        <f t="shared" si="14"/>
        <v>43.478260869565219</v>
      </c>
      <c r="R71" s="38">
        <f t="shared" si="15"/>
        <v>61.728395061728392</v>
      </c>
      <c r="S71" s="39">
        <f t="shared" si="16"/>
        <v>-5.2066559312936178</v>
      </c>
      <c r="T71" s="39">
        <f t="shared" si="17"/>
        <v>-5.2066559312936178</v>
      </c>
      <c r="U71" t="s">
        <v>391</v>
      </c>
      <c r="V71" t="s">
        <v>396</v>
      </c>
      <c r="W71" t="s">
        <v>457</v>
      </c>
      <c r="X71" s="62">
        <v>44450</v>
      </c>
      <c r="Y71" s="41"/>
    </row>
    <row r="72" spans="1:25" ht="15" x14ac:dyDescent="0.25">
      <c r="A72">
        <v>1.72</v>
      </c>
      <c r="B72">
        <v>2.13</v>
      </c>
      <c r="C72" s="29">
        <f t="shared" si="9"/>
        <v>5.087891691232671E-2</v>
      </c>
      <c r="D72" s="30">
        <f>IF(OR($A72="",$B72=""),"",A72*'MPTO_working_2-way'!$G71)</f>
        <v>1.807511737089202</v>
      </c>
      <c r="E72" s="32">
        <f>IF(OR($A72="",$B72=""),"",B72*'MPTO_working_2-way'!$G71)</f>
        <v>2.2383720930232558</v>
      </c>
      <c r="F72" s="30">
        <f>IF(OR($A72="",$B72=""),"",'MPTO_working_2-way'!D71)</f>
        <v>1.7987038491751768</v>
      </c>
      <c r="G72" s="32">
        <f>IF(OR($A72="",$B72=""),"",'MPTO_working_2-way'!E71)</f>
        <v>2.2520285222522745</v>
      </c>
      <c r="H72" s="30">
        <f>IF(OR($A72="",$B72=""),"",'OddsRatio_working_2-way'!M71)</f>
        <v>1.7982281262852871</v>
      </c>
      <c r="I72" s="30">
        <f>IF(OR($A72="",$B72=""),"",'OddsRatio_working_2-way'!N71)</f>
        <v>2.2527746981977419</v>
      </c>
      <c r="J72" s="30">
        <f>IF('Log_working_2-way'!$D71="","",A72^('Log_working_2-way'!$D71))</f>
        <v>1.7941812063116489</v>
      </c>
      <c r="K72" s="32">
        <f>IF('Log_working_2-way'!$D71="","",B72^('Log_working_2-way'!$D71))</f>
        <v>2.2591584792630677</v>
      </c>
      <c r="L72" s="37">
        <f t="shared" si="10"/>
        <v>0.55324675324675321</v>
      </c>
      <c r="M72" s="37">
        <f t="shared" si="11"/>
        <v>0.44675324675324674</v>
      </c>
      <c r="N72" s="38">
        <v>100</v>
      </c>
      <c r="O72" s="38">
        <f t="shared" si="12"/>
        <v>41.860465116279073</v>
      </c>
      <c r="P72" s="38">
        <f t="shared" si="13"/>
        <v>53.051643192488264</v>
      </c>
      <c r="Q72" s="38">
        <f t="shared" si="14"/>
        <v>46.948356807511736</v>
      </c>
      <c r="R72" s="38">
        <f t="shared" si="15"/>
        <v>58.139534883720934</v>
      </c>
      <c r="S72" s="39">
        <f t="shared" si="16"/>
        <v>-5.087891691232663</v>
      </c>
      <c r="T72" s="39">
        <f t="shared" si="17"/>
        <v>-5.0878916912326702</v>
      </c>
      <c r="U72" t="s">
        <v>388</v>
      </c>
      <c r="V72" t="s">
        <v>393</v>
      </c>
      <c r="W72" t="s">
        <v>457</v>
      </c>
      <c r="X72" s="62">
        <v>44450</v>
      </c>
      <c r="Y72" s="41"/>
    </row>
    <row r="73" spans="1:25" ht="15" x14ac:dyDescent="0.25">
      <c r="A73">
        <v>1.48</v>
      </c>
      <c r="B73">
        <v>2.74</v>
      </c>
      <c r="C73" s="29">
        <f t="shared" si="9"/>
        <v>4.0639179325310693E-2</v>
      </c>
      <c r="D73" s="30">
        <f>IF(OR($A73="",$B73=""),"",A73*'MPTO_working_2-way'!$G72)</f>
        <v>1.5401459854014599</v>
      </c>
      <c r="E73" s="32">
        <f>IF(OR($A73="",$B73=""),"",B73*'MPTO_working_2-way'!$G72)</f>
        <v>2.8513513513513513</v>
      </c>
      <c r="F73" s="30">
        <f>IF(OR($A73="",$B73=""),"",'MPTO_working_2-way'!D72)</f>
        <v>1.5258880192655027</v>
      </c>
      <c r="G73" s="32">
        <f>IF(OR($A73="",$B73=""),"",'MPTO_working_2-way'!E72)</f>
        <v>2.9015455065827136</v>
      </c>
      <c r="H73" s="30">
        <f>IF(OR($A73="",$B73=""),"",'OddsRatio_working_2-way'!M72)</f>
        <v>1.5252257314388904</v>
      </c>
      <c r="I73" s="30">
        <f>IF(OR($A73="",$B73=""),"",'OddsRatio_working_2-way'!N72)</f>
        <v>2.9039432764659772</v>
      </c>
      <c r="J73" s="30">
        <f>IF('Log_working_2-way'!$D72="","",A73^('Log_working_2-way'!$D72))</f>
        <v>1.5186868268394949</v>
      </c>
      <c r="K73" s="32">
        <f>IF('Log_working_2-way'!$D72="","",B73^('Log_working_2-way'!$D72))</f>
        <v>2.9279456277931568</v>
      </c>
      <c r="L73" s="37">
        <f t="shared" si="10"/>
        <v>0.64928909952606639</v>
      </c>
      <c r="M73" s="37">
        <f t="shared" si="11"/>
        <v>0.35071090047393366</v>
      </c>
      <c r="N73" s="38">
        <v>100</v>
      </c>
      <c r="O73" s="38">
        <f t="shared" si="12"/>
        <v>32.432432432432435</v>
      </c>
      <c r="P73" s="38">
        <f t="shared" si="13"/>
        <v>63.503649635036496</v>
      </c>
      <c r="Q73" s="38">
        <f t="shared" si="14"/>
        <v>36.496350364963504</v>
      </c>
      <c r="R73" s="38">
        <f t="shared" si="15"/>
        <v>67.567567567567565</v>
      </c>
      <c r="S73" s="39">
        <f t="shared" si="16"/>
        <v>-4.0639179325310693</v>
      </c>
      <c r="T73" s="39">
        <f t="shared" si="17"/>
        <v>-4.0639179325310693</v>
      </c>
      <c r="U73" t="s">
        <v>295</v>
      </c>
      <c r="V73" t="s">
        <v>249</v>
      </c>
      <c r="W73" t="s">
        <v>317</v>
      </c>
      <c r="X73" s="62">
        <v>44450</v>
      </c>
      <c r="Y73" s="41"/>
    </row>
    <row r="74" spans="1:25" ht="15" x14ac:dyDescent="0.25">
      <c r="A74">
        <v>1.88</v>
      </c>
      <c r="B74">
        <v>2.02</v>
      </c>
      <c r="C74" s="29">
        <f t="shared" si="9"/>
        <v>2.6964398567516312E-2</v>
      </c>
      <c r="D74" s="30">
        <f>IF(OR($A74="",$B74=""),"",A74*'MPTO_working_2-way'!$G73)</f>
        <v>1.9306930693069306</v>
      </c>
      <c r="E74" s="32">
        <f>IF(OR($A74="",$B74=""),"",B74*'MPTO_working_2-way'!$G73)</f>
        <v>2.0744680851063828</v>
      </c>
      <c r="F74" s="30">
        <f>IF(OR($A74="",$B74=""),"",'MPTO_working_2-way'!D73)</f>
        <v>1.9288906948394962</v>
      </c>
      <c r="G74" s="32">
        <f>IF(OR($A74="",$B74=""),"",'MPTO_working_2-way'!E73)</f>
        <v>2.0765529308836395</v>
      </c>
      <c r="H74" s="30">
        <f>IF(OR($A74="",$B74=""),"",'OddsRatio_working_2-way'!M73)</f>
        <v>1.9288407280256479</v>
      </c>
      <c r="I74" s="30">
        <f>IF(OR($A74="",$B74=""),"",'OddsRatio_working_2-way'!N73)</f>
        <v>2.0766108438479098</v>
      </c>
      <c r="J74" s="30">
        <f>IF('Log_working_2-way'!$D73="","",A74^('Log_working_2-way'!$D73))</f>
        <v>1.9280257534933587</v>
      </c>
      <c r="K74" s="32">
        <f>IF('Log_working_2-way'!$D73="","",B74^('Log_working_2-way'!$D73))</f>
        <v>2.0775563029751076</v>
      </c>
      <c r="L74" s="37">
        <f t="shared" si="10"/>
        <v>0.517948717948718</v>
      </c>
      <c r="M74" s="37">
        <f t="shared" si="11"/>
        <v>0.48205128205128212</v>
      </c>
      <c r="N74" s="38">
        <v>100</v>
      </c>
      <c r="O74" s="38">
        <f t="shared" si="12"/>
        <v>46.808510638297875</v>
      </c>
      <c r="P74" s="38">
        <f t="shared" si="13"/>
        <v>50.495049504950494</v>
      </c>
      <c r="Q74" s="38">
        <f t="shared" si="14"/>
        <v>49.504950495049506</v>
      </c>
      <c r="R74" s="38">
        <f t="shared" si="15"/>
        <v>53.191489361702125</v>
      </c>
      <c r="S74" s="39">
        <f t="shared" si="16"/>
        <v>-2.6964398567516312</v>
      </c>
      <c r="T74" s="39">
        <f t="shared" si="17"/>
        <v>-2.6964398567516312</v>
      </c>
      <c r="U74" t="s">
        <v>301</v>
      </c>
      <c r="V74" t="s">
        <v>246</v>
      </c>
      <c r="W74" t="s">
        <v>317</v>
      </c>
      <c r="X74" s="62">
        <v>44450</v>
      </c>
      <c r="Y74" s="41"/>
    </row>
    <row r="75" spans="1:25" ht="15" x14ac:dyDescent="0.25">
      <c r="A75">
        <v>2.2200000000000002</v>
      </c>
      <c r="B75">
        <v>1.68</v>
      </c>
      <c r="C75" s="29">
        <f t="shared" si="9"/>
        <v>4.5688545688545634E-2</v>
      </c>
      <c r="D75" s="30">
        <f>IF(OR($A75="",$B75=""),"",A75*'MPTO_working_2-way'!$G74)</f>
        <v>2.3214285714285716</v>
      </c>
      <c r="E75" s="32">
        <f>IF(OR($A75="",$B75=""),"",B75*'MPTO_working_2-way'!$G74)</f>
        <v>1.7567567567567566</v>
      </c>
      <c r="F75" s="30">
        <f>IF(OR($A75="",$B75=""),"",'MPTO_working_2-way'!D74)</f>
        <v>2.3386004514672689</v>
      </c>
      <c r="G75" s="32">
        <f>IF(OR($A75="",$B75=""),"",'MPTO_working_2-way'!E74)</f>
        <v>1.7470489038785832</v>
      </c>
      <c r="H75" s="30">
        <f>IF(OR($A75="",$B75=""),"",'OddsRatio_working_2-way'!M74)</f>
        <v>2.3394467690277296</v>
      </c>
      <c r="I75" s="30">
        <f>IF(OR($A75="",$B75=""),"",'OddsRatio_working_2-way'!N74)</f>
        <v>1.7465768876547993</v>
      </c>
      <c r="J75" s="30">
        <f>IF('Log_working_2-way'!$D74="","",A75^('Log_working_2-way'!$D74))</f>
        <v>2.3474640771287958</v>
      </c>
      <c r="K75" s="32">
        <f>IF('Log_working_2-way'!$D74="","",B75^('Log_working_2-way'!$D74))</f>
        <v>1.7421348123284788</v>
      </c>
      <c r="L75" s="37">
        <f t="shared" si="10"/>
        <v>0.43076923076923074</v>
      </c>
      <c r="M75" s="37">
        <f t="shared" si="11"/>
        <v>0.56923076923076932</v>
      </c>
      <c r="N75" s="38">
        <v>100</v>
      </c>
      <c r="O75" s="38">
        <f t="shared" si="12"/>
        <v>54.954954954954964</v>
      </c>
      <c r="P75" s="38">
        <f t="shared" si="13"/>
        <v>40.476190476190474</v>
      </c>
      <c r="Q75" s="38">
        <f t="shared" si="14"/>
        <v>59.523809523809526</v>
      </c>
      <c r="R75" s="38">
        <f t="shared" si="15"/>
        <v>45.045045045045043</v>
      </c>
      <c r="S75" s="39">
        <f t="shared" si="16"/>
        <v>-4.5688545688545616</v>
      </c>
      <c r="T75" s="39">
        <f t="shared" si="17"/>
        <v>-4.5688545688545688</v>
      </c>
      <c r="U75" t="s">
        <v>259</v>
      </c>
      <c r="V75" t="s">
        <v>256</v>
      </c>
      <c r="W75" t="s">
        <v>321</v>
      </c>
      <c r="X75" s="62">
        <v>44450</v>
      </c>
      <c r="Y75" s="41"/>
    </row>
    <row r="76" spans="1:25" ht="15" x14ac:dyDescent="0.25">
      <c r="A76">
        <v>2.64</v>
      </c>
      <c r="B76">
        <v>1.51</v>
      </c>
      <c r="C76" s="29">
        <f t="shared" si="9"/>
        <v>4.1039534417017798E-2</v>
      </c>
      <c r="D76" s="30">
        <f>IF(OR($A76="",$B76=""),"",A76*'MPTO_working_2-way'!$G75)</f>
        <v>2.7483443708609272</v>
      </c>
      <c r="E76" s="32">
        <f>IF(OR($A76="",$B76=""),"",B76*'MPTO_working_2-way'!$G75)</f>
        <v>1.5719696969696968</v>
      </c>
      <c r="F76" s="30">
        <f>IF(OR($A76="",$B76=""),"",'MPTO_working_2-way'!D75)</f>
        <v>2.7912057134855064</v>
      </c>
      <c r="G76" s="32">
        <f>IF(OR($A76="",$B76=""),"",'MPTO_working_2-way'!E75)</f>
        <v>1.5582831678523961</v>
      </c>
      <c r="H76" s="30">
        <f>IF(OR($A76="",$B76=""),"",'OddsRatio_working_2-way'!M75)</f>
        <v>2.7932334690468505</v>
      </c>
      <c r="I76" s="30">
        <f>IF(OR($A76="",$B76=""),"",'OddsRatio_working_2-way'!N75)</f>
        <v>1.5576518714718863</v>
      </c>
      <c r="J76" s="30">
        <f>IF('Log_working_2-way'!$D75="","",A76^('Log_working_2-way'!$D75))</f>
        <v>2.8136165906530577</v>
      </c>
      <c r="K76" s="32">
        <f>IF('Log_working_2-way'!$D75="","",B76^('Log_working_2-way'!$D75))</f>
        <v>1.5513844575270319</v>
      </c>
      <c r="L76" s="37">
        <f t="shared" si="10"/>
        <v>0.363855421686747</v>
      </c>
      <c r="M76" s="37">
        <f t="shared" si="11"/>
        <v>0.63614457831325311</v>
      </c>
      <c r="N76" s="38">
        <v>100</v>
      </c>
      <c r="O76" s="38">
        <f t="shared" si="12"/>
        <v>62.121212121212118</v>
      </c>
      <c r="P76" s="38">
        <f t="shared" si="13"/>
        <v>33.774834437086092</v>
      </c>
      <c r="Q76" s="38">
        <f t="shared" si="14"/>
        <v>66.225165562913915</v>
      </c>
      <c r="R76" s="38">
        <f t="shared" si="15"/>
        <v>37.878787878787875</v>
      </c>
      <c r="S76" s="39">
        <f t="shared" si="16"/>
        <v>-4.1039534417017975</v>
      </c>
      <c r="T76" s="39">
        <f t="shared" si="17"/>
        <v>-4.1039534417017833</v>
      </c>
      <c r="U76" t="s">
        <v>252</v>
      </c>
      <c r="V76" t="s">
        <v>263</v>
      </c>
      <c r="W76" t="s">
        <v>321</v>
      </c>
      <c r="X76" s="62">
        <v>44450</v>
      </c>
      <c r="Y76" s="41"/>
    </row>
    <row r="77" spans="1:25" ht="15" x14ac:dyDescent="0.25">
      <c r="A77">
        <v>2.64</v>
      </c>
      <c r="B77">
        <v>1.51</v>
      </c>
      <c r="C77" s="29">
        <f t="shared" si="9"/>
        <v>4.1039534417017798E-2</v>
      </c>
      <c r="D77" s="30">
        <f>IF(OR($A77="",$B77=""),"",A77*'MPTO_working_2-way'!$G76)</f>
        <v>2.7483443708609272</v>
      </c>
      <c r="E77" s="32">
        <f>IF(OR($A77="",$B77=""),"",B77*'MPTO_working_2-way'!$G76)</f>
        <v>1.5719696969696968</v>
      </c>
      <c r="F77" s="30">
        <f>IF(OR($A77="",$B77=""),"",'MPTO_working_2-way'!D76)</f>
        <v>2.7912057134855064</v>
      </c>
      <c r="G77" s="32">
        <f>IF(OR($A77="",$B77=""),"",'MPTO_working_2-way'!E76)</f>
        <v>1.5582831678523961</v>
      </c>
      <c r="H77" s="30">
        <f>IF(OR($A77="",$B77=""),"",'OddsRatio_working_2-way'!M76)</f>
        <v>2.7932334690468505</v>
      </c>
      <c r="I77" s="30">
        <f>IF(OR($A77="",$B77=""),"",'OddsRatio_working_2-way'!N76)</f>
        <v>1.5576518714718863</v>
      </c>
      <c r="J77" s="30">
        <f>IF('Log_working_2-way'!$D76="","",A77^('Log_working_2-way'!$D76))</f>
        <v>2.8136165906530577</v>
      </c>
      <c r="K77" s="32">
        <f>IF('Log_working_2-way'!$D76="","",B77^('Log_working_2-way'!$D76))</f>
        <v>1.5513844575270319</v>
      </c>
      <c r="L77" s="37">
        <f t="shared" si="10"/>
        <v>0.363855421686747</v>
      </c>
      <c r="M77" s="37">
        <f t="shared" si="11"/>
        <v>0.63614457831325311</v>
      </c>
      <c r="N77" s="38">
        <v>100</v>
      </c>
      <c r="O77" s="38">
        <f t="shared" si="12"/>
        <v>62.121212121212118</v>
      </c>
      <c r="P77" s="38">
        <f t="shared" si="13"/>
        <v>33.774834437086092</v>
      </c>
      <c r="Q77" s="38">
        <f t="shared" si="14"/>
        <v>66.225165562913915</v>
      </c>
      <c r="R77" s="38">
        <f t="shared" si="15"/>
        <v>37.878787878787875</v>
      </c>
      <c r="S77" s="39">
        <f t="shared" si="16"/>
        <v>-4.1039534417017975</v>
      </c>
      <c r="T77" s="39">
        <f t="shared" si="17"/>
        <v>-4.1039534417017833</v>
      </c>
      <c r="U77" t="s">
        <v>254</v>
      </c>
      <c r="V77" t="s">
        <v>262</v>
      </c>
      <c r="W77" t="s">
        <v>321</v>
      </c>
      <c r="X77" s="62">
        <v>44450</v>
      </c>
      <c r="Y77" s="41"/>
    </row>
    <row r="78" spans="1:25" ht="15" x14ac:dyDescent="0.25">
      <c r="A78">
        <v>2.0499999999999998</v>
      </c>
      <c r="B78">
        <v>1.79</v>
      </c>
      <c r="C78" s="29">
        <f t="shared" si="9"/>
        <v>4.6464095925875526E-2</v>
      </c>
      <c r="D78" s="30">
        <f>IF(OR($A78="",$B78=""),"",A78*'MPTO_working_2-way'!$G77)</f>
        <v>2.1452513966480447</v>
      </c>
      <c r="E78" s="32">
        <f>IF(OR($A78="",$B78=""),"",B78*'MPTO_working_2-way'!$G77)</f>
        <v>1.8731707317073172</v>
      </c>
      <c r="F78" s="30">
        <f>IF(OR($A78="",$B78=""),"",'MPTO_working_2-way'!D77)</f>
        <v>2.1525150315295498</v>
      </c>
      <c r="G78" s="32">
        <f>IF(OR($A78="",$B78=""),"",'MPTO_working_2-way'!E77)</f>
        <v>1.8676676421936633</v>
      </c>
      <c r="H78" s="30">
        <f>IF(OR($A78="",$B78=""),"",'OddsRatio_working_2-way'!M77)</f>
        <v>2.1528720328165796</v>
      </c>
      <c r="I78" s="30">
        <f>IF(OR($A78="",$B78=""),"",'OddsRatio_working_2-way'!N77)</f>
        <v>1.8673989580239028</v>
      </c>
      <c r="J78" s="30">
        <f>IF('Log_working_2-way'!$D77="","",A78^('Log_working_2-way'!$D77))</f>
        <v>2.1562360266982945</v>
      </c>
      <c r="K78" s="32">
        <f>IF('Log_working_2-way'!$D77="","",B78^('Log_working_2-way'!$D77))</f>
        <v>1.8648753168978718</v>
      </c>
      <c r="L78" s="37">
        <f t="shared" si="10"/>
        <v>0.46614583333333331</v>
      </c>
      <c r="M78" s="37">
        <f t="shared" si="11"/>
        <v>0.53385416666666663</v>
      </c>
      <c r="N78" s="38">
        <v>100</v>
      </c>
      <c r="O78" s="38">
        <f t="shared" si="12"/>
        <v>51.219512195121943</v>
      </c>
      <c r="P78" s="38">
        <f t="shared" si="13"/>
        <v>44.134078212290497</v>
      </c>
      <c r="Q78" s="38">
        <f t="shared" si="14"/>
        <v>55.865921787709496</v>
      </c>
      <c r="R78" s="38">
        <f t="shared" si="15"/>
        <v>48.780487804878057</v>
      </c>
      <c r="S78" s="39">
        <f t="shared" si="16"/>
        <v>-4.6464095925875526</v>
      </c>
      <c r="T78" s="39">
        <f t="shared" si="17"/>
        <v>-4.6464095925875597</v>
      </c>
      <c r="U78" t="s">
        <v>251</v>
      </c>
      <c r="V78" t="s">
        <v>260</v>
      </c>
      <c r="W78" t="s">
        <v>321</v>
      </c>
      <c r="X78" s="62">
        <v>44450</v>
      </c>
      <c r="Y78" s="41"/>
    </row>
    <row r="79" spans="1:25" ht="15" x14ac:dyDescent="0.25">
      <c r="A79">
        <v>2.5499999999999998</v>
      </c>
      <c r="B79">
        <v>1.54</v>
      </c>
      <c r="C79" s="29">
        <f t="shared" si="9"/>
        <v>4.1507512095747323E-2</v>
      </c>
      <c r="D79" s="30">
        <f>IF(OR($A79="",$B79=""),"",A79*'MPTO_working_2-way'!$G78)</f>
        <v>2.6558441558441555</v>
      </c>
      <c r="E79" s="32">
        <f>IF(OR($A79="",$B79=""),"",B79*'MPTO_working_2-way'!$G78)</f>
        <v>1.6039215686274508</v>
      </c>
      <c r="F79" s="30">
        <f>IF(OR($A79="",$B79=""),"",'MPTO_working_2-way'!D78)</f>
        <v>2.692492286595817</v>
      </c>
      <c r="G79" s="32">
        <f>IF(OR($A79="",$B79=""),"",'MPTO_working_2-way'!E78)</f>
        <v>1.5908446424954426</v>
      </c>
      <c r="H79" s="30">
        <f>IF(OR($A79="",$B79=""),"",'OddsRatio_working_2-way'!M78)</f>
        <v>2.6942167424418777</v>
      </c>
      <c r="I79" s="30">
        <f>IF(OR($A79="",$B79=""),"",'OddsRatio_working_2-way'!N78)</f>
        <v>1.5902432522055576</v>
      </c>
      <c r="J79" s="30">
        <f>IF('Log_working_2-way'!$D78="","",A79^('Log_working_2-way'!$D78))</f>
        <v>2.7115623684765842</v>
      </c>
      <c r="K79" s="32">
        <f>IF('Log_working_2-way'!$D78="","",B79^('Log_working_2-way'!$D78))</f>
        <v>1.5842615018986619</v>
      </c>
      <c r="L79" s="37">
        <f t="shared" si="10"/>
        <v>0.37652811735941327</v>
      </c>
      <c r="M79" s="37">
        <f t="shared" si="11"/>
        <v>0.62347188264058684</v>
      </c>
      <c r="N79" s="38">
        <v>100</v>
      </c>
      <c r="O79" s="38">
        <f t="shared" si="12"/>
        <v>60.784313725490193</v>
      </c>
      <c r="P79" s="38">
        <f t="shared" si="13"/>
        <v>35.064935064935064</v>
      </c>
      <c r="Q79" s="38">
        <f t="shared" si="14"/>
        <v>64.935064935064929</v>
      </c>
      <c r="R79" s="38">
        <f t="shared" si="15"/>
        <v>39.215686274509807</v>
      </c>
      <c r="S79" s="39">
        <f t="shared" si="16"/>
        <v>-4.1507512095747359</v>
      </c>
      <c r="T79" s="39">
        <f t="shared" si="17"/>
        <v>-4.150751209574743</v>
      </c>
      <c r="U79" t="s">
        <v>255</v>
      </c>
      <c r="V79" t="s">
        <v>257</v>
      </c>
      <c r="W79" t="s">
        <v>321</v>
      </c>
      <c r="X79" s="62">
        <v>44450</v>
      </c>
      <c r="Y79" s="41"/>
    </row>
    <row r="80" spans="1:25" ht="15" x14ac:dyDescent="0.25">
      <c r="A80">
        <v>2.34</v>
      </c>
      <c r="B80">
        <v>1.62</v>
      </c>
      <c r="C80" s="29">
        <f t="shared" si="9"/>
        <v>4.4634377967711192E-2</v>
      </c>
      <c r="D80" s="30">
        <f>IF(OR($A80="",$B80=""),"",A80*'MPTO_working_2-way'!$G79)</f>
        <v>2.4444444444444442</v>
      </c>
      <c r="E80" s="32">
        <f>IF(OR($A80="",$B80=""),"",B80*'MPTO_working_2-way'!$G79)</f>
        <v>1.6923076923076923</v>
      </c>
      <c r="F80" s="30">
        <f>IF(OR($A80="",$B80=""),"",'MPTO_working_2-way'!D79)</f>
        <v>2.4689331770222736</v>
      </c>
      <c r="G80" s="32">
        <f>IF(OR($A80="",$B80=""),"",'MPTO_working_2-way'!E79)</f>
        <v>1.6807661612130886</v>
      </c>
      <c r="H80" s="30">
        <f>IF(OR($A80="",$B80=""),"",'OddsRatio_working_2-way'!M79)</f>
        <v>2.4701327567878497</v>
      </c>
      <c r="I80" s="30">
        <f>IF(OR($A80="",$B80=""),"",'OddsRatio_working_2-way'!N79)</f>
        <v>1.6802106785137814</v>
      </c>
      <c r="J80" s="30">
        <f>IF('Log_working_2-way'!$D79="","",A80^('Log_working_2-way'!$D79))</f>
        <v>2.4816301059671568</v>
      </c>
      <c r="K80" s="32">
        <f>IF('Log_working_2-way'!$D79="","",B80^('Log_working_2-way'!$D79))</f>
        <v>1.6749322897610397</v>
      </c>
      <c r="L80" s="37">
        <f t="shared" si="10"/>
        <v>0.40909090909090912</v>
      </c>
      <c r="M80" s="37">
        <f t="shared" si="11"/>
        <v>0.59090909090909094</v>
      </c>
      <c r="N80" s="38">
        <v>100</v>
      </c>
      <c r="O80" s="38">
        <f t="shared" si="12"/>
        <v>57.264957264957268</v>
      </c>
      <c r="P80" s="38">
        <f t="shared" si="13"/>
        <v>38.271604938271601</v>
      </c>
      <c r="Q80" s="38">
        <f t="shared" si="14"/>
        <v>61.728395061728392</v>
      </c>
      <c r="R80" s="38">
        <f t="shared" si="15"/>
        <v>42.73504273504274</v>
      </c>
      <c r="S80" s="39">
        <f t="shared" si="16"/>
        <v>-4.4634377967711245</v>
      </c>
      <c r="T80" s="39">
        <f t="shared" si="17"/>
        <v>-4.4634377967711387</v>
      </c>
      <c r="U80" t="s">
        <v>299</v>
      </c>
      <c r="V80" t="s">
        <v>363</v>
      </c>
      <c r="W80" t="s">
        <v>321</v>
      </c>
      <c r="X80" s="62">
        <v>44450</v>
      </c>
      <c r="Y80" s="41"/>
    </row>
    <row r="81" spans="1:25" ht="15" x14ac:dyDescent="0.25">
      <c r="A81">
        <v>2.2999999999999998</v>
      </c>
      <c r="B81">
        <v>1.65</v>
      </c>
      <c r="C81" s="29">
        <f t="shared" si="9"/>
        <v>4.0843214756258295E-2</v>
      </c>
      <c r="D81" s="30">
        <f>IF(OR($A81="",$B81=""),"",A81*'MPTO_working_2-way'!$G80)</f>
        <v>2.393939393939394</v>
      </c>
      <c r="E81" s="32">
        <f>IF(OR($A81="",$B81=""),"",B81*'MPTO_working_2-way'!$G80)</f>
        <v>1.7173913043478262</v>
      </c>
      <c r="F81" s="30">
        <f>IF(OR($A81="",$B81=""),"",'MPTO_working_2-way'!D80)</f>
        <v>2.4133545310015898</v>
      </c>
      <c r="G81" s="32">
        <f>IF(OR($A81="",$B81=""),"",'MPTO_working_2-way'!E80)</f>
        <v>1.7075365579302588</v>
      </c>
      <c r="H81" s="30">
        <f>IF(OR($A81="",$B81=""),"",'OddsRatio_working_2-way'!M80)</f>
        <v>2.4142135623730949</v>
      </c>
      <c r="I81" s="30">
        <f>IF(OR($A81="",$B81=""),"",'OddsRatio_working_2-way'!N80)</f>
        <v>1.7071067811865481</v>
      </c>
      <c r="J81" s="30">
        <f>IF('Log_working_2-way'!$D80="","",A81^('Log_working_2-way'!$D80))</f>
        <v>2.4232620837218128</v>
      </c>
      <c r="K81" s="32">
        <f>IF('Log_working_2-way'!$D80="","",B81^('Log_working_2-way'!$D80))</f>
        <v>1.7026112839208782</v>
      </c>
      <c r="L81" s="37">
        <f t="shared" si="10"/>
        <v>0.41772151898734178</v>
      </c>
      <c r="M81" s="37">
        <f t="shared" si="11"/>
        <v>0.58227848101265822</v>
      </c>
      <c r="N81" s="38">
        <v>100</v>
      </c>
      <c r="O81" s="38">
        <f t="shared" si="12"/>
        <v>56.521739130434774</v>
      </c>
      <c r="P81" s="38">
        <f t="shared" si="13"/>
        <v>39.393939393939398</v>
      </c>
      <c r="Q81" s="38">
        <f t="shared" si="14"/>
        <v>60.606060606060609</v>
      </c>
      <c r="R81" s="38">
        <f t="shared" si="15"/>
        <v>43.478260869565219</v>
      </c>
      <c r="S81" s="39">
        <f t="shared" si="16"/>
        <v>-4.0843214756258348</v>
      </c>
      <c r="T81" s="39">
        <f t="shared" si="17"/>
        <v>-4.0843214756258206</v>
      </c>
      <c r="U81" t="s">
        <v>265</v>
      </c>
      <c r="V81" t="s">
        <v>258</v>
      </c>
      <c r="W81" t="s">
        <v>321</v>
      </c>
      <c r="X81" s="62">
        <v>44450</v>
      </c>
      <c r="Y81" s="41"/>
    </row>
    <row r="82" spans="1:25" ht="15" x14ac:dyDescent="0.25">
      <c r="A82">
        <v>2.3199999999999998</v>
      </c>
      <c r="B82">
        <v>1.62</v>
      </c>
      <c r="C82" s="29">
        <f t="shared" si="9"/>
        <v>4.8318433375904579E-2</v>
      </c>
      <c r="D82" s="30">
        <f>IF(OR($A82="",$B82=""),"",A82*'MPTO_working_2-way'!$G81)</f>
        <v>2.4320987654320985</v>
      </c>
      <c r="E82" s="32">
        <f>IF(OR($A82="",$B82=""),"",B82*'MPTO_working_2-way'!$G81)</f>
        <v>1.6982758620689655</v>
      </c>
      <c r="F82" s="30">
        <f>IF(OR($A82="",$B82=""),"",'MPTO_working_2-way'!D81)</f>
        <v>2.4577556892492805</v>
      </c>
      <c r="G82" s="32">
        <f>IF(OR($A82="",$B82=""),"",'MPTO_working_2-way'!E81)</f>
        <v>1.6859860039476045</v>
      </c>
      <c r="H82" s="30">
        <f>IF(OR($A82="",$B82=""),"",'OddsRatio_working_2-way'!M81)</f>
        <v>2.45912037134176</v>
      </c>
      <c r="I82" s="30">
        <f>IF(OR($A82="",$B82=""),"",'OddsRatio_working_2-way'!N81)</f>
        <v>1.6853444168423422</v>
      </c>
      <c r="J82" s="30">
        <f>IF('Log_working_2-way'!$D81="","",A82^('Log_working_2-way'!$D81))</f>
        <v>2.4712125971438774</v>
      </c>
      <c r="K82" s="32">
        <f>IF('Log_working_2-way'!$D81="","",B82^('Log_working_2-way'!$D81))</f>
        <v>1.6797114176021053</v>
      </c>
      <c r="L82" s="37">
        <f t="shared" si="10"/>
        <v>0.4111675126903554</v>
      </c>
      <c r="M82" s="37">
        <f t="shared" si="11"/>
        <v>0.58883248730964466</v>
      </c>
      <c r="N82" s="38">
        <v>100</v>
      </c>
      <c r="O82" s="38">
        <f t="shared" si="12"/>
        <v>56.896551724137922</v>
      </c>
      <c r="P82" s="38">
        <f t="shared" si="13"/>
        <v>38.271604938271601</v>
      </c>
      <c r="Q82" s="38">
        <f t="shared" si="14"/>
        <v>61.728395061728392</v>
      </c>
      <c r="R82" s="38">
        <f t="shared" si="15"/>
        <v>43.103448275862071</v>
      </c>
      <c r="S82" s="39">
        <f t="shared" si="16"/>
        <v>-4.8318433375904704</v>
      </c>
      <c r="T82" s="39">
        <f t="shared" si="17"/>
        <v>-4.8318433375904704</v>
      </c>
      <c r="U82" t="s">
        <v>253</v>
      </c>
      <c r="V82" t="s">
        <v>291</v>
      </c>
      <c r="W82" t="s">
        <v>321</v>
      </c>
      <c r="X82" s="62">
        <v>44450</v>
      </c>
      <c r="Y82" s="41"/>
    </row>
    <row r="83" spans="1:25" ht="15" x14ac:dyDescent="0.25">
      <c r="A83">
        <v>2.14</v>
      </c>
      <c r="B83">
        <v>1.74</v>
      </c>
      <c r="C83" s="29">
        <f t="shared" si="9"/>
        <v>4.200236330432916E-2</v>
      </c>
      <c r="D83" s="30">
        <f>IF(OR($A83="",$B83=""),"",A83*'MPTO_working_2-way'!$G82)</f>
        <v>2.2298850574712645</v>
      </c>
      <c r="E83" s="32">
        <f>IF(OR($A83="",$B83=""),"",B83*'MPTO_working_2-way'!$G82)</f>
        <v>1.8130841121495327</v>
      </c>
      <c r="F83" s="30">
        <f>IF(OR($A83="",$B83=""),"",'MPTO_working_2-way'!D82)</f>
        <v>2.2407028523288002</v>
      </c>
      <c r="G83" s="32">
        <f>IF(OR($A83="",$B83=""),"",'MPTO_working_2-way'!E82)</f>
        <v>1.8059947618585701</v>
      </c>
      <c r="H83" s="30">
        <f>IF(OR($A83="",$B83=""),"",'OddsRatio_working_2-way'!M82)</f>
        <v>2.2411851354816257</v>
      </c>
      <c r="I83" s="30">
        <f>IF(OR($A83="",$B83=""),"",'OddsRatio_working_2-way'!N82)</f>
        <v>1.8056815791722833</v>
      </c>
      <c r="J83" s="30">
        <f>IF('Log_working_2-way'!$D82="","",A83^('Log_working_2-way'!$D82))</f>
        <v>2.2461922009554618</v>
      </c>
      <c r="K83" s="32">
        <f>IF('Log_working_2-way'!$D82="","",B83^('Log_working_2-way'!$D82))</f>
        <v>1.8024444377303941</v>
      </c>
      <c r="L83" s="37">
        <f t="shared" si="10"/>
        <v>0.44845360824742264</v>
      </c>
      <c r="M83" s="37">
        <f t="shared" si="11"/>
        <v>0.55154639175257736</v>
      </c>
      <c r="N83" s="38">
        <v>100</v>
      </c>
      <c r="O83" s="38">
        <f t="shared" si="12"/>
        <v>53.271028037383175</v>
      </c>
      <c r="P83" s="38">
        <f t="shared" si="13"/>
        <v>42.528735632183903</v>
      </c>
      <c r="Q83" s="38">
        <f t="shared" si="14"/>
        <v>57.47126436781609</v>
      </c>
      <c r="R83" s="38">
        <f t="shared" si="15"/>
        <v>46.728971962616825</v>
      </c>
      <c r="S83" s="39">
        <f t="shared" si="16"/>
        <v>-4.2002363304329151</v>
      </c>
      <c r="T83" s="39">
        <f t="shared" si="17"/>
        <v>-4.2002363304329222</v>
      </c>
      <c r="U83" t="s">
        <v>264</v>
      </c>
      <c r="V83" t="s">
        <v>360</v>
      </c>
      <c r="W83" t="s">
        <v>321</v>
      </c>
      <c r="X83" s="62">
        <v>44450</v>
      </c>
      <c r="Y83" s="41"/>
    </row>
    <row r="84" spans="1:25" ht="15" x14ac:dyDescent="0.25">
      <c r="A84">
        <v>2.2200000000000002</v>
      </c>
      <c r="B84">
        <v>1.67</v>
      </c>
      <c r="C84" s="29">
        <f t="shared" si="9"/>
        <v>4.9252845660031408E-2</v>
      </c>
      <c r="D84" s="30">
        <f>IF(OR($A84="",$B84=""),"",A84*'MPTO_working_2-way'!$G83)</f>
        <v>2.3293413173652699</v>
      </c>
      <c r="E84" s="32">
        <f>IF(OR($A84="",$B84=""),"",B84*'MPTO_working_2-way'!$G83)</f>
        <v>1.7522522522522523</v>
      </c>
      <c r="F84" s="30">
        <f>IF(OR($A84="",$B84=""),"",'MPTO_working_2-way'!D83)</f>
        <v>2.348387914106544</v>
      </c>
      <c r="G84" s="32">
        <f>IF(OR($A84="",$B84=""),"",'MPTO_working_2-way'!E83)</f>
        <v>1.7416263447174332</v>
      </c>
      <c r="H84" s="30">
        <f>IF(OR($A84="",$B84=""),"",'OddsRatio_working_2-way'!M83)</f>
        <v>2.3494056181845622</v>
      </c>
      <c r="I84" s="30">
        <f>IF(OR($A84="",$B84=""),"",'OddsRatio_working_2-way'!N83)</f>
        <v>1.7410670198226692</v>
      </c>
      <c r="J84" s="30">
        <f>IF('Log_working_2-way'!$D83="","",A84^('Log_working_2-way'!$D83))</f>
        <v>2.358338504446039</v>
      </c>
      <c r="K84" s="32">
        <f>IF('Log_working_2-way'!$D83="","",B84^('Log_working_2-way'!$D83))</f>
        <v>1.7361935163625739</v>
      </c>
      <c r="L84" s="37">
        <f t="shared" si="10"/>
        <v>0.42930591259640094</v>
      </c>
      <c r="M84" s="37">
        <f t="shared" si="11"/>
        <v>0.57069408740359895</v>
      </c>
      <c r="N84" s="38">
        <v>100</v>
      </c>
      <c r="O84" s="38">
        <f t="shared" si="12"/>
        <v>54.954954954954964</v>
      </c>
      <c r="P84" s="38">
        <f t="shared" si="13"/>
        <v>40.119760479041922</v>
      </c>
      <c r="Q84" s="38">
        <f t="shared" si="14"/>
        <v>59.880239520958092</v>
      </c>
      <c r="R84" s="38">
        <f t="shared" si="15"/>
        <v>45.045045045045043</v>
      </c>
      <c r="S84" s="39">
        <f t="shared" si="16"/>
        <v>-4.9252845660031284</v>
      </c>
      <c r="T84" s="39">
        <f t="shared" si="17"/>
        <v>-4.9252845660031213</v>
      </c>
      <c r="U84" t="s">
        <v>467</v>
      </c>
      <c r="V84" t="s">
        <v>468</v>
      </c>
      <c r="W84" t="s">
        <v>485</v>
      </c>
      <c r="X84" s="62">
        <v>44450</v>
      </c>
      <c r="Y84" s="41"/>
    </row>
    <row r="85" spans="1:25" ht="15" x14ac:dyDescent="0.25">
      <c r="A85">
        <v>2.0499999999999998</v>
      </c>
      <c r="B85">
        <v>1.78</v>
      </c>
      <c r="C85" s="29">
        <f t="shared" si="9"/>
        <v>4.9602630857769281E-2</v>
      </c>
      <c r="D85" s="30">
        <f>IF(OR($A85="",$B85=""),"",A85*'MPTO_working_2-way'!$G84)</f>
        <v>2.1516853932584268</v>
      </c>
      <c r="E85" s="32">
        <f>IF(OR($A85="",$B85=""),"",B85*'MPTO_working_2-way'!$G84)</f>
        <v>1.8682926829268294</v>
      </c>
      <c r="F85" s="30">
        <f>IF(OR($A85="",$B85=""),"",'MPTO_working_2-way'!D84)</f>
        <v>2.1598105948505473</v>
      </c>
      <c r="G85" s="32">
        <f>IF(OR($A85="",$B85=""),"",'MPTO_working_2-way'!E84)</f>
        <v>1.8622097473845369</v>
      </c>
      <c r="H85" s="30">
        <f>IF(OR($A85="",$B85=""),"",'OddsRatio_working_2-way'!M84)</f>
        <v>2.1602387022306426</v>
      </c>
      <c r="I85" s="30">
        <f>IF(OR($A85="",$B85=""),"",'OddsRatio_working_2-way'!N84)</f>
        <v>1.8618916073713347</v>
      </c>
      <c r="J85" s="30">
        <f>IF('Log_working_2-way'!$D84="","",A85^('Log_working_2-way'!$D84))</f>
        <v>2.1640146619594889</v>
      </c>
      <c r="K85" s="32">
        <f>IF('Log_working_2-way'!$D84="","",B85^('Log_working_2-way'!$D84))</f>
        <v>1.8590957078802146</v>
      </c>
      <c r="L85" s="37">
        <f t="shared" si="10"/>
        <v>0.46475195822454313</v>
      </c>
      <c r="M85" s="37">
        <f t="shared" si="11"/>
        <v>0.53524804177545693</v>
      </c>
      <c r="N85" s="38">
        <v>100</v>
      </c>
      <c r="O85" s="38">
        <f t="shared" si="12"/>
        <v>51.219512195121943</v>
      </c>
      <c r="P85" s="38">
        <f t="shared" si="13"/>
        <v>43.820224719101127</v>
      </c>
      <c r="Q85" s="38">
        <f t="shared" si="14"/>
        <v>56.17977528089888</v>
      </c>
      <c r="R85" s="38">
        <f t="shared" si="15"/>
        <v>48.780487804878057</v>
      </c>
      <c r="S85" s="39">
        <f t="shared" si="16"/>
        <v>-4.960263085776937</v>
      </c>
      <c r="T85" s="39">
        <f t="shared" si="17"/>
        <v>-4.9602630857769299</v>
      </c>
      <c r="U85" t="s">
        <v>469</v>
      </c>
      <c r="V85" t="s">
        <v>470</v>
      </c>
      <c r="W85" t="s">
        <v>485</v>
      </c>
      <c r="X85" s="62">
        <v>44450</v>
      </c>
      <c r="Y85" s="41"/>
    </row>
    <row r="86" spans="1:25" ht="15" x14ac:dyDescent="0.25">
      <c r="A86">
        <v>1.81</v>
      </c>
      <c r="B86">
        <v>2.11</v>
      </c>
      <c r="C86" s="29">
        <f t="shared" si="9"/>
        <v>2.6419837134403323E-2</v>
      </c>
      <c r="D86" s="30">
        <f>IF(OR($A86="",$B86=""),"",A86*'MPTO_working_2-way'!$G85)</f>
        <v>1.85781990521327</v>
      </c>
      <c r="E86" s="32">
        <f>IF(OR($A86="",$B86=""),"",B86*'MPTO_working_2-way'!$G85)</f>
        <v>2.165745856353591</v>
      </c>
      <c r="F86" s="30">
        <f>IF(OR($A86="",$B86=""),"",'MPTO_working_2-way'!D85)</f>
        <v>1.8543371124760262</v>
      </c>
      <c r="G86" s="32">
        <f>IF(OR($A86="",$B86=""),"",'MPTO_working_2-way'!E85)</f>
        <v>2.1704981387286519</v>
      </c>
      <c r="H86" s="30">
        <f>IF(OR($A86="",$B86=""),"",'OddsRatio_working_2-way'!M85)</f>
        <v>1.8542421961772491</v>
      </c>
      <c r="I86" s="30">
        <f>IF(OR($A86="",$B86=""),"",'OddsRatio_working_2-way'!N85)</f>
        <v>2.1706281947614148</v>
      </c>
      <c r="J86" s="30">
        <f>IF('Log_working_2-way'!$D85="","",A86^('Log_working_2-way'!$D85))</f>
        <v>1.85266909454383</v>
      </c>
      <c r="K86" s="32">
        <f>IF('Log_working_2-way'!$D85="","",B86^('Log_working_2-way'!$D85))</f>
        <v>2.1727879037705513</v>
      </c>
      <c r="L86" s="37">
        <f t="shared" si="10"/>
        <v>0.53826530612244905</v>
      </c>
      <c r="M86" s="37">
        <f t="shared" si="11"/>
        <v>0.46173469387755106</v>
      </c>
      <c r="N86" s="38">
        <v>100</v>
      </c>
      <c r="O86" s="38">
        <f t="shared" si="12"/>
        <v>44.751381215469614</v>
      </c>
      <c r="P86" s="38">
        <f t="shared" si="13"/>
        <v>52.606635071090047</v>
      </c>
      <c r="Q86" s="38">
        <f t="shared" si="14"/>
        <v>47.393364928909953</v>
      </c>
      <c r="R86" s="38">
        <f t="shared" si="15"/>
        <v>55.248618784530393</v>
      </c>
      <c r="S86" s="39">
        <f t="shared" si="16"/>
        <v>-2.6419837134403394</v>
      </c>
      <c r="T86" s="39">
        <f t="shared" si="17"/>
        <v>-2.6419837134403465</v>
      </c>
      <c r="U86" t="s">
        <v>402</v>
      </c>
      <c r="V86" t="s">
        <v>426</v>
      </c>
      <c r="W86" t="s">
        <v>458</v>
      </c>
      <c r="X86" s="62">
        <v>44450</v>
      </c>
      <c r="Y86" s="41"/>
    </row>
    <row r="87" spans="1:25" ht="15" x14ac:dyDescent="0.25">
      <c r="A87">
        <v>1.91</v>
      </c>
      <c r="B87">
        <v>2</v>
      </c>
      <c r="C87" s="29">
        <f t="shared" si="9"/>
        <v>2.3560209424083656E-2</v>
      </c>
      <c r="D87" s="30">
        <f>IF(OR($A87="",$B87=""),"",A87*'MPTO_working_2-way'!$G86)</f>
        <v>1.9549999999999996</v>
      </c>
      <c r="E87" s="32">
        <f>IF(OR($A87="",$B87=""),"",B87*'MPTO_working_2-way'!$G86)</f>
        <v>2.0471204188481673</v>
      </c>
      <c r="F87" s="30">
        <f>IF(OR($A87="",$B87=""),"",'MPTO_working_2-way'!D86)</f>
        <v>1.9539641943734012</v>
      </c>
      <c r="G87" s="32">
        <f>IF(OR($A87="",$B87=""),"",'MPTO_working_2-way'!E86)</f>
        <v>2.0482573726541551</v>
      </c>
      <c r="H87" s="30">
        <f>IF(OR($A87="",$B87=""),"",'OddsRatio_working_2-way'!M86)</f>
        <v>1.9539392014169454</v>
      </c>
      <c r="I87" s="30">
        <f>IF(OR($A87="",$B87=""),"",'OddsRatio_working_2-way'!N86)</f>
        <v>2.0482848367219182</v>
      </c>
      <c r="J87" s="30">
        <f>IF('Log_working_2-way'!$D86="","",A87^('Log_working_2-way'!$D86))</f>
        <v>1.95347196121136</v>
      </c>
      <c r="K87" s="32">
        <f>IF('Log_working_2-way'!$D86="","",B87^('Log_working_2-way'!$D86))</f>
        <v>2.0487985391091357</v>
      </c>
      <c r="L87" s="37">
        <f t="shared" si="10"/>
        <v>0.51150895140664976</v>
      </c>
      <c r="M87" s="37">
        <f t="shared" si="11"/>
        <v>0.48849104859335046</v>
      </c>
      <c r="N87" s="38">
        <v>100</v>
      </c>
      <c r="O87" s="38">
        <f t="shared" si="12"/>
        <v>47.643979057591622</v>
      </c>
      <c r="P87" s="38">
        <f t="shared" si="13"/>
        <v>50</v>
      </c>
      <c r="Q87" s="38">
        <f t="shared" si="14"/>
        <v>50</v>
      </c>
      <c r="R87" s="38">
        <f t="shared" si="15"/>
        <v>52.356020942408378</v>
      </c>
      <c r="S87" s="39">
        <f t="shared" si="16"/>
        <v>-2.356020942408378</v>
      </c>
      <c r="T87" s="39">
        <f t="shared" si="17"/>
        <v>-2.356020942408378</v>
      </c>
      <c r="U87" t="s">
        <v>425</v>
      </c>
      <c r="V87" t="s">
        <v>424</v>
      </c>
      <c r="W87" t="s">
        <v>458</v>
      </c>
      <c r="X87" s="62">
        <v>44450</v>
      </c>
      <c r="Y87" s="41"/>
    </row>
    <row r="88" spans="1:25" ht="15" x14ac:dyDescent="0.25">
      <c r="A88">
        <v>1.54</v>
      </c>
      <c r="B88">
        <v>2.63</v>
      </c>
      <c r="C88" s="29">
        <f t="shared" si="9"/>
        <v>2.9578786232778764E-2</v>
      </c>
      <c r="D88" s="30">
        <f>IF(OR($A88="",$B88=""),"",A88*'MPTO_working_2-way'!$G87)</f>
        <v>1.5855513307984794</v>
      </c>
      <c r="E88" s="32">
        <f>IF(OR($A88="",$B88=""),"",B88*'MPTO_working_2-way'!$G87)</f>
        <v>2.7077922077922079</v>
      </c>
      <c r="F88" s="30">
        <f>IF(OR($A88="",$B88=""),"",'MPTO_working_2-way'!D87)</f>
        <v>1.5758919886385747</v>
      </c>
      <c r="G88" s="32">
        <f>IF(OR($A88="",$B88=""),"",'MPTO_working_2-way'!E87)</f>
        <v>2.7364367272481593</v>
      </c>
      <c r="H88" s="30">
        <f>IF(OR($A88="",$B88=""),"",'OddsRatio_working_2-way'!M87)</f>
        <v>1.5755765314519714</v>
      </c>
      <c r="I88" s="30">
        <f>IF(OR($A88="",$B88=""),"",'OddsRatio_working_2-way'!N87)</f>
        <v>2.7373884190124329</v>
      </c>
      <c r="J88" s="30">
        <f>IF('Log_working_2-way'!$D87="","",A88^('Log_working_2-way'!$D87))</f>
        <v>1.5711815546212307</v>
      </c>
      <c r="K88" s="32">
        <f>IF('Log_working_2-way'!$D87="","",B88^('Log_working_2-way'!$D87))</f>
        <v>2.7507568161284262</v>
      </c>
      <c r="L88" s="37">
        <f t="shared" si="10"/>
        <v>0.63069544364508379</v>
      </c>
      <c r="M88" s="37">
        <f t="shared" si="11"/>
        <v>0.36930455635491605</v>
      </c>
      <c r="N88" s="38">
        <v>100</v>
      </c>
      <c r="O88" s="38">
        <f t="shared" si="12"/>
        <v>35.064935064935064</v>
      </c>
      <c r="P88" s="38">
        <f t="shared" si="13"/>
        <v>61.977186311787079</v>
      </c>
      <c r="Q88" s="38">
        <f t="shared" si="14"/>
        <v>38.022813688212928</v>
      </c>
      <c r="R88" s="38">
        <f t="shared" si="15"/>
        <v>64.935064935064929</v>
      </c>
      <c r="S88" s="39">
        <f t="shared" si="16"/>
        <v>-2.957878623277864</v>
      </c>
      <c r="T88" s="39">
        <f t="shared" si="17"/>
        <v>-2.9578786232778498</v>
      </c>
      <c r="U88" t="s">
        <v>405</v>
      </c>
      <c r="V88" t="s">
        <v>428</v>
      </c>
      <c r="W88" t="s">
        <v>458</v>
      </c>
      <c r="X88" s="62">
        <v>44450</v>
      </c>
      <c r="Y88" s="41"/>
    </row>
    <row r="89" spans="1:25" ht="15" x14ac:dyDescent="0.25">
      <c r="A89">
        <v>2.09</v>
      </c>
      <c r="B89">
        <v>1.8</v>
      </c>
      <c r="C89" s="29">
        <f t="shared" si="9"/>
        <v>3.4024455077086735E-2</v>
      </c>
      <c r="D89" s="30">
        <f>IF(OR($A89="",$B89=""),"",A89*'MPTO_working_2-way'!$G88)</f>
        <v>2.161111111111111</v>
      </c>
      <c r="E89" s="32">
        <f>IF(OR($A89="",$B89=""),"",B89*'MPTO_working_2-way'!$G88)</f>
        <v>1.8612440191387563</v>
      </c>
      <c r="F89" s="30">
        <f>IF(OR($A89="",$B89=""),"",'MPTO_working_2-way'!D88)</f>
        <v>2.1670506912442398</v>
      </c>
      <c r="G89" s="32">
        <f>IF(OR($A89="",$B89=""),"",'MPTO_working_2-way'!E88)</f>
        <v>1.8568608094768018</v>
      </c>
      <c r="H89" s="30">
        <f>IF(OR($A89="",$B89=""),"",'OddsRatio_working_2-way'!M88)</f>
        <v>2.1672617529928755</v>
      </c>
      <c r="I89" s="30">
        <f>IF(OR($A89="",$B89=""),"",'OddsRatio_working_2-way'!N88)</f>
        <v>1.8567058737562385</v>
      </c>
      <c r="J89" s="30">
        <f>IF('Log_working_2-way'!$D88="","",A89^('Log_working_2-way'!$D88))</f>
        <v>2.1699807722915003</v>
      </c>
      <c r="K89" s="32">
        <f>IF('Log_working_2-way'!$D88="","",B89^('Log_working_2-way'!$D88))</f>
        <v>1.8547149010332622</v>
      </c>
      <c r="L89" s="37">
        <f t="shared" si="10"/>
        <v>0.46272493573264784</v>
      </c>
      <c r="M89" s="37">
        <f t="shared" si="11"/>
        <v>0.53727506426735205</v>
      </c>
      <c r="N89" s="38">
        <v>100</v>
      </c>
      <c r="O89" s="38">
        <f t="shared" si="12"/>
        <v>52.153110047846894</v>
      </c>
      <c r="P89" s="38">
        <f t="shared" si="13"/>
        <v>44.444444444444443</v>
      </c>
      <c r="Q89" s="38">
        <f t="shared" si="14"/>
        <v>55.555555555555557</v>
      </c>
      <c r="R89" s="38">
        <f t="shared" si="15"/>
        <v>47.846889952153113</v>
      </c>
      <c r="S89" s="39">
        <f t="shared" si="16"/>
        <v>-3.4024455077086628</v>
      </c>
      <c r="T89" s="39">
        <f t="shared" si="17"/>
        <v>-3.4024455077086699</v>
      </c>
      <c r="U89" t="s">
        <v>436</v>
      </c>
      <c r="V89" t="s">
        <v>432</v>
      </c>
      <c r="W89" t="s">
        <v>455</v>
      </c>
      <c r="X89" s="62">
        <v>44450</v>
      </c>
      <c r="Y89" s="41"/>
    </row>
    <row r="90" spans="1:25" ht="15" x14ac:dyDescent="0.25">
      <c r="A90">
        <v>2.12</v>
      </c>
      <c r="B90">
        <v>1.78</v>
      </c>
      <c r="C90" s="29">
        <f t="shared" si="9"/>
        <v>3.3495866016535869E-2</v>
      </c>
      <c r="D90" s="30">
        <f>IF(OR($A90="",$B90=""),"",A90*'MPTO_working_2-way'!$G89)</f>
        <v>2.191011235955056</v>
      </c>
      <c r="E90" s="32">
        <f>IF(OR($A90="",$B90=""),"",B90*'MPTO_working_2-way'!$G89)</f>
        <v>1.8396226415094339</v>
      </c>
      <c r="F90" s="30">
        <f>IF(OR($A90="",$B90=""),"",'MPTO_working_2-way'!D89)</f>
        <v>2.1980428704566637</v>
      </c>
      <c r="G90" s="32">
        <f>IF(OR($A90="",$B90=""),"",'MPTO_working_2-way'!E89)</f>
        <v>1.8346946713341112</v>
      </c>
      <c r="H90" s="30">
        <f>IF(OR($A90="",$B90=""),"",'OddsRatio_working_2-way'!M89)</f>
        <v>2.1982893790305562</v>
      </c>
      <c r="I90" s="30">
        <f>IF(OR($A90="",$B90=""),"",'OddsRatio_working_2-way'!N89)</f>
        <v>1.83452296039628</v>
      </c>
      <c r="J90" s="30">
        <f>IF('Log_working_2-way'!$D89="","",A90^('Log_working_2-way'!$D89))</f>
        <v>2.2015102621380289</v>
      </c>
      <c r="K90" s="32">
        <f>IF('Log_working_2-way'!$D89="","",B90^('Log_working_2-way'!$D89))</f>
        <v>1.8322858584832242</v>
      </c>
      <c r="L90" s="37">
        <f t="shared" si="10"/>
        <v>0.45641025641025645</v>
      </c>
      <c r="M90" s="37">
        <f t="shared" si="11"/>
        <v>0.54358974358974366</v>
      </c>
      <c r="N90" s="38">
        <v>100</v>
      </c>
      <c r="O90" s="38">
        <f t="shared" si="12"/>
        <v>52.830188679245275</v>
      </c>
      <c r="P90" s="38">
        <f t="shared" si="13"/>
        <v>43.820224719101127</v>
      </c>
      <c r="Q90" s="38">
        <f t="shared" si="14"/>
        <v>56.17977528089888</v>
      </c>
      <c r="R90" s="38">
        <f t="shared" si="15"/>
        <v>47.169811320754711</v>
      </c>
      <c r="S90" s="39">
        <f t="shared" si="16"/>
        <v>-3.3495866016536056</v>
      </c>
      <c r="T90" s="39">
        <f t="shared" si="17"/>
        <v>-3.3495866016535842</v>
      </c>
      <c r="U90" t="s">
        <v>440</v>
      </c>
      <c r="V90" t="s">
        <v>433</v>
      </c>
      <c r="W90" t="s">
        <v>455</v>
      </c>
      <c r="X90" s="62">
        <v>44450</v>
      </c>
      <c r="Y90" s="41"/>
    </row>
    <row r="91" spans="1:25" ht="15" x14ac:dyDescent="0.25">
      <c r="A91">
        <v>2.23</v>
      </c>
      <c r="B91">
        <v>1.7</v>
      </c>
      <c r="C91" s="29">
        <f t="shared" si="9"/>
        <v>3.6665787391189752E-2</v>
      </c>
      <c r="D91" s="30">
        <f>IF(OR($A91="",$B91=""),"",A91*'MPTO_working_2-way'!$G90)</f>
        <v>2.3117647058823532</v>
      </c>
      <c r="E91" s="32">
        <f>IF(OR($A91="",$B91=""),"",B91*'MPTO_working_2-way'!$G90)</f>
        <v>1.7623318385650226</v>
      </c>
      <c r="F91" s="30">
        <f>IF(OR($A91="",$B91=""),"",'MPTO_working_2-way'!D90)</f>
        <v>2.3250536645200861</v>
      </c>
      <c r="G91" s="32">
        <f>IF(OR($A91="",$B91=""),"",'MPTO_working_2-way'!E90)</f>
        <v>1.754686415181671</v>
      </c>
      <c r="H91" s="30">
        <f>IF(OR($A91="",$B91=""),"",'OddsRatio_working_2-way'!M90)</f>
        <v>2.3255726525328053</v>
      </c>
      <c r="I91" s="30">
        <f>IF(OR($A91="",$B91=""),"",'OddsRatio_working_2-way'!N90)</f>
        <v>1.7543909404658247</v>
      </c>
      <c r="J91" s="30">
        <f>IF('Log_working_2-way'!$D90="","",A91^('Log_working_2-way'!$D90))</f>
        <v>2.3317115132269501</v>
      </c>
      <c r="K91" s="32">
        <f>IF('Log_working_2-way'!$D90="","",B91^('Log_working_2-way'!$D90))</f>
        <v>1.7509133848191525</v>
      </c>
      <c r="L91" s="37">
        <f t="shared" si="10"/>
        <v>0.43256997455470736</v>
      </c>
      <c r="M91" s="37">
        <f t="shared" si="11"/>
        <v>0.56743002544529253</v>
      </c>
      <c r="N91" s="38">
        <v>100</v>
      </c>
      <c r="O91" s="38">
        <f t="shared" si="12"/>
        <v>55.156950672645742</v>
      </c>
      <c r="P91" s="38">
        <f t="shared" si="13"/>
        <v>41.176470588235297</v>
      </c>
      <c r="Q91" s="38">
        <f t="shared" si="14"/>
        <v>58.82352941176471</v>
      </c>
      <c r="R91" s="38">
        <f t="shared" si="15"/>
        <v>44.843049327354265</v>
      </c>
      <c r="S91" s="39">
        <f t="shared" si="16"/>
        <v>-3.6665787391189681</v>
      </c>
      <c r="T91" s="39">
        <f t="shared" si="17"/>
        <v>-3.6665787391189681</v>
      </c>
      <c r="U91" t="s">
        <v>379</v>
      </c>
      <c r="V91" t="s">
        <v>407</v>
      </c>
      <c r="W91" t="s">
        <v>455</v>
      </c>
      <c r="X91" s="62">
        <v>44450</v>
      </c>
      <c r="Y91" s="41"/>
    </row>
    <row r="92" spans="1:25" ht="15" x14ac:dyDescent="0.25">
      <c r="A92">
        <v>2.36</v>
      </c>
      <c r="B92">
        <v>1.63</v>
      </c>
      <c r="C92" s="29">
        <f t="shared" si="9"/>
        <v>3.7225746074659449E-2</v>
      </c>
      <c r="D92" s="30">
        <f>IF(OR($A92="",$B92=""),"",A92*'MPTO_working_2-way'!$G91)</f>
        <v>2.447852760736196</v>
      </c>
      <c r="E92" s="32">
        <f>IF(OR($A92="",$B92=""),"",B92*'MPTO_working_2-way'!$G91)</f>
        <v>1.6906779661016949</v>
      </c>
      <c r="F92" s="30">
        <f>IF(OR($A92="",$B92=""),"",'MPTO_working_2-way'!D91)</f>
        <v>2.4684291581108826</v>
      </c>
      <c r="G92" s="32">
        <f>IF(OR($A92="",$B92=""),"",'MPTO_working_2-way'!E91)</f>
        <v>1.6809998252053835</v>
      </c>
      <c r="H92" s="30">
        <f>IF(OR($A92="",$B92=""),"",'OddsRatio_working_2-way'!M91)</f>
        <v>2.4692617733849058</v>
      </c>
      <c r="I92" s="30">
        <f>IF(OR($A92="",$B92=""),"",'OddsRatio_working_2-way'!N91)</f>
        <v>1.6806139097297725</v>
      </c>
      <c r="J92" s="30">
        <f>IF('Log_working_2-way'!$D91="","",A92^('Log_working_2-way'!$D91))</f>
        <v>2.4788363298437481</v>
      </c>
      <c r="K92" s="32">
        <f>IF('Log_working_2-way'!$D91="","",B92^('Log_working_2-way'!$D91))</f>
        <v>1.6762073529161199</v>
      </c>
      <c r="L92" s="37">
        <f t="shared" si="10"/>
        <v>0.40852130325814545</v>
      </c>
      <c r="M92" s="37">
        <f t="shared" si="11"/>
        <v>0.5914786967418546</v>
      </c>
      <c r="N92" s="38">
        <v>100</v>
      </c>
      <c r="O92" s="38">
        <f t="shared" si="12"/>
        <v>57.627118644067799</v>
      </c>
      <c r="P92" s="38">
        <f t="shared" si="13"/>
        <v>38.650306748466257</v>
      </c>
      <c r="Q92" s="38">
        <f t="shared" si="14"/>
        <v>61.349693251533743</v>
      </c>
      <c r="R92" s="38">
        <f t="shared" si="15"/>
        <v>42.372881355932208</v>
      </c>
      <c r="S92" s="39">
        <f t="shared" si="16"/>
        <v>-3.722574607465944</v>
      </c>
      <c r="T92" s="39">
        <f t="shared" si="17"/>
        <v>-3.7225746074659511</v>
      </c>
      <c r="U92" t="s">
        <v>442</v>
      </c>
      <c r="V92" t="s">
        <v>430</v>
      </c>
      <c r="W92" t="s">
        <v>455</v>
      </c>
      <c r="X92" s="62">
        <v>44450</v>
      </c>
      <c r="Y92" s="41"/>
    </row>
    <row r="93" spans="1:25" ht="15" x14ac:dyDescent="0.25">
      <c r="A93">
        <v>2.1800000000000002</v>
      </c>
      <c r="B93">
        <v>1.74</v>
      </c>
      <c r="C93" s="29">
        <f t="shared" si="9"/>
        <v>3.3428240008436028E-2</v>
      </c>
      <c r="D93" s="30">
        <f>IF(OR($A93="",$B93=""),"",A93*'MPTO_working_2-way'!$G92)</f>
        <v>2.2528735632183907</v>
      </c>
      <c r="E93" s="32">
        <f>IF(OR($A93="",$B93=""),"",B93*'MPTO_working_2-way'!$G92)</f>
        <v>1.7981651376146788</v>
      </c>
      <c r="F93" s="30">
        <f>IF(OR($A93="",$B93=""),"",'MPTO_working_2-way'!D92)</f>
        <v>2.2624358821424311</v>
      </c>
      <c r="G93" s="32">
        <f>IF(OR($A93="",$B93=""),"",'MPTO_working_2-way'!E92)</f>
        <v>1.7921194368326561</v>
      </c>
      <c r="H93" s="30">
        <f>IF(OR($A93="",$B93=""),"",'OddsRatio_working_2-way'!M92)</f>
        <v>2.26277258229445</v>
      </c>
      <c r="I93" s="30">
        <f>IF(OR($A93="",$B93=""),"",'OddsRatio_working_2-way'!N92)</f>
        <v>1.7919082295744857</v>
      </c>
      <c r="J93" s="30">
        <f>IF('Log_working_2-way'!$D92="","",A93^('Log_working_2-way'!$D92))</f>
        <v>2.2671631499443738</v>
      </c>
      <c r="K93" s="32">
        <f>IF('Log_working_2-way'!$D92="","",B93^('Log_working_2-way'!$D92))</f>
        <v>1.7891643629660847</v>
      </c>
      <c r="L93" s="37">
        <f t="shared" si="10"/>
        <v>0.44387755102040816</v>
      </c>
      <c r="M93" s="37">
        <f t="shared" si="11"/>
        <v>0.55612244897959184</v>
      </c>
      <c r="N93" s="38">
        <v>100</v>
      </c>
      <c r="O93" s="38">
        <f t="shared" si="12"/>
        <v>54.128440366972484</v>
      </c>
      <c r="P93" s="38">
        <f t="shared" si="13"/>
        <v>42.528735632183903</v>
      </c>
      <c r="Q93" s="38">
        <f t="shared" si="14"/>
        <v>57.47126436781609</v>
      </c>
      <c r="R93" s="38">
        <f t="shared" si="15"/>
        <v>45.871559633027523</v>
      </c>
      <c r="S93" s="39">
        <f t="shared" si="16"/>
        <v>-3.3428240008436063</v>
      </c>
      <c r="T93" s="39">
        <f t="shared" si="17"/>
        <v>-3.3428240008436205</v>
      </c>
      <c r="U93" t="s">
        <v>431</v>
      </c>
      <c r="V93" t="s">
        <v>441</v>
      </c>
      <c r="W93" t="s">
        <v>455</v>
      </c>
      <c r="X93" s="62">
        <v>44450</v>
      </c>
      <c r="Y93" s="41"/>
    </row>
    <row r="94" spans="1:25" ht="15" x14ac:dyDescent="0.25">
      <c r="A94">
        <v>2.15</v>
      </c>
      <c r="B94">
        <v>1.74</v>
      </c>
      <c r="C94" s="29">
        <f t="shared" si="9"/>
        <v>3.9828922747928264E-2</v>
      </c>
      <c r="D94" s="30">
        <f>IF(OR($A94="",$B94=""),"",A94*'MPTO_working_2-way'!$G93)</f>
        <v>2.2356321839080455</v>
      </c>
      <c r="E94" s="32">
        <f>IF(OR($A94="",$B94=""),"",B94*'MPTO_working_2-way'!$G93)</f>
        <v>1.8093023255813951</v>
      </c>
      <c r="F94" s="30">
        <f>IF(OR($A94="",$B94=""),"",'MPTO_working_2-way'!D93)</f>
        <v>2.2461723206244368</v>
      </c>
      <c r="G94" s="32">
        <f>IF(OR($A94="",$B94=""),"",'MPTO_working_2-way'!E93)</f>
        <v>1.8024572392194651</v>
      </c>
      <c r="H94" s="30">
        <f>IF(OR($A94="",$B94=""),"",'OddsRatio_working_2-way'!M93)</f>
        <v>2.2466170438647359</v>
      </c>
      <c r="I94" s="30">
        <f>IF(OR($A94="",$B94=""),"",'OddsRatio_working_2-way'!N93)</f>
        <v>1.8021709673564388</v>
      </c>
      <c r="J94" s="30">
        <f>IF('Log_working_2-way'!$D93="","",A94^('Log_working_2-way'!$D93))</f>
        <v>2.2514857299538718</v>
      </c>
      <c r="K94" s="32">
        <f>IF('Log_working_2-way'!$D93="","",B94^('Log_working_2-way'!$D93))</f>
        <v>1.7990502616731108</v>
      </c>
      <c r="L94" s="37">
        <f t="shared" si="10"/>
        <v>0.44730077120822631</v>
      </c>
      <c r="M94" s="37">
        <f t="shared" si="11"/>
        <v>0.5526992287917738</v>
      </c>
      <c r="N94" s="38">
        <v>100</v>
      </c>
      <c r="O94" s="38">
        <f t="shared" si="12"/>
        <v>53.488372093023258</v>
      </c>
      <c r="P94" s="38">
        <f t="shared" si="13"/>
        <v>42.528735632183903</v>
      </c>
      <c r="Q94" s="38">
        <f t="shared" si="14"/>
        <v>57.47126436781609</v>
      </c>
      <c r="R94" s="38">
        <f t="shared" si="15"/>
        <v>46.511627906976742</v>
      </c>
      <c r="S94" s="39">
        <f t="shared" si="16"/>
        <v>-3.9828922747928317</v>
      </c>
      <c r="T94" s="39">
        <f t="shared" si="17"/>
        <v>-3.9828922747928388</v>
      </c>
      <c r="U94" t="s">
        <v>439</v>
      </c>
      <c r="V94" t="s">
        <v>429</v>
      </c>
      <c r="W94" t="s">
        <v>455</v>
      </c>
      <c r="X94" s="62">
        <v>44450</v>
      </c>
      <c r="Y94" s="41"/>
    </row>
    <row r="95" spans="1:25" ht="15" x14ac:dyDescent="0.25">
      <c r="A95">
        <v>1.79</v>
      </c>
      <c r="B95">
        <v>2.09</v>
      </c>
      <c r="C95" s="29">
        <f t="shared" si="9"/>
        <v>3.7128117398625982E-2</v>
      </c>
      <c r="D95" s="30">
        <f>IF(OR($A95="",$B95=""),"",A95*'MPTO_working_2-way'!$G94)</f>
        <v>1.8564593301435406</v>
      </c>
      <c r="E95" s="32">
        <f>IF(OR($A95="",$B95=""),"",B95*'MPTO_working_2-way'!$G94)</f>
        <v>2.1675977653631282</v>
      </c>
      <c r="F95" s="30">
        <f>IF(OR($A95="",$B95=""),"",'MPTO_working_2-way'!D94)</f>
        <v>1.8515255747197545</v>
      </c>
      <c r="G95" s="32">
        <f>IF(OR($A95="",$B95=""),"",'MPTO_working_2-way'!E94)</f>
        <v>2.1743628490889537</v>
      </c>
      <c r="H95" s="30">
        <f>IF(OR($A95="",$B95=""),"",'OddsRatio_working_2-way'!M94)</f>
        <v>1.8513346241060764</v>
      </c>
      <c r="I95" s="30">
        <f>IF(OR($A95="",$B95=""),"",'OddsRatio_working_2-way'!N94)</f>
        <v>2.1746262535134471</v>
      </c>
      <c r="J95" s="30">
        <f>IF('Log_working_2-way'!$D94="","",A95^('Log_working_2-way'!$D94))</f>
        <v>1.8490885498780329</v>
      </c>
      <c r="K95" s="32">
        <f>IF('Log_working_2-way'!$D94="","",B95^('Log_working_2-way'!$D94))</f>
        <v>2.177733465070919</v>
      </c>
      <c r="L95" s="37">
        <f t="shared" si="10"/>
        <v>0.53865979381443296</v>
      </c>
      <c r="M95" s="37">
        <f t="shared" si="11"/>
        <v>0.46134020618556709</v>
      </c>
      <c r="N95" s="38">
        <v>100</v>
      </c>
      <c r="O95" s="38">
        <f t="shared" si="12"/>
        <v>44.134078212290497</v>
      </c>
      <c r="P95" s="38">
        <f t="shared" si="13"/>
        <v>52.153110047846894</v>
      </c>
      <c r="Q95" s="38">
        <f t="shared" si="14"/>
        <v>47.846889952153113</v>
      </c>
      <c r="R95" s="38">
        <f t="shared" si="15"/>
        <v>55.865921787709496</v>
      </c>
      <c r="S95" s="39">
        <f t="shared" si="16"/>
        <v>-3.7128117398626159</v>
      </c>
      <c r="T95" s="39">
        <f t="shared" si="17"/>
        <v>-3.7128117398626017</v>
      </c>
      <c r="U95" t="s">
        <v>302</v>
      </c>
      <c r="V95" t="s">
        <v>267</v>
      </c>
      <c r="W95" t="s">
        <v>322</v>
      </c>
      <c r="X95" s="62">
        <v>44450</v>
      </c>
      <c r="Y95" s="41"/>
    </row>
    <row r="96" spans="1:25" ht="15" x14ac:dyDescent="0.25">
      <c r="A96">
        <v>1.81</v>
      </c>
      <c r="B96">
        <v>2.06</v>
      </c>
      <c r="C96" s="29">
        <f t="shared" si="9"/>
        <v>3.7923081049187513E-2</v>
      </c>
      <c r="D96" s="30">
        <f>IF(OR($A96="",$B96=""),"",A96*'MPTO_working_2-way'!$G95)</f>
        <v>1.8786407766990294</v>
      </c>
      <c r="E96" s="32">
        <f>IF(OR($A96="",$B96=""),"",B96*'MPTO_working_2-way'!$G95)</f>
        <v>2.1381215469613264</v>
      </c>
      <c r="F96" s="30">
        <f>IF(OR($A96="",$B96=""),"",'MPTO_working_2-way'!D95)</f>
        <v>1.8743276529432467</v>
      </c>
      <c r="G96" s="32">
        <f>IF(OR($A96="",$B96=""),"",'MPTO_working_2-way'!E95)</f>
        <v>2.1437359857413907</v>
      </c>
      <c r="H96" s="30">
        <f>IF(OR($A96="",$B96=""),"",'OddsRatio_working_2-way'!M95)</f>
        <v>1.8741572761215382</v>
      </c>
      <c r="I96" s="30">
        <f>IF(OR($A96="",$B96=""),"",'OddsRatio_working_2-way'!N95)</f>
        <v>2.1439589045541121</v>
      </c>
      <c r="J96" s="30">
        <f>IF('Log_working_2-way'!$D95="","",A96^('Log_working_2-way'!$D95))</f>
        <v>1.8721919326638379</v>
      </c>
      <c r="K96" s="32">
        <f>IF('Log_working_2-way'!$D95="","",B96^('Log_working_2-way'!$D95))</f>
        <v>2.1465366309290381</v>
      </c>
      <c r="L96" s="37">
        <f t="shared" si="10"/>
        <v>0.53229974160206706</v>
      </c>
      <c r="M96" s="37">
        <f t="shared" si="11"/>
        <v>0.46770025839793272</v>
      </c>
      <c r="N96" s="38">
        <v>100</v>
      </c>
      <c r="O96" s="38">
        <f t="shared" si="12"/>
        <v>44.751381215469614</v>
      </c>
      <c r="P96" s="38">
        <f t="shared" si="13"/>
        <v>51.456310679611654</v>
      </c>
      <c r="Q96" s="38">
        <f t="shared" si="14"/>
        <v>48.543689320388353</v>
      </c>
      <c r="R96" s="38">
        <f t="shared" si="15"/>
        <v>55.248618784530393</v>
      </c>
      <c r="S96" s="39">
        <f t="shared" si="16"/>
        <v>-3.7923081049187388</v>
      </c>
      <c r="T96" s="39">
        <f t="shared" si="17"/>
        <v>-3.7923081049187388</v>
      </c>
      <c r="U96" t="s">
        <v>374</v>
      </c>
      <c r="V96" t="s">
        <v>364</v>
      </c>
      <c r="W96" t="s">
        <v>322</v>
      </c>
      <c r="X96" s="62">
        <v>44450</v>
      </c>
      <c r="Y96" s="41"/>
    </row>
    <row r="97" spans="1:25" ht="15" x14ac:dyDescent="0.25">
      <c r="A97">
        <v>1.37</v>
      </c>
      <c r="B97">
        <v>3.21</v>
      </c>
      <c r="C97" s="29">
        <f t="shared" si="9"/>
        <v>4.1453487050048921E-2</v>
      </c>
      <c r="D97" s="30">
        <f>IF(OR($A97="",$B97=""),"",A97*'MPTO_working_2-way'!$G96)</f>
        <v>1.4267912772585671</v>
      </c>
      <c r="E97" s="32">
        <f>IF(OR($A97="",$B97=""),"",B97*'MPTO_working_2-way'!$G96)</f>
        <v>3.3430656934306571</v>
      </c>
      <c r="F97" s="30">
        <f>IF(OR($A97="",$B97=""),"",'MPTO_working_2-way'!D96)</f>
        <v>1.4100389566667202</v>
      </c>
      <c r="G97" s="32">
        <f>IF(OR($A97="",$B97=""),"",'MPTO_working_2-way'!E96)</f>
        <v>3.4387926652852174</v>
      </c>
      <c r="H97" s="30">
        <f>IF(OR($A97="",$B97=""),"",'OddsRatio_working_2-way'!M96)</f>
        <v>1.4091708866471784</v>
      </c>
      <c r="I97" s="30">
        <f>IF(OR($A97="",$B97=""),"",'OddsRatio_working_2-way'!N96)</f>
        <v>3.4439666472709849</v>
      </c>
      <c r="J97" s="30">
        <f>IF('Log_working_2-way'!$D96="","",A97^('Log_working_2-way'!$D96))</f>
        <v>1.4014104160943575</v>
      </c>
      <c r="K97" s="32">
        <f>IF('Log_working_2-way'!$D96="","",B97^('Log_working_2-way'!$D96))</f>
        <v>3.4912158725874018</v>
      </c>
      <c r="L97" s="37">
        <f t="shared" si="10"/>
        <v>0.70087336244541476</v>
      </c>
      <c r="M97" s="37">
        <f t="shared" si="11"/>
        <v>0.29912663755458513</v>
      </c>
      <c r="N97" s="38">
        <v>100</v>
      </c>
      <c r="O97" s="38">
        <f t="shared" si="12"/>
        <v>27.007299270072991</v>
      </c>
      <c r="P97" s="38">
        <f t="shared" si="13"/>
        <v>68.847352024922117</v>
      </c>
      <c r="Q97" s="38">
        <f t="shared" si="14"/>
        <v>31.15264797507788</v>
      </c>
      <c r="R97" s="38">
        <f t="shared" si="15"/>
        <v>72.992700729927009</v>
      </c>
      <c r="S97" s="39">
        <f t="shared" si="16"/>
        <v>-4.1453487050048885</v>
      </c>
      <c r="T97" s="39">
        <f t="shared" si="17"/>
        <v>-4.1453487050048921</v>
      </c>
      <c r="U97" t="s">
        <v>268</v>
      </c>
      <c r="V97" t="s">
        <v>307</v>
      </c>
      <c r="W97" t="s">
        <v>322</v>
      </c>
      <c r="X97" s="62">
        <v>44450</v>
      </c>
      <c r="Y97" s="41"/>
    </row>
    <row r="98" spans="1:25" ht="15" x14ac:dyDescent="0.25">
      <c r="A98">
        <v>1.65</v>
      </c>
      <c r="B98">
        <v>2.34</v>
      </c>
      <c r="C98" s="29">
        <f t="shared" si="9"/>
        <v>3.3411033411033575E-2</v>
      </c>
      <c r="D98" s="30">
        <f>IF(OR($A98="",$B98=""),"",A98*'MPTO_working_2-way'!$G97)</f>
        <v>1.7051282051282053</v>
      </c>
      <c r="E98" s="32">
        <f>IF(OR($A98="",$B98=""),"",B98*'MPTO_working_2-way'!$G97)</f>
        <v>2.4181818181818184</v>
      </c>
      <c r="F98" s="30">
        <f>IF(OR($A98="",$B98=""),"",'MPTO_working_2-way'!D97)</f>
        <v>1.6967699406723797</v>
      </c>
      <c r="G98" s="32">
        <f>IF(OR($A98="",$B98=""),"",'MPTO_working_2-way'!E97)</f>
        <v>2.4351939451277205</v>
      </c>
      <c r="H98" s="30">
        <f>IF(OR($A98="",$B98=""),"",'OddsRatio_working_2-way'!M97)</f>
        <v>1.6964729907653791</v>
      </c>
      <c r="I98" s="30">
        <f>IF(OR($A98="",$B98=""),"",'OddsRatio_working_2-way'!N97)</f>
        <v>2.4358058578855508</v>
      </c>
      <c r="J98" s="30">
        <f>IF('Log_working_2-way'!$D97="","",A98^('Log_working_2-way'!$D97))</f>
        <v>1.6926770755893317</v>
      </c>
      <c r="K98" s="32">
        <f>IF('Log_working_2-way'!$D97="","",B98^('Log_working_2-way'!$D97))</f>
        <v>2.4436741668534787</v>
      </c>
      <c r="L98" s="37">
        <f t="shared" si="10"/>
        <v>0.5864661654135338</v>
      </c>
      <c r="M98" s="37">
        <f t="shared" si="11"/>
        <v>0.41353383458646614</v>
      </c>
      <c r="N98" s="38">
        <v>100</v>
      </c>
      <c r="O98" s="38">
        <f t="shared" si="12"/>
        <v>39.393939393939398</v>
      </c>
      <c r="P98" s="38">
        <f t="shared" si="13"/>
        <v>57.264957264957268</v>
      </c>
      <c r="Q98" s="38">
        <f t="shared" si="14"/>
        <v>42.73504273504274</v>
      </c>
      <c r="R98" s="38">
        <f t="shared" si="15"/>
        <v>60.606060606060609</v>
      </c>
      <c r="S98" s="39">
        <f t="shared" si="16"/>
        <v>-3.3411033411033415</v>
      </c>
      <c r="T98" s="39">
        <f t="shared" si="17"/>
        <v>-3.3411033411033415</v>
      </c>
      <c r="U98" t="s">
        <v>306</v>
      </c>
      <c r="V98" t="s">
        <v>304</v>
      </c>
      <c r="W98" t="s">
        <v>322</v>
      </c>
      <c r="X98" s="62">
        <v>44450</v>
      </c>
      <c r="Y98" s="41"/>
    </row>
    <row r="99" spans="1:25" ht="15" x14ac:dyDescent="0.25">
      <c r="A99">
        <v>2.21</v>
      </c>
      <c r="B99">
        <v>1.72</v>
      </c>
      <c r="C99" s="29">
        <f t="shared" si="9"/>
        <v>3.3884036620014824E-2</v>
      </c>
      <c r="D99" s="30">
        <f>IF(OR($A99="",$B99=""),"",A99*'MPTO_working_2-way'!$G98)</f>
        <v>2.2848837209302326</v>
      </c>
      <c r="E99" s="32">
        <f>IF(OR($A99="",$B99=""),"",B99*'MPTO_working_2-way'!$G98)</f>
        <v>1.7782805429864255</v>
      </c>
      <c r="F99" s="30">
        <f>IF(OR($A99="",$B99=""),"",'MPTO_working_2-way'!D98)</f>
        <v>2.2959652089876781</v>
      </c>
      <c r="G99" s="32">
        <f>IF(OR($A99="",$B99=""),"",'MPTO_working_2-way'!E98)</f>
        <v>1.7716256524981358</v>
      </c>
      <c r="H99" s="30">
        <f>IF(OR($A99="",$B99=""),"",'OddsRatio_working_2-way'!M98)</f>
        <v>2.2963624321753371</v>
      </c>
      <c r="I99" s="30">
        <f>IF(OR($A99="",$B99=""),"",'OddsRatio_working_2-way'!N98)</f>
        <v>1.7713892158398703</v>
      </c>
      <c r="J99" s="30">
        <f>IF('Log_working_2-way'!$D98="","",A99^('Log_working_2-way'!$D98))</f>
        <v>2.3014598613122459</v>
      </c>
      <c r="K99" s="32">
        <f>IF('Log_working_2-way'!$D98="","",B99^('Log_working_2-way'!$D98))</f>
        <v>1.7683679149287428</v>
      </c>
      <c r="L99" s="37">
        <f t="shared" si="10"/>
        <v>0.43765903307888038</v>
      </c>
      <c r="M99" s="37">
        <f t="shared" si="11"/>
        <v>0.56234096692111957</v>
      </c>
      <c r="N99" s="38">
        <v>100</v>
      </c>
      <c r="O99" s="38">
        <f t="shared" si="12"/>
        <v>54.751131221719454</v>
      </c>
      <c r="P99" s="38">
        <f t="shared" si="13"/>
        <v>41.860465116279073</v>
      </c>
      <c r="Q99" s="38">
        <f t="shared" si="14"/>
        <v>58.139534883720934</v>
      </c>
      <c r="R99" s="38">
        <f t="shared" si="15"/>
        <v>45.248868778280546</v>
      </c>
      <c r="S99" s="39">
        <f t="shared" si="16"/>
        <v>-3.3884036620014797</v>
      </c>
      <c r="T99" s="39">
        <f t="shared" si="17"/>
        <v>-3.3884036620014726</v>
      </c>
      <c r="U99" t="s">
        <v>132</v>
      </c>
      <c r="V99" t="s">
        <v>133</v>
      </c>
      <c r="W99" t="s">
        <v>312</v>
      </c>
      <c r="X99" s="62">
        <v>44450</v>
      </c>
      <c r="Y99" s="41"/>
    </row>
    <row r="100" spans="1:25" ht="15" x14ac:dyDescent="0.25">
      <c r="A100">
        <v>1.81</v>
      </c>
      <c r="B100">
        <v>2.0699999999999998</v>
      </c>
      <c r="C100" s="29">
        <f t="shared" si="9"/>
        <v>3.5577975284917462E-2</v>
      </c>
      <c r="D100" s="30">
        <f>IF(OR($A100="",$B100=""),"",A100*'MPTO_working_2-way'!$G99)</f>
        <v>1.8743961352657006</v>
      </c>
      <c r="E100" s="32">
        <f>IF(OR($A100="",$B100=""),"",B100*'MPTO_working_2-way'!$G99)</f>
        <v>2.1436464088397789</v>
      </c>
      <c r="F100" s="30">
        <f>IF(OR($A100="",$B100=""),"",'MPTO_working_2-way'!D99)</f>
        <v>1.8702173858786533</v>
      </c>
      <c r="G100" s="32">
        <f>IF(OR($A100="",$B100=""),"",'MPTO_working_2-way'!E99)</f>
        <v>2.1491381535549374</v>
      </c>
      <c r="H100" s="30">
        <f>IF(OR($A100="",$B100=""),"",'OddsRatio_working_2-way'!M99)</f>
        <v>1.8700628401410975</v>
      </c>
      <c r="I100" s="30">
        <f>IF(OR($A100="",$B100=""),"",'OddsRatio_working_2-way'!N99)</f>
        <v>2.1493422703098441</v>
      </c>
      <c r="J100" s="30">
        <f>IF('Log_working_2-way'!$D99="","",A100^('Log_working_2-way'!$D99))</f>
        <v>1.8681622223592078</v>
      </c>
      <c r="K100" s="32">
        <f>IF('Log_working_2-way'!$D99="","",B100^('Log_working_2-way'!$D99))</f>
        <v>2.1518584594506485</v>
      </c>
      <c r="L100" s="37">
        <f t="shared" si="10"/>
        <v>0.53350515463917525</v>
      </c>
      <c r="M100" s="37">
        <f t="shared" si="11"/>
        <v>0.46649484536082475</v>
      </c>
      <c r="N100" s="38">
        <v>100</v>
      </c>
      <c r="O100" s="38">
        <f t="shared" si="12"/>
        <v>44.751381215469614</v>
      </c>
      <c r="P100" s="38">
        <f t="shared" si="13"/>
        <v>51.690821256038639</v>
      </c>
      <c r="Q100" s="38">
        <f t="shared" si="14"/>
        <v>48.309178743961354</v>
      </c>
      <c r="R100" s="38">
        <f t="shared" si="15"/>
        <v>55.248618784530393</v>
      </c>
      <c r="S100" s="39">
        <f t="shared" si="16"/>
        <v>-3.55779752849174</v>
      </c>
      <c r="T100" s="39">
        <f t="shared" si="17"/>
        <v>-3.5577975284917542</v>
      </c>
      <c r="U100" t="s">
        <v>131</v>
      </c>
      <c r="V100" t="s">
        <v>111</v>
      </c>
      <c r="W100" t="s">
        <v>312</v>
      </c>
      <c r="X100" s="62">
        <v>44450</v>
      </c>
      <c r="Y100" s="41"/>
    </row>
    <row r="101" spans="1:25" s="35" customFormat="1" ht="15" x14ac:dyDescent="0.25">
      <c r="A101">
        <v>2.14</v>
      </c>
      <c r="B101">
        <v>1.77</v>
      </c>
      <c r="C101" s="29">
        <f t="shared" si="9"/>
        <v>3.2261471038597556E-2</v>
      </c>
      <c r="D101" s="30">
        <f>IF(OR($A101="",$B101=""),"",A101*'MPTO_working_2-way'!$G100)</f>
        <v>2.2090395480225991</v>
      </c>
      <c r="E101" s="32">
        <f>IF(OR($A101="",$B101=""),"",B101*'MPTO_working_2-way'!$G100)</f>
        <v>1.8271028037383177</v>
      </c>
      <c r="F101" s="30">
        <f>IF(OR($A101="",$B101=""),"",'MPTO_working_2-way'!D100)</f>
        <v>2.216513546725964</v>
      </c>
      <c r="G101" s="32">
        <f>IF(OR($A101="",$B101=""),"",'MPTO_working_2-way'!E100)</f>
        <v>1.822021261243927</v>
      </c>
      <c r="H101" s="30">
        <f>IF(OR($A101="",$B101=""),"",'OddsRatio_working_2-way'!M100)</f>
        <v>2.2167659925061516</v>
      </c>
      <c r="I101" s="30">
        <f>IF(OR($A101="",$B101=""),"",'OddsRatio_working_2-way'!N100)</f>
        <v>1.8218507142366114</v>
      </c>
      <c r="J101" s="30">
        <f>IF('Log_working_2-way'!$D100="","",A101^('Log_working_2-way'!$D100))</f>
        <v>2.2201875884465903</v>
      </c>
      <c r="K101" s="32">
        <f>IF('Log_working_2-way'!$D100="","",B101^('Log_working_2-way'!$D100))</f>
        <v>1.8195461168991689</v>
      </c>
      <c r="L101" s="37">
        <f t="shared" si="10"/>
        <v>0.45268542199488487</v>
      </c>
      <c r="M101" s="37">
        <f t="shared" si="11"/>
        <v>0.54731457800511507</v>
      </c>
      <c r="N101" s="38">
        <v>100</v>
      </c>
      <c r="O101" s="38">
        <f t="shared" si="12"/>
        <v>53.271028037383175</v>
      </c>
      <c r="P101" s="38">
        <f t="shared" si="13"/>
        <v>43.502824858757066</v>
      </c>
      <c r="Q101" s="38">
        <f t="shared" si="14"/>
        <v>56.497175141242941</v>
      </c>
      <c r="R101" s="38">
        <f t="shared" si="15"/>
        <v>46.728971962616825</v>
      </c>
      <c r="S101" s="39">
        <f t="shared" si="16"/>
        <v>-3.2261471038597662</v>
      </c>
      <c r="T101" s="39">
        <f t="shared" si="17"/>
        <v>-3.2261471038597591</v>
      </c>
      <c r="U101" t="s">
        <v>130</v>
      </c>
      <c r="V101" t="s">
        <v>109</v>
      </c>
      <c r="W101" t="s">
        <v>312</v>
      </c>
      <c r="X101" s="62">
        <v>44450</v>
      </c>
      <c r="Y101" s="41"/>
    </row>
    <row r="102" spans="1:25" ht="15" x14ac:dyDescent="0.25">
      <c r="A102">
        <v>1.94</v>
      </c>
      <c r="B102">
        <v>1.94</v>
      </c>
      <c r="C102" s="29">
        <f t="shared" si="9"/>
        <v>3.0927835051546504E-2</v>
      </c>
      <c r="D102" s="30">
        <f>IF(OR($A102="",$B102=""),"",A102*'MPTO_working_2-way'!$G101)</f>
        <v>2</v>
      </c>
      <c r="E102" s="32">
        <f>IF(OR($A102="",$B102=""),"",B102*'MPTO_working_2-way'!$G101)</f>
        <v>2</v>
      </c>
      <c r="F102" s="30">
        <f>IF(OR($A102="",$B102=""),"",'MPTO_working_2-way'!D101)</f>
        <v>2.0000000000000004</v>
      </c>
      <c r="G102" s="32">
        <f>IF(OR($A102="",$B102=""),"",'MPTO_working_2-way'!E101)</f>
        <v>2.0000000000000004</v>
      </c>
      <c r="H102" s="30">
        <f>IF(OR($A102="",$B102=""),"",'OddsRatio_working_2-way'!M101)</f>
        <v>2.0000000000000004</v>
      </c>
      <c r="I102" s="30">
        <f>IF(OR($A102="",$B102=""),"",'OddsRatio_working_2-way'!N101)</f>
        <v>2.0000000000000004</v>
      </c>
      <c r="J102" s="30">
        <f>IF('Log_working_2-way'!$D101="","",A102^('Log_working_2-way'!$D101))</f>
        <v>1.9999999999999891</v>
      </c>
      <c r="K102" s="32">
        <f>IF('Log_working_2-way'!$D101="","",B102^('Log_working_2-way'!$D101))</f>
        <v>1.9999999999999891</v>
      </c>
      <c r="L102" s="37">
        <f t="shared" si="10"/>
        <v>0.5</v>
      </c>
      <c r="M102" s="37">
        <f t="shared" si="11"/>
        <v>0.5</v>
      </c>
      <c r="N102" s="38">
        <v>100</v>
      </c>
      <c r="O102" s="38">
        <f t="shared" si="12"/>
        <v>48.453608247422686</v>
      </c>
      <c r="P102" s="38">
        <f t="shared" si="13"/>
        <v>48.453608247422686</v>
      </c>
      <c r="Q102" s="38">
        <f t="shared" si="14"/>
        <v>51.546391752577328</v>
      </c>
      <c r="R102" s="38">
        <f t="shared" si="15"/>
        <v>51.546391752577328</v>
      </c>
      <c r="S102" s="39">
        <f t="shared" si="16"/>
        <v>-3.0927835051546424</v>
      </c>
      <c r="T102" s="39">
        <f t="shared" si="17"/>
        <v>-3.0927835051546424</v>
      </c>
      <c r="U102" t="s">
        <v>449</v>
      </c>
      <c r="V102" t="s">
        <v>448</v>
      </c>
      <c r="W102" t="s">
        <v>459</v>
      </c>
      <c r="X102" s="62">
        <v>44450</v>
      </c>
      <c r="Y102" s="41"/>
    </row>
    <row r="103" spans="1:25" ht="15" x14ac:dyDescent="0.25">
      <c r="A103">
        <v>1.36</v>
      </c>
      <c r="B103">
        <v>3.26</v>
      </c>
      <c r="C103" s="29">
        <f t="shared" si="9"/>
        <v>4.2042583904727593E-2</v>
      </c>
      <c r="D103" s="30">
        <f>IF(OR($A103="",$B103=""),"",A103*'MPTO_working_2-way'!$G102)</f>
        <v>1.4171779141104297</v>
      </c>
      <c r="E103" s="32">
        <f>IF(OR($A103="",$B103=""),"",B103*'MPTO_working_2-way'!$G102)</f>
        <v>3.3970588235294117</v>
      </c>
      <c r="F103" s="30">
        <f>IF(OR($A103="",$B103=""),"",'MPTO_working_2-way'!D102)</f>
        <v>1.4000252620942277</v>
      </c>
      <c r="G103" s="32">
        <f>IF(OR($A103="",$B103=""),"",'MPTO_working_2-way'!E102)</f>
        <v>3.4998421218819074</v>
      </c>
      <c r="H103" s="30">
        <f>IF(OR($A103="",$B103=""),"",'OddsRatio_working_2-way'!M102)</f>
        <v>1.3991140631426433</v>
      </c>
      <c r="I103" s="30">
        <f>IF(OR($A103="",$B103=""),"",'OddsRatio_working_2-way'!N102)</f>
        <v>3.5055493963954851</v>
      </c>
      <c r="J103" s="30">
        <f>IF('Log_working_2-way'!$D102="","",A103^('Log_working_2-way'!$D102))</f>
        <v>1.3911574532553752</v>
      </c>
      <c r="K103" s="32">
        <f>IF('Log_working_2-way'!$D102="","",B103^('Log_working_2-way'!$D102))</f>
        <v>3.5565152643076181</v>
      </c>
      <c r="L103" s="37">
        <f t="shared" si="10"/>
        <v>0.70562770562770549</v>
      </c>
      <c r="M103" s="37">
        <f t="shared" si="11"/>
        <v>0.2943722943722944</v>
      </c>
      <c r="N103" s="38">
        <v>100</v>
      </c>
      <c r="O103" s="38">
        <f t="shared" si="12"/>
        <v>26.470588235294116</v>
      </c>
      <c r="P103" s="38">
        <f t="shared" si="13"/>
        <v>69.325153374233125</v>
      </c>
      <c r="Q103" s="38">
        <f t="shared" si="14"/>
        <v>30.674846625766872</v>
      </c>
      <c r="R103" s="38">
        <f t="shared" si="15"/>
        <v>73.52941176470587</v>
      </c>
      <c r="S103" s="39">
        <f t="shared" si="16"/>
        <v>-4.2042583904727557</v>
      </c>
      <c r="T103" s="39">
        <f t="shared" si="17"/>
        <v>-4.2042583904727451</v>
      </c>
      <c r="U103" t="s">
        <v>410</v>
      </c>
      <c r="V103" t="s">
        <v>447</v>
      </c>
      <c r="W103" t="s">
        <v>459</v>
      </c>
      <c r="X103" s="62">
        <v>44450</v>
      </c>
      <c r="Y103" s="41"/>
    </row>
    <row r="104" spans="1:25" ht="15" x14ac:dyDescent="0.25">
      <c r="A104">
        <v>2.3199999999999998</v>
      </c>
      <c r="B104">
        <v>1.65</v>
      </c>
      <c r="C104" s="29">
        <f t="shared" si="9"/>
        <v>3.709508881922674E-2</v>
      </c>
      <c r="D104" s="30">
        <f>IF(OR($A104="",$B104=""),"",A104*'MPTO_working_2-way'!$G103)</f>
        <v>2.4060606060606058</v>
      </c>
      <c r="E104" s="32">
        <f>IF(OR($A104="",$B104=""),"",B104*'MPTO_working_2-way'!$G103)</f>
        <v>1.711206896551724</v>
      </c>
      <c r="F104" s="30">
        <f>IF(OR($A104="",$B104=""),"",'MPTO_working_2-way'!D103)</f>
        <v>2.4243191893603542</v>
      </c>
      <c r="G104" s="32">
        <f>IF(OR($A104="",$B104=""),"",'MPTO_working_2-way'!E103)</f>
        <v>1.702089817696754</v>
      </c>
      <c r="H104" s="30">
        <f>IF(OR($A104="",$B104=""),"",'OddsRatio_working_2-way'!M103)</f>
        <v>2.4250506063888508</v>
      </c>
      <c r="I104" s="30">
        <f>IF(OR($A104="",$B104=""),"",'OddsRatio_working_2-way'!N103)</f>
        <v>1.7017294652672368</v>
      </c>
      <c r="J104" s="30">
        <f>IF('Log_working_2-way'!$D103="","",A104^('Log_working_2-way'!$D103))</f>
        <v>2.4335275315726488</v>
      </c>
      <c r="K104" s="32">
        <f>IF('Log_working_2-way'!$D103="","",B104^('Log_working_2-way'!$D103))</f>
        <v>1.6975799054956422</v>
      </c>
      <c r="L104" s="37">
        <f t="shared" si="10"/>
        <v>0.41561712846347609</v>
      </c>
      <c r="M104" s="37">
        <f t="shared" si="11"/>
        <v>0.58438287153652402</v>
      </c>
      <c r="N104" s="38">
        <v>100</v>
      </c>
      <c r="O104" s="38">
        <f t="shared" si="12"/>
        <v>56.896551724137922</v>
      </c>
      <c r="P104" s="38">
        <f t="shared" si="13"/>
        <v>39.393939393939398</v>
      </c>
      <c r="Q104" s="38">
        <f t="shared" si="14"/>
        <v>60.606060606060609</v>
      </c>
      <c r="R104" s="38">
        <f t="shared" si="15"/>
        <v>43.103448275862071</v>
      </c>
      <c r="S104" s="39">
        <f t="shared" si="16"/>
        <v>-3.7095088819226874</v>
      </c>
      <c r="T104" s="39">
        <f t="shared" si="17"/>
        <v>-3.7095088819226731</v>
      </c>
      <c r="U104" t="s">
        <v>443</v>
      </c>
      <c r="V104" t="s">
        <v>412</v>
      </c>
      <c r="W104" t="s">
        <v>459</v>
      </c>
      <c r="X104" s="62">
        <v>44450</v>
      </c>
      <c r="Y104" s="41"/>
    </row>
    <row r="105" spans="1:25" ht="15" x14ac:dyDescent="0.25">
      <c r="A105">
        <v>2.33</v>
      </c>
      <c r="B105">
        <v>1.65</v>
      </c>
      <c r="C105" s="29">
        <f t="shared" si="9"/>
        <v>3.5245155416829377E-2</v>
      </c>
      <c r="D105" s="30">
        <f>IF(OR($A105="",$B105=""),"",A105*'MPTO_working_2-way'!$G104)</f>
        <v>2.4121212121212126</v>
      </c>
      <c r="E105" s="32">
        <f>IF(OR($A105="",$B105=""),"",B105*'MPTO_working_2-way'!$G104)</f>
        <v>1.7081545064377683</v>
      </c>
      <c r="F105" s="30">
        <f>IF(OR($A105="",$B105=""),"",'MPTO_working_2-way'!D104)</f>
        <v>2.4297677358192451</v>
      </c>
      <c r="G105" s="32">
        <f>IF(OR($A105="",$B105=""),"",'MPTO_working_2-way'!E104)</f>
        <v>1.6994142999226434</v>
      </c>
      <c r="H105" s="30">
        <f>IF(OR($A105="",$B105=""),"",'OddsRatio_working_2-way'!M104)</f>
        <v>2.4304383405634256</v>
      </c>
      <c r="I105" s="30">
        <f>IF(OR($A105="",$B105=""),"",'OddsRatio_working_2-way'!N104)</f>
        <v>1.6990864070422753</v>
      </c>
      <c r="J105" s="30">
        <f>IF('Log_working_2-way'!$D104="","",A105^('Log_working_2-way'!$D104))</f>
        <v>2.4386155296037653</v>
      </c>
      <c r="K105" s="32">
        <f>IF('Log_working_2-way'!$D104="","",B105^('Log_working_2-way'!$D104))</f>
        <v>1.6951127521022427</v>
      </c>
      <c r="L105" s="37">
        <f t="shared" si="10"/>
        <v>0.41457286432160795</v>
      </c>
      <c r="M105" s="37">
        <f t="shared" si="11"/>
        <v>0.58542713567839189</v>
      </c>
      <c r="N105" s="38">
        <v>100</v>
      </c>
      <c r="O105" s="38">
        <f t="shared" si="12"/>
        <v>57.081545064377686</v>
      </c>
      <c r="P105" s="38">
        <f t="shared" si="13"/>
        <v>39.393939393939398</v>
      </c>
      <c r="Q105" s="38">
        <f t="shared" si="14"/>
        <v>60.606060606060609</v>
      </c>
      <c r="R105" s="38">
        <f t="shared" si="15"/>
        <v>42.918454935622321</v>
      </c>
      <c r="S105" s="39">
        <f t="shared" si="16"/>
        <v>-3.5245155416829235</v>
      </c>
      <c r="T105" s="39">
        <f t="shared" si="17"/>
        <v>-3.5245155416829235</v>
      </c>
      <c r="U105" t="s">
        <v>413</v>
      </c>
      <c r="V105" t="s">
        <v>446</v>
      </c>
      <c r="W105" t="s">
        <v>459</v>
      </c>
      <c r="X105" s="62">
        <v>44450</v>
      </c>
      <c r="Y105" s="41"/>
    </row>
    <row r="106" spans="1:25" ht="15" x14ac:dyDescent="0.25">
      <c r="A106">
        <v>2.37</v>
      </c>
      <c r="B106">
        <v>1.62</v>
      </c>
      <c r="C106" s="29">
        <f t="shared" si="9"/>
        <v>3.9224878887325954E-2</v>
      </c>
      <c r="D106" s="30">
        <f>IF(OR($A106="",$B106=""),"",A106*'MPTO_working_2-way'!$G105)</f>
        <v>2.4629629629629628</v>
      </c>
      <c r="E106" s="32">
        <f>IF(OR($A106="",$B106=""),"",B106*'MPTO_working_2-way'!$G105)</f>
        <v>1.6835443037974682</v>
      </c>
      <c r="F106" s="30">
        <f>IF(OR($A106="",$B106=""),"",'MPTO_working_2-way'!D105)</f>
        <v>2.4855311711011843</v>
      </c>
      <c r="G106" s="32">
        <f>IF(OR($A106="",$B106=""),"",'MPTO_working_2-way'!E105)</f>
        <v>1.6731598901817231</v>
      </c>
      <c r="H106" s="30">
        <f>IF(OR($A106="",$B106=""),"",'OddsRatio_working_2-way'!M105)</f>
        <v>2.4864983751605103</v>
      </c>
      <c r="I106" s="30">
        <f>IF(OR($A106="",$B106=""),"",'OddsRatio_working_2-way'!N105)</f>
        <v>1.672721892408406</v>
      </c>
      <c r="J106" s="30">
        <f>IF('Log_working_2-way'!$D105="","",A106^('Log_working_2-way'!$D105))</f>
        <v>2.4970338824714675</v>
      </c>
      <c r="K106" s="32">
        <f>IF('Log_working_2-way'!$D105="","",B106^('Log_working_2-way'!$D105))</f>
        <v>1.6679875530598065</v>
      </c>
      <c r="L106" s="37">
        <f t="shared" si="10"/>
        <v>0.406015037593985</v>
      </c>
      <c r="M106" s="37">
        <f t="shared" si="11"/>
        <v>0.59398496240601506</v>
      </c>
      <c r="N106" s="38">
        <v>100</v>
      </c>
      <c r="O106" s="38">
        <f t="shared" si="12"/>
        <v>57.805907172995774</v>
      </c>
      <c r="P106" s="38">
        <f t="shared" si="13"/>
        <v>38.271604938271601</v>
      </c>
      <c r="Q106" s="38">
        <f t="shared" si="14"/>
        <v>61.728395061728392</v>
      </c>
      <c r="R106" s="38">
        <f t="shared" si="15"/>
        <v>42.194092827004212</v>
      </c>
      <c r="S106" s="39">
        <f t="shared" si="16"/>
        <v>-3.9224878887326184</v>
      </c>
      <c r="T106" s="39">
        <f t="shared" si="17"/>
        <v>-3.9224878887326113</v>
      </c>
      <c r="U106" t="s">
        <v>411</v>
      </c>
      <c r="V106" t="s">
        <v>450</v>
      </c>
      <c r="W106" t="s">
        <v>459</v>
      </c>
      <c r="X106" s="62">
        <v>44450</v>
      </c>
      <c r="Y106" s="41"/>
    </row>
    <row r="107" spans="1:25" ht="15" x14ac:dyDescent="0.25">
      <c r="A107">
        <v>1.75</v>
      </c>
      <c r="B107">
        <v>2.02</v>
      </c>
      <c r="C107" s="29">
        <f t="shared" si="9"/>
        <v>6.6478076379066442E-2</v>
      </c>
      <c r="D107" s="30">
        <f>IF(OR($A107="",$B107=""),"",A107*'MPTO_working_2-way'!$G106)</f>
        <v>1.8663366336633662</v>
      </c>
      <c r="E107" s="32">
        <f>IF(OR($A107="",$B107=""),"",B107*'MPTO_working_2-way'!$G106)</f>
        <v>2.1542857142857144</v>
      </c>
      <c r="F107" s="30">
        <f>IF(OR($A107="",$B107=""),"",'MPTO_working_2-way'!D106)</f>
        <v>1.8580814717477003</v>
      </c>
      <c r="G107" s="32">
        <f>IF(OR($A107="",$B107=""),"",'MPTO_working_2-way'!E106)</f>
        <v>2.1653905053598774</v>
      </c>
      <c r="H107" s="30">
        <f>IF(OR($A107="",$B107=""),"",'OddsRatio_working_2-way'!M106)</f>
        <v>1.8574929257125443</v>
      </c>
      <c r="I107" s="30">
        <f>IF(OR($A107="",$B107=""),"",'OddsRatio_working_2-way'!N106)</f>
        <v>2.16619037896906</v>
      </c>
      <c r="J107" s="30">
        <f>IF('Log_working_2-way'!$D106="","",A107^('Log_working_2-way'!$D106))</f>
        <v>1.8536493793769473</v>
      </c>
      <c r="K107" s="32">
        <f>IF('Log_working_2-way'!$D106="","",B107^('Log_working_2-way'!$D106))</f>
        <v>2.1714411374850315</v>
      </c>
      <c r="L107" s="37">
        <f t="shared" si="10"/>
        <v>0.53580901856763929</v>
      </c>
      <c r="M107" s="37">
        <f t="shared" si="11"/>
        <v>0.46419098143236071</v>
      </c>
      <c r="N107" s="38">
        <v>100</v>
      </c>
      <c r="O107" s="38">
        <f t="shared" si="12"/>
        <v>42.857142857142854</v>
      </c>
      <c r="P107" s="38">
        <f t="shared" si="13"/>
        <v>50.495049504950494</v>
      </c>
      <c r="Q107" s="38">
        <f t="shared" si="14"/>
        <v>49.504950495049506</v>
      </c>
      <c r="R107" s="38">
        <f t="shared" si="15"/>
        <v>57.142857142857139</v>
      </c>
      <c r="S107" s="39">
        <f t="shared" si="16"/>
        <v>-6.6478076379066522</v>
      </c>
      <c r="T107" s="39">
        <f t="shared" si="17"/>
        <v>-6.6478076379066451</v>
      </c>
      <c r="U107" t="s">
        <v>414</v>
      </c>
      <c r="V107" t="s">
        <v>416</v>
      </c>
      <c r="W107" t="s">
        <v>456</v>
      </c>
      <c r="X107" s="62">
        <v>44450</v>
      </c>
      <c r="Y107" s="41"/>
    </row>
    <row r="108" spans="1:25" ht="15" x14ac:dyDescent="0.25">
      <c r="A108">
        <v>1.95</v>
      </c>
      <c r="B108">
        <v>1.85</v>
      </c>
      <c r="C108" s="29">
        <f t="shared" si="9"/>
        <v>5.3361053361053346E-2</v>
      </c>
      <c r="D108" s="30">
        <f>IF(OR($A108="",$B108=""),"",A108*'MPTO_working_2-way'!$G107)</f>
        <v>2.0540540540540539</v>
      </c>
      <c r="E108" s="32">
        <f>IF(OR($A108="",$B108=""),"",B108*'MPTO_working_2-way'!$G107)</f>
        <v>1.9487179487179487</v>
      </c>
      <c r="F108" s="30">
        <f>IF(OR($A108="",$B108=""),"",'MPTO_working_2-way'!D107)</f>
        <v>2.0570206699928724</v>
      </c>
      <c r="G108" s="32">
        <f>IF(OR($A108="",$B108=""),"",'MPTO_working_2-way'!E107)</f>
        <v>1.9460552933243427</v>
      </c>
      <c r="H108" s="30">
        <f>IF(OR($A108="",$B108=""),"",'OddsRatio_working_2-way'!M107)</f>
        <v>2.0571882797418479</v>
      </c>
      <c r="I108" s="30">
        <f>IF(OR($A108="",$B108=""),"",'OddsRatio_working_2-way'!N107)</f>
        <v>1.9459053029269173</v>
      </c>
      <c r="J108" s="30">
        <f>IF('Log_working_2-way'!$D107="","",A108^('Log_working_2-way'!$D107))</f>
        <v>2.0585654469962997</v>
      </c>
      <c r="K108" s="32">
        <f>IF('Log_working_2-way'!$D107="","",B108^('Log_working_2-way'!$D107))</f>
        <v>1.9446747037095775</v>
      </c>
      <c r="L108" s="37">
        <f t="shared" si="10"/>
        <v>0.48684210526315791</v>
      </c>
      <c r="M108" s="37">
        <f t="shared" si="11"/>
        <v>0.51315789473684215</v>
      </c>
      <c r="N108" s="38">
        <v>100</v>
      </c>
      <c r="O108" s="38">
        <f t="shared" si="12"/>
        <v>48.717948717948723</v>
      </c>
      <c r="P108" s="38">
        <f t="shared" si="13"/>
        <v>45.945945945945937</v>
      </c>
      <c r="Q108" s="38">
        <f t="shared" si="14"/>
        <v>54.054054054054049</v>
      </c>
      <c r="R108" s="38">
        <f t="shared" si="15"/>
        <v>51.282051282051292</v>
      </c>
      <c r="S108" s="39">
        <f t="shared" si="16"/>
        <v>-5.3361053361053266</v>
      </c>
      <c r="T108" s="39">
        <f t="shared" si="17"/>
        <v>-5.336105336105355</v>
      </c>
      <c r="U108" t="s">
        <v>471</v>
      </c>
      <c r="V108" t="s">
        <v>381</v>
      </c>
      <c r="W108" t="s">
        <v>456</v>
      </c>
      <c r="X108" s="62">
        <v>44450</v>
      </c>
      <c r="Y108" s="41"/>
    </row>
    <row r="109" spans="1:25" ht="15" x14ac:dyDescent="0.25">
      <c r="A109">
        <v>2.16</v>
      </c>
      <c r="B109">
        <v>1.7</v>
      </c>
      <c r="C109" s="29">
        <f t="shared" si="9"/>
        <v>5.1198257080609988E-2</v>
      </c>
      <c r="D109" s="30">
        <f>IF(OR($A109="",$B109=""),"",A109*'MPTO_working_2-way'!$G108)</f>
        <v>2.2705882352941176</v>
      </c>
      <c r="E109" s="32">
        <f>IF(OR($A109="",$B109=""),"",B109*'MPTO_working_2-way'!$G108)</f>
        <v>1.787037037037037</v>
      </c>
      <c r="F109" s="30">
        <f>IF(OR($A109="",$B109=""),"",'MPTO_working_2-way'!D108)</f>
        <v>2.2864259028642593</v>
      </c>
      <c r="G109" s="32">
        <f>IF(OR($A109="",$B109=""),"",'MPTO_working_2-way'!E108)</f>
        <v>1.7773475314617617</v>
      </c>
      <c r="H109" s="30">
        <f>IF(OR($A109="",$B109=""),"",'OddsRatio_working_2-way'!M108)</f>
        <v>2.2873006086935783</v>
      </c>
      <c r="I109" s="30">
        <f>IF(OR($A109="",$B109=""),"",'OddsRatio_working_2-way'!N108)</f>
        <v>1.7768193328323316</v>
      </c>
      <c r="J109" s="30">
        <f>IF('Log_working_2-way'!$D108="","",A109^('Log_working_2-way'!$D108))</f>
        <v>2.2947199464629975</v>
      </c>
      <c r="K109" s="32">
        <f>IF('Log_working_2-way'!$D108="","",B109^('Log_working_2-way'!$D108))</f>
        <v>1.7723678025741501</v>
      </c>
      <c r="L109" s="37">
        <f t="shared" si="10"/>
        <v>0.44041450777202074</v>
      </c>
      <c r="M109" s="37">
        <f t="shared" si="11"/>
        <v>0.55958549222797926</v>
      </c>
      <c r="N109" s="38">
        <v>100</v>
      </c>
      <c r="O109" s="38">
        <f t="shared" si="12"/>
        <v>53.703703703703695</v>
      </c>
      <c r="P109" s="38">
        <f t="shared" si="13"/>
        <v>41.176470588235297</v>
      </c>
      <c r="Q109" s="38">
        <f t="shared" si="14"/>
        <v>58.82352941176471</v>
      </c>
      <c r="R109" s="38">
        <f t="shared" si="15"/>
        <v>46.296296296296291</v>
      </c>
      <c r="S109" s="39">
        <f t="shared" si="16"/>
        <v>-5.1198257080610148</v>
      </c>
      <c r="T109" s="39">
        <f t="shared" si="17"/>
        <v>-5.1198257080609935</v>
      </c>
      <c r="U109" t="s">
        <v>418</v>
      </c>
      <c r="V109" t="s">
        <v>415</v>
      </c>
      <c r="W109" t="s">
        <v>456</v>
      </c>
      <c r="X109" s="62">
        <v>44450</v>
      </c>
      <c r="Y109" s="41"/>
    </row>
    <row r="110" spans="1:25" ht="15" x14ac:dyDescent="0.25">
      <c r="A110">
        <v>1.86</v>
      </c>
      <c r="B110">
        <v>1.94</v>
      </c>
      <c r="C110" s="29">
        <f t="shared" si="9"/>
        <v>5.3098326127923645E-2</v>
      </c>
      <c r="D110" s="30">
        <f>IF(OR($A110="",$B110=""),"",A110*'MPTO_working_2-way'!$G109)</f>
        <v>1.9587628865979381</v>
      </c>
      <c r="E110" s="32">
        <f>IF(OR($A110="",$B110=""),"",B110*'MPTO_working_2-way'!$G109)</f>
        <v>2.043010752688172</v>
      </c>
      <c r="F110" s="30">
        <f>IF(OR($A110="",$B110=""),"",'MPTO_working_2-way'!D109)</f>
        <v>1.9566207569677909</v>
      </c>
      <c r="G110" s="32">
        <f>IF(OR($A110="",$B110=""),"",'MPTO_working_2-way'!E109)</f>
        <v>2.0453463326153494</v>
      </c>
      <c r="H110" s="30">
        <f>IF(OR($A110="",$B110=""),"",'OddsRatio_working_2-way'!M109)</f>
        <v>1.9565007145952771</v>
      </c>
      <c r="I110" s="30">
        <f>IF(OR($A110="",$B110=""),"",'OddsRatio_working_2-way'!N109)</f>
        <v>2.0454775252553028</v>
      </c>
      <c r="J110" s="30">
        <f>IF('Log_working_2-way'!$D109="","",A110^('Log_working_2-way'!$D109))</f>
        <v>1.9555105302101192</v>
      </c>
      <c r="K110" s="32">
        <f>IF('Log_working_2-way'!$D109="","",B110^('Log_working_2-way'!$D109))</f>
        <v>2.0465609413834396</v>
      </c>
      <c r="L110" s="37">
        <f t="shared" si="10"/>
        <v>0.51052631578947372</v>
      </c>
      <c r="M110" s="37">
        <f t="shared" si="11"/>
        <v>0.48947368421052634</v>
      </c>
      <c r="N110" s="38">
        <v>100</v>
      </c>
      <c r="O110" s="38">
        <f t="shared" si="12"/>
        <v>46.236559139784944</v>
      </c>
      <c r="P110" s="38">
        <f t="shared" si="13"/>
        <v>48.453608247422686</v>
      </c>
      <c r="Q110" s="38">
        <f t="shared" si="14"/>
        <v>51.546391752577328</v>
      </c>
      <c r="R110" s="38">
        <f t="shared" si="15"/>
        <v>53.763440860215049</v>
      </c>
      <c r="S110" s="39">
        <f t="shared" si="16"/>
        <v>-5.3098326127923841</v>
      </c>
      <c r="T110" s="39">
        <f t="shared" si="17"/>
        <v>-5.3098326127923627</v>
      </c>
      <c r="U110" t="s">
        <v>417</v>
      </c>
      <c r="V110" t="s">
        <v>419</v>
      </c>
      <c r="W110" t="s">
        <v>456</v>
      </c>
      <c r="X110" s="62">
        <v>44450</v>
      </c>
      <c r="Y110" s="41"/>
    </row>
    <row r="111" spans="1:25" ht="15" x14ac:dyDescent="0.25">
      <c r="A111">
        <v>1.78</v>
      </c>
      <c r="B111">
        <v>2.0099999999999998</v>
      </c>
      <c r="C111" s="29">
        <f t="shared" si="9"/>
        <v>5.9310190619934033E-2</v>
      </c>
      <c r="D111" s="30">
        <f>IF(OR($A111="",$B111=""),"",A111*'MPTO_working_2-way'!$G110)</f>
        <v>1.8855721393034826</v>
      </c>
      <c r="E111" s="32">
        <f>IF(OR($A111="",$B111=""),"",B111*'MPTO_working_2-way'!$G110)</f>
        <v>2.1292134831460672</v>
      </c>
      <c r="F111" s="30">
        <f>IF(OR($A111="",$B111=""),"",'MPTO_working_2-way'!D110)</f>
        <v>1.8791953358894899</v>
      </c>
      <c r="G111" s="32">
        <f>IF(OR($A111="",$B111=""),"",'MPTO_working_2-way'!E110)</f>
        <v>2.1374036680805304</v>
      </c>
      <c r="H111" s="30">
        <f>IF(OR($A111="",$B111=""),"",'OddsRatio_working_2-way'!M110)</f>
        <v>1.8787930517037397</v>
      </c>
      <c r="I111" s="30">
        <f>IF(OR($A111="",$B111=""),"",'OddsRatio_working_2-way'!N110)</f>
        <v>2.1379243361804834</v>
      </c>
      <c r="J111" s="30">
        <f>IF('Log_working_2-way'!$D110="","",A111^('Log_working_2-way'!$D110))</f>
        <v>1.8758384720335675</v>
      </c>
      <c r="K111" s="32">
        <f>IF('Log_working_2-way'!$D110="","",B111^('Log_working_2-way'!$D110))</f>
        <v>2.1417630441311775</v>
      </c>
      <c r="L111" s="37">
        <f t="shared" si="10"/>
        <v>0.53034300791556732</v>
      </c>
      <c r="M111" s="37">
        <f t="shared" si="11"/>
        <v>0.46965699208443279</v>
      </c>
      <c r="N111" s="38">
        <v>100</v>
      </c>
      <c r="O111" s="38">
        <f t="shared" si="12"/>
        <v>43.820224719101127</v>
      </c>
      <c r="P111" s="38">
        <f t="shared" si="13"/>
        <v>50.248756218905463</v>
      </c>
      <c r="Q111" s="38">
        <f t="shared" si="14"/>
        <v>49.751243781094537</v>
      </c>
      <c r="R111" s="38">
        <f t="shared" si="15"/>
        <v>56.17977528089888</v>
      </c>
      <c r="S111" s="39">
        <f t="shared" si="16"/>
        <v>-5.9310190619934104</v>
      </c>
      <c r="T111" s="39">
        <f t="shared" si="17"/>
        <v>-5.9310190619934176</v>
      </c>
      <c r="U111" t="s">
        <v>472</v>
      </c>
      <c r="V111" t="s">
        <v>420</v>
      </c>
      <c r="W111" t="s">
        <v>456</v>
      </c>
      <c r="X111" s="62">
        <v>44450</v>
      </c>
      <c r="Y111" s="41"/>
    </row>
    <row r="112" spans="1:25" ht="15" x14ac:dyDescent="0.25">
      <c r="A112">
        <v>1.92</v>
      </c>
      <c r="B112">
        <v>1.87</v>
      </c>
      <c r="C112" s="29">
        <f t="shared" si="9"/>
        <v>5.5592691622103452E-2</v>
      </c>
      <c r="D112" s="30">
        <f>IF(OR($A112="",$B112=""),"",A112*'MPTO_working_2-way'!$G111)</f>
        <v>2.0267379679144386</v>
      </c>
      <c r="E112" s="32">
        <f>IF(OR($A112="",$B112=""),"",B112*'MPTO_working_2-way'!$G111)</f>
        <v>1.9739583333333335</v>
      </c>
      <c r="F112" s="30">
        <f>IF(OR($A112="",$B112=""),"",'MPTO_working_2-way'!D111)</f>
        <v>2.0282453960004521</v>
      </c>
      <c r="G112" s="32">
        <f>IF(OR($A112="",$B112=""),"",'MPTO_working_2-way'!E111)</f>
        <v>1.9725304911548183</v>
      </c>
      <c r="H112" s="30">
        <f>IF(OR($A112="",$B112=""),"",'OddsRatio_working_2-way'!M111)</f>
        <v>2.0283342182227599</v>
      </c>
      <c r="I112" s="30">
        <f>IF(OR($A112="",$B112=""),"",'OddsRatio_working_2-way'!N111)</f>
        <v>1.9724464889715241</v>
      </c>
      <c r="J112" s="30">
        <f>IF('Log_working_2-way'!$D111="","",A112^('Log_working_2-way'!$D111))</f>
        <v>2.0290345410339614</v>
      </c>
      <c r="K112" s="32">
        <f>IF('Log_working_2-way'!$D111="","",B112^('Log_working_2-way'!$D111))</f>
        <v>1.9717846778914458</v>
      </c>
      <c r="L112" s="37">
        <f t="shared" si="10"/>
        <v>0.49340369393139838</v>
      </c>
      <c r="M112" s="37">
        <f t="shared" si="11"/>
        <v>0.50659630606860151</v>
      </c>
      <c r="N112" s="38">
        <v>100</v>
      </c>
      <c r="O112" s="38">
        <f t="shared" si="12"/>
        <v>47.916666666666671</v>
      </c>
      <c r="P112" s="38">
        <f t="shared" si="13"/>
        <v>46.524064171122987</v>
      </c>
      <c r="Q112" s="38">
        <f t="shared" si="14"/>
        <v>53.475935828876999</v>
      </c>
      <c r="R112" s="38">
        <f t="shared" si="15"/>
        <v>52.083333333333336</v>
      </c>
      <c r="S112" s="39">
        <f t="shared" si="16"/>
        <v>-5.5592691622103274</v>
      </c>
      <c r="T112" s="39">
        <f t="shared" si="17"/>
        <v>-5.5592691622103487</v>
      </c>
      <c r="U112" t="s">
        <v>473</v>
      </c>
      <c r="V112" t="s">
        <v>342</v>
      </c>
      <c r="W112" t="s">
        <v>356</v>
      </c>
      <c r="X112" s="62">
        <v>44450</v>
      </c>
      <c r="Y112" s="41"/>
    </row>
    <row r="113" spans="1:25" ht="15" x14ac:dyDescent="0.25">
      <c r="A113">
        <v>1.76</v>
      </c>
      <c r="B113">
        <v>2.02</v>
      </c>
      <c r="C113" s="29">
        <f t="shared" si="9"/>
        <v>6.3231323132313388E-2</v>
      </c>
      <c r="D113" s="30">
        <f>IF(OR($A113="",$B113=""),"",A113*'MPTO_working_2-way'!$G112)</f>
        <v>1.8712871287128716</v>
      </c>
      <c r="E113" s="32">
        <f>IF(OR($A113="",$B113=""),"",B113*'MPTO_working_2-way'!$G112)</f>
        <v>2.1477272727272729</v>
      </c>
      <c r="F113" s="30">
        <f>IF(OR($A113="",$B113=""),"",'MPTO_working_2-way'!D112)</f>
        <v>1.8637030824072136</v>
      </c>
      <c r="G113" s="32">
        <f>IF(OR($A113="",$B113=""),"",'MPTO_working_2-way'!E112)</f>
        <v>2.157805292546735</v>
      </c>
      <c r="H113" s="30">
        <f>IF(OR($A113="",$B113=""),"",'OddsRatio_working_2-way'!M112)</f>
        <v>1.8631906158060845</v>
      </c>
      <c r="I113" s="30">
        <f>IF(OR($A113="",$B113=""),"",'OddsRatio_working_2-way'!N112)</f>
        <v>2.1584926685818493</v>
      </c>
      <c r="J113" s="30">
        <f>IF('Log_working_2-way'!$D112="","",A113^('Log_working_2-way'!$D112))</f>
        <v>1.8596677425298098</v>
      </c>
      <c r="K113" s="32">
        <f>IF('Log_working_2-way'!$D112="","",B113^('Log_working_2-way'!$D112))</f>
        <v>2.163240110709467</v>
      </c>
      <c r="L113" s="37">
        <f t="shared" si="10"/>
        <v>0.53439153439153431</v>
      </c>
      <c r="M113" s="37">
        <f t="shared" si="11"/>
        <v>0.46560846560846558</v>
      </c>
      <c r="N113" s="38">
        <v>100</v>
      </c>
      <c r="O113" s="38">
        <f t="shared" si="12"/>
        <v>43.181818181818187</v>
      </c>
      <c r="P113" s="38">
        <f t="shared" si="13"/>
        <v>50.495049504950494</v>
      </c>
      <c r="Q113" s="38">
        <f t="shared" si="14"/>
        <v>49.504950495049506</v>
      </c>
      <c r="R113" s="38">
        <f t="shared" si="15"/>
        <v>56.81818181818182</v>
      </c>
      <c r="S113" s="39">
        <f t="shared" si="16"/>
        <v>-6.3231323132313193</v>
      </c>
      <c r="T113" s="39">
        <f t="shared" si="17"/>
        <v>-6.3231323132313264</v>
      </c>
      <c r="U113" t="s">
        <v>341</v>
      </c>
      <c r="V113" t="s">
        <v>338</v>
      </c>
      <c r="W113" t="s">
        <v>356</v>
      </c>
      <c r="X113" s="62">
        <v>44450</v>
      </c>
      <c r="Y113" s="41"/>
    </row>
    <row r="114" spans="1:25" ht="15" x14ac:dyDescent="0.25">
      <c r="A114">
        <v>1.92</v>
      </c>
      <c r="B114">
        <v>1.87</v>
      </c>
      <c r="C114" s="29">
        <f t="shared" si="9"/>
        <v>5.5592691622103452E-2</v>
      </c>
      <c r="D114" s="30">
        <f>IF(OR($A114="",$B114=""),"",A114*'MPTO_working_2-way'!$G113)</f>
        <v>2.0267379679144386</v>
      </c>
      <c r="E114" s="32">
        <f>IF(OR($A114="",$B114=""),"",B114*'MPTO_working_2-way'!$G113)</f>
        <v>1.9739583333333335</v>
      </c>
      <c r="F114" s="30">
        <f>IF(OR($A114="",$B114=""),"",'MPTO_working_2-way'!D113)</f>
        <v>2.0282453960004521</v>
      </c>
      <c r="G114" s="32">
        <f>IF(OR($A114="",$B114=""),"",'MPTO_working_2-way'!E113)</f>
        <v>1.9725304911548183</v>
      </c>
      <c r="H114" s="30">
        <f>IF(OR($A114="",$B114=""),"",'OddsRatio_working_2-way'!M113)</f>
        <v>2.0283342182227599</v>
      </c>
      <c r="I114" s="30">
        <f>IF(OR($A114="",$B114=""),"",'OddsRatio_working_2-way'!N113)</f>
        <v>1.9724464889715241</v>
      </c>
      <c r="J114" s="30">
        <f>IF('Log_working_2-way'!$D113="","",A114^('Log_working_2-way'!$D113))</f>
        <v>2.0290345410339614</v>
      </c>
      <c r="K114" s="32">
        <f>IF('Log_working_2-way'!$D113="","",B114^('Log_working_2-way'!$D113))</f>
        <v>1.9717846778914458</v>
      </c>
      <c r="L114" s="37">
        <f t="shared" si="10"/>
        <v>0.49340369393139838</v>
      </c>
      <c r="M114" s="37">
        <f t="shared" si="11"/>
        <v>0.50659630606860151</v>
      </c>
      <c r="N114" s="38">
        <v>100</v>
      </c>
      <c r="O114" s="38">
        <f t="shared" si="12"/>
        <v>47.916666666666671</v>
      </c>
      <c r="P114" s="38">
        <f t="shared" si="13"/>
        <v>46.524064171122987</v>
      </c>
      <c r="Q114" s="38">
        <f t="shared" si="14"/>
        <v>53.475935828876999</v>
      </c>
      <c r="R114" s="38">
        <f t="shared" si="15"/>
        <v>52.083333333333336</v>
      </c>
      <c r="S114" s="39">
        <f t="shared" si="16"/>
        <v>-5.5592691622103274</v>
      </c>
      <c r="T114" s="39">
        <f t="shared" si="17"/>
        <v>-5.5592691622103487</v>
      </c>
      <c r="U114" t="s">
        <v>340</v>
      </c>
      <c r="V114" t="s">
        <v>343</v>
      </c>
      <c r="W114" t="s">
        <v>356</v>
      </c>
      <c r="X114" s="62">
        <v>44450</v>
      </c>
      <c r="Y114" s="41"/>
    </row>
    <row r="115" spans="1:25" ht="15" x14ac:dyDescent="0.25">
      <c r="A115">
        <v>1.92</v>
      </c>
      <c r="B115">
        <v>1.87</v>
      </c>
      <c r="C115" s="29">
        <f t="shared" si="9"/>
        <v>5.5592691622103452E-2</v>
      </c>
      <c r="D115" s="30">
        <f>IF(OR($A115="",$B115=""),"",A115*'MPTO_working_2-way'!$G114)</f>
        <v>2.0267379679144386</v>
      </c>
      <c r="E115" s="32">
        <f>IF(OR($A115="",$B115=""),"",B115*'MPTO_working_2-way'!$G114)</f>
        <v>1.9739583333333335</v>
      </c>
      <c r="F115" s="30">
        <f>IF(OR($A115="",$B115=""),"",'MPTO_working_2-way'!D114)</f>
        <v>2.0282453960004521</v>
      </c>
      <c r="G115" s="32">
        <f>IF(OR($A115="",$B115=""),"",'MPTO_working_2-way'!E114)</f>
        <v>1.9725304911548183</v>
      </c>
      <c r="H115" s="30">
        <f>IF(OR($A115="",$B115=""),"",'OddsRatio_working_2-way'!M114)</f>
        <v>2.0283342182227599</v>
      </c>
      <c r="I115" s="30">
        <f>IF(OR($A115="",$B115=""),"",'OddsRatio_working_2-way'!N114)</f>
        <v>1.9724464889715241</v>
      </c>
      <c r="J115" s="30">
        <f>IF('Log_working_2-way'!$D114="","",A115^('Log_working_2-way'!$D114))</f>
        <v>2.0290345410339614</v>
      </c>
      <c r="K115" s="32">
        <f>IF('Log_working_2-way'!$D114="","",B115^('Log_working_2-way'!$D114))</f>
        <v>1.9717846778914458</v>
      </c>
      <c r="L115" s="37">
        <f t="shared" si="10"/>
        <v>0.49340369393139838</v>
      </c>
      <c r="M115" s="37">
        <f t="shared" si="11"/>
        <v>0.50659630606860151</v>
      </c>
      <c r="N115" s="38">
        <v>100</v>
      </c>
      <c r="O115" s="38">
        <f t="shared" si="12"/>
        <v>47.916666666666671</v>
      </c>
      <c r="P115" s="38">
        <f t="shared" si="13"/>
        <v>46.524064171122987</v>
      </c>
      <c r="Q115" s="38">
        <f t="shared" si="14"/>
        <v>53.475935828876999</v>
      </c>
      <c r="R115" s="38">
        <f t="shared" si="15"/>
        <v>52.083333333333336</v>
      </c>
      <c r="S115" s="39">
        <f t="shared" si="16"/>
        <v>-5.5592691622103274</v>
      </c>
      <c r="T115" s="39">
        <f t="shared" si="17"/>
        <v>-5.5592691622103487</v>
      </c>
      <c r="U115" t="s">
        <v>345</v>
      </c>
      <c r="V115" t="s">
        <v>339</v>
      </c>
      <c r="W115" t="s">
        <v>356</v>
      </c>
      <c r="X115" s="62">
        <v>44450</v>
      </c>
      <c r="Y115" s="41"/>
    </row>
    <row r="116" spans="1:25" ht="15" x14ac:dyDescent="0.25">
      <c r="A116">
        <v>1.85</v>
      </c>
      <c r="B116">
        <v>1.93</v>
      </c>
      <c r="C116" s="29">
        <f t="shared" si="9"/>
        <v>5.8675255566447149E-2</v>
      </c>
      <c r="D116" s="30">
        <f>IF(OR($A116="",$B116=""),"",A116*'MPTO_working_2-way'!$G115)</f>
        <v>1.9585492227979273</v>
      </c>
      <c r="E116" s="32">
        <f>IF(OR($A116="",$B116=""),"",B116*'MPTO_working_2-way'!$G115)</f>
        <v>2.0432432432432428</v>
      </c>
      <c r="F116" s="30">
        <f>IF(OR($A116="",$B116=""),"",'MPTO_working_2-way'!D115)</f>
        <v>1.9561703876181344</v>
      </c>
      <c r="G116" s="32">
        <f>IF(OR($A116="",$B116=""),"",'MPTO_working_2-way'!E115)</f>
        <v>2.0458387050565818</v>
      </c>
      <c r="H116" s="30">
        <f>IF(OR($A116="",$B116=""),"",'OddsRatio_working_2-way'!M115)</f>
        <v>1.9560222249632353</v>
      </c>
      <c r="I116" s="30">
        <f>IF(OR($A116="",$B116=""),"",'OddsRatio_working_2-way'!N115)</f>
        <v>2.0460007873127162</v>
      </c>
      <c r="J116" s="30">
        <f>IF('Log_working_2-way'!$D115="","",A116^('Log_working_2-way'!$D115))</f>
        <v>1.9549174406930463</v>
      </c>
      <c r="K116" s="32">
        <f>IF('Log_working_2-way'!$D115="","",B116^('Log_working_2-way'!$D115))</f>
        <v>2.0472109497455349</v>
      </c>
      <c r="L116" s="37">
        <f t="shared" si="10"/>
        <v>0.51058201058201058</v>
      </c>
      <c r="M116" s="37">
        <f t="shared" si="11"/>
        <v>0.48941798941798953</v>
      </c>
      <c r="N116" s="38">
        <v>100</v>
      </c>
      <c r="O116" s="38">
        <f t="shared" si="12"/>
        <v>45.945945945945937</v>
      </c>
      <c r="P116" s="38">
        <f t="shared" si="13"/>
        <v>48.186528497409334</v>
      </c>
      <c r="Q116" s="38">
        <f t="shared" si="14"/>
        <v>51.81347150259068</v>
      </c>
      <c r="R116" s="38">
        <f t="shared" si="15"/>
        <v>54.054054054054049</v>
      </c>
      <c r="S116" s="39">
        <f t="shared" si="16"/>
        <v>-5.8675255566447433</v>
      </c>
      <c r="T116" s="39">
        <f t="shared" si="17"/>
        <v>-5.8675255566447149</v>
      </c>
      <c r="U116" t="s">
        <v>344</v>
      </c>
      <c r="V116" t="s">
        <v>474</v>
      </c>
      <c r="W116" t="s">
        <v>356</v>
      </c>
      <c r="X116" s="62">
        <v>44450</v>
      </c>
      <c r="Y116" s="41"/>
    </row>
    <row r="117" spans="1:25" ht="15" x14ac:dyDescent="0.25">
      <c r="A117">
        <v>1.71</v>
      </c>
      <c r="B117">
        <v>2.08</v>
      </c>
      <c r="C117" s="29">
        <f t="shared" si="9"/>
        <v>6.5564552406657484E-2</v>
      </c>
      <c r="D117" s="30">
        <f>IF(OR($A117="",$B117=""),"",A117*'MPTO_working_2-way'!$G116)</f>
        <v>1.8221153846153844</v>
      </c>
      <c r="E117" s="32">
        <f>IF(OR($A117="",$B117=""),"",B117*'MPTO_working_2-way'!$G116)</f>
        <v>2.2163742690058474</v>
      </c>
      <c r="F117" s="30">
        <f>IF(OR($A117="",$B117=""),"",'MPTO_working_2-way'!D116)</f>
        <v>1.8115513904451459</v>
      </c>
      <c r="G117" s="32">
        <f>IF(OR($A117="",$B117=""),"",'MPTO_working_2-way'!E116)</f>
        <v>2.2322078574118236</v>
      </c>
      <c r="H117" s="30">
        <f>IF(OR($A117="",$B117=""),"",'OddsRatio_working_2-way'!M116)</f>
        <v>1.8108066399625793</v>
      </c>
      <c r="I117" s="30">
        <f>IF(OR($A117="",$B117=""),"",'OddsRatio_working_2-way'!N116)</f>
        <v>2.2333396776895564</v>
      </c>
      <c r="J117" s="30">
        <f>IF('Log_working_2-way'!$D116="","",A117^('Log_working_2-way'!$D116))</f>
        <v>1.8058993543356014</v>
      </c>
      <c r="K117" s="32">
        <f>IF('Log_working_2-way'!$D116="","",B117^('Log_working_2-way'!$D116))</f>
        <v>2.2408497346611851</v>
      </c>
      <c r="L117" s="37">
        <f t="shared" si="10"/>
        <v>0.54881266490765179</v>
      </c>
      <c r="M117" s="37">
        <f t="shared" si="11"/>
        <v>0.45118733509234837</v>
      </c>
      <c r="N117" s="38">
        <v>100</v>
      </c>
      <c r="O117" s="38">
        <f t="shared" si="12"/>
        <v>41.520467836257311</v>
      </c>
      <c r="P117" s="38">
        <f t="shared" si="13"/>
        <v>51.92307692307692</v>
      </c>
      <c r="Q117" s="38">
        <f t="shared" si="14"/>
        <v>48.076923076923073</v>
      </c>
      <c r="R117" s="38">
        <f t="shared" si="15"/>
        <v>58.479532163742689</v>
      </c>
      <c r="S117" s="39">
        <f t="shared" si="16"/>
        <v>-6.5564552406657626</v>
      </c>
      <c r="T117" s="39">
        <f t="shared" si="17"/>
        <v>-6.5564552406657697</v>
      </c>
      <c r="U117" t="s">
        <v>346</v>
      </c>
      <c r="V117" t="s">
        <v>353</v>
      </c>
      <c r="W117" t="s">
        <v>357</v>
      </c>
      <c r="X117" s="62">
        <v>44450</v>
      </c>
      <c r="Y117" s="41"/>
    </row>
    <row r="118" spans="1:25" ht="15" x14ac:dyDescent="0.25">
      <c r="A118">
        <v>1.82</v>
      </c>
      <c r="B118">
        <v>1.97</v>
      </c>
      <c r="C118" s="29">
        <f t="shared" si="9"/>
        <v>5.7064762648519007E-2</v>
      </c>
      <c r="D118" s="30">
        <f>IF(OR($A118="",$B118=""),"",A118*'MPTO_working_2-way'!$G117)</f>
        <v>1.9238578680203047</v>
      </c>
      <c r="E118" s="32">
        <f>IF(OR($A118="",$B118=""),"",B118*'MPTO_working_2-way'!$G117)</f>
        <v>2.0824175824175826</v>
      </c>
      <c r="F118" s="30">
        <f>IF(OR($A118="",$B118=""),"",'MPTO_working_2-way'!D117)</f>
        <v>1.9196873159500991</v>
      </c>
      <c r="G118" s="32">
        <f>IF(OR($A118="",$B118=""),"",'MPTO_working_2-way'!E117)</f>
        <v>2.087326075566164</v>
      </c>
      <c r="H118" s="30">
        <f>IF(OR($A118="",$B118=""),"",'OddsRatio_working_2-way'!M117)</f>
        <v>1.9194350573815795</v>
      </c>
      <c r="I118" s="30">
        <f>IF(OR($A118="",$B118=""),"",'OddsRatio_working_2-way'!N117)</f>
        <v>2.0876243971465023</v>
      </c>
      <c r="J118" s="30">
        <f>IF('Log_working_2-way'!$D117="","",A118^('Log_working_2-way'!$D117))</f>
        <v>1.9175034618122917</v>
      </c>
      <c r="K118" s="32">
        <f>IF('Log_working_2-way'!$D117="","",B118^('Log_working_2-way'!$D117))</f>
        <v>2.0899141437810744</v>
      </c>
      <c r="L118" s="37">
        <f t="shared" si="10"/>
        <v>0.51978891820580475</v>
      </c>
      <c r="M118" s="37">
        <f t="shared" si="11"/>
        <v>0.48021108179419519</v>
      </c>
      <c r="N118" s="38">
        <v>100</v>
      </c>
      <c r="O118" s="38">
        <f t="shared" si="12"/>
        <v>45.054945054945051</v>
      </c>
      <c r="P118" s="38">
        <f t="shared" si="13"/>
        <v>49.238578680203041</v>
      </c>
      <c r="Q118" s="38">
        <f t="shared" si="14"/>
        <v>50.761421319796952</v>
      </c>
      <c r="R118" s="38">
        <f t="shared" si="15"/>
        <v>54.945054945054942</v>
      </c>
      <c r="S118" s="39">
        <f t="shared" si="16"/>
        <v>-5.7064762648519007</v>
      </c>
      <c r="T118" s="39">
        <f t="shared" si="17"/>
        <v>-5.7064762648519007</v>
      </c>
      <c r="U118" t="s">
        <v>348</v>
      </c>
      <c r="V118" t="s">
        <v>354</v>
      </c>
      <c r="W118" t="s">
        <v>357</v>
      </c>
      <c r="X118" s="62">
        <v>44450</v>
      </c>
      <c r="Y118" s="41"/>
    </row>
    <row r="119" spans="1:25" ht="15" x14ac:dyDescent="0.25">
      <c r="A119">
        <v>1.48</v>
      </c>
      <c r="B119">
        <v>2.4</v>
      </c>
      <c r="C119" s="29">
        <f t="shared" si="9"/>
        <v>9.2342342342342398E-2</v>
      </c>
      <c r="D119" s="30">
        <f>IF(OR($A119="",$B119=""),"",A119*'MPTO_working_2-way'!$G118)</f>
        <v>1.6166666666666667</v>
      </c>
      <c r="E119" s="32">
        <f>IF(OR($A119="",$B119=""),"",B119*'MPTO_working_2-way'!$G118)</f>
        <v>2.6216216216216215</v>
      </c>
      <c r="F119" s="30">
        <f>IF(OR($A119="",$B119=""),"",'MPTO_working_2-way'!D118)</f>
        <v>1.5885509838998211</v>
      </c>
      <c r="G119" s="32">
        <f>IF(OR($A119="",$B119=""),"",'MPTO_working_2-way'!E118)</f>
        <v>2.6990881458966567</v>
      </c>
      <c r="H119" s="30">
        <f>IF(OR($A119="",$B119=""),"",'OddsRatio_working_2-way'!M118)</f>
        <v>1.5855400437691201</v>
      </c>
      <c r="I119" s="30">
        <f>IF(OR($A119="",$B119=""),"",'OddsRatio_working_2-way'!N118)</f>
        <v>2.7078251276599334</v>
      </c>
      <c r="J119" s="30">
        <f>IF('Log_working_2-way'!$D118="","",A119^('Log_working_2-way'!$D118))</f>
        <v>1.5723260674475874</v>
      </c>
      <c r="K119" s="32">
        <f>IF('Log_working_2-way'!$D118="","",B119^('Log_working_2-way'!$D118))</f>
        <v>2.747255728643843</v>
      </c>
      <c r="L119" s="37">
        <f t="shared" si="10"/>
        <v>0.61855670103092786</v>
      </c>
      <c r="M119" s="37">
        <f t="shared" si="11"/>
        <v>0.3814432989690722</v>
      </c>
      <c r="N119" s="38">
        <v>100</v>
      </c>
      <c r="O119" s="38">
        <f t="shared" si="12"/>
        <v>32.432432432432435</v>
      </c>
      <c r="P119" s="38">
        <f t="shared" si="13"/>
        <v>58.333333333333336</v>
      </c>
      <c r="Q119" s="38">
        <f t="shared" si="14"/>
        <v>41.666666666666671</v>
      </c>
      <c r="R119" s="38">
        <f t="shared" si="15"/>
        <v>67.567567567567565</v>
      </c>
      <c r="S119" s="39">
        <f t="shared" si="16"/>
        <v>-9.2342342342342363</v>
      </c>
      <c r="T119" s="39">
        <f t="shared" si="17"/>
        <v>-9.2342342342342292</v>
      </c>
      <c r="U119" t="s">
        <v>352</v>
      </c>
      <c r="V119" t="s">
        <v>350</v>
      </c>
      <c r="W119" t="s">
        <v>357</v>
      </c>
      <c r="X119" s="62">
        <v>44450</v>
      </c>
      <c r="Y119" s="41"/>
    </row>
    <row r="120" spans="1:25" ht="15" x14ac:dyDescent="0.25">
      <c r="A120">
        <v>1.84</v>
      </c>
      <c r="B120">
        <v>1.95</v>
      </c>
      <c r="C120" s="29">
        <f t="shared" si="9"/>
        <v>5.6298773690078185E-2</v>
      </c>
      <c r="D120" s="30">
        <f>IF(OR($A120="",$B120=""),"",A120*'MPTO_working_2-way'!$G119)</f>
        <v>1.943589743589744</v>
      </c>
      <c r="E120" s="32">
        <f>IF(OR($A120="",$B120=""),"",B120*'MPTO_working_2-way'!$G119)</f>
        <v>2.0597826086956523</v>
      </c>
      <c r="F120" s="30">
        <f>IF(OR($A120="",$B120=""),"",'MPTO_working_2-way'!D119)</f>
        <v>1.9405083829096814</v>
      </c>
      <c r="G120" s="32">
        <f>IF(OR($A120="",$B120=""),"",'MPTO_working_2-way'!E119)</f>
        <v>2.0632547441058082</v>
      </c>
      <c r="H120" s="30">
        <f>IF(OR($A120="",$B120=""),"",'OddsRatio_working_2-way'!M119)</f>
        <v>1.9403246919632549</v>
      </c>
      <c r="I120" s="30">
        <f>IF(OR($A120="",$B120=""),"",'OddsRatio_working_2-way'!N119)</f>
        <v>2.0634624492441569</v>
      </c>
      <c r="J120" s="30">
        <f>IF('Log_working_2-way'!$D119="","",A120^('Log_working_2-way'!$D119))</f>
        <v>1.9388973708234387</v>
      </c>
      <c r="K120" s="32">
        <f>IF('Log_working_2-way'!$D119="","",B120^('Log_working_2-way'!$D119))</f>
        <v>2.0650791354550133</v>
      </c>
      <c r="L120" s="37">
        <f t="shared" si="10"/>
        <v>0.51451187335092341</v>
      </c>
      <c r="M120" s="37">
        <f t="shared" si="11"/>
        <v>0.48548812664907648</v>
      </c>
      <c r="N120" s="38">
        <v>100</v>
      </c>
      <c r="O120" s="38">
        <f t="shared" si="12"/>
        <v>45.652173913043477</v>
      </c>
      <c r="P120" s="38">
        <f t="shared" si="13"/>
        <v>48.717948717948723</v>
      </c>
      <c r="Q120" s="38">
        <f t="shared" si="14"/>
        <v>51.282051282051292</v>
      </c>
      <c r="R120" s="38">
        <f t="shared" si="15"/>
        <v>54.347826086956516</v>
      </c>
      <c r="S120" s="39">
        <f t="shared" si="16"/>
        <v>-5.629877369007815</v>
      </c>
      <c r="T120" s="39">
        <f t="shared" si="17"/>
        <v>-5.6298773690077937</v>
      </c>
      <c r="U120" t="s">
        <v>355</v>
      </c>
      <c r="V120" t="s">
        <v>349</v>
      </c>
      <c r="W120" t="s">
        <v>357</v>
      </c>
      <c r="X120" s="62">
        <v>44450</v>
      </c>
      <c r="Y120" s="41"/>
    </row>
    <row r="121" spans="1:25" ht="15" x14ac:dyDescent="0.25">
      <c r="A121">
        <v>1.79</v>
      </c>
      <c r="B121">
        <v>2.0099999999999998</v>
      </c>
      <c r="C121" s="29">
        <f t="shared" si="9"/>
        <v>5.6171655688040278E-2</v>
      </c>
      <c r="D121" s="30">
        <f>IF(OR($A121="",$B121=""),"",A121*'MPTO_working_2-way'!$G120)</f>
        <v>1.8905472636815921</v>
      </c>
      <c r="E121" s="32">
        <f>IF(OR($A121="",$B121=""),"",B121*'MPTO_working_2-way'!$G120)</f>
        <v>2.1229050279329607</v>
      </c>
      <c r="F121" s="30">
        <f>IF(OR($A121="",$B121=""),"",'MPTO_working_2-way'!D120)</f>
        <v>1.8847533984651248</v>
      </c>
      <c r="G121" s="32">
        <f>IF(OR($A121="",$B121=""),"",'MPTO_working_2-way'!E120)</f>
        <v>2.1302584445957544</v>
      </c>
      <c r="H121" s="30">
        <f>IF(OR($A121="",$B121=""),"",'OddsRatio_working_2-way'!M120)</f>
        <v>1.884408399904582</v>
      </c>
      <c r="I121" s="30">
        <f>IF(OR($A121="",$B121=""),"",'OddsRatio_working_2-way'!N120)</f>
        <v>2.1306993467134521</v>
      </c>
      <c r="J121" s="30">
        <f>IF('Log_working_2-way'!$D120="","",A121^('Log_working_2-way'!$D120))</f>
        <v>1.8817300657088789</v>
      </c>
      <c r="K121" s="32">
        <f>IF('Log_working_2-way'!$D120="","",B121^('Log_working_2-way'!$D120))</f>
        <v>2.1341339474384169</v>
      </c>
      <c r="L121" s="37">
        <f t="shared" si="10"/>
        <v>0.52894736842105261</v>
      </c>
      <c r="M121" s="37">
        <f t="shared" si="11"/>
        <v>0.47105263157894744</v>
      </c>
      <c r="N121" s="38">
        <v>100</v>
      </c>
      <c r="O121" s="38">
        <f t="shared" si="12"/>
        <v>44.134078212290497</v>
      </c>
      <c r="P121" s="38">
        <f t="shared" si="13"/>
        <v>50.248756218905463</v>
      </c>
      <c r="Q121" s="38">
        <f t="shared" si="14"/>
        <v>49.751243781094537</v>
      </c>
      <c r="R121" s="38">
        <f t="shared" si="15"/>
        <v>55.865921787709496</v>
      </c>
      <c r="S121" s="39">
        <f t="shared" si="16"/>
        <v>-5.6171655688040403</v>
      </c>
      <c r="T121" s="39">
        <f t="shared" si="17"/>
        <v>-5.6171655688040332</v>
      </c>
      <c r="U121" t="s">
        <v>351</v>
      </c>
      <c r="V121" t="s">
        <v>347</v>
      </c>
      <c r="W121" t="s">
        <v>357</v>
      </c>
      <c r="X121" s="62">
        <v>44450</v>
      </c>
      <c r="Y121" s="41"/>
    </row>
    <row r="122" spans="1:25" ht="15" x14ac:dyDescent="0.25">
      <c r="A122">
        <v>2.0299999999999998</v>
      </c>
      <c r="B122">
        <v>1.88</v>
      </c>
      <c r="C122" s="29">
        <f t="shared" si="9"/>
        <v>2.4525731055444977E-2</v>
      </c>
      <c r="D122" s="30">
        <f>IF(OR($A122="",$B122=""),"",A122*'MPTO_working_2-way'!$G121)</f>
        <v>2.0797872340425529</v>
      </c>
      <c r="E122" s="32">
        <f>IF(OR($A122="",$B122=""),"",B122*'MPTO_working_2-way'!$G121)</f>
        <v>1.9261083743842364</v>
      </c>
      <c r="F122" s="30">
        <f>IF(OR($A122="",$B122=""),"",'MPTO_working_2-way'!D121)</f>
        <v>2.0818241326641935</v>
      </c>
      <c r="G122" s="32">
        <f>IF(OR($A122="",$B122=""),"",'MPTO_working_2-way'!E121)</f>
        <v>1.9243646631706333</v>
      </c>
      <c r="H122" s="30">
        <f>IF(OR($A122="",$B122=""),"",'OddsRatio_working_2-way'!M121)</f>
        <v>2.081875475946537</v>
      </c>
      <c r="I122" s="30">
        <f>IF(OR($A122="",$B122=""),"",'OddsRatio_working_2-way'!N121)</f>
        <v>1.9243207949834495</v>
      </c>
      <c r="J122" s="30">
        <f>IF('Log_working_2-way'!$D121="","",A122^('Log_working_2-way'!$D121))</f>
        <v>2.0827972819225606</v>
      </c>
      <c r="K122" s="32">
        <f>IF('Log_working_2-way'!$D121="","",B122^('Log_working_2-way'!$D121))</f>
        <v>1.9235339030630429</v>
      </c>
      <c r="L122" s="37">
        <f t="shared" si="10"/>
        <v>0.4808184143222507</v>
      </c>
      <c r="M122" s="37">
        <f t="shared" si="11"/>
        <v>0.51918158567774941</v>
      </c>
      <c r="N122" s="38">
        <v>100</v>
      </c>
      <c r="O122" s="38">
        <f t="shared" si="12"/>
        <v>50.73891625615763</v>
      </c>
      <c r="P122" s="38">
        <f t="shared" si="13"/>
        <v>46.808510638297875</v>
      </c>
      <c r="Q122" s="38">
        <f t="shared" si="14"/>
        <v>53.191489361702125</v>
      </c>
      <c r="R122" s="38">
        <f t="shared" si="15"/>
        <v>49.26108374384237</v>
      </c>
      <c r="S122" s="39">
        <f t="shared" si="16"/>
        <v>-2.452573105544495</v>
      </c>
      <c r="T122" s="39">
        <f t="shared" si="17"/>
        <v>-2.452573105544495</v>
      </c>
      <c r="U122" t="s">
        <v>115</v>
      </c>
      <c r="V122" t="s">
        <v>118</v>
      </c>
      <c r="W122" t="s">
        <v>313</v>
      </c>
      <c r="X122" s="62">
        <v>44450</v>
      </c>
      <c r="Y122" s="41"/>
    </row>
    <row r="123" spans="1:25" ht="15" x14ac:dyDescent="0.25">
      <c r="A123">
        <v>2.36</v>
      </c>
      <c r="B123">
        <v>1.65</v>
      </c>
      <c r="C123" s="29">
        <f t="shared" si="9"/>
        <v>2.9789419619928204E-2</v>
      </c>
      <c r="D123" s="30">
        <f>IF(OR($A123="",$B123=""),"",A123*'MPTO_working_2-way'!$G122)</f>
        <v>2.4303030303030306</v>
      </c>
      <c r="E123" s="32">
        <f>IF(OR($A123="",$B123=""),"",B123*'MPTO_working_2-way'!$G122)</f>
        <v>1.6991525423728815</v>
      </c>
      <c r="F123" s="30">
        <f>IF(OR($A123="",$B123=""),"",'MPTO_working_2-way'!D122)</f>
        <v>2.4459798994974875</v>
      </c>
      <c r="G123" s="32">
        <f>IF(OR($A123="",$B123=""),"",'MPTO_working_2-way'!E122)</f>
        <v>1.691572545612511</v>
      </c>
      <c r="H123" s="30">
        <f>IF(OR($A123="",$B123=""),"",'OddsRatio_working_2-way'!M122)</f>
        <v>2.4464811413591585</v>
      </c>
      <c r="I123" s="30">
        <f>IF(OR($A123="",$B123=""),"",'OddsRatio_working_2-way'!N122)</f>
        <v>1.6913328984437157</v>
      </c>
      <c r="J123" s="30">
        <f>IF('Log_working_2-way'!$D122="","",A123^('Log_working_2-way'!$D122))</f>
        <v>2.4537046927110477</v>
      </c>
      <c r="K123" s="32">
        <f>IF('Log_working_2-way'!$D122="","",B123^('Log_working_2-way'!$D122))</f>
        <v>1.6878976211702592</v>
      </c>
      <c r="L123" s="37">
        <f t="shared" si="10"/>
        <v>0.41147132169576056</v>
      </c>
      <c r="M123" s="37">
        <f t="shared" si="11"/>
        <v>0.58852867830423938</v>
      </c>
      <c r="N123" s="38">
        <v>100</v>
      </c>
      <c r="O123" s="38">
        <f t="shared" si="12"/>
        <v>57.627118644067799</v>
      </c>
      <c r="P123" s="38">
        <f t="shared" si="13"/>
        <v>39.393939393939398</v>
      </c>
      <c r="Q123" s="38">
        <f t="shared" si="14"/>
        <v>60.606060606060609</v>
      </c>
      <c r="R123" s="38">
        <f t="shared" si="15"/>
        <v>42.372881355932208</v>
      </c>
      <c r="S123" s="39">
        <f t="shared" si="16"/>
        <v>-2.9789419619928097</v>
      </c>
      <c r="T123" s="39">
        <f t="shared" si="17"/>
        <v>-2.9789419619928097</v>
      </c>
      <c r="U123" t="s">
        <v>116</v>
      </c>
      <c r="V123" t="s">
        <v>114</v>
      </c>
      <c r="W123" t="s">
        <v>313</v>
      </c>
      <c r="X123" s="62">
        <v>44450</v>
      </c>
      <c r="Y123" s="41"/>
    </row>
    <row r="124" spans="1:25" ht="15" x14ac:dyDescent="0.25">
      <c r="A124">
        <v>2.81</v>
      </c>
      <c r="B124">
        <v>1.47</v>
      </c>
      <c r="C124" s="29">
        <f t="shared" si="9"/>
        <v>3.614399496453391E-2</v>
      </c>
      <c r="D124" s="30">
        <f>IF(OR($A124="",$B124=""),"",A124*'MPTO_working_2-way'!$G123)</f>
        <v>2.9115646258503403</v>
      </c>
      <c r="E124" s="32">
        <f>IF(OR($A124="",$B124=""),"",B124*'MPTO_working_2-way'!$G123)</f>
        <v>1.5231316725978647</v>
      </c>
      <c r="F124" s="30">
        <f>IF(OR($A124="",$B124=""),"",'MPTO_working_2-way'!D123)</f>
        <v>2.9603325330562225</v>
      </c>
      <c r="G124" s="32">
        <f>IF(OR($A124="",$B124=""),"",'MPTO_working_2-way'!E123)</f>
        <v>1.5101175352331511</v>
      </c>
      <c r="H124" s="30">
        <f>IF(OR($A124="",$B124=""),"",'OddsRatio_working_2-way'!M123)</f>
        <v>2.9624127572422765</v>
      </c>
      <c r="I124" s="30">
        <f>IF(OR($A124="",$B124=""),"",'OddsRatio_working_2-way'!N123)</f>
        <v>1.5095767933170556</v>
      </c>
      <c r="J124" s="30">
        <f>IF('Log_working_2-way'!$D123="","",A124^('Log_working_2-way'!$D123))</f>
        <v>2.9856480485138026</v>
      </c>
      <c r="K124" s="32">
        <f>IF('Log_working_2-way'!$D123="","",B124^('Log_working_2-way'!$D123))</f>
        <v>1.5036139212828077</v>
      </c>
      <c r="L124" s="37">
        <f t="shared" si="10"/>
        <v>0.34345794392523366</v>
      </c>
      <c r="M124" s="37">
        <f t="shared" si="11"/>
        <v>0.65654205607476634</v>
      </c>
      <c r="N124" s="38">
        <v>100</v>
      </c>
      <c r="O124" s="38">
        <f t="shared" si="12"/>
        <v>64.412811387900362</v>
      </c>
      <c r="P124" s="38">
        <f t="shared" si="13"/>
        <v>31.972789115646258</v>
      </c>
      <c r="Q124" s="38">
        <f t="shared" si="14"/>
        <v>68.027210884353735</v>
      </c>
      <c r="R124" s="38">
        <f t="shared" si="15"/>
        <v>35.587188612099645</v>
      </c>
      <c r="S124" s="39">
        <f t="shared" si="16"/>
        <v>-3.6143994964533732</v>
      </c>
      <c r="T124" s="39">
        <f t="shared" si="17"/>
        <v>-3.6143994964533874</v>
      </c>
      <c r="U124" t="s">
        <v>370</v>
      </c>
      <c r="V124" t="s">
        <v>375</v>
      </c>
      <c r="W124" t="s">
        <v>314</v>
      </c>
      <c r="X124" s="62">
        <v>44450</v>
      </c>
      <c r="Y124" s="41"/>
    </row>
    <row r="125" spans="1:25" ht="15" x14ac:dyDescent="0.25">
      <c r="A125">
        <v>2.68</v>
      </c>
      <c r="B125">
        <v>1.49</v>
      </c>
      <c r="C125" s="29">
        <f t="shared" si="9"/>
        <v>4.4275267955524278E-2</v>
      </c>
      <c r="D125" s="30">
        <f>IF(OR($A125="",$B125=""),"",A125*'MPTO_working_2-way'!$G124)</f>
        <v>2.7986577181208054</v>
      </c>
      <c r="E125" s="32">
        <f>IF(OR($A125="",$B125=""),"",B125*'MPTO_working_2-way'!$G124)</f>
        <v>1.5559701492537312</v>
      </c>
      <c r="F125" s="30">
        <f>IF(OR($A125="",$B125=""),"",'MPTO_working_2-way'!D124)</f>
        <v>2.8490296803652964</v>
      </c>
      <c r="G125" s="32">
        <f>IF(OR($A125="",$B125=""),"",'MPTO_working_2-way'!E124)</f>
        <v>1.5408242012656272</v>
      </c>
      <c r="H125" s="30">
        <f>IF(OR($A125="",$B125=""),"",'OddsRatio_working_2-way'!M124)</f>
        <v>2.8516401995451033</v>
      </c>
      <c r="I125" s="30">
        <f>IF(OR($A125="",$B125=""),"",'OddsRatio_working_2-way'!N124)</f>
        <v>1.5400617248673218</v>
      </c>
      <c r="J125" s="30">
        <f>IF('Log_working_2-way'!$D124="","",A125^('Log_working_2-way'!$D124))</f>
        <v>2.8757866306500204</v>
      </c>
      <c r="K125" s="32">
        <f>IF('Log_working_2-way'!$D124="","",B125^('Log_working_2-way'!$D124))</f>
        <v>1.5331096744473196</v>
      </c>
      <c r="L125" s="37">
        <f t="shared" si="10"/>
        <v>0.35731414868105515</v>
      </c>
      <c r="M125" s="37">
        <f t="shared" si="11"/>
        <v>0.64268585131894485</v>
      </c>
      <c r="N125" s="38">
        <v>100</v>
      </c>
      <c r="O125" s="38">
        <f t="shared" si="12"/>
        <v>62.686567164179095</v>
      </c>
      <c r="P125" s="38">
        <f t="shared" si="13"/>
        <v>32.885906040268459</v>
      </c>
      <c r="Q125" s="38">
        <f t="shared" si="14"/>
        <v>67.114093959731548</v>
      </c>
      <c r="R125" s="38">
        <f t="shared" si="15"/>
        <v>37.31343283582089</v>
      </c>
      <c r="S125" s="39">
        <f t="shared" si="16"/>
        <v>-4.4275267955524527</v>
      </c>
      <c r="T125" s="39">
        <f t="shared" si="17"/>
        <v>-4.4275267955524313</v>
      </c>
      <c r="U125" t="s">
        <v>369</v>
      </c>
      <c r="V125" t="s">
        <v>112</v>
      </c>
      <c r="W125" t="s">
        <v>314</v>
      </c>
      <c r="X125" s="62">
        <v>44450</v>
      </c>
      <c r="Y125" s="41"/>
    </row>
    <row r="126" spans="1:25" ht="15" x14ac:dyDescent="0.25">
      <c r="A126">
        <v>2.31</v>
      </c>
      <c r="B126">
        <v>1.7</v>
      </c>
      <c r="C126" s="29">
        <f t="shared" si="9"/>
        <v>2.1135727018080086E-2</v>
      </c>
      <c r="D126" s="30">
        <f>IF(OR($A126="",$B126=""),"",A126*'MPTO_working_2-way'!$G125)</f>
        <v>2.3588235294117652</v>
      </c>
      <c r="E126" s="32">
        <f>IF(OR($A126="",$B126=""),"",B126*'MPTO_working_2-way'!$G125)</f>
        <v>1.7359307359307361</v>
      </c>
      <c r="F126" s="30">
        <f>IF(OR($A126="",$B126=""),"",'MPTO_working_2-way'!D125)</f>
        <v>2.3678022309315652</v>
      </c>
      <c r="G126" s="32">
        <f>IF(OR($A126="",$B126=""),"",'MPTO_working_2-way'!E125)</f>
        <v>1.7310998457130264</v>
      </c>
      <c r="H126" s="30">
        <f>IF(OR($A126="",$B126=""),"",'OddsRatio_working_2-way'!M125)</f>
        <v>2.368001670842756</v>
      </c>
      <c r="I126" s="30">
        <f>IF(OR($A126="",$B126=""),"",'OddsRatio_working_2-way'!N125)</f>
        <v>1.7309932592289536</v>
      </c>
      <c r="J126" s="30">
        <f>IF('Log_working_2-way'!$D125="","",A126^('Log_working_2-way'!$D125))</f>
        <v>2.3720861866447516</v>
      </c>
      <c r="K126" s="32">
        <f>IF('Log_working_2-way'!$D125="","",B126^('Log_working_2-way'!$D125))</f>
        <v>1.7288171907373842</v>
      </c>
      <c r="L126" s="37">
        <f t="shared" si="10"/>
        <v>0.42394014962593507</v>
      </c>
      <c r="M126" s="37">
        <f t="shared" si="11"/>
        <v>0.57605985037406482</v>
      </c>
      <c r="N126" s="38">
        <v>100</v>
      </c>
      <c r="O126" s="38">
        <f t="shared" si="12"/>
        <v>56.709956709956707</v>
      </c>
      <c r="P126" s="38">
        <f t="shared" si="13"/>
        <v>41.176470588235297</v>
      </c>
      <c r="Q126" s="38">
        <f t="shared" si="14"/>
        <v>58.82352941176471</v>
      </c>
      <c r="R126" s="38">
        <f t="shared" si="15"/>
        <v>43.290043290043286</v>
      </c>
      <c r="S126" s="39">
        <f t="shared" si="16"/>
        <v>-2.1135727018080033</v>
      </c>
      <c r="T126" s="39">
        <f t="shared" si="17"/>
        <v>-2.1135727018079891</v>
      </c>
      <c r="U126" t="s">
        <v>87</v>
      </c>
      <c r="V126" t="s">
        <v>365</v>
      </c>
      <c r="W126" t="s">
        <v>314</v>
      </c>
      <c r="X126" s="62">
        <v>44450</v>
      </c>
      <c r="Y126" s="41"/>
    </row>
    <row r="127" spans="1:25" ht="15" x14ac:dyDescent="0.25">
      <c r="A127">
        <v>2.77</v>
      </c>
      <c r="B127">
        <v>1.47</v>
      </c>
      <c r="C127" s="29">
        <f t="shared" si="9"/>
        <v>4.1282939168447275E-2</v>
      </c>
      <c r="D127" s="30">
        <f>IF(OR($A127="",$B127=""),"",A127*'MPTO_working_2-way'!$G126)</f>
        <v>2.8843537414965992</v>
      </c>
      <c r="E127" s="32">
        <f>IF(OR($A127="",$B127=""),"",B127*'MPTO_working_2-way'!$G126)</f>
        <v>1.5306859205776175</v>
      </c>
      <c r="F127" s="30">
        <f>IF(OR($A127="",$B127=""),"",'MPTO_working_2-way'!D126)</f>
        <v>2.9379847757855626</v>
      </c>
      <c r="G127" s="32">
        <f>IF(OR($A127="",$B127=""),"",'MPTO_working_2-way'!E126)</f>
        <v>1.5159999255384502</v>
      </c>
      <c r="H127" s="30">
        <f>IF(OR($A127="",$B127=""),"",'OddsRatio_working_2-way'!M126)</f>
        <v>2.9406074942678422</v>
      </c>
      <c r="I127" s="30">
        <f>IF(OR($A127="",$B127=""),"",'OddsRatio_working_2-way'!N126)</f>
        <v>1.5153025549750767</v>
      </c>
      <c r="J127" s="30">
        <f>IF('Log_working_2-way'!$D126="","",A127^('Log_working_2-way'!$D126))</f>
        <v>2.9663306768709083</v>
      </c>
      <c r="K127" s="32">
        <f>IF('Log_working_2-way'!$D126="","",B127^('Log_working_2-way'!$D126))</f>
        <v>1.5085614600644057</v>
      </c>
      <c r="L127" s="37">
        <f t="shared" si="10"/>
        <v>0.34669811320754712</v>
      </c>
      <c r="M127" s="37">
        <f t="shared" si="11"/>
        <v>0.65330188679245271</v>
      </c>
      <c r="N127" s="38">
        <v>100</v>
      </c>
      <c r="O127" s="38">
        <f t="shared" si="12"/>
        <v>63.898916967509031</v>
      </c>
      <c r="P127" s="38">
        <f t="shared" si="13"/>
        <v>31.972789115646258</v>
      </c>
      <c r="Q127" s="38">
        <f t="shared" si="14"/>
        <v>68.027210884353735</v>
      </c>
      <c r="R127" s="38">
        <f t="shared" si="15"/>
        <v>36.101083032490976</v>
      </c>
      <c r="S127" s="39">
        <f t="shared" si="16"/>
        <v>-4.1282939168447044</v>
      </c>
      <c r="T127" s="39">
        <f t="shared" si="17"/>
        <v>-4.1282939168447186</v>
      </c>
      <c r="U127" t="s">
        <v>53</v>
      </c>
      <c r="V127" t="s">
        <v>89</v>
      </c>
      <c r="W127" t="s">
        <v>314</v>
      </c>
      <c r="X127" s="62">
        <v>44450</v>
      </c>
      <c r="Y127" s="41"/>
    </row>
    <row r="128" spans="1:25" ht="15" x14ac:dyDescent="0.25">
      <c r="A128">
        <v>1.96</v>
      </c>
      <c r="B128">
        <v>1.93</v>
      </c>
      <c r="C128" s="29">
        <f t="shared" si="9"/>
        <v>2.8338796658559762E-2</v>
      </c>
      <c r="D128" s="30">
        <f>IF(OR($A128="",$B128=""),"",A128*'MPTO_working_2-way'!$G127)</f>
        <v>2.0155440414507773</v>
      </c>
      <c r="E128" s="32">
        <f>IF(OR($A128="",$B128=""),"",B128*'MPTO_working_2-way'!$G127)</f>
        <v>1.9846938775510203</v>
      </c>
      <c r="F128" s="30">
        <f>IF(OR($A128="",$B128=""),"",'MPTO_working_2-way'!D127)</f>
        <v>2.0159880622468553</v>
      </c>
      <c r="G128" s="32">
        <f>IF(OR($A128="",$B128=""),"",'MPTO_working_2-way'!E127)</f>
        <v>1.9842635333613092</v>
      </c>
      <c r="H128" s="30">
        <f>IF(OR($A128="",$B128=""),"",'OddsRatio_working_2-way'!M127)</f>
        <v>2.0160010160015238</v>
      </c>
      <c r="I128" s="30">
        <f>IF(OR($A128="",$B128=""),"",'OddsRatio_working_2-way'!N127)</f>
        <v>1.9842509842514759</v>
      </c>
      <c r="J128" s="30">
        <f>IF('Log_working_2-way'!$D127="","",A128^('Log_working_2-way'!$D127))</f>
        <v>2.0162023284286739</v>
      </c>
      <c r="K128" s="32">
        <f>IF('Log_working_2-way'!$D127="","",B128^('Log_working_2-way'!$D127))</f>
        <v>1.9840560014719333</v>
      </c>
      <c r="L128" s="37">
        <f t="shared" si="10"/>
        <v>0.49614395886889456</v>
      </c>
      <c r="M128" s="37">
        <f t="shared" si="11"/>
        <v>0.50385604113110538</v>
      </c>
      <c r="N128" s="38">
        <v>100</v>
      </c>
      <c r="O128" s="38">
        <f t="shared" si="12"/>
        <v>48.979591836734699</v>
      </c>
      <c r="P128" s="38">
        <f t="shared" si="13"/>
        <v>48.186528497409334</v>
      </c>
      <c r="Q128" s="38">
        <f t="shared" si="14"/>
        <v>51.81347150259068</v>
      </c>
      <c r="R128" s="38">
        <f t="shared" si="15"/>
        <v>51.020408163265309</v>
      </c>
      <c r="S128" s="39">
        <f t="shared" si="16"/>
        <v>-2.8338796658559815</v>
      </c>
      <c r="T128" s="39">
        <f t="shared" si="17"/>
        <v>-2.8338796658559744</v>
      </c>
      <c r="U128" t="s">
        <v>190</v>
      </c>
      <c r="V128" t="s">
        <v>376</v>
      </c>
      <c r="W128" t="s">
        <v>318</v>
      </c>
      <c r="X128" s="62">
        <v>44450</v>
      </c>
      <c r="Y128" s="41"/>
    </row>
    <row r="129" spans="1:25" s="35" customFormat="1" ht="15" x14ac:dyDescent="0.25">
      <c r="A129">
        <v>2.09</v>
      </c>
      <c r="B129">
        <v>1.79</v>
      </c>
      <c r="C129" s="29">
        <f t="shared" si="9"/>
        <v>3.7128117398625982E-2</v>
      </c>
      <c r="D129" s="30">
        <f>IF(OR($A129="",$B129=""),"",A129*'MPTO_working_2-way'!$G128)</f>
        <v>2.1675977653631282</v>
      </c>
      <c r="E129" s="32">
        <f>IF(OR($A129="",$B129=""),"",B129*'MPTO_working_2-way'!$G128)</f>
        <v>1.8564593301435406</v>
      </c>
      <c r="F129" s="30">
        <f>IF(OR($A129="",$B129=""),"",'MPTO_working_2-way'!D128)</f>
        <v>2.1743628490889537</v>
      </c>
      <c r="G129" s="32">
        <f>IF(OR($A129="",$B129=""),"",'MPTO_working_2-way'!E128)</f>
        <v>1.8515255747197545</v>
      </c>
      <c r="H129" s="30">
        <f>IF(OR($A129="",$B129=""),"",'OddsRatio_working_2-way'!M128)</f>
        <v>2.1746262535134471</v>
      </c>
      <c r="I129" s="30">
        <f>IF(OR($A129="",$B129=""),"",'OddsRatio_working_2-way'!N128)</f>
        <v>1.8513346241060764</v>
      </c>
      <c r="J129" s="30">
        <f>IF('Log_working_2-way'!$D128="","",A129^('Log_working_2-way'!$D128))</f>
        <v>2.177733465070919</v>
      </c>
      <c r="K129" s="32">
        <f>IF('Log_working_2-way'!$D128="","",B129^('Log_working_2-way'!$D128))</f>
        <v>1.8490885498780329</v>
      </c>
      <c r="L129" s="37">
        <f t="shared" si="10"/>
        <v>0.46134020618556709</v>
      </c>
      <c r="M129" s="37">
        <f t="shared" si="11"/>
        <v>0.53865979381443296</v>
      </c>
      <c r="N129" s="38">
        <v>100</v>
      </c>
      <c r="O129" s="38">
        <f t="shared" si="12"/>
        <v>52.153110047846894</v>
      </c>
      <c r="P129" s="38">
        <f t="shared" si="13"/>
        <v>44.134078212290497</v>
      </c>
      <c r="Q129" s="38">
        <f t="shared" si="14"/>
        <v>55.865921787709496</v>
      </c>
      <c r="R129" s="38">
        <f t="shared" si="15"/>
        <v>47.846889952153113</v>
      </c>
      <c r="S129" s="39">
        <f t="shared" si="16"/>
        <v>-3.7128117398626017</v>
      </c>
      <c r="T129" s="39">
        <f t="shared" si="17"/>
        <v>-3.7128117398626159</v>
      </c>
      <c r="U129" t="s">
        <v>128</v>
      </c>
      <c r="V129" t="s">
        <v>371</v>
      </c>
      <c r="W129" t="s">
        <v>318</v>
      </c>
      <c r="X129" s="62">
        <v>44450</v>
      </c>
      <c r="Y129" s="41"/>
    </row>
    <row r="130" spans="1:25" ht="15" x14ac:dyDescent="0.25">
      <c r="A130">
        <v>1.65</v>
      </c>
      <c r="B130">
        <v>2.31</v>
      </c>
      <c r="C130" s="29">
        <f t="shared" si="9"/>
        <v>3.8961038961038863E-2</v>
      </c>
      <c r="D130" s="30">
        <f>IF(OR($A130="",$B130=""),"",A130*'MPTO_working_2-way'!$G129)</f>
        <v>1.714285714285714</v>
      </c>
      <c r="E130" s="32">
        <f>IF(OR($A130="",$B130=""),"",B130*'MPTO_working_2-way'!$G129)</f>
        <v>2.4</v>
      </c>
      <c r="F130" s="30">
        <f>IF(OR($A130="",$B130=""),"",'MPTO_working_2-way'!D129)</f>
        <v>1.7047970479704795</v>
      </c>
      <c r="G130" s="32">
        <f>IF(OR($A130="",$B130=""),"",'MPTO_working_2-way'!E129)</f>
        <v>2.418848167539267</v>
      </c>
      <c r="H130" s="30">
        <f>IF(OR($A130="",$B130=""),"",'OddsRatio_working_2-way'!M129)</f>
        <v>1.7044027300535323</v>
      </c>
      <c r="I130" s="30">
        <f>IF(OR($A130="",$B130=""),"",'OddsRatio_working_2-way'!N129)</f>
        <v>2.4196424251848119</v>
      </c>
      <c r="J130" s="30">
        <f>IF('Log_working_2-way'!$D129="","",A130^('Log_working_2-way'!$D129))</f>
        <v>1.7000791913146875</v>
      </c>
      <c r="K130" s="32">
        <f>IF('Log_working_2-way'!$D129="","",B130^('Log_working_2-way'!$D129))</f>
        <v>2.4284098319246836</v>
      </c>
      <c r="L130" s="37">
        <f t="shared" si="10"/>
        <v>0.58333333333333348</v>
      </c>
      <c r="M130" s="37">
        <f t="shared" si="11"/>
        <v>0.41666666666666669</v>
      </c>
      <c r="N130" s="38">
        <v>100</v>
      </c>
      <c r="O130" s="38">
        <f t="shared" si="12"/>
        <v>39.393939393939398</v>
      </c>
      <c r="P130" s="38">
        <f t="shared" si="13"/>
        <v>56.709956709956707</v>
      </c>
      <c r="Q130" s="38">
        <f t="shared" si="14"/>
        <v>43.290043290043286</v>
      </c>
      <c r="R130" s="38">
        <f t="shared" si="15"/>
        <v>60.606060606060609</v>
      </c>
      <c r="S130" s="39">
        <f t="shared" si="16"/>
        <v>-3.8961038961038881</v>
      </c>
      <c r="T130" s="39">
        <f t="shared" si="17"/>
        <v>-3.8961038961039023</v>
      </c>
      <c r="U130" t="s">
        <v>125</v>
      </c>
      <c r="V130" t="s">
        <v>93</v>
      </c>
      <c r="W130" t="s">
        <v>318</v>
      </c>
      <c r="X130" s="62">
        <v>44450</v>
      </c>
      <c r="Y130" s="41"/>
    </row>
    <row r="131" spans="1:25" ht="15" x14ac:dyDescent="0.25">
      <c r="A131">
        <v>2.0699999999999998</v>
      </c>
      <c r="B131">
        <v>1.83</v>
      </c>
      <c r="C131" s="29">
        <f t="shared" ref="C131:C194" si="18">IF(OR($A131="",$B131=""),"",(1/A131)+(1/B131)-1)</f>
        <v>2.9539874871307603E-2</v>
      </c>
      <c r="D131" s="30">
        <f>IF(OR($A131="",$B131=""),"",A131*'MPTO_working_2-way'!$G130)</f>
        <v>2.1311475409836067</v>
      </c>
      <c r="E131" s="32">
        <f>IF(OR($A131="",$B131=""),"",B131*'MPTO_working_2-way'!$G130)</f>
        <v>1.8840579710144929</v>
      </c>
      <c r="F131" s="30">
        <f>IF(OR($A131="",$B131=""),"",'MPTO_working_2-way'!D130)</f>
        <v>2.1352836729517204</v>
      </c>
      <c r="G131" s="32">
        <f>IF(OR($A131="",$B131=""),"",'MPTO_working_2-way'!E130)</f>
        <v>1.8808371192373576</v>
      </c>
      <c r="H131" s="30">
        <f>IF(OR($A131="",$B131=""),"",'OddsRatio_working_2-way'!M130)</f>
        <v>2.1354103339788768</v>
      </c>
      <c r="I131" s="30">
        <f>IF(OR($A131="",$B131=""),"",'OddsRatio_working_2-way'!N130)</f>
        <v>1.8807388571985679</v>
      </c>
      <c r="J131" s="30">
        <f>IF('Log_working_2-way'!$D130="","",A131^('Log_working_2-way'!$D130))</f>
        <v>2.137293622577233</v>
      </c>
      <c r="K131" s="32">
        <f>IF('Log_working_2-way'!$D130="","",B131^('Log_working_2-way'!$D130))</f>
        <v>1.8792804075818812</v>
      </c>
      <c r="L131" s="37">
        <f t="shared" si="10"/>
        <v>0.46923076923076917</v>
      </c>
      <c r="M131" s="37">
        <f t="shared" si="11"/>
        <v>0.53076923076923077</v>
      </c>
      <c r="N131" s="38">
        <v>100</v>
      </c>
      <c r="O131" s="38">
        <f t="shared" si="12"/>
        <v>51.690821256038639</v>
      </c>
      <c r="P131" s="38">
        <f t="shared" si="13"/>
        <v>45.355191256830594</v>
      </c>
      <c r="Q131" s="38">
        <f t="shared" si="14"/>
        <v>54.644808743169392</v>
      </c>
      <c r="R131" s="38">
        <f t="shared" si="15"/>
        <v>48.309178743961354</v>
      </c>
      <c r="S131" s="39">
        <f t="shared" si="16"/>
        <v>-2.9539874871307532</v>
      </c>
      <c r="T131" s="39">
        <f t="shared" si="17"/>
        <v>-2.9539874871307603</v>
      </c>
      <c r="U131" t="s">
        <v>124</v>
      </c>
      <c r="V131" t="s">
        <v>126</v>
      </c>
      <c r="W131" t="s">
        <v>318</v>
      </c>
      <c r="X131" s="62">
        <v>44450</v>
      </c>
      <c r="Y131" s="41"/>
    </row>
    <row r="132" spans="1:25" ht="15" x14ac:dyDescent="0.25">
      <c r="A132">
        <v>1.61</v>
      </c>
      <c r="B132">
        <v>2.36</v>
      </c>
      <c r="C132" s="29">
        <f t="shared" si="18"/>
        <v>4.4846825981682326E-2</v>
      </c>
      <c r="D132" s="30">
        <f>IF(OR($A132="",$B132=""),"",A132*'MPTO_working_2-way'!$G131)</f>
        <v>1.6822033898305087</v>
      </c>
      <c r="E132" s="32">
        <f>IF(OR($A132="",$B132=""),"",B132*'MPTO_working_2-way'!$G131)</f>
        <v>2.4658385093167703</v>
      </c>
      <c r="F132" s="30">
        <f>IF(OR($A132="",$B132=""),"",'MPTO_working_2-way'!D131)</f>
        <v>1.6703006857745737</v>
      </c>
      <c r="G132" s="32">
        <f>IF(OR($A132="",$B132=""),"",'MPTO_working_2-way'!E131)</f>
        <v>2.4918677859391396</v>
      </c>
      <c r="H132" s="30">
        <f>IF(OR($A132="",$B132=""),"",'OddsRatio_working_2-way'!M131)</f>
        <v>1.6697233845138648</v>
      </c>
      <c r="I132" s="30">
        <f>IF(OR($A132="",$B132=""),"",'OddsRatio_working_2-way'!N131)</f>
        <v>2.4931537753095996</v>
      </c>
      <c r="J132" s="30">
        <f>IF('Log_working_2-way'!$D131="","",A132^('Log_working_2-way'!$D131))</f>
        <v>1.6642785352461773</v>
      </c>
      <c r="K132" s="32">
        <f>IF('Log_working_2-way'!$D131="","",B132^('Log_working_2-way'!$D131))</f>
        <v>2.5053926130981345</v>
      </c>
      <c r="L132" s="37">
        <f t="shared" ref="L132:L195" si="19">(1/D132)</f>
        <v>0.59445843828715361</v>
      </c>
      <c r="M132" s="37">
        <f t="shared" ref="M132:M195" si="20">(1/E132)</f>
        <v>0.40554156171284633</v>
      </c>
      <c r="N132" s="38">
        <v>100</v>
      </c>
      <c r="O132" s="38">
        <f t="shared" ref="O132:O195" si="21">(1/A132)*((N132*A132)-N132)</f>
        <v>37.888198757763973</v>
      </c>
      <c r="P132" s="38">
        <f t="shared" ref="P132:P195" si="22">(1/B132)*((N132*B132)-N132)</f>
        <v>57.627118644067799</v>
      </c>
      <c r="Q132" s="38">
        <f t="shared" ref="Q132:Q195" si="23">(1/B132)*N132</f>
        <v>42.372881355932208</v>
      </c>
      <c r="R132" s="38">
        <f t="shared" ref="R132:R195" si="24">(1/A132)*N132</f>
        <v>62.11180124223602</v>
      </c>
      <c r="S132" s="39">
        <f t="shared" ref="S132:S195" si="25">O132-Q132</f>
        <v>-4.4846825981682343</v>
      </c>
      <c r="T132" s="39">
        <f t="shared" ref="T132:T195" si="26">P132-R132</f>
        <v>-4.4846825981682201</v>
      </c>
      <c r="U132" t="s">
        <v>277</v>
      </c>
      <c r="V132" t="s">
        <v>191</v>
      </c>
      <c r="W132" t="s">
        <v>315</v>
      </c>
      <c r="X132" s="62">
        <v>44451</v>
      </c>
      <c r="Y132" s="41"/>
    </row>
    <row r="133" spans="1:25" ht="15" x14ac:dyDescent="0.25">
      <c r="A133">
        <v>1.63</v>
      </c>
      <c r="B133">
        <v>2.31</v>
      </c>
      <c r="C133" s="29">
        <f t="shared" si="18"/>
        <v>4.6397365415770331E-2</v>
      </c>
      <c r="D133" s="30">
        <f>IF(OR($A133="",$B133=""),"",A133*'MPTO_working_2-way'!$G132)</f>
        <v>1.7056277056277056</v>
      </c>
      <c r="E133" s="32">
        <f>IF(OR($A133="",$B133=""),"",B133*'MPTO_working_2-way'!$G132)</f>
        <v>2.4171779141104297</v>
      </c>
      <c r="F133" s="30">
        <f>IF(OR($A133="",$B133=""),"",'MPTO_working_2-way'!D132)</f>
        <v>1.6940588936629699</v>
      </c>
      <c r="G133" s="32">
        <f>IF(OR($A133="",$B133=""),"",'MPTO_working_2-way'!E132)</f>
        <v>2.4407999222117787</v>
      </c>
      <c r="H133" s="30">
        <f>IF(OR($A133="",$B133=""),"",'OddsRatio_working_2-way'!M132)</f>
        <v>1.6934810960180178</v>
      </c>
      <c r="I133" s="30">
        <f>IF(OR($A133="",$B133=""),"",'OddsRatio_working_2-way'!N132)</f>
        <v>2.442000374259687</v>
      </c>
      <c r="J133" s="30">
        <f>IF('Log_working_2-way'!$D132="","",A133^('Log_working_2-way'!$D132))</f>
        <v>1.6881850418584505</v>
      </c>
      <c r="K133" s="32">
        <f>IF('Log_working_2-way'!$D132="","",B133^('Log_working_2-way'!$D132))</f>
        <v>2.4530975525108785</v>
      </c>
      <c r="L133" s="37">
        <f t="shared" si="19"/>
        <v>0.58629441624365486</v>
      </c>
      <c r="M133" s="37">
        <f t="shared" si="20"/>
        <v>0.41370558375634514</v>
      </c>
      <c r="N133" s="38">
        <v>100</v>
      </c>
      <c r="O133" s="38">
        <f t="shared" si="21"/>
        <v>38.650306748466257</v>
      </c>
      <c r="P133" s="38">
        <f t="shared" si="22"/>
        <v>56.709956709956707</v>
      </c>
      <c r="Q133" s="38">
        <f t="shared" si="23"/>
        <v>43.290043290043286</v>
      </c>
      <c r="R133" s="38">
        <f t="shared" si="24"/>
        <v>61.349693251533743</v>
      </c>
      <c r="S133" s="39">
        <f t="shared" si="25"/>
        <v>-4.6397365415770295</v>
      </c>
      <c r="T133" s="39">
        <f t="shared" si="26"/>
        <v>-4.6397365415770366</v>
      </c>
      <c r="U133" t="s">
        <v>278</v>
      </c>
      <c r="V133" t="s">
        <v>197</v>
      </c>
      <c r="W133" t="s">
        <v>315</v>
      </c>
      <c r="X133" s="62">
        <v>44451</v>
      </c>
      <c r="Y133" s="41"/>
    </row>
    <row r="134" spans="1:25" ht="15" x14ac:dyDescent="0.25">
      <c r="A134">
        <v>1.76</v>
      </c>
      <c r="B134">
        <v>2.08</v>
      </c>
      <c r="C134" s="29">
        <f t="shared" si="18"/>
        <v>4.8951048951048959E-2</v>
      </c>
      <c r="D134" s="30">
        <f>IF(OR($A134="",$B134=""),"",A134*'MPTO_working_2-way'!$G133)</f>
        <v>1.8461538461538463</v>
      </c>
      <c r="E134" s="32">
        <f>IF(OR($A134="",$B134=""),"",B134*'MPTO_working_2-way'!$G133)</f>
        <v>2.1818181818181821</v>
      </c>
      <c r="F134" s="30">
        <f>IF(OR($A134="",$B134=""),"",'MPTO_working_2-way'!D133)</f>
        <v>1.8392282958199357</v>
      </c>
      <c r="G134" s="32">
        <f>IF(OR($A134="",$B134=""),"",'MPTO_working_2-way'!E133)</f>
        <v>2.1915708812260539</v>
      </c>
      <c r="H134" s="30">
        <f>IF(OR($A134="",$B134=""),"",'OddsRatio_working_2-way'!M133)</f>
        <v>1.838870492807861</v>
      </c>
      <c r="I134" s="30">
        <f>IF(OR($A134="",$B134=""),"",'OddsRatio_working_2-way'!N133)</f>
        <v>2.1920791213585393</v>
      </c>
      <c r="J134" s="30">
        <f>IF('Log_working_2-way'!$D133="","",A134^('Log_working_2-way'!$D133))</f>
        <v>1.835690492831995</v>
      </c>
      <c r="K134" s="32">
        <f>IF('Log_working_2-way'!$D133="","",B134^('Log_working_2-way'!$D133))</f>
        <v>2.196615264354977</v>
      </c>
      <c r="L134" s="37">
        <f t="shared" si="19"/>
        <v>0.54166666666666663</v>
      </c>
      <c r="M134" s="37">
        <f t="shared" si="20"/>
        <v>0.45833333333333326</v>
      </c>
      <c r="N134" s="38">
        <v>100</v>
      </c>
      <c r="O134" s="38">
        <f t="shared" si="21"/>
        <v>43.181818181818187</v>
      </c>
      <c r="P134" s="38">
        <f t="shared" si="22"/>
        <v>51.92307692307692</v>
      </c>
      <c r="Q134" s="38">
        <f t="shared" si="23"/>
        <v>48.076923076923073</v>
      </c>
      <c r="R134" s="38">
        <f t="shared" si="24"/>
        <v>56.81818181818182</v>
      </c>
      <c r="S134" s="39">
        <f t="shared" si="25"/>
        <v>-4.8951048951048861</v>
      </c>
      <c r="T134" s="39">
        <f t="shared" si="26"/>
        <v>-4.8951048951049003</v>
      </c>
      <c r="U134" t="s">
        <v>336</v>
      </c>
      <c r="V134" t="s">
        <v>274</v>
      </c>
      <c r="W134" t="s">
        <v>315</v>
      </c>
      <c r="X134" s="62">
        <v>44451</v>
      </c>
      <c r="Y134" s="41"/>
    </row>
    <row r="135" spans="1:25" s="35" customFormat="1" ht="15" x14ac:dyDescent="0.25">
      <c r="A135">
        <v>1.6</v>
      </c>
      <c r="B135">
        <v>2.39</v>
      </c>
      <c r="C135" s="29">
        <f t="shared" si="18"/>
        <v>4.3410041841004166E-2</v>
      </c>
      <c r="D135" s="30">
        <f>IF(OR($A135="",$B135=""),"",A135*'MPTO_working_2-way'!$G134)</f>
        <v>1.6694560669456067</v>
      </c>
      <c r="E135" s="32">
        <f>IF(OR($A135="",$B135=""),"",B135*'MPTO_working_2-way'!$G134)</f>
        <v>2.4937499999999999</v>
      </c>
      <c r="F135" s="30">
        <f>IF(OR($A135="",$B135=""),"",'MPTO_working_2-way'!D134)</f>
        <v>1.6575639358474208</v>
      </c>
      <c r="G135" s="32">
        <f>IF(OR($A135="",$B135=""),"",'MPTO_working_2-way'!E134)</f>
        <v>2.5207646671061306</v>
      </c>
      <c r="H135" s="30">
        <f>IF(OR($A135="",$B135=""),"",'OddsRatio_working_2-way'!M134)</f>
        <v>1.6570043198176039</v>
      </c>
      <c r="I135" s="30">
        <f>IF(OR($A135="",$B135=""),"",'OddsRatio_working_2-way'!N134)</f>
        <v>2.52206000757745</v>
      </c>
      <c r="J135" s="30">
        <f>IF('Log_working_2-way'!$D134="","",A135^('Log_working_2-way'!$D134))</f>
        <v>1.6515679551422944</v>
      </c>
      <c r="K135" s="32">
        <f>IF('Log_working_2-way'!$D134="","",B135^('Log_working_2-way'!$D134))</f>
        <v>2.5347593326332167</v>
      </c>
      <c r="L135" s="37">
        <f t="shared" si="19"/>
        <v>0.59899749373433586</v>
      </c>
      <c r="M135" s="37">
        <f t="shared" si="20"/>
        <v>0.40100250626566419</v>
      </c>
      <c r="N135" s="38">
        <v>100</v>
      </c>
      <c r="O135" s="38">
        <f t="shared" si="21"/>
        <v>37.5</v>
      </c>
      <c r="P135" s="38">
        <f t="shared" si="22"/>
        <v>58.15899581589958</v>
      </c>
      <c r="Q135" s="38">
        <f t="shared" si="23"/>
        <v>41.841004184100413</v>
      </c>
      <c r="R135" s="38">
        <f t="shared" si="24"/>
        <v>62.5</v>
      </c>
      <c r="S135" s="39">
        <f t="shared" si="25"/>
        <v>-4.341004184100413</v>
      </c>
      <c r="T135" s="39">
        <f t="shared" si="26"/>
        <v>-4.3410041841004201</v>
      </c>
      <c r="U135" t="s">
        <v>192</v>
      </c>
      <c r="V135" t="s">
        <v>337</v>
      </c>
      <c r="W135" t="s">
        <v>315</v>
      </c>
      <c r="X135" s="62">
        <v>44451</v>
      </c>
      <c r="Y135" s="41"/>
    </row>
    <row r="136" spans="1:25" ht="15" x14ac:dyDescent="0.25">
      <c r="A136">
        <v>1.65</v>
      </c>
      <c r="B136">
        <v>2.2999999999999998</v>
      </c>
      <c r="C136" s="29">
        <f t="shared" si="18"/>
        <v>4.0843214756258295E-2</v>
      </c>
      <c r="D136" s="30">
        <f>IF(OR($A136="",$B136=""),"",A136*'MPTO_working_2-way'!$G135)</f>
        <v>1.7173913043478262</v>
      </c>
      <c r="E136" s="32">
        <f>IF(OR($A136="",$B136=""),"",B136*'MPTO_working_2-way'!$G135)</f>
        <v>2.393939393939394</v>
      </c>
      <c r="F136" s="30">
        <f>IF(OR($A136="",$B136=""),"",'MPTO_working_2-way'!D135)</f>
        <v>1.7075365579302588</v>
      </c>
      <c r="G136" s="32">
        <f>IF(OR($A136="",$B136=""),"",'MPTO_working_2-way'!E135)</f>
        <v>2.4133545310015898</v>
      </c>
      <c r="H136" s="30">
        <f>IF(OR($A136="",$B136=""),"",'OddsRatio_working_2-way'!M135)</f>
        <v>1.7071067811865481</v>
      </c>
      <c r="I136" s="30">
        <f>IF(OR($A136="",$B136=""),"",'OddsRatio_working_2-way'!N135)</f>
        <v>2.4142135623730949</v>
      </c>
      <c r="J136" s="30">
        <f>IF('Log_working_2-way'!$D135="","",A136^('Log_working_2-way'!$D135))</f>
        <v>1.7026112839208782</v>
      </c>
      <c r="K136" s="32">
        <f>IF('Log_working_2-way'!$D135="","",B136^('Log_working_2-way'!$D135))</f>
        <v>2.4232620837218128</v>
      </c>
      <c r="L136" s="37">
        <f t="shared" si="19"/>
        <v>0.58227848101265822</v>
      </c>
      <c r="M136" s="37">
        <f t="shared" si="20"/>
        <v>0.41772151898734178</v>
      </c>
      <c r="N136" s="38">
        <v>100</v>
      </c>
      <c r="O136" s="38">
        <f t="shared" si="21"/>
        <v>39.393939393939398</v>
      </c>
      <c r="P136" s="38">
        <f t="shared" si="22"/>
        <v>56.521739130434774</v>
      </c>
      <c r="Q136" s="38">
        <f t="shared" si="23"/>
        <v>43.478260869565219</v>
      </c>
      <c r="R136" s="38">
        <f t="shared" si="24"/>
        <v>60.606060606060609</v>
      </c>
      <c r="S136" s="39">
        <f t="shared" si="25"/>
        <v>-4.0843214756258206</v>
      </c>
      <c r="T136" s="39">
        <f t="shared" si="26"/>
        <v>-4.0843214756258348</v>
      </c>
      <c r="U136" t="s">
        <v>194</v>
      </c>
      <c r="V136" t="s">
        <v>196</v>
      </c>
      <c r="W136" t="s">
        <v>315</v>
      </c>
      <c r="X136" s="62">
        <v>44451</v>
      </c>
      <c r="Y136" s="41"/>
    </row>
    <row r="137" spans="1:25" s="35" customFormat="1" ht="15" x14ac:dyDescent="0.25">
      <c r="A137">
        <v>1.51</v>
      </c>
      <c r="B137">
        <v>2.68</v>
      </c>
      <c r="C137" s="29">
        <f t="shared" si="18"/>
        <v>3.5385983987348046E-2</v>
      </c>
      <c r="D137" s="30">
        <f>IF(OR($A137="",$B137=""),"",A137*'MPTO_working_2-way'!$G136)</f>
        <v>1.5634328358208955</v>
      </c>
      <c r="E137" s="32">
        <f>IF(OR($A137="",$B137=""),"",B137*'MPTO_working_2-way'!$G136)</f>
        <v>2.7748344370860929</v>
      </c>
      <c r="F137" s="30">
        <f>IF(OR($A137="",$B137=""),"",'MPTO_working_2-way'!D136)</f>
        <v>1.5514491642386137</v>
      </c>
      <c r="G137" s="32">
        <f>IF(OR($A137="",$B137=""),"",'MPTO_working_2-way'!E136)</f>
        <v>2.8134037819799778</v>
      </c>
      <c r="H137" s="30">
        <f>IF(OR($A137="",$B137=""),"",'OddsRatio_working_2-way'!M136)</f>
        <v>1.5509731650193399</v>
      </c>
      <c r="I137" s="30">
        <f>IF(OR($A137="",$B137=""),"",'OddsRatio_working_2-way'!N136)</f>
        <v>2.8149704259460604</v>
      </c>
      <c r="J137" s="30">
        <f>IF('Log_working_2-way'!$D136="","",A137^('Log_working_2-way'!$D136))</f>
        <v>1.5454983247930623</v>
      </c>
      <c r="K137" s="32">
        <f>IF('Log_working_2-way'!$D136="","",B137^('Log_working_2-way'!$D136))</f>
        <v>2.8331861979211617</v>
      </c>
      <c r="L137" s="37">
        <f t="shared" si="19"/>
        <v>0.63961813842482096</v>
      </c>
      <c r="M137" s="37">
        <f t="shared" si="20"/>
        <v>0.36038186157517899</v>
      </c>
      <c r="N137" s="38">
        <v>100</v>
      </c>
      <c r="O137" s="38">
        <f t="shared" si="21"/>
        <v>33.774834437086092</v>
      </c>
      <c r="P137" s="38">
        <f t="shared" si="22"/>
        <v>62.686567164179095</v>
      </c>
      <c r="Q137" s="38">
        <f t="shared" si="23"/>
        <v>37.31343283582089</v>
      </c>
      <c r="R137" s="38">
        <f t="shared" si="24"/>
        <v>66.225165562913915</v>
      </c>
      <c r="S137" s="39">
        <f t="shared" si="25"/>
        <v>-3.5385983987347984</v>
      </c>
      <c r="T137" s="39">
        <f t="shared" si="26"/>
        <v>-3.5385983987348197</v>
      </c>
      <c r="U137" t="s">
        <v>201</v>
      </c>
      <c r="V137" t="s">
        <v>182</v>
      </c>
      <c r="W137" t="s">
        <v>178</v>
      </c>
      <c r="X137" s="62">
        <v>44451</v>
      </c>
      <c r="Y137" s="41"/>
    </row>
    <row r="138" spans="1:25" ht="15" x14ac:dyDescent="0.25">
      <c r="A138">
        <v>2.0299999999999998</v>
      </c>
      <c r="B138">
        <v>1.88</v>
      </c>
      <c r="C138" s="29">
        <f t="shared" si="18"/>
        <v>2.4525731055444977E-2</v>
      </c>
      <c r="D138" s="30">
        <f>IF(OR($A138="",$B138=""),"",A138*'MPTO_working_2-way'!$G137)</f>
        <v>2.0797872340425529</v>
      </c>
      <c r="E138" s="32">
        <f>IF(OR($A138="",$B138=""),"",B138*'MPTO_working_2-way'!$G137)</f>
        <v>1.9261083743842364</v>
      </c>
      <c r="F138" s="30">
        <f>IF(OR($A138="",$B138=""),"",'MPTO_working_2-way'!D137)</f>
        <v>2.0818241326641935</v>
      </c>
      <c r="G138" s="32">
        <f>IF(OR($A138="",$B138=""),"",'MPTO_working_2-way'!E137)</f>
        <v>1.9243646631706333</v>
      </c>
      <c r="H138" s="30">
        <f>IF(OR($A138="",$B138=""),"",'OddsRatio_working_2-way'!M137)</f>
        <v>2.081875475946537</v>
      </c>
      <c r="I138" s="30">
        <f>IF(OR($A138="",$B138=""),"",'OddsRatio_working_2-way'!N137)</f>
        <v>1.9243207949834495</v>
      </c>
      <c r="J138" s="30">
        <f>IF('Log_working_2-way'!$D137="","",A138^('Log_working_2-way'!$D137))</f>
        <v>2.0827972819225606</v>
      </c>
      <c r="K138" s="32">
        <f>IF('Log_working_2-way'!$D137="","",B138^('Log_working_2-way'!$D137))</f>
        <v>1.9235339030630429</v>
      </c>
      <c r="L138" s="37">
        <f t="shared" si="19"/>
        <v>0.4808184143222507</v>
      </c>
      <c r="M138" s="37">
        <f t="shared" si="20"/>
        <v>0.51918158567774941</v>
      </c>
      <c r="N138" s="38">
        <v>100</v>
      </c>
      <c r="O138" s="38">
        <f t="shared" si="21"/>
        <v>50.73891625615763</v>
      </c>
      <c r="P138" s="38">
        <f t="shared" si="22"/>
        <v>46.808510638297875</v>
      </c>
      <c r="Q138" s="38">
        <f t="shared" si="23"/>
        <v>53.191489361702125</v>
      </c>
      <c r="R138" s="38">
        <f t="shared" si="24"/>
        <v>49.26108374384237</v>
      </c>
      <c r="S138" s="39">
        <f t="shared" si="25"/>
        <v>-2.452573105544495</v>
      </c>
      <c r="T138" s="39">
        <f t="shared" si="26"/>
        <v>-2.452573105544495</v>
      </c>
      <c r="U138" t="s">
        <v>285</v>
      </c>
      <c r="V138" t="s">
        <v>202</v>
      </c>
      <c r="W138" t="s">
        <v>178</v>
      </c>
      <c r="X138" s="62">
        <v>44451</v>
      </c>
      <c r="Y138" s="41"/>
    </row>
    <row r="139" spans="1:25" ht="15" x14ac:dyDescent="0.25">
      <c r="A139">
        <v>1.71</v>
      </c>
      <c r="B139">
        <v>2.2599999999999998</v>
      </c>
      <c r="C139" s="29">
        <f t="shared" si="18"/>
        <v>2.727319774362158E-2</v>
      </c>
      <c r="D139" s="30">
        <f>IF(OR($A139="",$B139=""),"",A139*'MPTO_working_2-way'!$G138)</f>
        <v>1.7566371681415929</v>
      </c>
      <c r="E139" s="32">
        <f>IF(OR($A139="",$B139=""),"",B139*'MPTO_working_2-way'!$G138)</f>
        <v>2.3216374269005846</v>
      </c>
      <c r="F139" s="30">
        <f>IF(OR($A139="",$B139=""),"",'MPTO_working_2-way'!D138)</f>
        <v>1.7508268019752637</v>
      </c>
      <c r="G139" s="32">
        <f>IF(OR($A139="",$B139=""),"",'MPTO_working_2-way'!E138)</f>
        <v>2.3318650817594881</v>
      </c>
      <c r="H139" s="30">
        <f>IF(OR($A139="",$B139=""),"",'OddsRatio_working_2-way'!M138)</f>
        <v>1.7506610843064021</v>
      </c>
      <c r="I139" s="30">
        <f>IF(OR($A139="",$B139=""),"",'OddsRatio_working_2-way'!N138)</f>
        <v>2.3321591073606571</v>
      </c>
      <c r="J139" s="30">
        <f>IF('Log_working_2-way'!$D138="","",A139^('Log_working_2-way'!$D138))</f>
        <v>1.7480343480821783</v>
      </c>
      <c r="K139" s="32">
        <f>IF('Log_working_2-way'!$D138="","",B139^('Log_working_2-way'!$D138))</f>
        <v>2.3368370083055718</v>
      </c>
      <c r="L139" s="37">
        <f t="shared" si="19"/>
        <v>0.5692695214105794</v>
      </c>
      <c r="M139" s="37">
        <f t="shared" si="20"/>
        <v>0.43073047858942071</v>
      </c>
      <c r="N139" s="38">
        <v>100</v>
      </c>
      <c r="O139" s="38">
        <f t="shared" si="21"/>
        <v>41.520467836257311</v>
      </c>
      <c r="P139" s="38">
        <f t="shared" si="22"/>
        <v>55.752212389380524</v>
      </c>
      <c r="Q139" s="38">
        <f t="shared" si="23"/>
        <v>44.247787610619469</v>
      </c>
      <c r="R139" s="38">
        <f t="shared" si="24"/>
        <v>58.479532163742689</v>
      </c>
      <c r="S139" s="39">
        <f t="shared" si="25"/>
        <v>-2.727319774362158</v>
      </c>
      <c r="T139" s="39">
        <f t="shared" si="26"/>
        <v>-2.7273197743621651</v>
      </c>
      <c r="U139" t="s">
        <v>204</v>
      </c>
      <c r="V139" t="s">
        <v>282</v>
      </c>
      <c r="W139" t="s">
        <v>178</v>
      </c>
      <c r="X139" s="62">
        <v>44451</v>
      </c>
      <c r="Y139" s="41"/>
    </row>
    <row r="140" spans="1:25" ht="15" x14ac:dyDescent="0.25">
      <c r="A140">
        <v>1.81</v>
      </c>
      <c r="B140">
        <v>2.0699999999999998</v>
      </c>
      <c r="C140" s="29">
        <f t="shared" si="18"/>
        <v>3.5577975284917462E-2</v>
      </c>
      <c r="D140" s="30">
        <f>IF(OR($A140="",$B140=""),"",A140*'MPTO_working_2-way'!$G139)</f>
        <v>1.8743961352657006</v>
      </c>
      <c r="E140" s="32">
        <f>IF(OR($A140="",$B140=""),"",B140*'MPTO_working_2-way'!$G139)</f>
        <v>2.1436464088397789</v>
      </c>
      <c r="F140" s="30">
        <f>IF(OR($A140="",$B140=""),"",'MPTO_working_2-way'!D139)</f>
        <v>1.8702173858786533</v>
      </c>
      <c r="G140" s="32">
        <f>IF(OR($A140="",$B140=""),"",'MPTO_working_2-way'!E139)</f>
        <v>2.1491381535549374</v>
      </c>
      <c r="H140" s="30">
        <f>IF(OR($A140="",$B140=""),"",'OddsRatio_working_2-way'!M139)</f>
        <v>1.8700628401410975</v>
      </c>
      <c r="I140" s="30">
        <f>IF(OR($A140="",$B140=""),"",'OddsRatio_working_2-way'!N139)</f>
        <v>2.1493422703098441</v>
      </c>
      <c r="J140" s="30">
        <f>IF('Log_working_2-way'!$D139="","",A140^('Log_working_2-way'!$D139))</f>
        <v>1.8681622223592078</v>
      </c>
      <c r="K140" s="32">
        <f>IF('Log_working_2-way'!$D139="","",B140^('Log_working_2-way'!$D139))</f>
        <v>2.1518584594506485</v>
      </c>
      <c r="L140" s="37">
        <f t="shared" si="19"/>
        <v>0.53350515463917525</v>
      </c>
      <c r="M140" s="37">
        <f t="shared" si="20"/>
        <v>0.46649484536082475</v>
      </c>
      <c r="N140" s="38">
        <v>100</v>
      </c>
      <c r="O140" s="38">
        <f t="shared" si="21"/>
        <v>44.751381215469614</v>
      </c>
      <c r="P140" s="38">
        <f t="shared" si="22"/>
        <v>51.690821256038639</v>
      </c>
      <c r="Q140" s="38">
        <f t="shared" si="23"/>
        <v>48.309178743961354</v>
      </c>
      <c r="R140" s="38">
        <f t="shared" si="24"/>
        <v>55.248618784530393</v>
      </c>
      <c r="S140" s="39">
        <f t="shared" si="25"/>
        <v>-3.55779752849174</v>
      </c>
      <c r="T140" s="39">
        <f t="shared" si="26"/>
        <v>-3.5577975284917542</v>
      </c>
      <c r="U140" t="s">
        <v>184</v>
      </c>
      <c r="V140" t="s">
        <v>185</v>
      </c>
      <c r="W140" t="s">
        <v>179</v>
      </c>
      <c r="X140" s="62">
        <v>44451</v>
      </c>
      <c r="Y140" s="41"/>
    </row>
    <row r="141" spans="1:25" ht="15" x14ac:dyDescent="0.25">
      <c r="A141">
        <v>1.75</v>
      </c>
      <c r="B141">
        <v>2.14</v>
      </c>
      <c r="C141" s="29">
        <f t="shared" si="18"/>
        <v>3.8718291054739673E-2</v>
      </c>
      <c r="D141" s="30">
        <f>IF(OR($A141="",$B141=""),"",A141*'MPTO_working_2-way'!$G140)</f>
        <v>1.8177570093457944</v>
      </c>
      <c r="E141" s="32">
        <f>IF(OR($A141="",$B141=""),"",B141*'MPTO_working_2-way'!$G140)</f>
        <v>2.2228571428571429</v>
      </c>
      <c r="F141" s="30">
        <f>IF(OR($A141="",$B141=""),"",'MPTO_working_2-way'!D140)</f>
        <v>1.81136638452237</v>
      </c>
      <c r="G141" s="32">
        <f>IF(OR($A141="",$B141=""),"",'MPTO_working_2-way'!E140)</f>
        <v>2.2324888226527575</v>
      </c>
      <c r="H141" s="30">
        <f>IF(OR($A141="",$B141=""),"",'OddsRatio_working_2-way'!M140)</f>
        <v>1.8111071056538131</v>
      </c>
      <c r="I141" s="30">
        <f>IF(OR($A141="",$B141=""),"",'OddsRatio_working_2-way'!N140)</f>
        <v>2.2328828005937953</v>
      </c>
      <c r="J141" s="30">
        <f>IF('Log_working_2-way'!$D140="","",A141^('Log_working_2-way'!$D140))</f>
        <v>1.8081956651086979</v>
      </c>
      <c r="K141" s="32">
        <f>IF('Log_working_2-way'!$D140="","",B141^('Log_working_2-way'!$D140))</f>
        <v>2.2373241322265098</v>
      </c>
      <c r="L141" s="37">
        <f t="shared" si="19"/>
        <v>0.55012853470437018</v>
      </c>
      <c r="M141" s="37">
        <f t="shared" si="20"/>
        <v>0.44987146529562982</v>
      </c>
      <c r="N141" s="38">
        <v>100</v>
      </c>
      <c r="O141" s="38">
        <f t="shared" si="21"/>
        <v>42.857142857142854</v>
      </c>
      <c r="P141" s="38">
        <f t="shared" si="22"/>
        <v>53.271028037383175</v>
      </c>
      <c r="Q141" s="38">
        <f t="shared" si="23"/>
        <v>46.728971962616825</v>
      </c>
      <c r="R141" s="38">
        <f t="shared" si="24"/>
        <v>57.142857142857139</v>
      </c>
      <c r="S141" s="39">
        <f t="shared" si="25"/>
        <v>-3.8718291054739709</v>
      </c>
      <c r="T141" s="39">
        <f t="shared" si="26"/>
        <v>-3.8718291054739638</v>
      </c>
      <c r="U141" t="s">
        <v>373</v>
      </c>
      <c r="V141" t="s">
        <v>213</v>
      </c>
      <c r="W141" t="s">
        <v>179</v>
      </c>
      <c r="X141" s="62">
        <v>44451</v>
      </c>
      <c r="Y141" s="41"/>
    </row>
    <row r="142" spans="1:25" ht="15" x14ac:dyDescent="0.25">
      <c r="A142">
        <v>1.87</v>
      </c>
      <c r="B142">
        <v>2.02</v>
      </c>
      <c r="C142" s="29">
        <f t="shared" si="18"/>
        <v>2.9808863239265015E-2</v>
      </c>
      <c r="D142" s="30">
        <f>IF(OR($A142="",$B142=""),"",A142*'MPTO_working_2-way'!$G141)</f>
        <v>1.9257425742574257</v>
      </c>
      <c r="E142" s="32">
        <f>IF(OR($A142="",$B142=""),"",B142*'MPTO_working_2-way'!$G141)</f>
        <v>2.0802139037433154</v>
      </c>
      <c r="F142" s="30">
        <f>IF(OR($A142="",$B142=""),"",'MPTO_working_2-way'!D141)</f>
        <v>1.9236135865967305</v>
      </c>
      <c r="G142" s="32">
        <f>IF(OR($A142="",$B142=""),"",'MPTO_working_2-way'!E141)</f>
        <v>2.082703865027292</v>
      </c>
      <c r="H142" s="30">
        <f>IF(OR($A142="",$B142=""),"",'OddsRatio_working_2-way'!M141)</f>
        <v>1.9235481451827992</v>
      </c>
      <c r="I142" s="30">
        <f>IF(OR($A142="",$B142=""),"",'OddsRatio_working_2-way'!N141)</f>
        <v>2.0827805840074194</v>
      </c>
      <c r="J142" s="30">
        <f>IF('Log_working_2-way'!$D141="","",A142^('Log_working_2-way'!$D141))</f>
        <v>1.9225833907877643</v>
      </c>
      <c r="K142" s="32">
        <f>IF('Log_working_2-way'!$D141="","",B142^('Log_working_2-way'!$D141))</f>
        <v>2.0839128581602959</v>
      </c>
      <c r="L142" s="37">
        <f t="shared" si="19"/>
        <v>0.51928020565552702</v>
      </c>
      <c r="M142" s="37">
        <f t="shared" si="20"/>
        <v>0.48071979434447304</v>
      </c>
      <c r="N142" s="38">
        <v>100</v>
      </c>
      <c r="O142" s="38">
        <f t="shared" si="21"/>
        <v>46.524064171122987</v>
      </c>
      <c r="P142" s="38">
        <f t="shared" si="22"/>
        <v>50.495049504950494</v>
      </c>
      <c r="Q142" s="38">
        <f t="shared" si="23"/>
        <v>49.504950495049506</v>
      </c>
      <c r="R142" s="38">
        <f t="shared" si="24"/>
        <v>53.475935828876999</v>
      </c>
      <c r="S142" s="39">
        <f t="shared" si="25"/>
        <v>-2.9808863239265193</v>
      </c>
      <c r="T142" s="39">
        <f t="shared" si="26"/>
        <v>-2.9808863239265051</v>
      </c>
      <c r="U142" t="s">
        <v>177</v>
      </c>
      <c r="V142" t="s">
        <v>367</v>
      </c>
      <c r="W142" t="s">
        <v>179</v>
      </c>
      <c r="X142" s="62">
        <v>44451</v>
      </c>
      <c r="Y142" s="41"/>
    </row>
    <row r="143" spans="1:25" ht="15" x14ac:dyDescent="0.25">
      <c r="A143">
        <v>1.55</v>
      </c>
      <c r="B143">
        <v>2.58</v>
      </c>
      <c r="C143" s="29">
        <f t="shared" si="18"/>
        <v>3.275818954738674E-2</v>
      </c>
      <c r="D143" s="30">
        <f>IF(OR($A143="",$B143=""),"",A143*'MPTO_working_2-way'!$G142)</f>
        <v>1.6007751937984496</v>
      </c>
      <c r="E143" s="32">
        <f>IF(OR($A143="",$B143=""),"",B143*'MPTO_working_2-way'!$G142)</f>
        <v>2.6645161290322577</v>
      </c>
      <c r="F143" s="30">
        <f>IF(OR($A143="",$B143=""),"",'MPTO_working_2-way'!D142)</f>
        <v>1.5903758202425928</v>
      </c>
      <c r="G143" s="32">
        <f>IF(OR($A143="",$B143=""),"",'MPTO_working_2-way'!E142)</f>
        <v>2.6938363085213872</v>
      </c>
      <c r="H143" s="30">
        <f>IF(OR($A143="",$B143=""),"",'OddsRatio_working_2-way'!M142)</f>
        <v>1.5900010727301979</v>
      </c>
      <c r="I143" s="30">
        <f>IF(OR($A143="",$B143=""),"",'OddsRatio_working_2-way'!N142)</f>
        <v>2.6949121725703877</v>
      </c>
      <c r="J143" s="30">
        <f>IF('Log_working_2-way'!$D142="","",A143^('Log_working_2-way'!$D142))</f>
        <v>1.5852651940897229</v>
      </c>
      <c r="K143" s="32">
        <f>IF('Log_working_2-way'!$D142="","",B143^('Log_working_2-way'!$D142))</f>
        <v>2.7086271490229712</v>
      </c>
      <c r="L143" s="37">
        <f t="shared" si="19"/>
        <v>0.62469733656174331</v>
      </c>
      <c r="M143" s="37">
        <f t="shared" si="20"/>
        <v>0.37530266343825669</v>
      </c>
      <c r="N143" s="38">
        <v>100</v>
      </c>
      <c r="O143" s="38">
        <f t="shared" si="21"/>
        <v>35.483870967741936</v>
      </c>
      <c r="P143" s="38">
        <f t="shared" si="22"/>
        <v>61.240310077519375</v>
      </c>
      <c r="Q143" s="38">
        <f t="shared" si="23"/>
        <v>38.759689922480618</v>
      </c>
      <c r="R143" s="38">
        <f t="shared" si="24"/>
        <v>64.516129032258064</v>
      </c>
      <c r="S143" s="39">
        <f t="shared" si="25"/>
        <v>-3.275818954738682</v>
      </c>
      <c r="T143" s="39">
        <f t="shared" si="26"/>
        <v>-3.2758189547386891</v>
      </c>
      <c r="U143" t="s">
        <v>210</v>
      </c>
      <c r="V143" t="s">
        <v>206</v>
      </c>
      <c r="W143" t="s">
        <v>179</v>
      </c>
      <c r="X143" s="62">
        <v>44451</v>
      </c>
      <c r="Y143" s="41"/>
    </row>
    <row r="144" spans="1:25" ht="15" x14ac:dyDescent="0.25">
      <c r="A144">
        <v>1.85</v>
      </c>
      <c r="B144">
        <v>2.04</v>
      </c>
      <c r="C144" s="29">
        <f t="shared" si="18"/>
        <v>3.0736618971912932E-2</v>
      </c>
      <c r="D144" s="30">
        <f>IF(OR($A144="",$B144=""),"",A144*'MPTO_working_2-way'!$G143)</f>
        <v>1.9068627450980391</v>
      </c>
      <c r="E144" s="32">
        <f>IF(OR($A144="",$B144=""),"",B144*'MPTO_working_2-way'!$G143)</f>
        <v>2.1027027027027025</v>
      </c>
      <c r="F144" s="30">
        <f>IF(OR($A144="",$B144=""),"",'MPTO_working_2-way'!D143)</f>
        <v>1.9041372351160444</v>
      </c>
      <c r="G144" s="32">
        <f>IF(OR($A144="",$B144=""),"",'MPTO_working_2-way'!E143)</f>
        <v>2.1060267857142851</v>
      </c>
      <c r="H144" s="30">
        <f>IF(OR($A144="",$B144=""),"",'OddsRatio_working_2-way'!M143)</f>
        <v>1.904050713349474</v>
      </c>
      <c r="I144" s="30">
        <f>IF(OR($A144="",$B144=""),"",'OddsRatio_working_2-way'!N143)</f>
        <v>2.1061326375099441</v>
      </c>
      <c r="J144" s="30">
        <f>IF('Log_working_2-way'!$D143="","",A144^('Log_working_2-way'!$D143))</f>
        <v>1.9028150891340896</v>
      </c>
      <c r="K144" s="32">
        <f>IF('Log_working_2-way'!$D143="","",B144^('Log_working_2-way'!$D143))</f>
        <v>2.1076465292124213</v>
      </c>
      <c r="L144" s="37">
        <f t="shared" si="19"/>
        <v>0.52442159383033427</v>
      </c>
      <c r="M144" s="37">
        <f t="shared" si="20"/>
        <v>0.47557840616966585</v>
      </c>
      <c r="N144" s="38">
        <v>100</v>
      </c>
      <c r="O144" s="38">
        <f t="shared" si="21"/>
        <v>45.945945945945937</v>
      </c>
      <c r="P144" s="38">
        <f t="shared" si="22"/>
        <v>50.980392156862742</v>
      </c>
      <c r="Q144" s="38">
        <f t="shared" si="23"/>
        <v>49.019607843137251</v>
      </c>
      <c r="R144" s="38">
        <f t="shared" si="24"/>
        <v>54.054054054054049</v>
      </c>
      <c r="S144" s="39">
        <f t="shared" si="25"/>
        <v>-3.0736618971913146</v>
      </c>
      <c r="T144" s="39">
        <f t="shared" si="26"/>
        <v>-3.0736618971913074</v>
      </c>
      <c r="U144" t="s">
        <v>212</v>
      </c>
      <c r="V144" t="s">
        <v>287</v>
      </c>
      <c r="W144" t="s">
        <v>179</v>
      </c>
      <c r="X144" s="62">
        <v>44451</v>
      </c>
      <c r="Y144" s="41"/>
    </row>
    <row r="145" spans="1:25" ht="15" x14ac:dyDescent="0.25">
      <c r="A145">
        <v>1.59</v>
      </c>
      <c r="B145">
        <v>2.5</v>
      </c>
      <c r="C145" s="29">
        <f t="shared" si="18"/>
        <v>2.8930817610062887E-2</v>
      </c>
      <c r="D145" s="30">
        <f>IF(OR($A145="",$B145=""),"",A145*'MPTO_working_2-way'!$G144)</f>
        <v>1.6360000000000001</v>
      </c>
      <c r="E145" s="32">
        <f>IF(OR($A145="",$B145=""),"",B145*'MPTO_working_2-way'!$G144)</f>
        <v>2.5723270440251573</v>
      </c>
      <c r="F145" s="30">
        <f>IF(OR($A145="",$B145=""),"",'MPTO_working_2-way'!D144)</f>
        <v>1.6274309109518936</v>
      </c>
      <c r="G145" s="32">
        <f>IF(OR($A145="",$B145=""),"",'MPTO_working_2-way'!E144)</f>
        <v>2.5938009787928222</v>
      </c>
      <c r="H145" s="30">
        <f>IF(OR($A145="",$B145=""),"",'OddsRatio_working_2-way'!M144)</f>
        <v>1.6271629240742262</v>
      </c>
      <c r="I145" s="30">
        <f>IF(OR($A145="",$B145=""),"",'OddsRatio_working_2-way'!N144)</f>
        <v>2.594482010358202</v>
      </c>
      <c r="J145" s="30">
        <f>IF('Log_working_2-way'!$D144="","",A145^('Log_working_2-way'!$D144))</f>
        <v>1.6232742032249983</v>
      </c>
      <c r="K145" s="32">
        <f>IF('Log_working_2-way'!$D144="","",B145^('Log_working_2-way'!$D144))</f>
        <v>2.6044302729451743</v>
      </c>
      <c r="L145" s="37">
        <f t="shared" si="19"/>
        <v>0.6112469437652811</v>
      </c>
      <c r="M145" s="37">
        <f t="shared" si="20"/>
        <v>0.38875305623471879</v>
      </c>
      <c r="N145" s="38">
        <v>100</v>
      </c>
      <c r="O145" s="38">
        <f t="shared" si="21"/>
        <v>37.106918238993707</v>
      </c>
      <c r="P145" s="38">
        <f t="shared" si="22"/>
        <v>60</v>
      </c>
      <c r="Q145" s="38">
        <f t="shared" si="23"/>
        <v>40</v>
      </c>
      <c r="R145" s="38">
        <f t="shared" si="24"/>
        <v>62.893081761006286</v>
      </c>
      <c r="S145" s="39">
        <f t="shared" si="25"/>
        <v>-2.8930817610062931</v>
      </c>
      <c r="T145" s="39">
        <f t="shared" si="26"/>
        <v>-2.893081761006286</v>
      </c>
      <c r="U145" t="s">
        <v>105</v>
      </c>
      <c r="V145" t="s">
        <v>66</v>
      </c>
      <c r="W145" t="s">
        <v>319</v>
      </c>
      <c r="X145" s="62">
        <v>44451</v>
      </c>
      <c r="Y145" s="41"/>
    </row>
    <row r="146" spans="1:25" s="35" customFormat="1" ht="15" x14ac:dyDescent="0.25">
      <c r="A146">
        <v>2.4</v>
      </c>
      <c r="B146">
        <v>1.61</v>
      </c>
      <c r="C146" s="29">
        <f t="shared" si="18"/>
        <v>3.7784679089026829E-2</v>
      </c>
      <c r="D146" s="30">
        <f>IF(OR($A146="",$B146=""),"",A146*'MPTO_working_2-way'!$G145)</f>
        <v>2.4906832298136643</v>
      </c>
      <c r="E146" s="32">
        <f>IF(OR($A146="",$B146=""),"",B146*'MPTO_working_2-way'!$G145)</f>
        <v>1.6708333333333334</v>
      </c>
      <c r="F146" s="30">
        <f>IF(OR($A146="",$B146=""),"",'MPTO_working_2-way'!D145)</f>
        <v>2.5139882888744305</v>
      </c>
      <c r="G146" s="32">
        <f>IF(OR($A146="",$B146=""),"",'MPTO_working_2-way'!E145)</f>
        <v>1.6605070906746886</v>
      </c>
      <c r="H146" s="30">
        <f>IF(OR($A146="",$B146=""),"",'OddsRatio_working_2-way'!M145)</f>
        <v>2.5149527937243179</v>
      </c>
      <c r="I146" s="30">
        <f>IF(OR($A146="",$B146=""),"",'OddsRatio_working_2-way'!N145)</f>
        <v>1.660086574408453</v>
      </c>
      <c r="J146" s="30">
        <f>IF('Log_working_2-way'!$D145="","",A146^('Log_working_2-way'!$D145))</f>
        <v>2.5258285211487945</v>
      </c>
      <c r="K146" s="32">
        <f>IF('Log_working_2-way'!$D145="","",B146^('Log_working_2-way'!$D145))</f>
        <v>1.6553816409506441</v>
      </c>
      <c r="L146" s="37">
        <f t="shared" si="19"/>
        <v>0.40149625935162098</v>
      </c>
      <c r="M146" s="37">
        <f t="shared" si="20"/>
        <v>0.59850374064837908</v>
      </c>
      <c r="N146" s="38">
        <v>100</v>
      </c>
      <c r="O146" s="38">
        <f t="shared" si="21"/>
        <v>58.333333333333336</v>
      </c>
      <c r="P146" s="38">
        <f t="shared" si="22"/>
        <v>37.888198757763973</v>
      </c>
      <c r="Q146" s="38">
        <f t="shared" si="23"/>
        <v>62.11180124223602</v>
      </c>
      <c r="R146" s="38">
        <f t="shared" si="24"/>
        <v>41.666666666666671</v>
      </c>
      <c r="S146" s="39">
        <f t="shared" si="25"/>
        <v>-3.7784679089026838</v>
      </c>
      <c r="T146" s="39">
        <f t="shared" si="26"/>
        <v>-3.778467908902698</v>
      </c>
      <c r="U146" t="s">
        <v>215</v>
      </c>
      <c r="V146" t="s">
        <v>47</v>
      </c>
      <c r="W146" t="s">
        <v>311</v>
      </c>
      <c r="X146" s="62">
        <v>44451</v>
      </c>
      <c r="Y146" s="41"/>
    </row>
    <row r="147" spans="1:25" ht="15" x14ac:dyDescent="0.25">
      <c r="A147">
        <v>1.78</v>
      </c>
      <c r="B147">
        <v>2.14</v>
      </c>
      <c r="C147" s="29">
        <f t="shared" si="18"/>
        <v>2.908747243515708E-2</v>
      </c>
      <c r="D147" s="30">
        <f>IF(OR($A147="",$B147=""),"",A147*'MPTO_working_2-way'!$G146)</f>
        <v>1.8317757009345796</v>
      </c>
      <c r="E147" s="32">
        <f>IF(OR($A147="",$B147=""),"",B147*'MPTO_working_2-way'!$G146)</f>
        <v>2.2022471910112364</v>
      </c>
      <c r="F147" s="30">
        <f>IF(OR($A147="",$B147=""),"",'MPTO_working_2-way'!D146)</f>
        <v>1.8273049985608751</v>
      </c>
      <c r="G147" s="32">
        <f>IF(OR($A147="",$B147=""),"",'MPTO_working_2-way'!E146)</f>
        <v>2.2087440565928333</v>
      </c>
      <c r="H147" s="30">
        <f>IF(OR($A147="",$B147=""),"",'OddsRatio_working_2-way'!M146)</f>
        <v>1.8271701918685113</v>
      </c>
      <c r="I147" s="30">
        <f>IF(OR($A147="",$B147=""),"",'OddsRatio_working_2-way'!N146)</f>
        <v>2.2089410496539781</v>
      </c>
      <c r="J147" s="30">
        <f>IF('Log_working_2-way'!$D146="","",A147^('Log_working_2-way'!$D146))</f>
        <v>1.8251471689098502</v>
      </c>
      <c r="K147" s="32">
        <f>IF('Log_working_2-way'!$D146="","",B147^('Log_working_2-way'!$D146))</f>
        <v>2.2119050245559748</v>
      </c>
      <c r="L147" s="37">
        <f t="shared" si="19"/>
        <v>0.54591836734693866</v>
      </c>
      <c r="M147" s="37">
        <f t="shared" si="20"/>
        <v>0.45408163265306112</v>
      </c>
      <c r="N147" s="38">
        <v>100</v>
      </c>
      <c r="O147" s="38">
        <f t="shared" si="21"/>
        <v>43.820224719101127</v>
      </c>
      <c r="P147" s="38">
        <f t="shared" si="22"/>
        <v>53.271028037383175</v>
      </c>
      <c r="Q147" s="38">
        <f t="shared" si="23"/>
        <v>46.728971962616825</v>
      </c>
      <c r="R147" s="38">
        <f t="shared" si="24"/>
        <v>56.17977528089888</v>
      </c>
      <c r="S147" s="39">
        <f t="shared" si="25"/>
        <v>-2.9087472435156982</v>
      </c>
      <c r="T147" s="39">
        <f t="shared" si="26"/>
        <v>-2.9087472435157053</v>
      </c>
      <c r="U147" t="s">
        <v>244</v>
      </c>
      <c r="V147" t="s">
        <v>289</v>
      </c>
      <c r="W147" t="s">
        <v>317</v>
      </c>
      <c r="X147" s="62">
        <v>44451</v>
      </c>
      <c r="Y147" s="41"/>
    </row>
    <row r="148" spans="1:25" ht="15" x14ac:dyDescent="0.25">
      <c r="A148">
        <v>2.02</v>
      </c>
      <c r="B148">
        <v>1.88</v>
      </c>
      <c r="C148" s="29">
        <f t="shared" si="18"/>
        <v>2.6964398567516312E-2</v>
      </c>
      <c r="D148" s="30">
        <f>IF(OR($A148="",$B148=""),"",A148*'MPTO_working_2-way'!$G147)</f>
        <v>2.0744680851063828</v>
      </c>
      <c r="E148" s="32">
        <f>IF(OR($A148="",$B148=""),"",B148*'MPTO_working_2-way'!$G147)</f>
        <v>1.9306930693069306</v>
      </c>
      <c r="F148" s="30">
        <f>IF(OR($A148="",$B148=""),"",'MPTO_working_2-way'!D147)</f>
        <v>2.0765529308836395</v>
      </c>
      <c r="G148" s="32">
        <f>IF(OR($A148="",$B148=""),"",'MPTO_working_2-way'!E147)</f>
        <v>1.9288906948394962</v>
      </c>
      <c r="H148" s="30">
        <f>IF(OR($A148="",$B148=""),"",'OddsRatio_working_2-way'!M147)</f>
        <v>2.0766108438479098</v>
      </c>
      <c r="I148" s="30">
        <f>IF(OR($A148="",$B148=""),"",'OddsRatio_working_2-way'!N147)</f>
        <v>1.9288407280256479</v>
      </c>
      <c r="J148" s="30">
        <f>IF('Log_working_2-way'!$D147="","",A148^('Log_working_2-way'!$D147))</f>
        <v>2.0775563029751076</v>
      </c>
      <c r="K148" s="32">
        <f>IF('Log_working_2-way'!$D147="","",B148^('Log_working_2-way'!$D147))</f>
        <v>1.9280257534933587</v>
      </c>
      <c r="L148" s="37">
        <f t="shared" si="19"/>
        <v>0.48205128205128212</v>
      </c>
      <c r="M148" s="37">
        <f t="shared" si="20"/>
        <v>0.517948717948718</v>
      </c>
      <c r="N148" s="38">
        <v>100</v>
      </c>
      <c r="O148" s="38">
        <f t="shared" si="21"/>
        <v>50.495049504950494</v>
      </c>
      <c r="P148" s="38">
        <f t="shared" si="22"/>
        <v>46.808510638297875</v>
      </c>
      <c r="Q148" s="38">
        <f t="shared" si="23"/>
        <v>53.191489361702125</v>
      </c>
      <c r="R148" s="38">
        <f t="shared" si="24"/>
        <v>49.504950495049506</v>
      </c>
      <c r="S148" s="39">
        <f t="shared" si="25"/>
        <v>-2.6964398567516312</v>
      </c>
      <c r="T148" s="39">
        <f t="shared" si="26"/>
        <v>-2.6964398567516312</v>
      </c>
      <c r="U148" t="s">
        <v>189</v>
      </c>
      <c r="V148" t="s">
        <v>245</v>
      </c>
      <c r="W148" t="s">
        <v>317</v>
      </c>
      <c r="X148" s="62">
        <v>44451</v>
      </c>
      <c r="Y148" s="41"/>
    </row>
    <row r="149" spans="1:25" ht="15" x14ac:dyDescent="0.25">
      <c r="A149">
        <v>2.02</v>
      </c>
      <c r="B149">
        <v>1.89</v>
      </c>
      <c r="C149" s="29">
        <f t="shared" si="18"/>
        <v>2.4150034051024338E-2</v>
      </c>
      <c r="D149" s="30">
        <f>IF(OR($A149="",$B149=""),"",A149*'MPTO_working_2-way'!$G148)</f>
        <v>2.0687830687830693</v>
      </c>
      <c r="E149" s="32">
        <f>IF(OR($A149="",$B149=""),"",B149*'MPTO_working_2-way'!$G148)</f>
        <v>1.9356435643564358</v>
      </c>
      <c r="F149" s="30">
        <f>IF(OR($A149="",$B149=""),"",'MPTO_working_2-way'!D148)</f>
        <v>2.0705027387602368</v>
      </c>
      <c r="G149" s="32">
        <f>IF(OR($A149="",$B149=""),"",'MPTO_working_2-way'!E148)</f>
        <v>1.9341405339682862</v>
      </c>
      <c r="H149" s="30">
        <f>IF(OR($A149="",$B149=""),"",'OddsRatio_working_2-way'!M148)</f>
        <v>2.0705453823777571</v>
      </c>
      <c r="I149" s="30">
        <f>IF(OR($A149="",$B149=""),"",'OddsRatio_working_2-way'!N148)</f>
        <v>1.9341033238394147</v>
      </c>
      <c r="J149" s="30">
        <f>IF('Log_working_2-way'!$D148="","",A149^('Log_working_2-way'!$D148))</f>
        <v>2.0713231559049405</v>
      </c>
      <c r="K149" s="32">
        <f>IF('Log_working_2-way'!$D148="","",B149^('Log_working_2-way'!$D148))</f>
        <v>1.9334251710029571</v>
      </c>
      <c r="L149" s="37">
        <f t="shared" si="19"/>
        <v>0.48337595907928377</v>
      </c>
      <c r="M149" s="37">
        <f t="shared" si="20"/>
        <v>0.51662404092071612</v>
      </c>
      <c r="N149" s="38">
        <v>100</v>
      </c>
      <c r="O149" s="38">
        <f t="shared" si="21"/>
        <v>50.495049504950494</v>
      </c>
      <c r="P149" s="38">
        <f t="shared" si="22"/>
        <v>47.089947089947096</v>
      </c>
      <c r="Q149" s="38">
        <f t="shared" si="23"/>
        <v>52.910052910052919</v>
      </c>
      <c r="R149" s="38">
        <f t="shared" si="24"/>
        <v>49.504950495049506</v>
      </c>
      <c r="S149" s="39">
        <f t="shared" si="25"/>
        <v>-2.4150034051024249</v>
      </c>
      <c r="T149" s="39">
        <f t="shared" si="26"/>
        <v>-2.4150034051024107</v>
      </c>
      <c r="U149" t="s">
        <v>292</v>
      </c>
      <c r="V149" t="s">
        <v>290</v>
      </c>
      <c r="W149" t="s">
        <v>317</v>
      </c>
      <c r="X149" s="62">
        <v>44451</v>
      </c>
      <c r="Y149" s="41"/>
    </row>
    <row r="150" spans="1:25" ht="15" x14ac:dyDescent="0.25">
      <c r="A150">
        <v>2.23</v>
      </c>
      <c r="B150">
        <v>1.72</v>
      </c>
      <c r="C150" s="29">
        <f t="shared" si="18"/>
        <v>2.982584211075201E-2</v>
      </c>
      <c r="D150" s="30">
        <f>IF(OR($A150="",$B150=""),"",A150*'MPTO_working_2-way'!$G149)</f>
        <v>2.2965116279069768</v>
      </c>
      <c r="E150" s="32">
        <f>IF(OR($A150="",$B150=""),"",B150*'MPTO_working_2-way'!$G149)</f>
        <v>1.7713004484304935</v>
      </c>
      <c r="F150" s="30">
        <f>IF(OR($A150="",$B150=""),"",'MPTO_working_2-way'!D149)</f>
        <v>2.3067115708443593</v>
      </c>
      <c r="G150" s="32">
        <f>IF(OR($A150="",$B150=""),"",'MPTO_working_2-way'!E149)</f>
        <v>1.7652798232695142</v>
      </c>
      <c r="H150" s="30">
        <f>IF(OR($A150="",$B150=""),"",'OddsRatio_working_2-way'!M149)</f>
        <v>2.3070322617798436</v>
      </c>
      <c r="I150" s="30">
        <f>IF(OR($A150="",$B150=""),"",'OddsRatio_working_2-way'!N149)</f>
        <v>1.7650920556760061</v>
      </c>
      <c r="J150" s="30">
        <f>IF('Log_working_2-way'!$D149="","",A150^('Log_working_2-way'!$D149))</f>
        <v>2.3117058576345526</v>
      </c>
      <c r="K150" s="32">
        <f>IF('Log_working_2-way'!$D149="","",B150^('Log_working_2-way'!$D149))</f>
        <v>1.7623660397486636</v>
      </c>
      <c r="L150" s="37">
        <f t="shared" si="19"/>
        <v>0.43544303797468353</v>
      </c>
      <c r="M150" s="37">
        <f t="shared" si="20"/>
        <v>0.56455696202531636</v>
      </c>
      <c r="N150" s="38">
        <v>100</v>
      </c>
      <c r="O150" s="38">
        <f t="shared" si="21"/>
        <v>55.156950672645742</v>
      </c>
      <c r="P150" s="38">
        <f t="shared" si="22"/>
        <v>41.860465116279073</v>
      </c>
      <c r="Q150" s="38">
        <f t="shared" si="23"/>
        <v>58.139534883720934</v>
      </c>
      <c r="R150" s="38">
        <f t="shared" si="24"/>
        <v>44.843049327354265</v>
      </c>
      <c r="S150" s="39">
        <f t="shared" si="25"/>
        <v>-2.9825842110751921</v>
      </c>
      <c r="T150" s="39">
        <f t="shared" si="26"/>
        <v>-2.9825842110751921</v>
      </c>
      <c r="U150" t="s">
        <v>293</v>
      </c>
      <c r="V150" t="s">
        <v>250</v>
      </c>
      <c r="W150" t="s">
        <v>317</v>
      </c>
      <c r="X150" s="62">
        <v>44451</v>
      </c>
      <c r="Y150" s="41"/>
    </row>
    <row r="151" spans="1:25" ht="15" x14ac:dyDescent="0.25">
      <c r="A151">
        <v>2.15</v>
      </c>
      <c r="B151">
        <v>1.78</v>
      </c>
      <c r="C151" s="29">
        <f t="shared" si="18"/>
        <v>2.6914031878756184E-2</v>
      </c>
      <c r="D151" s="30">
        <f>IF(OR($A151="",$B151=""),"",A151*'MPTO_working_2-way'!$G150)</f>
        <v>2.2078651685393256</v>
      </c>
      <c r="E151" s="32">
        <f>IF(OR($A151="",$B151=""),"",B151*'MPTO_working_2-way'!$G150)</f>
        <v>1.827906976744186</v>
      </c>
      <c r="F151" s="30">
        <f>IF(OR($A151="",$B151=""),"",'MPTO_working_2-way'!D150)</f>
        <v>2.2140584321666186</v>
      </c>
      <c r="G151" s="32">
        <f>IF(OR($A151="",$B151=""),"",'MPTO_working_2-way'!E150)</f>
        <v>1.8236835835120324</v>
      </c>
      <c r="H151" s="30">
        <f>IF(OR($A151="",$B151=""),"",'OddsRatio_working_2-way'!M150)</f>
        <v>2.214231845389905</v>
      </c>
      <c r="I151" s="30">
        <f>IF(OR($A151="",$B151=""),"",'OddsRatio_working_2-way'!N150)</f>
        <v>1.8235659473079355</v>
      </c>
      <c r="J151" s="30">
        <f>IF('Log_working_2-way'!$D150="","",A151^('Log_working_2-way'!$D150))</f>
        <v>2.2170516788166044</v>
      </c>
      <c r="K151" s="32">
        <f>IF('Log_working_2-way'!$D150="","",B151^('Log_working_2-way'!$D150))</f>
        <v>1.821657795971604</v>
      </c>
      <c r="L151" s="37">
        <f t="shared" si="19"/>
        <v>0.45292620865139954</v>
      </c>
      <c r="M151" s="37">
        <f t="shared" si="20"/>
        <v>0.54707379134860057</v>
      </c>
      <c r="N151" s="38">
        <v>100</v>
      </c>
      <c r="O151" s="38">
        <f t="shared" si="21"/>
        <v>53.488372093023258</v>
      </c>
      <c r="P151" s="38">
        <f t="shared" si="22"/>
        <v>43.820224719101127</v>
      </c>
      <c r="Q151" s="38">
        <f t="shared" si="23"/>
        <v>56.17977528089888</v>
      </c>
      <c r="R151" s="38">
        <f t="shared" si="24"/>
        <v>46.511627906976742</v>
      </c>
      <c r="S151" s="39">
        <f t="shared" si="25"/>
        <v>-2.6914031878756219</v>
      </c>
      <c r="T151" s="39">
        <f t="shared" si="26"/>
        <v>-2.6914031878756148</v>
      </c>
      <c r="U151" t="s">
        <v>247</v>
      </c>
      <c r="V151" t="s">
        <v>297</v>
      </c>
      <c r="W151" t="s">
        <v>317</v>
      </c>
      <c r="X151" s="62">
        <v>44451</v>
      </c>
      <c r="Y151" s="41"/>
    </row>
    <row r="152" spans="1:25" ht="15" x14ac:dyDescent="0.25">
      <c r="A152">
        <v>2.15</v>
      </c>
      <c r="B152">
        <v>1.77</v>
      </c>
      <c r="C152" s="29">
        <f t="shared" si="18"/>
        <v>3.0088030482196881E-2</v>
      </c>
      <c r="D152" s="30">
        <f>IF(OR($A152="",$B152=""),"",A152*'MPTO_working_2-way'!$G151)</f>
        <v>2.2146892655367232</v>
      </c>
      <c r="E152" s="32">
        <f>IF(OR($A152="",$B152=""),"",B152*'MPTO_working_2-way'!$G151)</f>
        <v>1.8232558139534885</v>
      </c>
      <c r="F152" s="30">
        <f>IF(OR($A152="",$B152=""),"",'MPTO_working_2-way'!D151)</f>
        <v>2.2218654211064077</v>
      </c>
      <c r="G152" s="32">
        <f>IF(OR($A152="",$B152=""),"",'MPTO_working_2-way'!E151)</f>
        <v>1.8184207382630511</v>
      </c>
      <c r="H152" s="30">
        <f>IF(OR($A152="",$B152=""),"",'OddsRatio_working_2-way'!M151)</f>
        <v>2.2220910332321786</v>
      </c>
      <c r="I152" s="30">
        <f>IF(OR($A152="",$B152=""),"",'OddsRatio_working_2-way'!N151)</f>
        <v>1.8182696483380676</v>
      </c>
      <c r="J152" s="30">
        <f>IF('Log_working_2-way'!$D151="","",A152^('Log_working_2-way'!$D151))</f>
        <v>2.2253697040730782</v>
      </c>
      <c r="K152" s="32">
        <f>IF('Log_working_2-way'!$D151="","",B152^('Log_working_2-way'!$D151))</f>
        <v>1.8160802382138392</v>
      </c>
      <c r="L152" s="37">
        <f t="shared" si="19"/>
        <v>0.45153061224489793</v>
      </c>
      <c r="M152" s="37">
        <f t="shared" si="20"/>
        <v>0.54846938775510201</v>
      </c>
      <c r="N152" s="38">
        <v>100</v>
      </c>
      <c r="O152" s="38">
        <f t="shared" si="21"/>
        <v>53.488372093023258</v>
      </c>
      <c r="P152" s="38">
        <f t="shared" si="22"/>
        <v>43.502824858757066</v>
      </c>
      <c r="Q152" s="38">
        <f t="shared" si="23"/>
        <v>56.497175141242941</v>
      </c>
      <c r="R152" s="38">
        <f t="shared" si="24"/>
        <v>46.511627906976742</v>
      </c>
      <c r="S152" s="39">
        <f t="shared" si="25"/>
        <v>-3.0088030482196828</v>
      </c>
      <c r="T152" s="39">
        <f t="shared" si="26"/>
        <v>-3.0088030482196757</v>
      </c>
      <c r="U152" t="s">
        <v>300</v>
      </c>
      <c r="V152" t="s">
        <v>288</v>
      </c>
      <c r="W152" t="s">
        <v>317</v>
      </c>
      <c r="X152" s="62">
        <v>44451</v>
      </c>
      <c r="Y152" s="41"/>
    </row>
    <row r="153" spans="1:25" ht="15" x14ac:dyDescent="0.25">
      <c r="A153">
        <v>1.58</v>
      </c>
      <c r="B153">
        <v>2.5299999999999998</v>
      </c>
      <c r="C153" s="29">
        <f t="shared" si="18"/>
        <v>2.8168309401110703E-2</v>
      </c>
      <c r="D153" s="30">
        <f>IF(OR($A153="",$B153=""),"",A153*'MPTO_working_2-way'!$G152)</f>
        <v>1.6245059288537549</v>
      </c>
      <c r="E153" s="32">
        <f>IF(OR($A153="",$B153=""),"",B153*'MPTO_working_2-way'!$G152)</f>
        <v>2.6012658227848098</v>
      </c>
      <c r="F153" s="30">
        <f>IF(OR($A153="",$B153=""),"",'MPTO_working_2-way'!D152)</f>
        <v>1.6159598981283099</v>
      </c>
      <c r="G153" s="32">
        <f>IF(OR($A153="",$B153=""),"",'MPTO_working_2-way'!E152)</f>
        <v>2.6234823127912317</v>
      </c>
      <c r="H153" s="30">
        <f>IF(OR($A153="",$B153=""),"",'OddsRatio_working_2-way'!M152)</f>
        <v>1.6156987634551996</v>
      </c>
      <c r="I153" s="30">
        <f>IF(OR($A153="",$B153=""),"",'OddsRatio_working_2-way'!N152)</f>
        <v>2.6241708760111284</v>
      </c>
      <c r="J153" s="30">
        <f>IF('Log_working_2-way'!$D152="","",A153^('Log_working_2-way'!$D152))</f>
        <v>1.6118203487716556</v>
      </c>
      <c r="K153" s="32">
        <f>IF('Log_working_2-way'!$D152="","",B153^('Log_working_2-way'!$D152))</f>
        <v>2.6344667221475415</v>
      </c>
      <c r="L153" s="37">
        <f t="shared" si="19"/>
        <v>0.61557177615571779</v>
      </c>
      <c r="M153" s="37">
        <f t="shared" si="20"/>
        <v>0.38442822384428227</v>
      </c>
      <c r="N153" s="38">
        <v>100</v>
      </c>
      <c r="O153" s="38">
        <f t="shared" si="21"/>
        <v>36.708860759493668</v>
      </c>
      <c r="P153" s="38">
        <f t="shared" si="22"/>
        <v>60.474308300395251</v>
      </c>
      <c r="Q153" s="38">
        <f t="shared" si="23"/>
        <v>39.525691699604749</v>
      </c>
      <c r="R153" s="38">
        <f t="shared" si="24"/>
        <v>63.291139240506325</v>
      </c>
      <c r="S153" s="39">
        <f t="shared" si="25"/>
        <v>-2.8168309401110818</v>
      </c>
      <c r="T153" s="39">
        <f t="shared" si="26"/>
        <v>-2.8168309401110747</v>
      </c>
      <c r="U153" t="s">
        <v>188</v>
      </c>
      <c r="V153" t="s">
        <v>296</v>
      </c>
      <c r="W153" t="s">
        <v>317</v>
      </c>
      <c r="X153" s="62">
        <v>44451</v>
      </c>
      <c r="Y153" s="41"/>
    </row>
    <row r="154" spans="1:25" s="46" customFormat="1" ht="15" x14ac:dyDescent="0.25">
      <c r="A154">
        <v>2.46</v>
      </c>
      <c r="B154">
        <v>1.55</v>
      </c>
      <c r="C154" s="29">
        <f t="shared" si="18"/>
        <v>5.1665355363231136E-2</v>
      </c>
      <c r="D154" s="30">
        <f>IF(OR($A154="",$B154=""),"",A154*'MPTO_working_2-way'!$G153)</f>
        <v>2.5870967741935487</v>
      </c>
      <c r="E154" s="32">
        <f>IF(OR($A154="",$B154=""),"",B154*'MPTO_working_2-way'!$G153)</f>
        <v>1.6300813008130084</v>
      </c>
      <c r="F154" s="30">
        <f>IF(OR($A154="",$B154=""),"",'MPTO_working_2-way'!D153)</f>
        <v>2.6269376507061666</v>
      </c>
      <c r="G154" s="32">
        <f>IF(OR($A154="",$B154=""),"",'MPTO_working_2-way'!E153)</f>
        <v>1.6146517044251538</v>
      </c>
      <c r="H154" s="30">
        <f>IF(OR($A154="",$B154=""),"",'OddsRatio_working_2-way'!M153)</f>
        <v>2.6292775867068987</v>
      </c>
      <c r="I154" s="30">
        <f>IF(OR($A154="",$B154=""),"",'OddsRatio_working_2-way'!N153)</f>
        <v>1.6137689538964348</v>
      </c>
      <c r="J154" s="30">
        <f>IF('Log_working_2-way'!$D153="","",A154^('Log_working_2-way'!$D153))</f>
        <v>2.6483223271120089</v>
      </c>
      <c r="K154" s="32">
        <f>IF('Log_working_2-way'!$D153="","",B154^('Log_working_2-way'!$D153))</f>
        <v>1.606677458376141</v>
      </c>
      <c r="L154" s="37">
        <f t="shared" si="19"/>
        <v>0.38653366583541143</v>
      </c>
      <c r="M154" s="37">
        <f t="shared" si="20"/>
        <v>0.6134663341645884</v>
      </c>
      <c r="N154" s="38">
        <v>100</v>
      </c>
      <c r="O154" s="38">
        <f t="shared" si="21"/>
        <v>59.349593495934961</v>
      </c>
      <c r="P154" s="38">
        <f t="shared" si="22"/>
        <v>35.483870967741936</v>
      </c>
      <c r="Q154" s="38">
        <f t="shared" si="23"/>
        <v>64.516129032258064</v>
      </c>
      <c r="R154" s="38">
        <f t="shared" si="24"/>
        <v>40.650406504065039</v>
      </c>
      <c r="S154" s="39">
        <f t="shared" si="25"/>
        <v>-5.1665355363231029</v>
      </c>
      <c r="T154" s="39">
        <f t="shared" si="26"/>
        <v>-5.1665355363231029</v>
      </c>
      <c r="U154" t="s">
        <v>475</v>
      </c>
      <c r="V154" t="s">
        <v>476</v>
      </c>
      <c r="W154" t="s">
        <v>485</v>
      </c>
      <c r="X154" s="62">
        <v>44451</v>
      </c>
      <c r="Y154" s="47"/>
    </row>
    <row r="155" spans="1:25" ht="15" x14ac:dyDescent="0.25">
      <c r="A155">
        <v>1.88</v>
      </c>
      <c r="B155">
        <v>1.91</v>
      </c>
      <c r="C155" s="29">
        <f t="shared" si="18"/>
        <v>5.5475103041104923E-2</v>
      </c>
      <c r="D155" s="30">
        <f>IF(OR($A155="",$B155=""),"",A155*'MPTO_working_2-way'!$G154)</f>
        <v>1.9842931937172772</v>
      </c>
      <c r="E155" s="32">
        <f>IF(OR($A155="",$B155=""),"",B155*'MPTO_working_2-way'!$G154)</f>
        <v>2.0159574468085104</v>
      </c>
      <c r="F155" s="30">
        <f>IF(OR($A155="",$B155=""),"",'MPTO_working_2-way'!D154)</f>
        <v>1.9834290764471936</v>
      </c>
      <c r="G155" s="32">
        <f>IF(OR($A155="",$B155=""),"",'MPTO_working_2-way'!E154)</f>
        <v>2.0168501460345989</v>
      </c>
      <c r="H155" s="30">
        <f>IF(OR($A155="",$B155=""),"",'OddsRatio_working_2-way'!M154)</f>
        <v>1.9833783437888832</v>
      </c>
      <c r="I155" s="30">
        <f>IF(OR($A155="",$B155=""),"",'OddsRatio_working_2-way'!N154)</f>
        <v>2.0169026055089594</v>
      </c>
      <c r="J155" s="30">
        <f>IF('Log_working_2-way'!$D154="","",A155^('Log_working_2-way'!$D154))</f>
        <v>1.9829776881783543</v>
      </c>
      <c r="K155" s="32">
        <f>IF('Log_working_2-way'!$D154="","",B155^('Log_working_2-way'!$D154))</f>
        <v>2.0173170887032947</v>
      </c>
      <c r="L155" s="37">
        <f t="shared" si="19"/>
        <v>0.50395778364116106</v>
      </c>
      <c r="M155" s="37">
        <f t="shared" si="20"/>
        <v>0.49604221635883911</v>
      </c>
      <c r="N155" s="38">
        <v>100</v>
      </c>
      <c r="O155" s="38">
        <f t="shared" si="21"/>
        <v>46.808510638297875</v>
      </c>
      <c r="P155" s="38">
        <f t="shared" si="22"/>
        <v>47.643979057591622</v>
      </c>
      <c r="Q155" s="38">
        <f t="shared" si="23"/>
        <v>52.356020942408378</v>
      </c>
      <c r="R155" s="38">
        <f t="shared" si="24"/>
        <v>53.191489361702125</v>
      </c>
      <c r="S155" s="39">
        <f t="shared" si="25"/>
        <v>-5.5475103041105029</v>
      </c>
      <c r="T155" s="39">
        <f t="shared" si="26"/>
        <v>-5.5475103041105029</v>
      </c>
      <c r="U155" t="s">
        <v>477</v>
      </c>
      <c r="V155" t="s">
        <v>478</v>
      </c>
      <c r="W155" t="s">
        <v>485</v>
      </c>
      <c r="X155" s="62">
        <v>44451</v>
      </c>
      <c r="Y155" s="41"/>
    </row>
    <row r="156" spans="1:25" ht="15" x14ac:dyDescent="0.25">
      <c r="A156">
        <v>1.87</v>
      </c>
      <c r="B156">
        <v>1.92</v>
      </c>
      <c r="C156" s="29">
        <f t="shared" si="18"/>
        <v>5.5592691622103452E-2</v>
      </c>
      <c r="D156" s="30">
        <f>IF(OR($A156="",$B156=""),"",A156*'MPTO_working_2-way'!$G155)</f>
        <v>1.9739583333333335</v>
      </c>
      <c r="E156" s="32">
        <f>IF(OR($A156="",$B156=""),"",B156*'MPTO_working_2-way'!$G155)</f>
        <v>2.0267379679144386</v>
      </c>
      <c r="F156" s="30">
        <f>IF(OR($A156="",$B156=""),"",'MPTO_working_2-way'!D155)</f>
        <v>1.9725304911548183</v>
      </c>
      <c r="G156" s="32">
        <f>IF(OR($A156="",$B156=""),"",'MPTO_working_2-way'!E155)</f>
        <v>2.0282453960004521</v>
      </c>
      <c r="H156" s="30">
        <f>IF(OR($A156="",$B156=""),"",'OddsRatio_working_2-way'!M155)</f>
        <v>1.9724464889715241</v>
      </c>
      <c r="I156" s="30">
        <f>IF(OR($A156="",$B156=""),"",'OddsRatio_working_2-way'!N155)</f>
        <v>2.0283342182227599</v>
      </c>
      <c r="J156" s="30">
        <f>IF('Log_working_2-way'!$D155="","",A156^('Log_working_2-way'!$D155))</f>
        <v>1.9717846778914458</v>
      </c>
      <c r="K156" s="32">
        <f>IF('Log_working_2-way'!$D155="","",B156^('Log_working_2-way'!$D155))</f>
        <v>2.0290345410339614</v>
      </c>
      <c r="L156" s="37">
        <f t="shared" si="19"/>
        <v>0.50659630606860151</v>
      </c>
      <c r="M156" s="37">
        <f t="shared" si="20"/>
        <v>0.49340369393139838</v>
      </c>
      <c r="N156" s="38">
        <v>100</v>
      </c>
      <c r="O156" s="38">
        <f t="shared" si="21"/>
        <v>46.524064171122987</v>
      </c>
      <c r="P156" s="38">
        <f t="shared" si="22"/>
        <v>47.916666666666671</v>
      </c>
      <c r="Q156" s="38">
        <f t="shared" si="23"/>
        <v>52.083333333333336</v>
      </c>
      <c r="R156" s="38">
        <f t="shared" si="24"/>
        <v>53.475935828876999</v>
      </c>
      <c r="S156" s="39">
        <f t="shared" si="25"/>
        <v>-5.5592691622103487</v>
      </c>
      <c r="T156" s="39">
        <f t="shared" si="26"/>
        <v>-5.5592691622103274</v>
      </c>
      <c r="U156" t="s">
        <v>479</v>
      </c>
      <c r="V156" t="s">
        <v>480</v>
      </c>
      <c r="W156" t="s">
        <v>485</v>
      </c>
      <c r="X156" s="62">
        <v>44451</v>
      </c>
      <c r="Y156" s="41"/>
    </row>
    <row r="157" spans="1:25" ht="15" x14ac:dyDescent="0.25">
      <c r="A157">
        <v>1.76</v>
      </c>
      <c r="B157">
        <v>2.0499999999999998</v>
      </c>
      <c r="C157" s="29">
        <f t="shared" si="18"/>
        <v>5.598669623059882E-2</v>
      </c>
      <c r="D157" s="30">
        <f>IF(OR($A157="",$B157=""),"",A157*'MPTO_working_2-way'!$G156)</f>
        <v>1.858536585365854</v>
      </c>
      <c r="E157" s="32">
        <f>IF(OR($A157="",$B157=""),"",B157*'MPTO_working_2-way'!$G156)</f>
        <v>2.1647727272727275</v>
      </c>
      <c r="F157" s="30">
        <f>IF(OR($A157="",$B157=""),"",'MPTO_working_2-way'!D156)</f>
        <v>1.8512057465366858</v>
      </c>
      <c r="G157" s="32">
        <f>IF(OR($A157="",$B157=""),"",'MPTO_working_2-way'!E156)</f>
        <v>2.1748040988547319</v>
      </c>
      <c r="H157" s="30">
        <f>IF(OR($A157="",$B157=""),"",'OddsRatio_working_2-way'!M156)</f>
        <v>1.8507699593953257</v>
      </c>
      <c r="I157" s="30">
        <f>IF(OR($A157="",$B157=""),"",'OddsRatio_working_2-way'!N156)</f>
        <v>2.1754058649540684</v>
      </c>
      <c r="J157" s="30">
        <f>IF('Log_working_2-way'!$D156="","",A157^('Log_working_2-way'!$D156))</f>
        <v>1.8473850029200891</v>
      </c>
      <c r="K157" s="32">
        <f>IF('Log_working_2-way'!$D156="","",B157^('Log_working_2-way'!$D156))</f>
        <v>2.1801011305976625</v>
      </c>
      <c r="L157" s="37">
        <f t="shared" si="19"/>
        <v>0.53805774278215213</v>
      </c>
      <c r="M157" s="37">
        <f t="shared" si="20"/>
        <v>0.46194225721784771</v>
      </c>
      <c r="N157" s="38">
        <v>100</v>
      </c>
      <c r="O157" s="38">
        <f t="shared" si="21"/>
        <v>43.181818181818187</v>
      </c>
      <c r="P157" s="38">
        <f t="shared" si="22"/>
        <v>51.219512195121943</v>
      </c>
      <c r="Q157" s="38">
        <f t="shared" si="23"/>
        <v>48.780487804878057</v>
      </c>
      <c r="R157" s="38">
        <f t="shared" si="24"/>
        <v>56.81818181818182</v>
      </c>
      <c r="S157" s="39">
        <f t="shared" si="25"/>
        <v>-5.5986696230598696</v>
      </c>
      <c r="T157" s="39">
        <f t="shared" si="26"/>
        <v>-5.5986696230598767</v>
      </c>
      <c r="U157" t="s">
        <v>481</v>
      </c>
      <c r="V157" t="s">
        <v>482</v>
      </c>
      <c r="W157" t="s">
        <v>485</v>
      </c>
      <c r="X157" s="62">
        <v>44451</v>
      </c>
      <c r="Y157" s="41"/>
    </row>
    <row r="158" spans="1:25" ht="15" x14ac:dyDescent="0.25">
      <c r="A158">
        <v>1.71</v>
      </c>
      <c r="B158">
        <v>2.2400000000000002</v>
      </c>
      <c r="C158" s="29">
        <f t="shared" si="18"/>
        <v>3.1223893065998265E-2</v>
      </c>
      <c r="D158" s="30">
        <f>IF(OR($A158="",$B158=""),"",A158*'MPTO_working_2-way'!$G157)</f>
        <v>1.763392857142857</v>
      </c>
      <c r="E158" s="32">
        <f>IF(OR($A158="",$B158=""),"",B158*'MPTO_working_2-way'!$G157)</f>
        <v>2.3099415204678362</v>
      </c>
      <c r="F158" s="30">
        <f>IF(OR($A158="",$B158=""),"",'MPTO_working_2-way'!D157)</f>
        <v>1.7569030364186771</v>
      </c>
      <c r="G158" s="32">
        <f>IF(OR($A158="",$B158=""),"",'MPTO_working_2-way'!E157)</f>
        <v>2.3211731911283482</v>
      </c>
      <c r="H158" s="30">
        <f>IF(OR($A158="",$B158=""),"",'OddsRatio_working_2-way'!M157)</f>
        <v>1.7566905874670904</v>
      </c>
      <c r="I158" s="30">
        <f>IF(OR($A158="",$B158=""),"",'OddsRatio_working_2-way'!N157)</f>
        <v>2.3215441245904116</v>
      </c>
      <c r="J158" s="30">
        <f>IF('Log_working_2-way'!$D157="","",A158^('Log_working_2-way'!$D157))</f>
        <v>1.7537492606317167</v>
      </c>
      <c r="K158" s="32">
        <f>IF('Log_working_2-way'!$D157="","",B158^('Log_working_2-way'!$D157))</f>
        <v>2.3267011355498624</v>
      </c>
      <c r="L158" s="37">
        <f t="shared" si="19"/>
        <v>0.56708860759493673</v>
      </c>
      <c r="M158" s="37">
        <f t="shared" si="20"/>
        <v>0.43291139240506332</v>
      </c>
      <c r="N158" s="38">
        <v>100</v>
      </c>
      <c r="O158" s="38">
        <f t="shared" si="21"/>
        <v>41.520467836257311</v>
      </c>
      <c r="P158" s="38">
        <f t="shared" si="22"/>
        <v>55.357142857142868</v>
      </c>
      <c r="Q158" s="38">
        <f t="shared" si="23"/>
        <v>44.642857142857139</v>
      </c>
      <c r="R158" s="38">
        <f t="shared" si="24"/>
        <v>58.479532163742689</v>
      </c>
      <c r="S158" s="39">
        <f t="shared" si="25"/>
        <v>-3.1223893065998283</v>
      </c>
      <c r="T158" s="39">
        <f t="shared" si="26"/>
        <v>-3.1223893065998212</v>
      </c>
      <c r="U158" t="s">
        <v>453</v>
      </c>
      <c r="V158" t="s">
        <v>398</v>
      </c>
      <c r="W158" t="s">
        <v>458</v>
      </c>
      <c r="X158" s="62">
        <v>44451</v>
      </c>
      <c r="Y158" s="41"/>
    </row>
    <row r="159" spans="1:25" ht="15" x14ac:dyDescent="0.25">
      <c r="A159">
        <v>1.9</v>
      </c>
      <c r="B159">
        <v>2.0099999999999998</v>
      </c>
      <c r="C159" s="29">
        <f t="shared" si="18"/>
        <v>2.3828227284629522E-2</v>
      </c>
      <c r="D159" s="30">
        <f>IF(OR($A159="",$B159=""),"",A159*'MPTO_working_2-way'!$G158)</f>
        <v>1.9452736318407959</v>
      </c>
      <c r="E159" s="32">
        <f>IF(OR($A159="",$B159=""),"",B159*'MPTO_working_2-way'!$G158)</f>
        <v>2.0578947368421052</v>
      </c>
      <c r="F159" s="30">
        <f>IF(OR($A159="",$B159=""),"",'MPTO_working_2-way'!D158)</f>
        <v>1.9440061084245355</v>
      </c>
      <c r="G159" s="32">
        <f>IF(OR($A159="",$B159=""),"",'MPTO_working_2-way'!E158)</f>
        <v>2.05931517929361</v>
      </c>
      <c r="H159" s="30">
        <f>IF(OR($A159="",$B159=""),"",'OddsRatio_working_2-way'!M158)</f>
        <v>1.9439751632913294</v>
      </c>
      <c r="I159" s="30">
        <f>IF(OR($A159="",$B159=""),"",'OddsRatio_working_2-way'!N158)</f>
        <v>2.0593499054713802</v>
      </c>
      <c r="J159" s="30">
        <f>IF('Log_working_2-way'!$D158="","",A159^('Log_working_2-way'!$D158))</f>
        <v>1.9434033475162076</v>
      </c>
      <c r="K159" s="32">
        <f>IF('Log_working_2-way'!$D158="","",B159^('Log_working_2-way'!$D158))</f>
        <v>2.0599919987911819</v>
      </c>
      <c r="L159" s="37">
        <f t="shared" si="19"/>
        <v>0.51406649616368294</v>
      </c>
      <c r="M159" s="37">
        <f t="shared" si="20"/>
        <v>0.48593350383631717</v>
      </c>
      <c r="N159" s="38">
        <v>100</v>
      </c>
      <c r="O159" s="38">
        <f t="shared" si="21"/>
        <v>47.368421052631575</v>
      </c>
      <c r="P159" s="38">
        <f t="shared" si="22"/>
        <v>50.248756218905463</v>
      </c>
      <c r="Q159" s="38">
        <f t="shared" si="23"/>
        <v>49.751243781094537</v>
      </c>
      <c r="R159" s="38">
        <f t="shared" si="24"/>
        <v>52.631578947368418</v>
      </c>
      <c r="S159" s="39">
        <f t="shared" si="25"/>
        <v>-2.3828227284629619</v>
      </c>
      <c r="T159" s="39">
        <f t="shared" si="26"/>
        <v>-2.3828227284629548</v>
      </c>
      <c r="U159" t="s">
        <v>451</v>
      </c>
      <c r="V159" t="s">
        <v>399</v>
      </c>
      <c r="W159" t="s">
        <v>458</v>
      </c>
      <c r="X159" s="62">
        <v>44451</v>
      </c>
      <c r="Y159" s="41"/>
    </row>
    <row r="160" spans="1:25" ht="15" x14ac:dyDescent="0.25">
      <c r="A160">
        <v>1.93</v>
      </c>
      <c r="B160">
        <v>1.97</v>
      </c>
      <c r="C160" s="29">
        <f t="shared" si="18"/>
        <v>2.5748928223876311E-2</v>
      </c>
      <c r="D160" s="30">
        <f>IF(OR($A160="",$B160=""),"",A160*'MPTO_working_2-way'!$G159)</f>
        <v>1.9796954314720812</v>
      </c>
      <c r="E160" s="32">
        <f>IF(OR($A160="",$B160=""),"",B160*'MPTO_working_2-way'!$G159)</f>
        <v>2.0207253886010363</v>
      </c>
      <c r="F160" s="30">
        <f>IF(OR($A160="",$B160=""),"",'MPTO_working_2-way'!D159)</f>
        <v>1.9791780536685666</v>
      </c>
      <c r="G160" s="32">
        <f>IF(OR($A160="",$B160=""),"",'MPTO_working_2-way'!E159)</f>
        <v>2.0212647191728026</v>
      </c>
      <c r="H160" s="30">
        <f>IF(OR($A160="",$B160=""),"",'OddsRatio_working_2-way'!M159)</f>
        <v>1.9791643818062103</v>
      </c>
      <c r="I160" s="30">
        <f>IF(OR($A160="",$B160=""),"",'OddsRatio_working_2-way'!N159)</f>
        <v>2.021278978873144</v>
      </c>
      <c r="J160" s="30">
        <f>IF('Log_working_2-way'!$D159="","",A160^('Log_working_2-way'!$D159))</f>
        <v>1.9789304913693861</v>
      </c>
      <c r="K160" s="32">
        <f>IF('Log_working_2-way'!$D159="","",B160^('Log_working_2-way'!$D159))</f>
        <v>2.0215229873993761</v>
      </c>
      <c r="L160" s="37">
        <f t="shared" si="19"/>
        <v>0.50512820512820511</v>
      </c>
      <c r="M160" s="37">
        <f t="shared" si="20"/>
        <v>0.49487179487179483</v>
      </c>
      <c r="N160" s="38">
        <v>100</v>
      </c>
      <c r="O160" s="38">
        <f t="shared" si="21"/>
        <v>48.186528497409334</v>
      </c>
      <c r="P160" s="38">
        <f t="shared" si="22"/>
        <v>49.238578680203041</v>
      </c>
      <c r="Q160" s="38">
        <f t="shared" si="23"/>
        <v>50.761421319796952</v>
      </c>
      <c r="R160" s="38">
        <f t="shared" si="24"/>
        <v>51.81347150259068</v>
      </c>
      <c r="S160" s="39">
        <f t="shared" si="25"/>
        <v>-2.5748928223876177</v>
      </c>
      <c r="T160" s="39">
        <f t="shared" si="26"/>
        <v>-2.5748928223876391</v>
      </c>
      <c r="U160" t="s">
        <v>452</v>
      </c>
      <c r="V160" t="s">
        <v>423</v>
      </c>
      <c r="W160" t="s">
        <v>458</v>
      </c>
      <c r="X160" s="62">
        <v>44451</v>
      </c>
      <c r="Y160" s="41"/>
    </row>
    <row r="161" spans="1:25" ht="15" x14ac:dyDescent="0.25">
      <c r="A161">
        <v>1.87</v>
      </c>
      <c r="B161">
        <v>2.0499999999999998</v>
      </c>
      <c r="C161" s="29">
        <f t="shared" si="18"/>
        <v>2.2564236337550447E-2</v>
      </c>
      <c r="D161" s="30">
        <f>IF(OR($A161="",$B161=""),"",A161*'MPTO_working_2-way'!$G160)</f>
        <v>1.9121951219512194</v>
      </c>
      <c r="E161" s="32">
        <f>IF(OR($A161="",$B161=""),"",B161*'MPTO_working_2-way'!$G160)</f>
        <v>2.0962566844919781</v>
      </c>
      <c r="F161" s="30">
        <f>IF(OR($A161="",$B161=""),"",'MPTO_working_2-way'!D160)</f>
        <v>1.9103027282920144</v>
      </c>
      <c r="G161" s="32">
        <f>IF(OR($A161="",$B161=""),"",'MPTO_working_2-way'!E160)</f>
        <v>2.0985356507458599</v>
      </c>
      <c r="H161" s="30">
        <f>IF(OR($A161="",$B161=""),"",'OddsRatio_working_2-way'!M160)</f>
        <v>1.9102589898327997</v>
      </c>
      <c r="I161" s="30">
        <f>IF(OR($A161="",$B161=""),"",'OddsRatio_working_2-way'!N160)</f>
        <v>2.0985884360051026</v>
      </c>
      <c r="J161" s="30">
        <f>IF('Log_working_2-way'!$D160="","",A161^('Log_working_2-way'!$D160))</f>
        <v>1.9094064175923491</v>
      </c>
      <c r="K161" s="32">
        <f>IF('Log_working_2-way'!$D160="","",B161^('Log_working_2-way'!$D160))</f>
        <v>2.0996183671625008</v>
      </c>
      <c r="L161" s="37">
        <f t="shared" si="19"/>
        <v>0.52295918367346939</v>
      </c>
      <c r="M161" s="37">
        <f t="shared" si="20"/>
        <v>0.47704081632653073</v>
      </c>
      <c r="N161" s="38">
        <v>100</v>
      </c>
      <c r="O161" s="38">
        <f t="shared" si="21"/>
        <v>46.524064171122987</v>
      </c>
      <c r="P161" s="38">
        <f t="shared" si="22"/>
        <v>51.219512195121943</v>
      </c>
      <c r="Q161" s="38">
        <f t="shared" si="23"/>
        <v>48.780487804878057</v>
      </c>
      <c r="R161" s="38">
        <f t="shared" si="24"/>
        <v>53.475935828876999</v>
      </c>
      <c r="S161" s="39">
        <f t="shared" si="25"/>
        <v>-2.2564236337550696</v>
      </c>
      <c r="T161" s="39">
        <f t="shared" si="26"/>
        <v>-2.2564236337550554</v>
      </c>
      <c r="U161" t="s">
        <v>404</v>
      </c>
      <c r="V161" t="s">
        <v>422</v>
      </c>
      <c r="W161" t="s">
        <v>458</v>
      </c>
      <c r="X161" s="62">
        <v>44451</v>
      </c>
      <c r="Y161" s="41"/>
    </row>
    <row r="162" spans="1:25" ht="15" x14ac:dyDescent="0.25">
      <c r="A162">
        <v>1.69</v>
      </c>
      <c r="B162">
        <v>2.29</v>
      </c>
      <c r="C162" s="29">
        <f t="shared" si="18"/>
        <v>2.8397199038784571E-2</v>
      </c>
      <c r="D162" s="30">
        <f>IF(OR($A162="",$B162=""),"",A162*'MPTO_working_2-way'!$G161)</f>
        <v>1.7379912663755459</v>
      </c>
      <c r="E162" s="32">
        <f>IF(OR($A162="",$B162=""),"",B162*'MPTO_working_2-way'!$G161)</f>
        <v>2.3550295857988166</v>
      </c>
      <c r="F162" s="30">
        <f>IF(OR($A162="",$B162=""),"",'MPTO_working_2-way'!D161)</f>
        <v>1.7315496297621977</v>
      </c>
      <c r="G162" s="32">
        <f>IF(OR($A162="",$B162=""),"",'MPTO_working_2-way'!E161)</f>
        <v>2.3669612550074923</v>
      </c>
      <c r="H162" s="30">
        <f>IF(OR($A162="",$B162=""),"",'OddsRatio_working_2-way'!M161)</f>
        <v>1.7313574508612271</v>
      </c>
      <c r="I162" s="30">
        <f>IF(OR($A162="",$B162=""),"",'OddsRatio_working_2-way'!N161)</f>
        <v>2.3673204516101207</v>
      </c>
      <c r="J162" s="30">
        <f>IF('Log_working_2-way'!$D161="","",A162^('Log_working_2-way'!$D161))</f>
        <v>1.7284425512400656</v>
      </c>
      <c r="K162" s="32">
        <f>IF('Log_working_2-way'!$D161="","",B162^('Log_working_2-way'!$D161))</f>
        <v>2.372791853383128</v>
      </c>
      <c r="L162" s="37">
        <f t="shared" si="19"/>
        <v>0.57537688442211055</v>
      </c>
      <c r="M162" s="37">
        <f t="shared" si="20"/>
        <v>0.42462311557788945</v>
      </c>
      <c r="N162" s="38">
        <v>100</v>
      </c>
      <c r="O162" s="38">
        <f t="shared" si="21"/>
        <v>40.828402366863905</v>
      </c>
      <c r="P162" s="38">
        <f t="shared" si="22"/>
        <v>56.331877729257641</v>
      </c>
      <c r="Q162" s="38">
        <f t="shared" si="23"/>
        <v>43.668122270742359</v>
      </c>
      <c r="R162" s="38">
        <f t="shared" si="24"/>
        <v>59.171597633136095</v>
      </c>
      <c r="S162" s="39">
        <f t="shared" si="25"/>
        <v>-2.8397199038784535</v>
      </c>
      <c r="T162" s="39">
        <f t="shared" si="26"/>
        <v>-2.8397199038784535</v>
      </c>
      <c r="U162" t="s">
        <v>454</v>
      </c>
      <c r="V162" t="s">
        <v>403</v>
      </c>
      <c r="W162" t="s">
        <v>458</v>
      </c>
      <c r="X162" s="62">
        <v>44451</v>
      </c>
      <c r="Y162" s="41"/>
    </row>
    <row r="163" spans="1:25" ht="15" x14ac:dyDescent="0.25">
      <c r="A163">
        <v>1.48</v>
      </c>
      <c r="B163">
        <v>2.8</v>
      </c>
      <c r="C163" s="29">
        <f t="shared" si="18"/>
        <v>3.2818532818532864E-2</v>
      </c>
      <c r="D163" s="30">
        <f>IF(OR($A163="",$B163=""),"",A163*'MPTO_working_2-way'!$G162)</f>
        <v>1.5285714285714287</v>
      </c>
      <c r="E163" s="32">
        <f>IF(OR($A163="",$B163=""),"",B163*'MPTO_working_2-way'!$G162)</f>
        <v>2.8918918918918917</v>
      </c>
      <c r="F163" s="30">
        <f>IF(OR($A163="",$B163=""),"",'MPTO_working_2-way'!D162)</f>
        <v>1.5168374816983896</v>
      </c>
      <c r="G163" s="32">
        <f>IF(OR($A163="",$B163=""),"",'MPTO_working_2-way'!E162)</f>
        <v>2.9348441926345612</v>
      </c>
      <c r="H163" s="30">
        <f>IF(OR($A163="",$B163=""),"",'OddsRatio_working_2-way'!M162)</f>
        <v>1.5163977794943222</v>
      </c>
      <c r="I163" s="30">
        <f>IF(OR($A163="",$B163=""),"",'OddsRatio_working_2-way'!N162)</f>
        <v>2.936491673103709</v>
      </c>
      <c r="J163" s="30">
        <f>IF('Log_working_2-way'!$D162="","",A163^('Log_working_2-way'!$D162))</f>
        <v>1.5110316025128196</v>
      </c>
      <c r="K163" s="32">
        <f>IF('Log_working_2-way'!$D162="","",B163^('Log_working_2-way'!$D162))</f>
        <v>2.956826143593994</v>
      </c>
      <c r="L163" s="37">
        <f t="shared" si="19"/>
        <v>0.65420560747663548</v>
      </c>
      <c r="M163" s="37">
        <f t="shared" si="20"/>
        <v>0.34579439252336452</v>
      </c>
      <c r="N163" s="38">
        <v>100</v>
      </c>
      <c r="O163" s="38">
        <f t="shared" si="21"/>
        <v>32.432432432432435</v>
      </c>
      <c r="P163" s="38">
        <f t="shared" si="22"/>
        <v>64.285714285714292</v>
      </c>
      <c r="Q163" s="38">
        <f t="shared" si="23"/>
        <v>35.714285714285715</v>
      </c>
      <c r="R163" s="38">
        <f t="shared" si="24"/>
        <v>67.567567567567565</v>
      </c>
      <c r="S163" s="39">
        <f t="shared" si="25"/>
        <v>-3.2818532818532802</v>
      </c>
      <c r="T163" s="39">
        <f t="shared" si="26"/>
        <v>-3.2818532818532731</v>
      </c>
      <c r="U163" t="s">
        <v>427</v>
      </c>
      <c r="V163" t="s">
        <v>401</v>
      </c>
      <c r="W163" t="s">
        <v>458</v>
      </c>
      <c r="X163" s="62">
        <v>44451</v>
      </c>
      <c r="Y163" s="41"/>
    </row>
    <row r="164" spans="1:25" ht="15" x14ac:dyDescent="0.25">
      <c r="A164">
        <v>2.21</v>
      </c>
      <c r="B164">
        <v>1.72</v>
      </c>
      <c r="C164" s="29">
        <f t="shared" si="18"/>
        <v>3.3884036620014824E-2</v>
      </c>
      <c r="D164" s="30">
        <f>IF(OR($A164="",$B164=""),"",A164*'MPTO_working_2-way'!$G163)</f>
        <v>2.2848837209302326</v>
      </c>
      <c r="E164" s="32">
        <f>IF(OR($A164="",$B164=""),"",B164*'MPTO_working_2-way'!$G163)</f>
        <v>1.7782805429864255</v>
      </c>
      <c r="F164" s="30">
        <f>IF(OR($A164="",$B164=""),"",'MPTO_working_2-way'!D163)</f>
        <v>2.2959652089876781</v>
      </c>
      <c r="G164" s="32">
        <f>IF(OR($A164="",$B164=""),"",'MPTO_working_2-way'!E163)</f>
        <v>1.7716256524981358</v>
      </c>
      <c r="H164" s="30">
        <f>IF(OR($A164="",$B164=""),"",'OddsRatio_working_2-way'!M163)</f>
        <v>2.2963624321753371</v>
      </c>
      <c r="I164" s="30">
        <f>IF(OR($A164="",$B164=""),"",'OddsRatio_working_2-way'!N163)</f>
        <v>1.7713892158398703</v>
      </c>
      <c r="J164" s="30">
        <f>IF('Log_working_2-way'!$D163="","",A164^('Log_working_2-way'!$D163))</f>
        <v>2.3014598613122459</v>
      </c>
      <c r="K164" s="32">
        <f>IF('Log_working_2-way'!$D163="","",B164^('Log_working_2-way'!$D163))</f>
        <v>1.7683679149287428</v>
      </c>
      <c r="L164" s="37">
        <f t="shared" si="19"/>
        <v>0.43765903307888038</v>
      </c>
      <c r="M164" s="37">
        <f t="shared" si="20"/>
        <v>0.56234096692111957</v>
      </c>
      <c r="N164" s="38">
        <v>100</v>
      </c>
      <c r="O164" s="38">
        <f t="shared" si="21"/>
        <v>54.751131221719454</v>
      </c>
      <c r="P164" s="38">
        <f t="shared" si="22"/>
        <v>41.860465116279073</v>
      </c>
      <c r="Q164" s="38">
        <f t="shared" si="23"/>
        <v>58.139534883720934</v>
      </c>
      <c r="R164" s="38">
        <f t="shared" si="24"/>
        <v>45.248868778280546</v>
      </c>
      <c r="S164" s="39">
        <f t="shared" si="25"/>
        <v>-3.3884036620014797</v>
      </c>
      <c r="T164" s="39">
        <f t="shared" si="26"/>
        <v>-3.3884036620014726</v>
      </c>
      <c r="U164" t="s">
        <v>434</v>
      </c>
      <c r="V164" t="s">
        <v>409</v>
      </c>
      <c r="W164" t="s">
        <v>455</v>
      </c>
      <c r="X164" s="62">
        <v>44451</v>
      </c>
      <c r="Y164" s="41"/>
    </row>
    <row r="165" spans="1:25" ht="15" x14ac:dyDescent="0.25">
      <c r="A165">
        <v>2.38</v>
      </c>
      <c r="B165">
        <v>1.63</v>
      </c>
      <c r="C165" s="29">
        <f t="shared" si="18"/>
        <v>3.3664999742228252E-2</v>
      </c>
      <c r="D165" s="30">
        <f>IF(OR($A165="",$B165=""),"",A165*'MPTO_working_2-way'!$G164)</f>
        <v>2.4601226993865031</v>
      </c>
      <c r="E165" s="32">
        <f>IF(OR($A165="",$B165=""),"",B165*'MPTO_working_2-way'!$G164)</f>
        <v>1.6848739495798319</v>
      </c>
      <c r="F165" s="30">
        <f>IF(OR($A165="",$B165=""),"",'MPTO_working_2-way'!D164)</f>
        <v>2.4793251102447753</v>
      </c>
      <c r="G165" s="32">
        <f>IF(OR($A165="",$B165=""),"",'MPTO_working_2-way'!E164)</f>
        <v>1.6759839288028686</v>
      </c>
      <c r="H165" s="30">
        <f>IF(OR($A165="",$B165=""),"",'OddsRatio_working_2-way'!M164)</f>
        <v>2.4800257398019103</v>
      </c>
      <c r="I165" s="30">
        <f>IF(OR($A165="",$B165=""),"",'OddsRatio_working_2-way'!N164)</f>
        <v>1.6756639246921761</v>
      </c>
      <c r="J165" s="30">
        <f>IF('Log_working_2-way'!$D164="","",A165^('Log_working_2-way'!$D164))</f>
        <v>2.4889275111820632</v>
      </c>
      <c r="K165" s="32">
        <f>IF('Log_working_2-way'!$D164="","",B165^('Log_working_2-way'!$D164))</f>
        <v>1.6716243688761041</v>
      </c>
      <c r="L165" s="37">
        <f t="shared" si="19"/>
        <v>0.40648379052369077</v>
      </c>
      <c r="M165" s="37">
        <f t="shared" si="20"/>
        <v>0.59351620947630923</v>
      </c>
      <c r="N165" s="38">
        <v>100</v>
      </c>
      <c r="O165" s="38">
        <f t="shared" si="21"/>
        <v>57.983193277310924</v>
      </c>
      <c r="P165" s="38">
        <f t="shared" si="22"/>
        <v>38.650306748466257</v>
      </c>
      <c r="Q165" s="38">
        <f t="shared" si="23"/>
        <v>61.349693251533743</v>
      </c>
      <c r="R165" s="38">
        <f t="shared" si="24"/>
        <v>42.016806722689076</v>
      </c>
      <c r="S165" s="39">
        <f t="shared" si="25"/>
        <v>-3.366499974222819</v>
      </c>
      <c r="T165" s="39">
        <f t="shared" si="26"/>
        <v>-3.366499974222819</v>
      </c>
      <c r="U165" t="s">
        <v>437</v>
      </c>
      <c r="V165" t="s">
        <v>408</v>
      </c>
      <c r="W165" t="s">
        <v>455</v>
      </c>
      <c r="X165" s="62">
        <v>44451</v>
      </c>
      <c r="Y165" s="41"/>
    </row>
    <row r="166" spans="1:25" ht="15" x14ac:dyDescent="0.25">
      <c r="A166">
        <v>2.2200000000000002</v>
      </c>
      <c r="B166">
        <v>1.7</v>
      </c>
      <c r="C166" s="29">
        <f t="shared" si="18"/>
        <v>3.868574456809748E-2</v>
      </c>
      <c r="D166" s="30">
        <f>IF(OR($A166="",$B166=""),"",A166*'MPTO_working_2-way'!$G165)</f>
        <v>2.3058823529411767</v>
      </c>
      <c r="E166" s="32">
        <f>IF(OR($A166="",$B166=""),"",B166*'MPTO_working_2-way'!$G165)</f>
        <v>1.7657657657657657</v>
      </c>
      <c r="F166" s="30">
        <f>IF(OR($A166="",$B166=""),"",'MPTO_working_2-way'!D165)</f>
        <v>2.3196066379840201</v>
      </c>
      <c r="G166" s="32">
        <f>IF(OR($A166="",$B166=""),"",'MPTO_working_2-way'!E165)</f>
        <v>1.7578015836050302</v>
      </c>
      <c r="H166" s="30">
        <f>IF(OR($A166="",$B166=""),"",'OddsRatio_working_2-way'!M165)</f>
        <v>2.3201731488169055</v>
      </c>
      <c r="I166" s="30">
        <f>IF(OR($A166="",$B166=""),"",'OddsRatio_working_2-way'!N165)</f>
        <v>1.7574763968621581</v>
      </c>
      <c r="J166" s="30">
        <f>IF('Log_working_2-way'!$D165="","",A166^('Log_working_2-way'!$D165))</f>
        <v>2.3265255894258647</v>
      </c>
      <c r="K166" s="32">
        <f>IF('Log_working_2-way'!$D165="","",B166^('Log_working_2-way'!$D165))</f>
        <v>1.7538490082446418</v>
      </c>
      <c r="L166" s="37">
        <f t="shared" si="19"/>
        <v>0.43367346938775503</v>
      </c>
      <c r="M166" s="37">
        <f t="shared" si="20"/>
        <v>0.56632653061224492</v>
      </c>
      <c r="N166" s="38">
        <v>100</v>
      </c>
      <c r="O166" s="38">
        <f t="shared" si="21"/>
        <v>54.954954954954964</v>
      </c>
      <c r="P166" s="38">
        <f t="shared" si="22"/>
        <v>41.176470588235297</v>
      </c>
      <c r="Q166" s="38">
        <f t="shared" si="23"/>
        <v>58.82352941176471</v>
      </c>
      <c r="R166" s="38">
        <f t="shared" si="24"/>
        <v>45.045045045045043</v>
      </c>
      <c r="S166" s="39">
        <f t="shared" si="25"/>
        <v>-3.8685744568097462</v>
      </c>
      <c r="T166" s="39">
        <f t="shared" si="26"/>
        <v>-3.8685744568097462</v>
      </c>
      <c r="U166" t="s">
        <v>406</v>
      </c>
      <c r="V166" t="s">
        <v>380</v>
      </c>
      <c r="W166" t="s">
        <v>455</v>
      </c>
      <c r="X166" s="62">
        <v>44451</v>
      </c>
      <c r="Y166" s="41"/>
    </row>
    <row r="167" spans="1:25" s="35" customFormat="1" ht="15" x14ac:dyDescent="0.25">
      <c r="A167">
        <v>1.93</v>
      </c>
      <c r="B167">
        <v>1.95</v>
      </c>
      <c r="C167" s="29">
        <f t="shared" si="18"/>
        <v>3.0955227846419575E-2</v>
      </c>
      <c r="D167" s="30">
        <f>IF(OR($A167="",$B167=""),"",A167*'MPTO_working_2-way'!$G166)</f>
        <v>1.9897435897435898</v>
      </c>
      <c r="E167" s="32">
        <f>IF(OR($A167="",$B167=""),"",B167*'MPTO_working_2-way'!$G166)</f>
        <v>2.0103626943005182</v>
      </c>
      <c r="F167" s="30">
        <f>IF(OR($A167="",$B167=""),"",'MPTO_working_2-way'!D166)</f>
        <v>1.9894277785119598</v>
      </c>
      <c r="G167" s="32">
        <f>IF(OR($A167="",$B167=""),"",'MPTO_working_2-way'!E166)</f>
        <v>2.0106851876586083</v>
      </c>
      <c r="H167" s="30">
        <f>IF(OR($A167="",$B167=""),"",'OddsRatio_working_2-way'!M166)</f>
        <v>1.9894176915848294</v>
      </c>
      <c r="I167" s="30">
        <f>IF(OR($A167="",$B167=""),"",'OddsRatio_working_2-way'!N166)</f>
        <v>2.0106954914038573</v>
      </c>
      <c r="J167" s="30">
        <f>IF('Log_working_2-way'!$D166="","",A167^('Log_working_2-way'!$D166))</f>
        <v>1.9892742724695103</v>
      </c>
      <c r="K167" s="32">
        <f>IF('Log_working_2-way'!$D166="","",B167^('Log_working_2-way'!$D166))</f>
        <v>2.0108420160403986</v>
      </c>
      <c r="L167" s="37">
        <f t="shared" si="19"/>
        <v>0.50257731958762886</v>
      </c>
      <c r="M167" s="37">
        <f t="shared" si="20"/>
        <v>0.49742268041237114</v>
      </c>
      <c r="N167" s="38">
        <v>100</v>
      </c>
      <c r="O167" s="38">
        <f t="shared" si="21"/>
        <v>48.186528497409334</v>
      </c>
      <c r="P167" s="38">
        <f t="shared" si="22"/>
        <v>48.717948717948723</v>
      </c>
      <c r="Q167" s="38">
        <f t="shared" si="23"/>
        <v>51.282051282051292</v>
      </c>
      <c r="R167" s="38">
        <f t="shared" si="24"/>
        <v>51.81347150259068</v>
      </c>
      <c r="S167" s="39">
        <f t="shared" si="25"/>
        <v>-3.0955227846419575</v>
      </c>
      <c r="T167" s="39">
        <f t="shared" si="26"/>
        <v>-3.0955227846419575</v>
      </c>
      <c r="U167" t="s">
        <v>368</v>
      </c>
      <c r="V167" t="s">
        <v>305</v>
      </c>
      <c r="W167" t="s">
        <v>322</v>
      </c>
      <c r="X167" s="62">
        <v>44451</v>
      </c>
      <c r="Y167" s="41"/>
    </row>
    <row r="168" spans="1:25" ht="15" x14ac:dyDescent="0.25">
      <c r="A168">
        <v>1.87</v>
      </c>
      <c r="B168">
        <v>2.02</v>
      </c>
      <c r="C168" s="29">
        <f t="shared" si="18"/>
        <v>2.9808863239265015E-2</v>
      </c>
      <c r="D168" s="30">
        <f>IF(OR($A168="",$B168=""),"",A168*'MPTO_working_2-way'!$G167)</f>
        <v>1.9257425742574257</v>
      </c>
      <c r="E168" s="32">
        <f>IF(OR($A168="",$B168=""),"",B168*'MPTO_working_2-way'!$G167)</f>
        <v>2.0802139037433154</v>
      </c>
      <c r="F168" s="30">
        <f>IF(OR($A168="",$B168=""),"",'MPTO_working_2-way'!D167)</f>
        <v>1.9236135865967305</v>
      </c>
      <c r="G168" s="32">
        <f>IF(OR($A168="",$B168=""),"",'MPTO_working_2-way'!E167)</f>
        <v>2.082703865027292</v>
      </c>
      <c r="H168" s="30">
        <f>IF(OR($A168="",$B168=""),"",'OddsRatio_working_2-way'!M167)</f>
        <v>1.9235481451827992</v>
      </c>
      <c r="I168" s="30">
        <f>IF(OR($A168="",$B168=""),"",'OddsRatio_working_2-way'!N167)</f>
        <v>2.0827805840074194</v>
      </c>
      <c r="J168" s="30">
        <f>IF('Log_working_2-way'!$D167="","",A168^('Log_working_2-way'!$D167))</f>
        <v>1.9225833907877643</v>
      </c>
      <c r="K168" s="32">
        <f>IF('Log_working_2-way'!$D167="","",B168^('Log_working_2-way'!$D167))</f>
        <v>2.0839128581602959</v>
      </c>
      <c r="L168" s="37">
        <f t="shared" si="19"/>
        <v>0.51928020565552702</v>
      </c>
      <c r="M168" s="37">
        <f t="shared" si="20"/>
        <v>0.48071979434447304</v>
      </c>
      <c r="N168" s="38">
        <v>100</v>
      </c>
      <c r="O168" s="38">
        <f t="shared" si="21"/>
        <v>46.524064171122987</v>
      </c>
      <c r="P168" s="38">
        <f t="shared" si="22"/>
        <v>50.495049504950494</v>
      </c>
      <c r="Q168" s="38">
        <f t="shared" si="23"/>
        <v>49.504950495049506</v>
      </c>
      <c r="R168" s="38">
        <f t="shared" si="24"/>
        <v>53.475935828876999</v>
      </c>
      <c r="S168" s="39">
        <f t="shared" si="25"/>
        <v>-2.9808863239265193</v>
      </c>
      <c r="T168" s="39">
        <f t="shared" si="26"/>
        <v>-2.9808863239265051</v>
      </c>
      <c r="U168" t="s">
        <v>266</v>
      </c>
      <c r="V168" t="s">
        <v>303</v>
      </c>
      <c r="W168" t="s">
        <v>322</v>
      </c>
      <c r="X168" s="62">
        <v>44451</v>
      </c>
      <c r="Y168" s="41"/>
    </row>
    <row r="169" spans="1:25" ht="15" x14ac:dyDescent="0.25">
      <c r="A169">
        <v>1.86</v>
      </c>
      <c r="B169">
        <v>2.0099999999999998</v>
      </c>
      <c r="C169" s="29">
        <f t="shared" si="18"/>
        <v>3.5146846413095734E-2</v>
      </c>
      <c r="D169" s="30">
        <f>IF(OR($A169="",$B169=""),"",A169*'MPTO_working_2-way'!$G168)</f>
        <v>1.9253731343283582</v>
      </c>
      <c r="E169" s="32">
        <f>IF(OR($A169="",$B169=""),"",B169*'MPTO_working_2-way'!$G168)</f>
        <v>2.0806451612903221</v>
      </c>
      <c r="F169" s="30">
        <f>IF(OR($A169="",$B169=""),"",'MPTO_working_2-way'!D168)</f>
        <v>1.9228514118191637</v>
      </c>
      <c r="G169" s="32">
        <f>IF(OR($A169="",$B169=""),"",'MPTO_working_2-way'!E168)</f>
        <v>2.0835980605249955</v>
      </c>
      <c r="H169" s="30">
        <f>IF(OR($A169="",$B169=""),"",'OddsRatio_working_2-way'!M168)</f>
        <v>1.9227595290837431</v>
      </c>
      <c r="I169" s="30">
        <f>IF(OR($A169="",$B169=""),"",'OddsRatio_working_2-way'!N168)</f>
        <v>2.0837059585750928</v>
      </c>
      <c r="J169" s="30">
        <f>IF('Log_working_2-way'!$D168="","",A169^('Log_working_2-way'!$D168))</f>
        <v>1.9216119729065091</v>
      </c>
      <c r="K169" s="32">
        <f>IF('Log_working_2-way'!$D168="","",B169^('Log_working_2-way'!$D168))</f>
        <v>2.0850553480183369</v>
      </c>
      <c r="L169" s="37">
        <f t="shared" si="19"/>
        <v>0.51937984496124034</v>
      </c>
      <c r="M169" s="37">
        <f t="shared" si="20"/>
        <v>0.48062015503875982</v>
      </c>
      <c r="N169" s="38">
        <v>100</v>
      </c>
      <c r="O169" s="38">
        <f t="shared" si="21"/>
        <v>46.236559139784944</v>
      </c>
      <c r="P169" s="38">
        <f t="shared" si="22"/>
        <v>50.248756218905463</v>
      </c>
      <c r="Q169" s="38">
        <f t="shared" si="23"/>
        <v>49.751243781094537</v>
      </c>
      <c r="R169" s="38">
        <f t="shared" si="24"/>
        <v>53.763440860215049</v>
      </c>
      <c r="S169" s="39">
        <f t="shared" si="25"/>
        <v>-3.5146846413095929</v>
      </c>
      <c r="T169" s="39">
        <f t="shared" si="26"/>
        <v>-3.5146846413095858</v>
      </c>
      <c r="U169" t="s">
        <v>308</v>
      </c>
      <c r="V169" t="s">
        <v>269</v>
      </c>
      <c r="W169" t="s">
        <v>322</v>
      </c>
      <c r="X169" s="62">
        <v>44451</v>
      </c>
      <c r="Y169" s="41"/>
    </row>
    <row r="170" spans="1:25" ht="15" x14ac:dyDescent="0.25">
      <c r="A170">
        <v>1.66</v>
      </c>
      <c r="B170">
        <v>2.3199999999999998</v>
      </c>
      <c r="C170" s="29">
        <f t="shared" si="18"/>
        <v>3.3444121312837582E-2</v>
      </c>
      <c r="D170" s="30">
        <f>IF(OR($A170="",$B170=""),"",A170*'MPTO_working_2-way'!$G169)</f>
        <v>1.7155172413793103</v>
      </c>
      <c r="E170" s="32">
        <f>IF(OR($A170="",$B170=""),"",B170*'MPTO_working_2-way'!$G169)</f>
        <v>2.3975903614457832</v>
      </c>
      <c r="F170" s="30">
        <f>IF(OR($A170="",$B170=""),"",'MPTO_working_2-way'!D169)</f>
        <v>1.707394928178755</v>
      </c>
      <c r="G170" s="32">
        <f>IF(OR($A170="",$B170=""),"",'MPTO_working_2-way'!E169)</f>
        <v>2.4136375031336175</v>
      </c>
      <c r="H170" s="30">
        <f>IF(OR($A170="",$B170=""),"",'OddsRatio_working_2-way'!M169)</f>
        <v>1.7071067811865479</v>
      </c>
      <c r="I170" s="30">
        <f>IF(OR($A170="",$B170=""),"",'OddsRatio_working_2-way'!N169)</f>
        <v>2.4142135623730954</v>
      </c>
      <c r="J170" s="30">
        <f>IF('Log_working_2-way'!$D169="","",A170^('Log_working_2-way'!$D169))</f>
        <v>1.7034185347793582</v>
      </c>
      <c r="K170" s="32">
        <f>IF('Log_working_2-way'!$D169="","",B170^('Log_working_2-way'!$D169))</f>
        <v>2.4216287324780335</v>
      </c>
      <c r="L170" s="37">
        <f t="shared" si="19"/>
        <v>0.58291457286432158</v>
      </c>
      <c r="M170" s="37">
        <f t="shared" si="20"/>
        <v>0.41708542713567837</v>
      </c>
      <c r="N170" s="38">
        <v>100</v>
      </c>
      <c r="O170" s="38">
        <f t="shared" si="21"/>
        <v>39.759036144578317</v>
      </c>
      <c r="P170" s="38">
        <f t="shared" si="22"/>
        <v>56.896551724137922</v>
      </c>
      <c r="Q170" s="38">
        <f t="shared" si="23"/>
        <v>43.103448275862071</v>
      </c>
      <c r="R170" s="38">
        <f t="shared" si="24"/>
        <v>60.24096385542169</v>
      </c>
      <c r="S170" s="39">
        <f t="shared" si="25"/>
        <v>-3.3444121312837538</v>
      </c>
      <c r="T170" s="39">
        <f t="shared" si="26"/>
        <v>-3.344412131283768</v>
      </c>
      <c r="U170" t="s">
        <v>271</v>
      </c>
      <c r="V170" t="s">
        <v>270</v>
      </c>
      <c r="W170" t="s">
        <v>322</v>
      </c>
      <c r="X170" s="62">
        <v>44451</v>
      </c>
      <c r="Y170" s="41"/>
    </row>
    <row r="171" spans="1:25" ht="15" x14ac:dyDescent="0.25">
      <c r="A171">
        <v>2.1800000000000002</v>
      </c>
      <c r="B171">
        <v>1.74</v>
      </c>
      <c r="C171" s="29">
        <f t="shared" si="18"/>
        <v>3.3428240008436028E-2</v>
      </c>
      <c r="D171" s="30">
        <f>IF(OR($A171="",$B171=""),"",A171*'MPTO_working_2-way'!$G170)</f>
        <v>2.2528735632183907</v>
      </c>
      <c r="E171" s="32">
        <f>IF(OR($A171="",$B171=""),"",B171*'MPTO_working_2-way'!$G170)</f>
        <v>1.7981651376146788</v>
      </c>
      <c r="F171" s="30">
        <f>IF(OR($A171="",$B171=""),"",'MPTO_working_2-way'!D170)</f>
        <v>2.2624358821424311</v>
      </c>
      <c r="G171" s="32">
        <f>IF(OR($A171="",$B171=""),"",'MPTO_working_2-way'!E170)</f>
        <v>1.7921194368326561</v>
      </c>
      <c r="H171" s="30">
        <f>IF(OR($A171="",$B171=""),"",'OddsRatio_working_2-way'!M170)</f>
        <v>2.26277258229445</v>
      </c>
      <c r="I171" s="30">
        <f>IF(OR($A171="",$B171=""),"",'OddsRatio_working_2-way'!N170)</f>
        <v>1.7919082295744857</v>
      </c>
      <c r="J171" s="30">
        <f>IF('Log_working_2-way'!$D170="","",A171^('Log_working_2-way'!$D170))</f>
        <v>2.2671631499443738</v>
      </c>
      <c r="K171" s="32">
        <f>IF('Log_working_2-way'!$D170="","",B171^('Log_working_2-way'!$D170))</f>
        <v>1.7891643629660847</v>
      </c>
      <c r="L171" s="37">
        <f t="shared" si="19"/>
        <v>0.44387755102040816</v>
      </c>
      <c r="M171" s="37">
        <f t="shared" si="20"/>
        <v>0.55612244897959184</v>
      </c>
      <c r="N171" s="38">
        <v>100</v>
      </c>
      <c r="O171" s="38">
        <f t="shared" si="21"/>
        <v>54.128440366972484</v>
      </c>
      <c r="P171" s="38">
        <f t="shared" si="22"/>
        <v>42.528735632183903</v>
      </c>
      <c r="Q171" s="38">
        <f t="shared" si="23"/>
        <v>57.47126436781609</v>
      </c>
      <c r="R171" s="38">
        <f t="shared" si="24"/>
        <v>45.871559633027523</v>
      </c>
      <c r="S171" s="39">
        <f t="shared" si="25"/>
        <v>-3.3428240008436063</v>
      </c>
      <c r="T171" s="39">
        <f t="shared" si="26"/>
        <v>-3.3428240008436205</v>
      </c>
      <c r="U171" t="s">
        <v>139</v>
      </c>
      <c r="V171" t="s">
        <v>110</v>
      </c>
      <c r="W171" t="s">
        <v>312</v>
      </c>
      <c r="X171" s="62">
        <v>44451</v>
      </c>
      <c r="Y171" s="41"/>
    </row>
    <row r="172" spans="1:25" ht="15" x14ac:dyDescent="0.25">
      <c r="A172">
        <v>2.41</v>
      </c>
      <c r="B172">
        <v>1.61</v>
      </c>
      <c r="C172" s="29">
        <f t="shared" si="18"/>
        <v>3.6055771758459754E-2</v>
      </c>
      <c r="D172" s="30">
        <f>IF(OR($A172="",$B172=""),"",A172*'MPTO_working_2-way'!$G171)</f>
        <v>2.4968944099378882</v>
      </c>
      <c r="E172" s="32">
        <f>IF(OR($A172="",$B172=""),"",B172*'MPTO_working_2-way'!$G171)</f>
        <v>1.6680497925311204</v>
      </c>
      <c r="F172" s="30">
        <f>IF(OR($A172="",$B172=""),"",'MPTO_working_2-way'!D171)</f>
        <v>2.5194636537774748</v>
      </c>
      <c r="G172" s="32">
        <f>IF(OR($A172="",$B172=""),"",'MPTO_working_2-way'!E171)</f>
        <v>1.6581269630990791</v>
      </c>
      <c r="H172" s="30">
        <f>IF(OR($A172="",$B172=""),"",'OddsRatio_working_2-way'!M171)</f>
        <v>2.5203537120802069</v>
      </c>
      <c r="I172" s="30">
        <f>IF(OR($A172="",$B172=""),"",'OddsRatio_working_2-way'!N171)</f>
        <v>1.6577416768573945</v>
      </c>
      <c r="J172" s="30">
        <f>IF('Log_working_2-way'!$D171="","",A172^('Log_working_2-way'!$D171))</f>
        <v>2.5308665033437969</v>
      </c>
      <c r="K172" s="32">
        <f>IF('Log_working_2-way'!$D171="","",B172^('Log_working_2-way'!$D171))</f>
        <v>1.6532248225535031</v>
      </c>
      <c r="L172" s="37">
        <f t="shared" si="19"/>
        <v>0.40049751243781095</v>
      </c>
      <c r="M172" s="37">
        <f t="shared" si="20"/>
        <v>0.59950248756218905</v>
      </c>
      <c r="N172" s="38">
        <v>100</v>
      </c>
      <c r="O172" s="38">
        <f t="shared" si="21"/>
        <v>58.50622406639004</v>
      </c>
      <c r="P172" s="38">
        <f t="shared" si="22"/>
        <v>37.888198757763973</v>
      </c>
      <c r="Q172" s="38">
        <f t="shared" si="23"/>
        <v>62.11180124223602</v>
      </c>
      <c r="R172" s="38">
        <f t="shared" si="24"/>
        <v>41.493775933609953</v>
      </c>
      <c r="S172" s="39">
        <f t="shared" si="25"/>
        <v>-3.6055771758459798</v>
      </c>
      <c r="T172" s="39">
        <f t="shared" si="26"/>
        <v>-3.6055771758459798</v>
      </c>
      <c r="U172" t="s">
        <v>79</v>
      </c>
      <c r="V172" t="s">
        <v>107</v>
      </c>
      <c r="W172" t="s">
        <v>312</v>
      </c>
      <c r="X172" s="62">
        <v>44451</v>
      </c>
      <c r="Y172" s="41"/>
    </row>
    <row r="173" spans="1:25" ht="15" x14ac:dyDescent="0.25">
      <c r="A173">
        <v>2.1800000000000002</v>
      </c>
      <c r="B173">
        <v>1.74</v>
      </c>
      <c r="C173" s="29">
        <f t="shared" si="18"/>
        <v>3.3428240008436028E-2</v>
      </c>
      <c r="D173" s="30">
        <f>IF(OR($A173="",$B173=""),"",A173*'MPTO_working_2-way'!$G172)</f>
        <v>2.2528735632183907</v>
      </c>
      <c r="E173" s="32">
        <f>IF(OR($A173="",$B173=""),"",B173*'MPTO_working_2-way'!$G172)</f>
        <v>1.7981651376146788</v>
      </c>
      <c r="F173" s="30">
        <f>IF(OR($A173="",$B173=""),"",'MPTO_working_2-way'!D172)</f>
        <v>2.2624358821424311</v>
      </c>
      <c r="G173" s="32">
        <f>IF(OR($A173="",$B173=""),"",'MPTO_working_2-way'!E172)</f>
        <v>1.7921194368326561</v>
      </c>
      <c r="H173" s="30">
        <f>IF(OR($A173="",$B173=""),"",'OddsRatio_working_2-way'!M172)</f>
        <v>2.26277258229445</v>
      </c>
      <c r="I173" s="30">
        <f>IF(OR($A173="",$B173=""),"",'OddsRatio_working_2-way'!N172)</f>
        <v>1.7919082295744857</v>
      </c>
      <c r="J173" s="30">
        <f>IF('Log_working_2-way'!$D172="","",A173^('Log_working_2-way'!$D172))</f>
        <v>2.2671631499443738</v>
      </c>
      <c r="K173" s="32">
        <f>IF('Log_working_2-way'!$D172="","",B173^('Log_working_2-way'!$D172))</f>
        <v>1.7891643629660847</v>
      </c>
      <c r="L173" s="37">
        <f t="shared" si="19"/>
        <v>0.44387755102040816</v>
      </c>
      <c r="M173" s="37">
        <f t="shared" si="20"/>
        <v>0.55612244897959184</v>
      </c>
      <c r="N173" s="38">
        <v>100</v>
      </c>
      <c r="O173" s="38">
        <f t="shared" si="21"/>
        <v>54.128440366972484</v>
      </c>
      <c r="P173" s="38">
        <f t="shared" si="22"/>
        <v>42.528735632183903</v>
      </c>
      <c r="Q173" s="38">
        <f t="shared" si="23"/>
        <v>57.47126436781609</v>
      </c>
      <c r="R173" s="38">
        <f t="shared" si="24"/>
        <v>45.871559633027523</v>
      </c>
      <c r="S173" s="39">
        <f t="shared" si="25"/>
        <v>-3.3428240008436063</v>
      </c>
      <c r="T173" s="39">
        <f t="shared" si="26"/>
        <v>-3.3428240008436205</v>
      </c>
      <c r="U173" t="s">
        <v>129</v>
      </c>
      <c r="V173" t="s">
        <v>358</v>
      </c>
      <c r="W173" t="s">
        <v>312</v>
      </c>
      <c r="X173" s="62">
        <v>44451</v>
      </c>
      <c r="Y173" s="41"/>
    </row>
    <row r="174" spans="1:25" ht="15" x14ac:dyDescent="0.25">
      <c r="A174">
        <v>2.0699999999999998</v>
      </c>
      <c r="B174">
        <v>1.83</v>
      </c>
      <c r="C174" s="29">
        <f t="shared" si="18"/>
        <v>2.9539874871307603E-2</v>
      </c>
      <c r="D174" s="30">
        <f>IF(OR($A174="",$B174=""),"",A174*'MPTO_working_2-way'!$G173)</f>
        <v>2.1311475409836067</v>
      </c>
      <c r="E174" s="32">
        <f>IF(OR($A174="",$B174=""),"",B174*'MPTO_working_2-way'!$G173)</f>
        <v>1.8840579710144929</v>
      </c>
      <c r="F174" s="30">
        <f>IF(OR($A174="",$B174=""),"",'MPTO_working_2-way'!D173)</f>
        <v>2.1352836729517204</v>
      </c>
      <c r="G174" s="32">
        <f>IF(OR($A174="",$B174=""),"",'MPTO_working_2-way'!E173)</f>
        <v>1.8808371192373576</v>
      </c>
      <c r="H174" s="30">
        <f>IF(OR($A174="",$B174=""),"",'OddsRatio_working_2-way'!M173)</f>
        <v>2.1354103339788768</v>
      </c>
      <c r="I174" s="30">
        <f>IF(OR($A174="",$B174=""),"",'OddsRatio_working_2-way'!N173)</f>
        <v>1.8807388571985679</v>
      </c>
      <c r="J174" s="30">
        <f>IF('Log_working_2-way'!$D173="","",A174^('Log_working_2-way'!$D173))</f>
        <v>2.137293622577233</v>
      </c>
      <c r="K174" s="32">
        <f>IF('Log_working_2-way'!$D173="","",B174^('Log_working_2-way'!$D173))</f>
        <v>1.8792804075818812</v>
      </c>
      <c r="L174" s="37">
        <f t="shared" si="19"/>
        <v>0.46923076923076917</v>
      </c>
      <c r="M174" s="37">
        <f t="shared" si="20"/>
        <v>0.53076923076923077</v>
      </c>
      <c r="N174" s="38">
        <v>100</v>
      </c>
      <c r="O174" s="38">
        <f t="shared" si="21"/>
        <v>51.690821256038639</v>
      </c>
      <c r="P174" s="38">
        <f t="shared" si="22"/>
        <v>45.355191256830594</v>
      </c>
      <c r="Q174" s="38">
        <f t="shared" si="23"/>
        <v>54.644808743169392</v>
      </c>
      <c r="R174" s="38">
        <f t="shared" si="24"/>
        <v>48.309178743961354</v>
      </c>
      <c r="S174" s="39">
        <f t="shared" si="25"/>
        <v>-2.9539874871307532</v>
      </c>
      <c r="T174" s="39">
        <f t="shared" si="26"/>
        <v>-2.9539874871307603</v>
      </c>
      <c r="U174" t="s">
        <v>309</v>
      </c>
      <c r="V174" t="s">
        <v>140</v>
      </c>
      <c r="W174" t="s">
        <v>312</v>
      </c>
      <c r="X174" s="62">
        <v>44451</v>
      </c>
      <c r="Y174" s="41"/>
    </row>
    <row r="175" spans="1:25" ht="15" x14ac:dyDescent="0.25">
      <c r="A175">
        <v>2.11</v>
      </c>
      <c r="B175">
        <v>1.77</v>
      </c>
      <c r="C175" s="29">
        <f t="shared" si="18"/>
        <v>3.8905400701529036E-2</v>
      </c>
      <c r="D175" s="30">
        <f>IF(OR($A175="",$B175=""),"",A175*'MPTO_working_2-way'!$G174)</f>
        <v>2.1920903954802262</v>
      </c>
      <c r="E175" s="32">
        <f>IF(OR($A175="",$B175=""),"",B175*'MPTO_working_2-way'!$G174)</f>
        <v>1.8388625592417065</v>
      </c>
      <c r="F175" s="30">
        <f>IF(OR($A175="",$B175=""),"",'MPTO_working_2-way'!D174)</f>
        <v>2.2003122514507911</v>
      </c>
      <c r="G175" s="32">
        <f>IF(OR($A175="",$B175=""),"",'MPTO_working_2-way'!E174)</f>
        <v>1.8331165484575556</v>
      </c>
      <c r="H175" s="30">
        <f>IF(OR($A175="",$B175=""),"",'OddsRatio_working_2-way'!M174)</f>
        <v>2.2006491750542465</v>
      </c>
      <c r="I175" s="30">
        <f>IF(OR($A175="",$B175=""),"",'OddsRatio_working_2-way'!N174)</f>
        <v>1.8328827610736662</v>
      </c>
      <c r="J175" s="30">
        <f>IF('Log_working_2-way'!$D174="","",A175^('Log_working_2-way'!$D174))</f>
        <v>2.2044360761738599</v>
      </c>
      <c r="K175" s="32">
        <f>IF('Log_working_2-way'!$D174="","",B175^('Log_working_2-way'!$D174))</f>
        <v>1.8302640711133078</v>
      </c>
      <c r="L175" s="37">
        <f t="shared" si="19"/>
        <v>0.45618556701030921</v>
      </c>
      <c r="M175" s="37">
        <f t="shared" si="20"/>
        <v>0.54381443298969068</v>
      </c>
      <c r="N175" s="38">
        <v>100</v>
      </c>
      <c r="O175" s="38">
        <f t="shared" si="21"/>
        <v>52.606635071090047</v>
      </c>
      <c r="P175" s="38">
        <f t="shared" si="22"/>
        <v>43.502824858757066</v>
      </c>
      <c r="Q175" s="38">
        <f t="shared" si="23"/>
        <v>56.497175141242941</v>
      </c>
      <c r="R175" s="38">
        <f t="shared" si="24"/>
        <v>47.393364928909953</v>
      </c>
      <c r="S175" s="39">
        <f t="shared" si="25"/>
        <v>-3.8905400701528947</v>
      </c>
      <c r="T175" s="39">
        <f t="shared" si="26"/>
        <v>-3.8905400701528876</v>
      </c>
      <c r="U175" t="s">
        <v>445</v>
      </c>
      <c r="V175" t="s">
        <v>444</v>
      </c>
      <c r="W175" t="s">
        <v>459</v>
      </c>
      <c r="X175" s="62">
        <v>44451</v>
      </c>
      <c r="Y175" s="41"/>
    </row>
    <row r="176" spans="1:25" ht="15" x14ac:dyDescent="0.25">
      <c r="A176">
        <v>2.46</v>
      </c>
      <c r="B176">
        <v>1.61</v>
      </c>
      <c r="C176" s="29">
        <f t="shared" si="18"/>
        <v>2.7622077463010708E-2</v>
      </c>
      <c r="D176" s="30">
        <f>IF(OR($A176="",$B176=""),"",A176*'MPTO_working_2-way'!$G175)</f>
        <v>2.5279503105590062</v>
      </c>
      <c r="E176" s="32">
        <f>IF(OR($A176="",$B176=""),"",B176*'MPTO_working_2-way'!$G175)</f>
        <v>1.6544715447154474</v>
      </c>
      <c r="F176" s="30">
        <f>IF(OR($A176="",$B176=""),"",'MPTO_working_2-way'!D175)</f>
        <v>2.5465183565871534</v>
      </c>
      <c r="G176" s="32">
        <f>IF(OR($A176="",$B176=""),"",'MPTO_working_2-way'!E175)</f>
        <v>1.6466137280172954</v>
      </c>
      <c r="H176" s="30">
        <f>IF(OR($A176="",$B176=""),"",'OddsRatio_working_2-way'!M175)</f>
        <v>2.5470755065447905</v>
      </c>
      <c r="I176" s="30">
        <f>IF(OR($A176="",$B176=""),"",'OddsRatio_working_2-way'!N175)</f>
        <v>1.646380862323509</v>
      </c>
      <c r="J176" s="30">
        <f>IF('Log_working_2-way'!$D175="","",A176^('Log_working_2-way'!$D175))</f>
        <v>2.5556457416740908</v>
      </c>
      <c r="K176" s="32">
        <f>IF('Log_working_2-way'!$D175="","",B176^('Log_working_2-way'!$D175))</f>
        <v>1.6428198742239617</v>
      </c>
      <c r="L176" s="37">
        <f t="shared" si="19"/>
        <v>0.39557739557739557</v>
      </c>
      <c r="M176" s="37">
        <f t="shared" si="20"/>
        <v>0.60442260442260431</v>
      </c>
      <c r="N176" s="38">
        <v>100</v>
      </c>
      <c r="O176" s="38">
        <f t="shared" si="21"/>
        <v>59.349593495934961</v>
      </c>
      <c r="P176" s="38">
        <f t="shared" si="22"/>
        <v>37.888198757763973</v>
      </c>
      <c r="Q176" s="38">
        <f t="shared" si="23"/>
        <v>62.11180124223602</v>
      </c>
      <c r="R176" s="38">
        <f t="shared" si="24"/>
        <v>40.650406504065039</v>
      </c>
      <c r="S176" s="39">
        <f t="shared" si="25"/>
        <v>-2.7622077463010584</v>
      </c>
      <c r="T176" s="39">
        <f t="shared" si="26"/>
        <v>-2.7622077463010655</v>
      </c>
      <c r="U176" t="s">
        <v>84</v>
      </c>
      <c r="V176" t="s">
        <v>52</v>
      </c>
      <c r="W176" t="s">
        <v>313</v>
      </c>
      <c r="X176" s="62">
        <v>44451</v>
      </c>
      <c r="Y176" s="41"/>
    </row>
    <row r="177" spans="1:25" ht="15" x14ac:dyDescent="0.25">
      <c r="A177">
        <v>2.38</v>
      </c>
      <c r="B177">
        <v>1.65</v>
      </c>
      <c r="C177" s="29">
        <f t="shared" si="18"/>
        <v>2.6228673287496784E-2</v>
      </c>
      <c r="D177" s="30">
        <f>IF(OR($A177="",$B177=""),"",A177*'MPTO_working_2-way'!$G176)</f>
        <v>2.4424242424242424</v>
      </c>
      <c r="E177" s="32">
        <f>IF(OR($A177="",$B177=""),"",B177*'MPTO_working_2-way'!$G176)</f>
        <v>1.6932773109243695</v>
      </c>
      <c r="F177" s="30">
        <f>IF(OR($A177="",$B177=""),"",'MPTO_working_2-way'!D176)</f>
        <v>2.4566781357522673</v>
      </c>
      <c r="G177" s="32">
        <f>IF(OR($A177="",$B177=""),"",'MPTO_working_2-way'!E176)</f>
        <v>1.686493450719347</v>
      </c>
      <c r="H177" s="30">
        <f>IF(OR($A177="",$B177=""),"",'OddsRatio_working_2-way'!M176)</f>
        <v>2.4570782144678858</v>
      </c>
      <c r="I177" s="30">
        <f>IF(OR($A177="",$B177=""),"",'OddsRatio_working_2-way'!N176)</f>
        <v>1.6863049560899459</v>
      </c>
      <c r="J177" s="30">
        <f>IF('Log_working_2-way'!$D176="","",A177^('Log_working_2-way'!$D176))</f>
        <v>2.4636217192271848</v>
      </c>
      <c r="K177" s="32">
        <f>IF('Log_working_2-way'!$D176="","",B177^('Log_working_2-way'!$D176))</f>
        <v>1.6832366497868074</v>
      </c>
      <c r="L177" s="37">
        <f t="shared" si="19"/>
        <v>0.40942928039702237</v>
      </c>
      <c r="M177" s="37">
        <f t="shared" si="20"/>
        <v>0.5905707196029778</v>
      </c>
      <c r="N177" s="38">
        <v>100</v>
      </c>
      <c r="O177" s="38">
        <f t="shared" si="21"/>
        <v>57.983193277310924</v>
      </c>
      <c r="P177" s="38">
        <f t="shared" si="22"/>
        <v>39.393939393939398</v>
      </c>
      <c r="Q177" s="38">
        <f t="shared" si="23"/>
        <v>60.606060606060609</v>
      </c>
      <c r="R177" s="38">
        <f t="shared" si="24"/>
        <v>42.016806722689076</v>
      </c>
      <c r="S177" s="39">
        <f t="shared" si="25"/>
        <v>-2.6228673287496846</v>
      </c>
      <c r="T177" s="39">
        <f t="shared" si="26"/>
        <v>-2.6228673287496775</v>
      </c>
      <c r="U177" t="s">
        <v>82</v>
      </c>
      <c r="V177" t="s">
        <v>49</v>
      </c>
      <c r="W177" t="s">
        <v>313</v>
      </c>
      <c r="X177" s="62">
        <v>44451</v>
      </c>
      <c r="Y177" s="41"/>
    </row>
    <row r="178" spans="1:25" ht="15" x14ac:dyDescent="0.25">
      <c r="A178">
        <v>2.21</v>
      </c>
      <c r="B178">
        <v>1.74</v>
      </c>
      <c r="C178" s="29">
        <f t="shared" si="18"/>
        <v>2.720133146096626E-2</v>
      </c>
      <c r="D178" s="30">
        <f>IF(OR($A178="",$B178=""),"",A178*'MPTO_working_2-way'!$G177)</f>
        <v>2.2701149425287355</v>
      </c>
      <c r="E178" s="32">
        <f>IF(OR($A178="",$B178=""),"",B178*'MPTO_working_2-way'!$G177)</f>
        <v>1.7873303167420813</v>
      </c>
      <c r="F178" s="30">
        <f>IF(OR($A178="",$B178=""),"",'MPTO_working_2-way'!D177)</f>
        <v>2.2784855128281092</v>
      </c>
      <c r="G178" s="32">
        <f>IF(OR($A178="",$B178=""),"",'MPTO_working_2-way'!E177)</f>
        <v>1.7821754646150993</v>
      </c>
      <c r="H178" s="30">
        <f>IF(OR($A178="",$B178=""),"",'OddsRatio_working_2-way'!M177)</f>
        <v>2.2787240261820116</v>
      </c>
      <c r="I178" s="30">
        <f>IF(OR($A178="",$B178=""),"",'OddsRatio_working_2-way'!N177)</f>
        <v>1.7820295697311479</v>
      </c>
      <c r="J178" s="30">
        <f>IF('Log_working_2-way'!$D177="","",A178^('Log_working_2-way'!$D177))</f>
        <v>2.2825447620471673</v>
      </c>
      <c r="K178" s="32">
        <f>IF('Log_working_2-way'!$D177="","",B178^('Log_working_2-way'!$D177))</f>
        <v>1.7796998822901224</v>
      </c>
      <c r="L178" s="37">
        <f t="shared" si="19"/>
        <v>0.44050632911392407</v>
      </c>
      <c r="M178" s="37">
        <f t="shared" si="20"/>
        <v>0.55949367088607604</v>
      </c>
      <c r="N178" s="38">
        <v>100</v>
      </c>
      <c r="O178" s="38">
        <f t="shared" si="21"/>
        <v>54.751131221719454</v>
      </c>
      <c r="P178" s="38">
        <f t="shared" si="22"/>
        <v>42.528735632183903</v>
      </c>
      <c r="Q178" s="38">
        <f t="shared" si="23"/>
        <v>57.47126436781609</v>
      </c>
      <c r="R178" s="38">
        <f t="shared" si="24"/>
        <v>45.248868778280546</v>
      </c>
      <c r="S178" s="39">
        <f t="shared" si="25"/>
        <v>-2.7201331460966358</v>
      </c>
      <c r="T178" s="39">
        <f t="shared" si="26"/>
        <v>-2.7201331460966429</v>
      </c>
      <c r="U178" t="s">
        <v>56</v>
      </c>
      <c r="V178" t="s">
        <v>134</v>
      </c>
      <c r="W178" t="s">
        <v>313</v>
      </c>
      <c r="X178" s="62">
        <v>44451</v>
      </c>
      <c r="Y178" s="41"/>
    </row>
    <row r="179" spans="1:25" ht="15" x14ac:dyDescent="0.25">
      <c r="A179">
        <v>1.56</v>
      </c>
      <c r="B179">
        <v>2.58</v>
      </c>
      <c r="C179" s="29">
        <f t="shared" si="18"/>
        <v>2.8622540250447193E-2</v>
      </c>
      <c r="D179" s="30">
        <f>IF(OR($A179="",$B179=""),"",A179*'MPTO_working_2-way'!$G178)</f>
        <v>1.6046511627906976</v>
      </c>
      <c r="E179" s="32">
        <f>IF(OR($A179="",$B179=""),"",B179*'MPTO_working_2-way'!$G178)</f>
        <v>2.6538461538461537</v>
      </c>
      <c r="F179" s="30">
        <f>IF(OR($A179="",$B179=""),"",'MPTO_working_2-way'!D178)</f>
        <v>1.5956232159847763</v>
      </c>
      <c r="G179" s="32">
        <f>IF(OR($A179="",$B179=""),"",'MPTO_working_2-way'!E178)</f>
        <v>2.678913738019169</v>
      </c>
      <c r="H179" s="30">
        <f>IF(OR($A179="",$B179=""),"",'OddsRatio_working_2-way'!M178)</f>
        <v>1.5953405577875872</v>
      </c>
      <c r="I179" s="30">
        <f>IF(OR($A179="",$B179=""),"",'OddsRatio_working_2-way'!N178)</f>
        <v>2.679710859472122</v>
      </c>
      <c r="J179" s="30">
        <f>IF('Log_working_2-way'!$D178="","",A179^('Log_working_2-way'!$D178))</f>
        <v>1.5912388194309171</v>
      </c>
      <c r="K179" s="32">
        <f>IF('Log_working_2-way'!$D178="","",B179^('Log_working_2-way'!$D178))</f>
        <v>2.6913639076718487</v>
      </c>
      <c r="L179" s="37">
        <f t="shared" si="19"/>
        <v>0.62318840579710144</v>
      </c>
      <c r="M179" s="37">
        <f t="shared" si="20"/>
        <v>0.37681159420289856</v>
      </c>
      <c r="N179" s="38">
        <v>100</v>
      </c>
      <c r="O179" s="38">
        <f t="shared" si="21"/>
        <v>35.897435897435898</v>
      </c>
      <c r="P179" s="38">
        <f t="shared" si="22"/>
        <v>61.240310077519375</v>
      </c>
      <c r="Q179" s="38">
        <f t="shared" si="23"/>
        <v>38.759689922480618</v>
      </c>
      <c r="R179" s="38">
        <f t="shared" si="24"/>
        <v>64.102564102564102</v>
      </c>
      <c r="S179" s="39">
        <f t="shared" si="25"/>
        <v>-2.8622540250447202</v>
      </c>
      <c r="T179" s="39">
        <f t="shared" si="26"/>
        <v>-2.8622540250447273</v>
      </c>
      <c r="U179" t="s">
        <v>136</v>
      </c>
      <c r="V179" t="s">
        <v>51</v>
      </c>
      <c r="W179" t="s">
        <v>313</v>
      </c>
      <c r="X179" s="62">
        <v>44451</v>
      </c>
      <c r="Y179" s="41"/>
    </row>
    <row r="180" spans="1:25" ht="15" x14ac:dyDescent="0.25">
      <c r="A180">
        <v>2.72</v>
      </c>
      <c r="B180">
        <v>1.49</v>
      </c>
      <c r="C180" s="29">
        <f t="shared" si="18"/>
        <v>3.8787998420844794E-2</v>
      </c>
      <c r="D180" s="30">
        <f>IF(OR($A180="",$B180=""),"",A180*'MPTO_working_2-way'!$G179)</f>
        <v>2.825503355704698</v>
      </c>
      <c r="E180" s="32">
        <f>IF(OR($A180="",$B180=""),"",B180*'MPTO_working_2-way'!$G179)</f>
        <v>1.5477941176470587</v>
      </c>
      <c r="F180" s="30">
        <f>IF(OR($A180="",$B180=""),"",'MPTO_working_2-way'!D179)</f>
        <v>2.871475131075528</v>
      </c>
      <c r="G180" s="32">
        <f>IF(OR($A180="",$B180=""),"",'MPTO_working_2-way'!E179)</f>
        <v>1.5343378511395471</v>
      </c>
      <c r="H180" s="30">
        <f>IF(OR($A180="",$B180=""),"",'OddsRatio_working_2-way'!M179)</f>
        <v>2.8735538640862863</v>
      </c>
      <c r="I180" s="30">
        <f>IF(OR($A180="",$B180=""),"",'OddsRatio_working_2-way'!N179)</f>
        <v>1.5337449961641161</v>
      </c>
      <c r="J180" s="30">
        <f>IF('Log_working_2-way'!$D179="","",A180^('Log_working_2-way'!$D179))</f>
        <v>2.8954403780457492</v>
      </c>
      <c r="K180" s="32">
        <f>IF('Log_working_2-way'!$D179="","",B180^('Log_working_2-way'!$D179))</f>
        <v>1.5275818810140851</v>
      </c>
      <c r="L180" s="37">
        <f t="shared" si="19"/>
        <v>0.35391923990498814</v>
      </c>
      <c r="M180" s="37">
        <f t="shared" si="20"/>
        <v>0.64608076009501192</v>
      </c>
      <c r="N180" s="38">
        <v>100</v>
      </c>
      <c r="O180" s="38">
        <f t="shared" si="21"/>
        <v>63.235294117647051</v>
      </c>
      <c r="P180" s="38">
        <f t="shared" si="22"/>
        <v>32.885906040268459</v>
      </c>
      <c r="Q180" s="38">
        <f t="shared" si="23"/>
        <v>67.114093959731548</v>
      </c>
      <c r="R180" s="38">
        <f t="shared" si="24"/>
        <v>36.764705882352935</v>
      </c>
      <c r="S180" s="39">
        <f t="shared" si="25"/>
        <v>-3.8787998420844971</v>
      </c>
      <c r="T180" s="39">
        <f t="shared" si="26"/>
        <v>-3.8787998420844758</v>
      </c>
      <c r="U180" t="s">
        <v>86</v>
      </c>
      <c r="V180" t="s">
        <v>310</v>
      </c>
      <c r="W180" t="s">
        <v>314</v>
      </c>
      <c r="X180" s="62">
        <v>44451</v>
      </c>
      <c r="Y180" s="41"/>
    </row>
    <row r="181" spans="1:25" s="35" customFormat="1" ht="15" x14ac:dyDescent="0.25">
      <c r="A181">
        <v>2.74</v>
      </c>
      <c r="B181">
        <v>1.47</v>
      </c>
      <c r="C181" s="29">
        <f t="shared" si="18"/>
        <v>4.5235612493172539E-2</v>
      </c>
      <c r="D181" s="30">
        <f>IF(OR($A181="",$B181=""),"",A181*'MPTO_working_2-way'!$G180)</f>
        <v>2.8639455782312928</v>
      </c>
      <c r="E181" s="32">
        <f>IF(OR($A181="",$B181=""),"",B181*'MPTO_working_2-way'!$G180)</f>
        <v>1.5364963503649636</v>
      </c>
      <c r="F181" s="30">
        <f>IF(OR($A181="",$B181=""),"",'MPTO_working_2-way'!D180)</f>
        <v>2.9210240046413816</v>
      </c>
      <c r="G181" s="32">
        <f>IF(OR($A181="",$B181=""),"",'MPTO_working_2-way'!E180)</f>
        <v>1.5205557023670204</v>
      </c>
      <c r="H181" s="30">
        <f>IF(OR($A181="",$B181=""),"",'OddsRatio_working_2-way'!M180)</f>
        <v>2.9240913854530066</v>
      </c>
      <c r="I181" s="30">
        <f>IF(OR($A181="",$B181=""),"",'OddsRatio_working_2-way'!N180)</f>
        <v>1.5197258340016742</v>
      </c>
      <c r="J181" s="30">
        <f>IF('Log_working_2-way'!$D180="","",A181^('Log_working_2-way'!$D180))</f>
        <v>2.9516074152820275</v>
      </c>
      <c r="K181" s="32">
        <f>IF('Log_working_2-way'!$D180="","",B181^('Log_working_2-way'!$D180))</f>
        <v>1.5123981350795042</v>
      </c>
      <c r="L181" s="37">
        <f t="shared" si="19"/>
        <v>0.34916864608076004</v>
      </c>
      <c r="M181" s="37">
        <f t="shared" si="20"/>
        <v>0.65083135391923985</v>
      </c>
      <c r="N181" s="38">
        <v>100</v>
      </c>
      <c r="O181" s="38">
        <f t="shared" si="21"/>
        <v>63.503649635036496</v>
      </c>
      <c r="P181" s="38">
        <f t="shared" si="22"/>
        <v>31.972789115646258</v>
      </c>
      <c r="Q181" s="38">
        <f t="shared" si="23"/>
        <v>68.027210884353735</v>
      </c>
      <c r="R181" s="38">
        <f t="shared" si="24"/>
        <v>36.496350364963504</v>
      </c>
      <c r="S181" s="39">
        <f t="shared" si="25"/>
        <v>-4.5235612493172397</v>
      </c>
      <c r="T181" s="39">
        <f t="shared" si="26"/>
        <v>-4.5235612493172468</v>
      </c>
      <c r="U181" t="s">
        <v>50</v>
      </c>
      <c r="V181" t="s">
        <v>121</v>
      </c>
      <c r="W181" t="s">
        <v>314</v>
      </c>
      <c r="X181" s="62">
        <v>44451</v>
      </c>
      <c r="Y181" s="41"/>
    </row>
    <row r="182" spans="1:25" ht="15" x14ac:dyDescent="0.25">
      <c r="A182">
        <v>2.09</v>
      </c>
      <c r="B182">
        <v>1.77</v>
      </c>
      <c r="C182" s="29">
        <f t="shared" si="18"/>
        <v>4.3440650933960434E-2</v>
      </c>
      <c r="D182" s="30">
        <f>IF(OR($A182="",$B182=""),"",A182*'MPTO_working_2-way'!$G181)</f>
        <v>2.1807909604519771</v>
      </c>
      <c r="E182" s="32">
        <f>IF(OR($A182="",$B182=""),"",B182*'MPTO_working_2-way'!$G181)</f>
        <v>1.8468899521531099</v>
      </c>
      <c r="F182" s="30">
        <f>IF(OR($A182="",$B182=""),"",'MPTO_working_2-way'!D181)</f>
        <v>2.1893883348622492</v>
      </c>
      <c r="G182" s="32">
        <f>IF(OR($A182="",$B182=""),"",'MPTO_working_2-way'!E181)</f>
        <v>1.8407682929863407</v>
      </c>
      <c r="H182" s="30">
        <f>IF(OR($A182="",$B182=""),"",'OddsRatio_working_2-way'!M181)</f>
        <v>2.189783348170756</v>
      </c>
      <c r="I182" s="30">
        <f>IF(OR($A182="",$B182=""),"",'OddsRatio_working_2-way'!N181)</f>
        <v>1.8404891542123691</v>
      </c>
      <c r="J182" s="30">
        <f>IF('Log_working_2-way'!$D181="","",A182^('Log_working_2-way'!$D181))</f>
        <v>2.1937595056671091</v>
      </c>
      <c r="K182" s="32">
        <f>IF('Log_working_2-way'!$D181="","",B182^('Log_working_2-way'!$D181))</f>
        <v>1.8376896646706193</v>
      </c>
      <c r="L182" s="37">
        <f t="shared" si="19"/>
        <v>0.45854922279792754</v>
      </c>
      <c r="M182" s="37">
        <f t="shared" si="20"/>
        <v>0.54145077720207258</v>
      </c>
      <c r="N182" s="38">
        <v>100</v>
      </c>
      <c r="O182" s="38">
        <f t="shared" si="21"/>
        <v>52.153110047846894</v>
      </c>
      <c r="P182" s="38">
        <f t="shared" si="22"/>
        <v>43.502824858757066</v>
      </c>
      <c r="Q182" s="38">
        <f t="shared" si="23"/>
        <v>56.497175141242941</v>
      </c>
      <c r="R182" s="38">
        <f t="shared" si="24"/>
        <v>47.846889952153113</v>
      </c>
      <c r="S182" s="39">
        <f t="shared" si="25"/>
        <v>-4.344065093396047</v>
      </c>
      <c r="T182" s="39">
        <f t="shared" si="26"/>
        <v>-4.344065093396047</v>
      </c>
      <c r="U182" t="s">
        <v>90</v>
      </c>
      <c r="V182" t="s">
        <v>120</v>
      </c>
      <c r="W182" t="s">
        <v>314</v>
      </c>
      <c r="X182" s="62">
        <v>44451</v>
      </c>
      <c r="Y182" s="41"/>
    </row>
    <row r="183" spans="1:25" ht="15" x14ac:dyDescent="0.25">
      <c r="A183">
        <v>2.75</v>
      </c>
      <c r="B183">
        <v>1.47</v>
      </c>
      <c r="C183" s="29">
        <f t="shared" si="18"/>
        <v>4.390847247990104E-2</v>
      </c>
      <c r="D183" s="30">
        <f>IF(OR($A183="",$B183=""),"",A183*'MPTO_working_2-way'!$G182)</f>
        <v>2.870748299319728</v>
      </c>
      <c r="E183" s="32">
        <f>IF(OR($A183="",$B183=""),"",B183*'MPTO_working_2-way'!$G182)</f>
        <v>1.5345454545454544</v>
      </c>
      <c r="F183" s="30">
        <f>IF(OR($A183="",$B183=""),"",'MPTO_working_2-way'!D182)</f>
        <v>2.9266968325791858</v>
      </c>
      <c r="G183" s="32">
        <f>IF(OR($A183="",$B183=""),"",'MPTO_working_2-way'!E182)</f>
        <v>1.5190230155002347</v>
      </c>
      <c r="H183" s="30">
        <f>IF(OR($A183="",$B183=""),"",'OddsRatio_working_2-way'!M182)</f>
        <v>2.9296124624698994</v>
      </c>
      <c r="I183" s="30">
        <f>IF(OR($A183="",$B183=""),"",'OddsRatio_working_2-way'!N182)</f>
        <v>1.5182387756347728</v>
      </c>
      <c r="J183" s="30">
        <f>IF('Log_working_2-way'!$D182="","",A183^('Log_working_2-way'!$D182))</f>
        <v>2.9565379812868176</v>
      </c>
      <c r="K183" s="32">
        <f>IF('Log_working_2-way'!$D182="","",B183^('Log_working_2-way'!$D182))</f>
        <v>1.5111068681327435</v>
      </c>
      <c r="L183" s="37">
        <f t="shared" si="19"/>
        <v>0.34834123222748814</v>
      </c>
      <c r="M183" s="37">
        <f t="shared" si="20"/>
        <v>0.65165876777251186</v>
      </c>
      <c r="N183" s="38">
        <v>100</v>
      </c>
      <c r="O183" s="38">
        <f t="shared" si="21"/>
        <v>63.63636363636364</v>
      </c>
      <c r="P183" s="38">
        <f t="shared" si="22"/>
        <v>31.972789115646258</v>
      </c>
      <c r="Q183" s="38">
        <f t="shared" si="23"/>
        <v>68.027210884353735</v>
      </c>
      <c r="R183" s="38">
        <f t="shared" si="24"/>
        <v>36.363636363636367</v>
      </c>
      <c r="S183" s="39">
        <f t="shared" si="25"/>
        <v>-4.3908472479900951</v>
      </c>
      <c r="T183" s="39">
        <f t="shared" si="26"/>
        <v>-4.3908472479901093</v>
      </c>
      <c r="U183" t="s">
        <v>55</v>
      </c>
      <c r="V183" t="s">
        <v>122</v>
      </c>
      <c r="W183" t="s">
        <v>314</v>
      </c>
      <c r="X183" s="62">
        <v>44451</v>
      </c>
      <c r="Y183" s="41"/>
    </row>
    <row r="184" spans="1:25" ht="15" x14ac:dyDescent="0.25">
      <c r="A184">
        <v>2.69</v>
      </c>
      <c r="B184">
        <v>1.5</v>
      </c>
      <c r="C184" s="29">
        <f t="shared" si="18"/>
        <v>3.8413878562577386E-2</v>
      </c>
      <c r="D184" s="30">
        <f>IF(OR($A184="",$B184=""),"",A184*'MPTO_working_2-way'!$G183)</f>
        <v>2.793333333333333</v>
      </c>
      <c r="E184" s="32">
        <f>IF(OR($A184="",$B184=""),"",B184*'MPTO_working_2-way'!$G183)</f>
        <v>1.557620817843866</v>
      </c>
      <c r="F184" s="30">
        <f>IF(OR($A184="",$B184=""),"",'MPTO_working_2-way'!D183)</f>
        <v>2.8365553602811948</v>
      </c>
      <c r="G184" s="32">
        <f>IF(OR($A184="",$B184=""),"",'MPTO_working_2-way'!E183)</f>
        <v>1.5444976076555021</v>
      </c>
      <c r="H184" s="30">
        <f>IF(OR($A184="",$B184=""),"",'OddsRatio_working_2-way'!M183)</f>
        <v>2.838477631085023</v>
      </c>
      <c r="I184" s="30">
        <f>IF(OR($A184="",$B184=""),"",'OddsRatio_working_2-way'!N183)</f>
        <v>1.5439282932204215</v>
      </c>
      <c r="J184" s="30">
        <f>IF('Log_working_2-way'!$D183="","",A184^('Log_working_2-way'!$D183))</f>
        <v>2.8590051192932453</v>
      </c>
      <c r="K184" s="32">
        <f>IF('Log_working_2-way'!$D183="","",B184^('Log_working_2-way'!$D183))</f>
        <v>1.5379221335225206</v>
      </c>
      <c r="L184" s="37">
        <f t="shared" si="19"/>
        <v>0.35799522673031031</v>
      </c>
      <c r="M184" s="37">
        <f t="shared" si="20"/>
        <v>0.64200477326968985</v>
      </c>
      <c r="N184" s="38">
        <v>100</v>
      </c>
      <c r="O184" s="38">
        <f t="shared" si="21"/>
        <v>62.825278810408925</v>
      </c>
      <c r="P184" s="38">
        <f t="shared" si="22"/>
        <v>33.333333333333329</v>
      </c>
      <c r="Q184" s="38">
        <f t="shared" si="23"/>
        <v>66.666666666666657</v>
      </c>
      <c r="R184" s="38">
        <f t="shared" si="24"/>
        <v>37.174721189591082</v>
      </c>
      <c r="S184" s="39">
        <f t="shared" si="25"/>
        <v>-3.8413878562577324</v>
      </c>
      <c r="T184" s="39">
        <f t="shared" si="26"/>
        <v>-3.8413878562577537</v>
      </c>
      <c r="U184" t="s">
        <v>85</v>
      </c>
      <c r="V184" t="s">
        <v>119</v>
      </c>
      <c r="W184" t="s">
        <v>314</v>
      </c>
      <c r="X184" s="62">
        <v>44451</v>
      </c>
      <c r="Y184" s="41"/>
    </row>
    <row r="185" spans="1:25" ht="15" x14ac:dyDescent="0.25">
      <c r="A185">
        <v>1.79</v>
      </c>
      <c r="B185">
        <v>2.09</v>
      </c>
      <c r="C185" s="29">
        <f t="shared" si="18"/>
        <v>3.7128117398625982E-2</v>
      </c>
      <c r="D185" s="30">
        <f>IF(OR($A185="",$B185=""),"",A185*'MPTO_working_2-way'!$G184)</f>
        <v>1.8564593301435406</v>
      </c>
      <c r="E185" s="32">
        <f>IF(OR($A185="",$B185=""),"",B185*'MPTO_working_2-way'!$G184)</f>
        <v>2.1675977653631282</v>
      </c>
      <c r="F185" s="30">
        <f>IF(OR($A185="",$B185=""),"",'MPTO_working_2-way'!D184)</f>
        <v>1.8515255747197545</v>
      </c>
      <c r="G185" s="32">
        <f>IF(OR($A185="",$B185=""),"",'MPTO_working_2-way'!E184)</f>
        <v>2.1743628490889537</v>
      </c>
      <c r="H185" s="30">
        <f>IF(OR($A185="",$B185=""),"",'OddsRatio_working_2-way'!M184)</f>
        <v>1.8513346241060764</v>
      </c>
      <c r="I185" s="30">
        <f>IF(OR($A185="",$B185=""),"",'OddsRatio_working_2-way'!N184)</f>
        <v>2.1746262535134471</v>
      </c>
      <c r="J185" s="30">
        <f>IF('Log_working_2-way'!$D184="","",A185^('Log_working_2-way'!$D184))</f>
        <v>1.8490885498780329</v>
      </c>
      <c r="K185" s="32">
        <f>IF('Log_working_2-way'!$D184="","",B185^('Log_working_2-way'!$D184))</f>
        <v>2.177733465070919</v>
      </c>
      <c r="L185" s="37">
        <f t="shared" si="19"/>
        <v>0.53865979381443296</v>
      </c>
      <c r="M185" s="37">
        <f t="shared" si="20"/>
        <v>0.46134020618556709</v>
      </c>
      <c r="N185" s="38">
        <v>100</v>
      </c>
      <c r="O185" s="38">
        <f t="shared" si="21"/>
        <v>44.134078212290497</v>
      </c>
      <c r="P185" s="38">
        <f t="shared" si="22"/>
        <v>52.153110047846894</v>
      </c>
      <c r="Q185" s="38">
        <f t="shared" si="23"/>
        <v>47.846889952153113</v>
      </c>
      <c r="R185" s="38">
        <f t="shared" si="24"/>
        <v>55.865921787709496</v>
      </c>
      <c r="S185" s="39">
        <f t="shared" si="25"/>
        <v>-3.7128117398626159</v>
      </c>
      <c r="T185" s="39">
        <f t="shared" si="26"/>
        <v>-3.7128117398626017</v>
      </c>
      <c r="U185" t="s">
        <v>57</v>
      </c>
      <c r="V185" t="s">
        <v>92</v>
      </c>
      <c r="W185" t="s">
        <v>318</v>
      </c>
      <c r="X185" s="62">
        <v>44451</v>
      </c>
      <c r="Y185" s="41"/>
    </row>
    <row r="186" spans="1:25" s="35" customFormat="1" ht="15" x14ac:dyDescent="0.25">
      <c r="A186">
        <v>1.95</v>
      </c>
      <c r="B186">
        <v>1.93</v>
      </c>
      <c r="C186" s="29">
        <f t="shared" si="18"/>
        <v>3.0955227846419575E-2</v>
      </c>
      <c r="D186" s="30">
        <f>IF(OR($A186="",$B186=""),"",A186*'MPTO_working_2-way'!$G185)</f>
        <v>2.0103626943005182</v>
      </c>
      <c r="E186" s="32">
        <f>IF(OR($A186="",$B186=""),"",B186*'MPTO_working_2-way'!$G185)</f>
        <v>1.9897435897435898</v>
      </c>
      <c r="F186" s="30">
        <f>IF(OR($A186="",$B186=""),"",'MPTO_working_2-way'!D185)</f>
        <v>2.0106851876586083</v>
      </c>
      <c r="G186" s="32">
        <f>IF(OR($A186="",$B186=""),"",'MPTO_working_2-way'!E185)</f>
        <v>1.9894277785119598</v>
      </c>
      <c r="H186" s="30">
        <f>IF(OR($A186="",$B186=""),"",'OddsRatio_working_2-way'!M185)</f>
        <v>2.0106954914038573</v>
      </c>
      <c r="I186" s="30">
        <f>IF(OR($A186="",$B186=""),"",'OddsRatio_working_2-way'!N185)</f>
        <v>1.9894176915848294</v>
      </c>
      <c r="J186" s="30">
        <f>IF('Log_working_2-way'!$D185="","",A186^('Log_working_2-way'!$D185))</f>
        <v>2.0108420160403986</v>
      </c>
      <c r="K186" s="32">
        <f>IF('Log_working_2-way'!$D185="","",B186^('Log_working_2-way'!$D185))</f>
        <v>1.9892742724695103</v>
      </c>
      <c r="L186" s="37">
        <f t="shared" si="19"/>
        <v>0.49742268041237114</v>
      </c>
      <c r="M186" s="37">
        <f t="shared" si="20"/>
        <v>0.50257731958762886</v>
      </c>
      <c r="N186" s="38">
        <v>100</v>
      </c>
      <c r="O186" s="38">
        <f t="shared" si="21"/>
        <v>48.717948717948723</v>
      </c>
      <c r="P186" s="38">
        <f t="shared" si="22"/>
        <v>48.186528497409334</v>
      </c>
      <c r="Q186" s="38">
        <f t="shared" si="23"/>
        <v>51.81347150259068</v>
      </c>
      <c r="R186" s="38">
        <f t="shared" si="24"/>
        <v>51.282051282051292</v>
      </c>
      <c r="S186" s="39">
        <f t="shared" si="25"/>
        <v>-3.0955227846419575</v>
      </c>
      <c r="T186" s="39">
        <f t="shared" si="26"/>
        <v>-3.0955227846419575</v>
      </c>
      <c r="U186" t="s">
        <v>123</v>
      </c>
      <c r="V186" t="s">
        <v>272</v>
      </c>
      <c r="W186" t="s">
        <v>318</v>
      </c>
      <c r="X186" s="62">
        <v>44451</v>
      </c>
      <c r="Y186" s="41"/>
    </row>
    <row r="187" spans="1:25" ht="15" x14ac:dyDescent="0.25">
      <c r="A187">
        <v>2.09</v>
      </c>
      <c r="B187">
        <v>1.8</v>
      </c>
      <c r="C187" s="29">
        <f t="shared" si="18"/>
        <v>3.4024455077086735E-2</v>
      </c>
      <c r="D187" s="30">
        <f>IF(OR($A187="",$B187=""),"",A187*'MPTO_working_2-way'!$G186)</f>
        <v>2.161111111111111</v>
      </c>
      <c r="E187" s="32">
        <f>IF(OR($A187="",$B187=""),"",B187*'MPTO_working_2-way'!$G186)</f>
        <v>1.8612440191387563</v>
      </c>
      <c r="F187" s="30">
        <f>IF(OR($A187="",$B187=""),"",'MPTO_working_2-way'!D186)</f>
        <v>2.1670506912442398</v>
      </c>
      <c r="G187" s="32">
        <f>IF(OR($A187="",$B187=""),"",'MPTO_working_2-way'!E186)</f>
        <v>1.8568608094768018</v>
      </c>
      <c r="H187" s="30">
        <f>IF(OR($A187="",$B187=""),"",'OddsRatio_working_2-way'!M186)</f>
        <v>2.1672617529928755</v>
      </c>
      <c r="I187" s="30">
        <f>IF(OR($A187="",$B187=""),"",'OddsRatio_working_2-way'!N186)</f>
        <v>1.8567058737562385</v>
      </c>
      <c r="J187" s="30">
        <f>IF('Log_working_2-way'!$D186="","",A187^('Log_working_2-way'!$D186))</f>
        <v>2.1699807722915003</v>
      </c>
      <c r="K187" s="32">
        <f>IF('Log_working_2-way'!$D186="","",B187^('Log_working_2-way'!$D186))</f>
        <v>1.8547149010332622</v>
      </c>
      <c r="L187" s="37">
        <f t="shared" si="19"/>
        <v>0.46272493573264784</v>
      </c>
      <c r="M187" s="37">
        <f t="shared" si="20"/>
        <v>0.53727506426735205</v>
      </c>
      <c r="N187" s="38">
        <v>100</v>
      </c>
      <c r="O187" s="38">
        <f t="shared" si="21"/>
        <v>52.153110047846894</v>
      </c>
      <c r="P187" s="38">
        <f t="shared" si="22"/>
        <v>44.444444444444443</v>
      </c>
      <c r="Q187" s="38">
        <f t="shared" si="23"/>
        <v>55.555555555555557</v>
      </c>
      <c r="R187" s="38">
        <f t="shared" si="24"/>
        <v>47.846889952153113</v>
      </c>
      <c r="S187" s="39">
        <f t="shared" si="25"/>
        <v>-3.4024455077086628</v>
      </c>
      <c r="T187" s="39">
        <f t="shared" si="26"/>
        <v>-3.4024455077086699</v>
      </c>
      <c r="U187" t="s">
        <v>98</v>
      </c>
      <c r="V187" t="s">
        <v>58</v>
      </c>
      <c r="W187" t="s">
        <v>318</v>
      </c>
      <c r="X187" s="62">
        <v>44451</v>
      </c>
      <c r="Y187" s="41"/>
    </row>
    <row r="188" spans="1:25" s="35" customFormat="1" ht="15" x14ac:dyDescent="0.25">
      <c r="A188">
        <v>1.81</v>
      </c>
      <c r="B188">
        <v>2.09</v>
      </c>
      <c r="C188" s="29">
        <f t="shared" si="18"/>
        <v>3.0955087366835166E-2</v>
      </c>
      <c r="D188" s="30">
        <f>IF(OR($A188="",$B188=""),"",A188*'MPTO_working_2-way'!$G187)</f>
        <v>1.8660287081339717</v>
      </c>
      <c r="E188" s="32">
        <f>IF(OR($A188="",$B188=""),"",B188*'MPTO_working_2-way'!$G187)</f>
        <v>2.1546961325966851</v>
      </c>
      <c r="F188" s="30">
        <f>IF(OR($A188="",$B188=""),"",'MPTO_working_2-way'!D187)</f>
        <v>1.8621674173619833</v>
      </c>
      <c r="G188" s="32">
        <f>IF(OR($A188="",$B188=""),"",'MPTO_working_2-way'!E187)</f>
        <v>2.159867538325388</v>
      </c>
      <c r="H188" s="30">
        <f>IF(OR($A188="",$B188=""),"",'OddsRatio_working_2-way'!M187)</f>
        <v>1.8620436566990362</v>
      </c>
      <c r="I188" s="30">
        <f>IF(OR($A188="",$B188=""),"",'OddsRatio_working_2-way'!N187)</f>
        <v>2.1600340565456171</v>
      </c>
      <c r="J188" s="30">
        <f>IF('Log_working_2-way'!$D187="","",A188^('Log_working_2-way'!$D187))</f>
        <v>1.8602936584659731</v>
      </c>
      <c r="K188" s="32">
        <f>IF('Log_working_2-way'!$D187="","",B188^('Log_working_2-way'!$D187))</f>
        <v>2.1623937828196005</v>
      </c>
      <c r="L188" s="37">
        <f t="shared" si="19"/>
        <v>0.53589743589743577</v>
      </c>
      <c r="M188" s="37">
        <f t="shared" si="20"/>
        <v>0.46410256410256412</v>
      </c>
      <c r="N188" s="38">
        <v>100</v>
      </c>
      <c r="O188" s="38">
        <f t="shared" si="21"/>
        <v>44.751381215469614</v>
      </c>
      <c r="P188" s="38">
        <f t="shared" si="22"/>
        <v>52.153110047846894</v>
      </c>
      <c r="Q188" s="38">
        <f t="shared" si="23"/>
        <v>47.846889952153113</v>
      </c>
      <c r="R188" s="38">
        <f t="shared" si="24"/>
        <v>55.248618784530393</v>
      </c>
      <c r="S188" s="39">
        <f t="shared" si="25"/>
        <v>-3.0955087366834988</v>
      </c>
      <c r="T188" s="39">
        <f t="shared" si="26"/>
        <v>-3.0955087366834988</v>
      </c>
      <c r="U188" t="s">
        <v>94</v>
      </c>
      <c r="V188" t="s">
        <v>97</v>
      </c>
      <c r="W188" t="s">
        <v>318</v>
      </c>
      <c r="X188" s="62">
        <v>44451</v>
      </c>
      <c r="Y188" s="41"/>
    </row>
    <row r="189" spans="1:25" s="35" customFormat="1" ht="15" x14ac:dyDescent="0.25">
      <c r="A189">
        <v>1.83</v>
      </c>
      <c r="B189">
        <v>2.0099999999999998</v>
      </c>
      <c r="C189" s="29">
        <f t="shared" si="18"/>
        <v>4.3960525242639381E-2</v>
      </c>
      <c r="D189" s="30">
        <f>IF(OR($A189="",$B189=""),"",A189*'MPTO_working_2-way'!$G188)</f>
        <v>1.91044776119403</v>
      </c>
      <c r="E189" s="32">
        <f>IF(OR($A189="",$B189=""),"",B189*'MPTO_working_2-way'!$G188)</f>
        <v>2.098360655737705</v>
      </c>
      <c r="F189" s="30">
        <f>IF(OR($A189="",$B189=""),"",'MPTO_working_2-way'!D188)</f>
        <v>1.9066946582691862</v>
      </c>
      <c r="G189" s="32">
        <f>IF(OR($A189="",$B189=""),"",'MPTO_working_2-way'!E188)</f>
        <v>2.1029071263184975</v>
      </c>
      <c r="H189" s="30">
        <f>IF(OR($A189="",$B189=""),"",'OddsRatio_working_2-way'!M188)</f>
        <v>1.9065220230186481</v>
      </c>
      <c r="I189" s="30">
        <f>IF(OR($A189="",$B189=""),"",'OddsRatio_working_2-way'!N188)</f>
        <v>2.1031171605407648</v>
      </c>
      <c r="J189" s="30">
        <f>IF('Log_working_2-way'!$D188="","",A189^('Log_working_2-way'!$D188))</f>
        <v>1.9048027025294283</v>
      </c>
      <c r="K189" s="32">
        <f>IF('Log_working_2-way'!$D188="","",B189^('Log_working_2-way'!$D188))</f>
        <v>2.105213321317545</v>
      </c>
      <c r="L189" s="37">
        <f t="shared" si="19"/>
        <v>0.5234375</v>
      </c>
      <c r="M189" s="37">
        <f t="shared" si="20"/>
        <v>0.4765625</v>
      </c>
      <c r="N189" s="38">
        <v>100</v>
      </c>
      <c r="O189" s="38">
        <f t="shared" si="21"/>
        <v>45.355191256830594</v>
      </c>
      <c r="P189" s="38">
        <f t="shared" si="22"/>
        <v>50.248756218905463</v>
      </c>
      <c r="Q189" s="38">
        <f t="shared" si="23"/>
        <v>49.751243781094537</v>
      </c>
      <c r="R189" s="38">
        <f t="shared" si="24"/>
        <v>54.644808743169392</v>
      </c>
      <c r="S189" s="39">
        <f t="shared" si="25"/>
        <v>-4.3960525242639434</v>
      </c>
      <c r="T189" s="39">
        <f t="shared" si="26"/>
        <v>-4.3960525242639292</v>
      </c>
      <c r="U189" t="s">
        <v>195</v>
      </c>
      <c r="V189" t="s">
        <v>279</v>
      </c>
      <c r="W189" t="s">
        <v>315</v>
      </c>
      <c r="X189" s="62">
        <v>44452</v>
      </c>
      <c r="Y189" s="41"/>
    </row>
    <row r="190" spans="1:25" s="35" customFormat="1" ht="15" x14ac:dyDescent="0.25">
      <c r="A190">
        <v>2.0299999999999998</v>
      </c>
      <c r="B190">
        <v>1.88</v>
      </c>
      <c r="C190" s="29">
        <f t="shared" si="18"/>
        <v>2.4525731055444977E-2</v>
      </c>
      <c r="D190" s="30">
        <f>IF(OR($A190="",$B190=""),"",A190*'MPTO_working_2-way'!$G189)</f>
        <v>2.0797872340425529</v>
      </c>
      <c r="E190" s="32">
        <f>IF(OR($A190="",$B190=""),"",B190*'MPTO_working_2-way'!$G189)</f>
        <v>1.9261083743842364</v>
      </c>
      <c r="F190" s="30">
        <f>IF(OR($A190="",$B190=""),"",'MPTO_working_2-way'!D189)</f>
        <v>2.0818241326641935</v>
      </c>
      <c r="G190" s="32">
        <f>IF(OR($A190="",$B190=""),"",'MPTO_working_2-way'!E189)</f>
        <v>1.9243646631706333</v>
      </c>
      <c r="H190" s="30">
        <f>IF(OR($A190="",$B190=""),"",'OddsRatio_working_2-way'!M189)</f>
        <v>2.081875475946537</v>
      </c>
      <c r="I190" s="30">
        <f>IF(OR($A190="",$B190=""),"",'OddsRatio_working_2-way'!N189)</f>
        <v>1.9243207949834495</v>
      </c>
      <c r="J190" s="30">
        <f>IF('Log_working_2-way'!$D189="","",A190^('Log_working_2-way'!$D189))</f>
        <v>2.0827972819225606</v>
      </c>
      <c r="K190" s="32">
        <f>IF('Log_working_2-way'!$D189="","",B190^('Log_working_2-way'!$D189))</f>
        <v>1.9235339030630429</v>
      </c>
      <c r="L190" s="37">
        <f t="shared" si="19"/>
        <v>0.4808184143222507</v>
      </c>
      <c r="M190" s="37">
        <f t="shared" si="20"/>
        <v>0.51918158567774941</v>
      </c>
      <c r="N190" s="38">
        <v>100</v>
      </c>
      <c r="O190" s="38">
        <f t="shared" si="21"/>
        <v>50.73891625615763</v>
      </c>
      <c r="P190" s="38">
        <f t="shared" si="22"/>
        <v>46.808510638297875</v>
      </c>
      <c r="Q190" s="38">
        <f t="shared" si="23"/>
        <v>53.191489361702125</v>
      </c>
      <c r="R190" s="38">
        <f t="shared" si="24"/>
        <v>49.26108374384237</v>
      </c>
      <c r="S190" s="39">
        <f t="shared" si="25"/>
        <v>-2.452573105544495</v>
      </c>
      <c r="T190" s="39">
        <f t="shared" si="26"/>
        <v>-2.452573105544495</v>
      </c>
      <c r="U190" t="s">
        <v>101</v>
      </c>
      <c r="V190" t="s">
        <v>64</v>
      </c>
      <c r="W190" t="s">
        <v>319</v>
      </c>
      <c r="X190" s="62">
        <v>44452</v>
      </c>
      <c r="Y190" s="41"/>
    </row>
    <row r="191" spans="1:25" ht="15" x14ac:dyDescent="0.25">
      <c r="A191">
        <v>2.2799999999999998</v>
      </c>
      <c r="B191">
        <v>1.66</v>
      </c>
      <c r="C191" s="29">
        <f t="shared" si="18"/>
        <v>4.1006129782287015E-2</v>
      </c>
      <c r="D191" s="30">
        <f>IF(OR($A191="",$B191=""),"",A191*'MPTO_working_2-way'!$G190)</f>
        <v>2.3734939759036142</v>
      </c>
      <c r="E191" s="32">
        <f>IF(OR($A191="",$B191=""),"",B191*'MPTO_working_2-way'!$G190)</f>
        <v>1.7280701754385963</v>
      </c>
      <c r="F191" s="30">
        <f>IF(OR($A191="",$B191=""),"",'MPTO_working_2-way'!D190)</f>
        <v>2.3918099089989888</v>
      </c>
      <c r="G191" s="32">
        <f>IF(OR($A191="",$B191=""),"",'MPTO_working_2-way'!E190)</f>
        <v>1.7184889211768977</v>
      </c>
      <c r="H191" s="30">
        <f>IF(OR($A191="",$B191=""),"",'OddsRatio_working_2-way'!M190)</f>
        <v>2.3926212476455824</v>
      </c>
      <c r="I191" s="30">
        <f>IF(OR($A191="",$B191=""),"",'OddsRatio_working_2-way'!N190)</f>
        <v>1.7180703308172531</v>
      </c>
      <c r="J191" s="30">
        <f>IF('Log_working_2-way'!$D190="","",A191^('Log_working_2-way'!$D190))</f>
        <v>2.4011500457345409</v>
      </c>
      <c r="K191" s="32">
        <f>IF('Log_working_2-way'!$D190="","",B191^('Log_working_2-way'!$D190))</f>
        <v>1.7136994378610249</v>
      </c>
      <c r="L191" s="37">
        <f t="shared" si="19"/>
        <v>0.42131979695431476</v>
      </c>
      <c r="M191" s="37">
        <f t="shared" si="20"/>
        <v>0.57868020304568535</v>
      </c>
      <c r="N191" s="38">
        <v>100</v>
      </c>
      <c r="O191" s="38">
        <f t="shared" si="21"/>
        <v>56.140350877192972</v>
      </c>
      <c r="P191" s="38">
        <f t="shared" si="22"/>
        <v>39.759036144578317</v>
      </c>
      <c r="Q191" s="38">
        <f t="shared" si="23"/>
        <v>60.24096385542169</v>
      </c>
      <c r="R191" s="38">
        <f t="shared" si="24"/>
        <v>43.859649122807021</v>
      </c>
      <c r="S191" s="39">
        <f t="shared" si="25"/>
        <v>-4.1006129782287175</v>
      </c>
      <c r="T191" s="39">
        <f t="shared" si="26"/>
        <v>-4.1006129782287033</v>
      </c>
      <c r="U191" t="s">
        <v>261</v>
      </c>
      <c r="V191" t="s">
        <v>248</v>
      </c>
      <c r="W191" t="s">
        <v>321</v>
      </c>
      <c r="X191" s="62">
        <v>44452</v>
      </c>
      <c r="Y191" s="41"/>
    </row>
    <row r="192" spans="1:25" s="35" customFormat="1" ht="15" x14ac:dyDescent="0.25">
      <c r="A192">
        <v>2.1</v>
      </c>
      <c r="B192">
        <v>1.68</v>
      </c>
      <c r="C192" s="29">
        <f t="shared" si="18"/>
        <v>7.1428571428571397E-2</v>
      </c>
      <c r="D192" s="30">
        <f>IF(OR($A192="",$B192=""),"",A192*'MPTO_working_2-way'!$G191)</f>
        <v>2.25</v>
      </c>
      <c r="E192" s="32">
        <f>IF(OR($A192="",$B192=""),"",B192*'MPTO_working_2-way'!$G191)</f>
        <v>1.7999999999999998</v>
      </c>
      <c r="F192" s="30">
        <f>IF(OR($A192="",$B192=""),"",'MPTO_working_2-way'!D191)</f>
        <v>2.2702702702702702</v>
      </c>
      <c r="G192" s="32">
        <f>IF(OR($A192="",$B192=""),"",'MPTO_working_2-way'!E191)</f>
        <v>1.7872340425531914</v>
      </c>
      <c r="H192" s="30">
        <f>IF(OR($A192="",$B192=""),"",'OddsRatio_working_2-way'!M191)</f>
        <v>2.2718675476729211</v>
      </c>
      <c r="I192" s="30">
        <f>IF(OR($A192="",$B192=""),"",'OddsRatio_working_2-way'!N191)</f>
        <v>1.7862453931068969</v>
      </c>
      <c r="J192" s="30">
        <f>IF('Log_working_2-way'!$D191="","",A192^('Log_working_2-way'!$D191))</f>
        <v>2.2815676152127957</v>
      </c>
      <c r="K192" s="32">
        <f>IF('Log_working_2-way'!$D191="","",B192^('Log_working_2-way'!$D191))</f>
        <v>1.7802943739457175</v>
      </c>
      <c r="L192" s="37">
        <f t="shared" si="19"/>
        <v>0.44444444444444442</v>
      </c>
      <c r="M192" s="37">
        <f t="shared" si="20"/>
        <v>0.55555555555555558</v>
      </c>
      <c r="N192" s="38">
        <v>100</v>
      </c>
      <c r="O192" s="38">
        <f t="shared" si="21"/>
        <v>52.38095238095238</v>
      </c>
      <c r="P192" s="38">
        <f t="shared" si="22"/>
        <v>40.476190476190474</v>
      </c>
      <c r="Q192" s="38">
        <f t="shared" si="23"/>
        <v>59.523809523809526</v>
      </c>
      <c r="R192" s="38">
        <f t="shared" si="24"/>
        <v>47.619047619047613</v>
      </c>
      <c r="S192" s="39">
        <f t="shared" si="25"/>
        <v>-7.1428571428571459</v>
      </c>
      <c r="T192" s="39">
        <f t="shared" si="26"/>
        <v>-7.1428571428571388</v>
      </c>
      <c r="U192" t="s">
        <v>483</v>
      </c>
      <c r="V192" t="s">
        <v>484</v>
      </c>
      <c r="W192" t="s">
        <v>485</v>
      </c>
      <c r="X192" s="62">
        <v>44452</v>
      </c>
      <c r="Y192" s="41"/>
    </row>
    <row r="193" spans="1:25" s="46" customFormat="1" ht="15" x14ac:dyDescent="0.25">
      <c r="A193">
        <v>1.7</v>
      </c>
      <c r="B193">
        <v>2.2599999999999998</v>
      </c>
      <c r="C193" s="29">
        <f t="shared" si="18"/>
        <v>3.0713170223841679E-2</v>
      </c>
      <c r="D193" s="30">
        <f>IF(OR($A193="",$B193=""),"",A193*'MPTO_working_2-way'!$G192)</f>
        <v>1.7522123893805308</v>
      </c>
      <c r="E193" s="32">
        <f>IF(OR($A193="",$B193=""),"",B193*'MPTO_working_2-way'!$G192)</f>
        <v>2.3294117647058821</v>
      </c>
      <c r="F193" s="30">
        <f>IF(OR($A193="",$B193=""),"",'MPTO_working_2-way'!D192)</f>
        <v>1.7455701953657428</v>
      </c>
      <c r="G193" s="32">
        <f>IF(OR($A193="",$B193=""),"",'MPTO_working_2-way'!E192)</f>
        <v>2.3412553321145642</v>
      </c>
      <c r="H193" s="30">
        <f>IF(OR($A193="",$B193=""),"",'OddsRatio_working_2-way'!M192)</f>
        <v>1.7453559924999296</v>
      </c>
      <c r="I193" s="30">
        <f>IF(OR($A193="",$B193=""),"",'OddsRatio_working_2-way'!N192)</f>
        <v>2.3416407864998732</v>
      </c>
      <c r="J193" s="30">
        <f>IF('Log_working_2-way'!$D192="","",A193^('Log_working_2-way'!$D192))</f>
        <v>1.7423463494336857</v>
      </c>
      <c r="K193" s="32">
        <f>IF('Log_working_2-way'!$D192="","",B193^('Log_working_2-way'!$D192))</f>
        <v>2.3470801072340981</v>
      </c>
      <c r="L193" s="37">
        <f t="shared" si="19"/>
        <v>0.57070707070707072</v>
      </c>
      <c r="M193" s="37">
        <f t="shared" si="20"/>
        <v>0.42929292929292934</v>
      </c>
      <c r="N193" s="38">
        <v>100</v>
      </c>
      <c r="O193" s="38">
        <f t="shared" si="21"/>
        <v>41.176470588235297</v>
      </c>
      <c r="P193" s="38">
        <f t="shared" si="22"/>
        <v>55.752212389380524</v>
      </c>
      <c r="Q193" s="38">
        <f t="shared" si="23"/>
        <v>44.247787610619469</v>
      </c>
      <c r="R193" s="38">
        <f t="shared" si="24"/>
        <v>58.82352941176471</v>
      </c>
      <c r="S193" s="39">
        <f t="shared" si="25"/>
        <v>-3.0713170223841715</v>
      </c>
      <c r="T193" s="39">
        <f t="shared" si="26"/>
        <v>-3.0713170223841857</v>
      </c>
      <c r="U193" t="s">
        <v>421</v>
      </c>
      <c r="V193" t="s">
        <v>400</v>
      </c>
      <c r="W193" t="s">
        <v>458</v>
      </c>
      <c r="X193" s="62">
        <v>44452</v>
      </c>
      <c r="Y193" s="47"/>
    </row>
    <row r="194" spans="1:25" ht="15" x14ac:dyDescent="0.25">
      <c r="A194">
        <v>2.48</v>
      </c>
      <c r="B194">
        <v>1.57</v>
      </c>
      <c r="C194" s="29">
        <f t="shared" si="18"/>
        <v>4.0168481610848517E-2</v>
      </c>
      <c r="D194" s="30">
        <f>IF(OR($A194="",$B194=""),"",A194*'MPTO_working_2-way'!$G193)</f>
        <v>2.5796178343949041</v>
      </c>
      <c r="E194" s="32">
        <f>IF(OR($A194="",$B194=""),"",B194*'MPTO_working_2-way'!$G193)</f>
        <v>1.6330645161290323</v>
      </c>
      <c r="F194" s="30">
        <f>IF(OR($A194="",$B194=""),"",'MPTO_working_2-way'!D193)</f>
        <v>2.6100013406622868</v>
      </c>
      <c r="G194" s="32">
        <f>IF(OR($A194="",$B194=""),"",'MPTO_working_2-way'!E193)</f>
        <v>1.6211174952119245</v>
      </c>
      <c r="H194" s="30">
        <f>IF(OR($A194="",$B194=""),"",'OddsRatio_working_2-way'!M193)</f>
        <v>2.6113631583445658</v>
      </c>
      <c r="I194" s="30">
        <f>IF(OR($A194="",$B194=""),"",'OddsRatio_working_2-way'!N193)</f>
        <v>1.6205925677408124</v>
      </c>
      <c r="J194" s="30">
        <f>IF('Log_working_2-way'!$D193="","",A194^('Log_working_2-way'!$D193))</f>
        <v>2.625654823076816</v>
      </c>
      <c r="K194" s="32">
        <f>IF('Log_working_2-way'!$D193="","",B194^('Log_working_2-way'!$D193))</f>
        <v>1.6151367349354802</v>
      </c>
      <c r="L194" s="37">
        <f t="shared" si="19"/>
        <v>0.3876543209876544</v>
      </c>
      <c r="M194" s="37">
        <f t="shared" si="20"/>
        <v>0.61234567901234571</v>
      </c>
      <c r="N194" s="38">
        <v>100</v>
      </c>
      <c r="O194" s="38">
        <f t="shared" si="21"/>
        <v>59.677419354838712</v>
      </c>
      <c r="P194" s="38">
        <f t="shared" si="22"/>
        <v>36.30573248407643</v>
      </c>
      <c r="Q194" s="38">
        <f t="shared" si="23"/>
        <v>63.694267515923563</v>
      </c>
      <c r="R194" s="38">
        <f t="shared" si="24"/>
        <v>40.322580645161295</v>
      </c>
      <c r="S194" s="39">
        <f t="shared" si="25"/>
        <v>-4.0168481610848517</v>
      </c>
      <c r="T194" s="39">
        <f t="shared" si="26"/>
        <v>-4.0168481610848659</v>
      </c>
      <c r="U194" t="s">
        <v>80</v>
      </c>
      <c r="V194" t="s">
        <v>361</v>
      </c>
      <c r="W194" t="s">
        <v>312</v>
      </c>
      <c r="X194" s="62">
        <v>44452</v>
      </c>
      <c r="Y194" s="41"/>
    </row>
    <row r="195" spans="1:25" ht="15" x14ac:dyDescent="0.25">
      <c r="A195">
        <v>2.11</v>
      </c>
      <c r="B195">
        <v>1.77</v>
      </c>
      <c r="C195" s="29">
        <f t="shared" ref="C195:C226" si="27">IF(OR($A195="",$B195=""),"",(1/A195)+(1/B195)-1)</f>
        <v>3.8905400701529036E-2</v>
      </c>
      <c r="D195" s="30">
        <f>IF(OR($A195="",$B195=""),"",A195*'MPTO_working_2-way'!$G194)</f>
        <v>2.1920903954802262</v>
      </c>
      <c r="E195" s="32">
        <f>IF(OR($A195="",$B195=""),"",B195*'MPTO_working_2-way'!$G194)</f>
        <v>1.8388625592417065</v>
      </c>
      <c r="F195" s="30">
        <f>IF(OR($A195="",$B195=""),"",'MPTO_working_2-way'!D194)</f>
        <v>2.2003122514507911</v>
      </c>
      <c r="G195" s="32">
        <f>IF(OR($A195="",$B195=""),"",'MPTO_working_2-way'!E194)</f>
        <v>1.8331165484575556</v>
      </c>
      <c r="H195" s="30">
        <f>IF(OR($A195="",$B195=""),"",'OddsRatio_working_2-way'!M194)</f>
        <v>2.2006491750542465</v>
      </c>
      <c r="I195" s="30">
        <f>IF(OR($A195="",$B195=""),"",'OddsRatio_working_2-way'!N194)</f>
        <v>1.8328827610736662</v>
      </c>
      <c r="J195" s="30">
        <f>IF('Log_working_2-way'!$D194="","",A195^('Log_working_2-way'!$D194))</f>
        <v>2.2044360761738599</v>
      </c>
      <c r="K195" s="32">
        <f>IF('Log_working_2-way'!$D194="","",B195^('Log_working_2-way'!$D194))</f>
        <v>1.8302640711133078</v>
      </c>
      <c r="L195" s="37">
        <f t="shared" si="19"/>
        <v>0.45618556701030921</v>
      </c>
      <c r="M195" s="37">
        <f t="shared" si="20"/>
        <v>0.54381443298969068</v>
      </c>
      <c r="N195" s="38">
        <v>100</v>
      </c>
      <c r="O195" s="38">
        <f t="shared" si="21"/>
        <v>52.606635071090047</v>
      </c>
      <c r="P195" s="38">
        <f t="shared" si="22"/>
        <v>43.502824858757066</v>
      </c>
      <c r="Q195" s="38">
        <f t="shared" si="23"/>
        <v>56.497175141242941</v>
      </c>
      <c r="R195" s="38">
        <f t="shared" si="24"/>
        <v>47.393364928909953</v>
      </c>
      <c r="S195" s="39">
        <f t="shared" si="25"/>
        <v>-3.8905400701528947</v>
      </c>
      <c r="T195" s="39">
        <f t="shared" si="26"/>
        <v>-3.8905400701528876</v>
      </c>
      <c r="U195" t="s">
        <v>108</v>
      </c>
      <c r="V195" t="s">
        <v>362</v>
      </c>
      <c r="W195" t="s">
        <v>312</v>
      </c>
      <c r="X195" s="62">
        <v>44452</v>
      </c>
      <c r="Y195" s="41"/>
    </row>
    <row r="196" spans="1:25" ht="15" x14ac:dyDescent="0.25">
      <c r="A196">
        <v>2.77</v>
      </c>
      <c r="B196">
        <v>1.5</v>
      </c>
      <c r="C196" s="29">
        <f t="shared" si="27"/>
        <v>2.7677496991576511E-2</v>
      </c>
      <c r="D196" s="30">
        <f>IF(OR($A196="",$B196=""),"",A196*'MPTO_working_2-way'!$G195)</f>
        <v>2.8466666666666671</v>
      </c>
      <c r="E196" s="32">
        <f>IF(OR($A196="",$B196=""),"",B196*'MPTO_working_2-way'!$G195)</f>
        <v>1.5415162454873648</v>
      </c>
      <c r="F196" s="30">
        <f>IF(OR($A196="",$B196=""),"",'MPTO_working_2-way'!D195)</f>
        <v>2.880415944540728</v>
      </c>
      <c r="G196" s="32">
        <f>IF(OR($A196="",$B196=""),"",'MPTO_working_2-way'!E195)</f>
        <v>1.5317972350230415</v>
      </c>
      <c r="H196" s="30">
        <f>IF(OR($A196="",$B196=""),"",'OddsRatio_working_2-way'!M195)</f>
        <v>2.8814887722226783</v>
      </c>
      <c r="I196" s="30">
        <f>IF(OR($A196="",$B196=""),"",'OddsRatio_working_2-way'!N195)</f>
        <v>1.531494003452734</v>
      </c>
      <c r="J196" s="30">
        <f>IF('Log_working_2-way'!$D195="","",A196^('Log_working_2-way'!$D195))</f>
        <v>2.8973031804561851</v>
      </c>
      <c r="K196" s="32">
        <f>IF('Log_working_2-way'!$D195="","",B196^('Log_working_2-way'!$D195))</f>
        <v>1.5270638927403895</v>
      </c>
      <c r="L196" s="37">
        <f t="shared" ref="L196:L200" si="28">(1/D196)</f>
        <v>0.35128805620608894</v>
      </c>
      <c r="M196" s="37">
        <f t="shared" ref="M196:M200" si="29">(1/E196)</f>
        <v>0.64871194379391095</v>
      </c>
      <c r="N196" s="38">
        <v>100</v>
      </c>
      <c r="O196" s="38">
        <f t="shared" ref="O196:O200" si="30">(1/A196)*((N196*A196)-N196)</f>
        <v>63.898916967509031</v>
      </c>
      <c r="P196" s="38">
        <f t="shared" ref="P196:P200" si="31">(1/B196)*((N196*B196)-N196)</f>
        <v>33.333333333333329</v>
      </c>
      <c r="Q196" s="38">
        <f t="shared" ref="Q196:Q200" si="32">(1/B196)*N196</f>
        <v>66.666666666666657</v>
      </c>
      <c r="R196" s="38">
        <f t="shared" ref="R196:R200" si="33">(1/A196)*N196</f>
        <v>36.101083032490976</v>
      </c>
      <c r="S196" s="39">
        <f t="shared" ref="S196:S200" si="34">O196-Q196</f>
        <v>-2.7677496991576263</v>
      </c>
      <c r="T196" s="39">
        <f t="shared" ref="T196:T200" si="35">P196-R196</f>
        <v>-2.7677496991576476</v>
      </c>
      <c r="U196" t="s">
        <v>83</v>
      </c>
      <c r="V196" t="s">
        <v>54</v>
      </c>
      <c r="W196" t="s">
        <v>313</v>
      </c>
      <c r="X196" s="62">
        <v>44452</v>
      </c>
      <c r="Y196" s="41"/>
    </row>
    <row r="197" spans="1:25" ht="15" x14ac:dyDescent="0.25">
      <c r="A197">
        <v>2.14</v>
      </c>
      <c r="B197">
        <v>1.78</v>
      </c>
      <c r="C197" s="29">
        <f t="shared" si="27"/>
        <v>2.908747243515708E-2</v>
      </c>
      <c r="D197" s="30">
        <f>IF(OR($A197="",$B197=""),"",A197*'MPTO_working_2-way'!$G196)</f>
        <v>2.2022471910112364</v>
      </c>
      <c r="E197" s="32">
        <f>IF(OR($A197="",$B197=""),"",B197*'MPTO_working_2-way'!$G196)</f>
        <v>1.8317757009345796</v>
      </c>
      <c r="F197" s="30">
        <f>IF(OR($A197="",$B197=""),"",'MPTO_working_2-way'!D196)</f>
        <v>2.2087440565928333</v>
      </c>
      <c r="G197" s="32">
        <f>IF(OR($A197="",$B197=""),"",'MPTO_working_2-way'!E196)</f>
        <v>1.8273049985608751</v>
      </c>
      <c r="H197" s="30">
        <f>IF(OR($A197="",$B197=""),"",'OddsRatio_working_2-way'!M196)</f>
        <v>2.2089410496539781</v>
      </c>
      <c r="I197" s="30">
        <f>IF(OR($A197="",$B197=""),"",'OddsRatio_working_2-way'!N196)</f>
        <v>1.8271701918685113</v>
      </c>
      <c r="J197" s="30">
        <f>IF('Log_working_2-way'!$D196="","",A197^('Log_working_2-way'!$D196))</f>
        <v>2.2119050245559748</v>
      </c>
      <c r="K197" s="32">
        <f>IF('Log_working_2-way'!$D196="","",B197^('Log_working_2-way'!$D196))</f>
        <v>1.8251471689098502</v>
      </c>
      <c r="L197" s="37">
        <f t="shared" si="28"/>
        <v>0.45408163265306112</v>
      </c>
      <c r="M197" s="37">
        <f t="shared" si="29"/>
        <v>0.54591836734693866</v>
      </c>
      <c r="N197" s="38">
        <v>100</v>
      </c>
      <c r="O197" s="38">
        <f t="shared" si="30"/>
        <v>53.271028037383175</v>
      </c>
      <c r="P197" s="38">
        <f t="shared" si="31"/>
        <v>43.820224719101127</v>
      </c>
      <c r="Q197" s="38">
        <f t="shared" si="32"/>
        <v>56.17977528089888</v>
      </c>
      <c r="R197" s="38">
        <f t="shared" si="33"/>
        <v>46.728971962616825</v>
      </c>
      <c r="S197" s="39">
        <f t="shared" si="34"/>
        <v>-2.9087472435157053</v>
      </c>
      <c r="T197" s="39">
        <f t="shared" si="35"/>
        <v>-2.9087472435156982</v>
      </c>
      <c r="U197" t="s">
        <v>135</v>
      </c>
      <c r="V197" t="s">
        <v>81</v>
      </c>
      <c r="W197" t="s">
        <v>313</v>
      </c>
      <c r="X197" s="62">
        <v>44452</v>
      </c>
      <c r="Y197" s="41"/>
    </row>
    <row r="198" spans="1:25" ht="15" x14ac:dyDescent="0.25">
      <c r="A198">
        <v>2.61</v>
      </c>
      <c r="B198">
        <v>1.53</v>
      </c>
      <c r="C198" s="29">
        <f t="shared" si="27"/>
        <v>3.6736533693937368E-2</v>
      </c>
      <c r="D198" s="30">
        <f>IF(OR($A198="",$B198=""),"",A198*'MPTO_working_2-way'!$G197)</f>
        <v>2.7058823529411762</v>
      </c>
      <c r="E198" s="32">
        <f>IF(OR($A198="",$B198=""),"",B198*'MPTO_working_2-way'!$G197)</f>
        <v>1.5862068965517242</v>
      </c>
      <c r="F198" s="30">
        <f>IF(OR($A198="",$B198=""),"",'MPTO_working_2-way'!D197)</f>
        <v>2.7414272474513437</v>
      </c>
      <c r="G198" s="32">
        <f>IF(OR($A198="",$B198=""),"",'MPTO_working_2-way'!E197)</f>
        <v>1.5742416178818521</v>
      </c>
      <c r="H198" s="30">
        <f>IF(OR($A198="",$B198=""),"",'OddsRatio_working_2-way'!M197)</f>
        <v>2.7429101666628148</v>
      </c>
      <c r="I198" s="30">
        <f>IF(OR($A198="",$B198=""),"",'OddsRatio_working_2-way'!N197)</f>
        <v>1.5737530362306167</v>
      </c>
      <c r="J198" s="30">
        <f>IF('Log_working_2-way'!$D197="","",A198^('Log_working_2-way'!$D197))</f>
        <v>2.7596672442217889</v>
      </c>
      <c r="K198" s="32">
        <f>IF('Log_working_2-way'!$D197="","",B198^('Log_working_2-way'!$D197))</f>
        <v>1.5682892622360389</v>
      </c>
      <c r="L198" s="37">
        <f t="shared" si="28"/>
        <v>0.36956521739130438</v>
      </c>
      <c r="M198" s="37">
        <f t="shared" si="29"/>
        <v>0.63043478260869568</v>
      </c>
      <c r="N198" s="38">
        <v>100</v>
      </c>
      <c r="O198" s="38">
        <f t="shared" si="30"/>
        <v>61.685823754789276</v>
      </c>
      <c r="P198" s="38">
        <f t="shared" si="31"/>
        <v>34.640522875816991</v>
      </c>
      <c r="Q198" s="38">
        <f t="shared" si="32"/>
        <v>65.359477124183002</v>
      </c>
      <c r="R198" s="38">
        <f t="shared" si="33"/>
        <v>38.314176245210732</v>
      </c>
      <c r="S198" s="39">
        <f t="shared" si="34"/>
        <v>-3.6736533693937261</v>
      </c>
      <c r="T198" s="39">
        <f t="shared" si="35"/>
        <v>-3.6736533693937403</v>
      </c>
      <c r="U198" t="s">
        <v>91</v>
      </c>
      <c r="V198" t="s">
        <v>88</v>
      </c>
      <c r="W198" t="s">
        <v>314</v>
      </c>
      <c r="X198" s="62">
        <v>44452</v>
      </c>
      <c r="Y198" s="41"/>
    </row>
    <row r="199" spans="1:25" ht="15" x14ac:dyDescent="0.25">
      <c r="A199">
        <v>1.93</v>
      </c>
      <c r="B199">
        <v>1.94</v>
      </c>
      <c r="C199" s="29">
        <f t="shared" si="27"/>
        <v>3.3598632551679941E-2</v>
      </c>
      <c r="D199" s="30">
        <f>IF(OR($A199="",$B199=""),"",A199*'MPTO_working_2-way'!$G198)</f>
        <v>1.9948453608247423</v>
      </c>
      <c r="E199" s="32">
        <f>IF(OR($A199="",$B199=""),"",B199*'MPTO_working_2-way'!$G198)</f>
        <v>2.0051813471502591</v>
      </c>
      <c r="F199" s="30">
        <f>IF(OR($A199="",$B199=""),"",'MPTO_working_2-way'!D198)</f>
        <v>1.9946726333173512</v>
      </c>
      <c r="G199" s="32">
        <f>IF(OR($A199="",$B199=""),"",'MPTO_working_2-way'!E198)</f>
        <v>2.0053558995233249</v>
      </c>
      <c r="H199" s="30">
        <f>IF(OR($A199="",$B199=""),"",'OddsRatio_working_2-way'!M198)</f>
        <v>1.9946666286387909</v>
      </c>
      <c r="I199" s="30">
        <f>IF(OR($A199="",$B199=""),"",'OddsRatio_working_2-way'!N198)</f>
        <v>2.0053619687316817</v>
      </c>
      <c r="J199" s="30">
        <f>IF('Log_working_2-way'!$D198="","",A199^('Log_working_2-way'!$D198))</f>
        <v>1.9945880029745278</v>
      </c>
      <c r="K199" s="32">
        <f>IF('Log_working_2-way'!$D198="","",B199^('Log_working_2-way'!$D198))</f>
        <v>2.0054414461156225</v>
      </c>
      <c r="L199" s="37">
        <f t="shared" si="28"/>
        <v>0.50129198966408273</v>
      </c>
      <c r="M199" s="37">
        <f t="shared" si="29"/>
        <v>0.49870801033591733</v>
      </c>
      <c r="N199" s="38">
        <v>100</v>
      </c>
      <c r="O199" s="38">
        <f t="shared" si="30"/>
        <v>48.186528497409334</v>
      </c>
      <c r="P199" s="38">
        <f t="shared" si="31"/>
        <v>48.453608247422686</v>
      </c>
      <c r="Q199" s="38">
        <f t="shared" si="32"/>
        <v>51.546391752577328</v>
      </c>
      <c r="R199" s="38">
        <f t="shared" si="33"/>
        <v>51.81347150259068</v>
      </c>
      <c r="S199" s="39">
        <f t="shared" si="34"/>
        <v>-3.3598632551679941</v>
      </c>
      <c r="T199" s="39">
        <f t="shared" si="35"/>
        <v>-3.3598632551679941</v>
      </c>
      <c r="U199" t="s">
        <v>96</v>
      </c>
      <c r="V199" t="s">
        <v>377</v>
      </c>
      <c r="W199" t="s">
        <v>318</v>
      </c>
      <c r="X199" s="62">
        <v>44452</v>
      </c>
      <c r="Y199" s="41"/>
    </row>
    <row r="200" spans="1:25" s="46" customFormat="1" ht="15" x14ac:dyDescent="0.25">
      <c r="A200" s="48">
        <v>1.95</v>
      </c>
      <c r="B200" s="48">
        <v>1.92</v>
      </c>
      <c r="C200" s="49">
        <f t="shared" si="27"/>
        <v>3.3653846153846256E-2</v>
      </c>
      <c r="D200" s="50">
        <f>IF(OR($A200="",$B200=""),"",A200*'MPTO_working_2-way'!$G199)</f>
        <v>2.015625</v>
      </c>
      <c r="E200" s="51">
        <f>IF(OR($A200="",$B200=""),"",B200*'MPTO_working_2-way'!$G199)</f>
        <v>1.9846153846153847</v>
      </c>
      <c r="F200" s="50">
        <f>IF(OR($A200="",$B200=""),"",'MPTO_working_2-way'!D199)</f>
        <v>2.0161550888529889</v>
      </c>
      <c r="G200" s="51">
        <f>IF(OR($A200="",$B200=""),"",'MPTO_working_2-way'!E199)</f>
        <v>1.9841017488076311</v>
      </c>
      <c r="H200" s="50">
        <f>IF(OR($A200="",$B200=""),"",'OddsRatio_working_2-way'!M199)</f>
        <v>2.0161735558713256</v>
      </c>
      <c r="I200" s="50">
        <f>IF(OR($A200="",$B200=""),"",'OddsRatio_working_2-way'!N199)</f>
        <v>1.9840838646332837</v>
      </c>
      <c r="J200" s="50">
        <f>IF('Log_working_2-way'!$D199="","",A200^('Log_working_2-way'!$D199))</f>
        <v>2.0164149948926431</v>
      </c>
      <c r="K200" s="51">
        <f>IF('Log_working_2-way'!$D199="","",B200^('Log_working_2-way'!$D199))</f>
        <v>1.9838501055423525</v>
      </c>
      <c r="L200" s="52">
        <f t="shared" si="28"/>
        <v>0.49612403100775193</v>
      </c>
      <c r="M200" s="52">
        <f t="shared" si="29"/>
        <v>0.50387596899224807</v>
      </c>
      <c r="N200" s="53">
        <v>100</v>
      </c>
      <c r="O200" s="53">
        <f t="shared" si="30"/>
        <v>48.717948717948723</v>
      </c>
      <c r="P200" s="53">
        <f t="shared" si="31"/>
        <v>47.916666666666671</v>
      </c>
      <c r="Q200" s="53">
        <f t="shared" si="32"/>
        <v>52.083333333333336</v>
      </c>
      <c r="R200" s="53">
        <f t="shared" si="33"/>
        <v>51.282051282051292</v>
      </c>
      <c r="S200" s="54">
        <f t="shared" si="34"/>
        <v>-3.3653846153846132</v>
      </c>
      <c r="T200" s="54">
        <f t="shared" si="35"/>
        <v>-3.3653846153846203</v>
      </c>
      <c r="U200" s="48" t="s">
        <v>127</v>
      </c>
      <c r="V200" s="48" t="s">
        <v>95</v>
      </c>
      <c r="W200" s="48" t="s">
        <v>318</v>
      </c>
      <c r="X200" s="67">
        <v>44452</v>
      </c>
      <c r="Y200" s="47"/>
    </row>
    <row r="201" spans="1:25" ht="15" x14ac:dyDescent="0.25">
      <c r="A201">
        <v>2.19</v>
      </c>
      <c r="B201">
        <v>1.74</v>
      </c>
      <c r="C201" s="29">
        <f t="shared" si="27"/>
        <v>3.1333648244370904E-2</v>
      </c>
      <c r="D201" s="30">
        <f>IF(OR($A201="",$B201=""),"",A201*'MPTO_working_2-way'!$G200)</f>
        <v>2.2586206896551722</v>
      </c>
      <c r="E201" s="32">
        <f>IF(OR($A201="",$B201=""),"",B201*'MPTO_working_2-way'!$G200)</f>
        <v>1.7945205479452053</v>
      </c>
      <c r="F201" s="30">
        <f>IF(OR($A201="",$B201=""),"",'MPTO_working_2-way'!D200)</f>
        <v>2.2678093197643276</v>
      </c>
      <c r="G201" s="32">
        <f>IF(OR($A201="",$B201=""),"",'MPTO_working_2-way'!E200)</f>
        <v>1.7887621461765948</v>
      </c>
      <c r="H201" s="30">
        <f>IF(OR($A201="",$B201=""),"",'OddsRatio_working_2-way'!M200)</f>
        <v>2.2681120250624973</v>
      </c>
      <c r="I201" s="30">
        <f>IF(OR($A201="",$B201=""),"",'OddsRatio_working_2-way'!N200)</f>
        <v>1.7885738643245783</v>
      </c>
      <c r="J201" s="30">
        <f>IF('Log_working_2-way'!$D200="","",A201^('Log_working_2-way'!$D200))</f>
        <v>2.2723226675973618</v>
      </c>
      <c r="K201" s="32">
        <f>IF('Log_working_2-way'!$D200="","",B201^('Log_working_2-way'!$D200))</f>
        <v>1.7859641468844982</v>
      </c>
      <c r="L201" s="37">
        <f t="shared" ref="L201:L226" si="36">(1/D201)</f>
        <v>0.44274809160305351</v>
      </c>
      <c r="M201" s="37">
        <f t="shared" ref="M201:M226" si="37">(1/E201)</f>
        <v>0.5572519083969466</v>
      </c>
      <c r="N201" s="38">
        <v>101</v>
      </c>
      <c r="O201" s="38">
        <f t="shared" ref="O201:O226" si="38">(1/A201)*((N201*A201)-N201)</f>
        <v>54.881278538812786</v>
      </c>
      <c r="P201" s="38">
        <f t="shared" ref="P201:P226" si="39">(1/B201)*((N201*B201)-N201)</f>
        <v>42.954022988505749</v>
      </c>
      <c r="Q201" s="38">
        <f t="shared" ref="Q201:Q226" si="40">(1/B201)*N201</f>
        <v>58.045977011494251</v>
      </c>
      <c r="R201" s="38">
        <f t="shared" ref="R201:R226" si="41">(1/A201)*N201</f>
        <v>46.118721461187221</v>
      </c>
      <c r="S201" s="39">
        <f t="shared" ref="S201:S226" si="42">O201-Q201</f>
        <v>-3.1646984726814651</v>
      </c>
      <c r="T201" s="39">
        <f t="shared" ref="T201:T226" si="43">P201-R201</f>
        <v>-3.1646984726814722</v>
      </c>
      <c r="U201" t="s">
        <v>48</v>
      </c>
      <c r="V201" t="s">
        <v>74</v>
      </c>
      <c r="W201" t="s">
        <v>311</v>
      </c>
      <c r="X201" s="62" t="s">
        <v>487</v>
      </c>
      <c r="Y201" s="41"/>
    </row>
    <row r="202" spans="1:25" ht="15" x14ac:dyDescent="0.25">
      <c r="A202">
        <v>2.2200000000000002</v>
      </c>
      <c r="B202">
        <v>1.71</v>
      </c>
      <c r="C202" s="29">
        <f t="shared" si="27"/>
        <v>3.5245772087877381E-2</v>
      </c>
      <c r="D202" s="30">
        <f>IF(OR($A202="",$B202=""),"",A202*'MPTO_working_2-way'!$G201)</f>
        <v>2.2982456140350882</v>
      </c>
      <c r="E202" s="32">
        <f>IF(OR($A202="",$B202=""),"",B202*'MPTO_working_2-way'!$G201)</f>
        <v>1.7702702702702702</v>
      </c>
      <c r="F202" s="30">
        <f>IF(OR($A202="",$B202=""),"",'MPTO_working_2-way'!D201)</f>
        <v>2.3103888990323171</v>
      </c>
      <c r="G202" s="32">
        <f>IF(OR($A202="",$B202=""),"",'MPTO_working_2-way'!E201)</f>
        <v>1.7631322279503969</v>
      </c>
      <c r="H202" s="30">
        <f>IF(OR($A202="",$B202=""),"",'OddsRatio_working_2-way'!M201)</f>
        <v>2.310843186332725</v>
      </c>
      <c r="I202" s="30">
        <f>IF(OR($A202="",$B202=""),"",'OddsRatio_working_2-way'!N201)</f>
        <v>1.7628677559805201</v>
      </c>
      <c r="J202" s="30">
        <f>IF('Log_working_2-way'!$D201="","",A202^('Log_working_2-way'!$D201))</f>
        <v>2.3164405926032319</v>
      </c>
      <c r="K202" s="32">
        <f>IF('Log_working_2-way'!$D201="","",B202^('Log_working_2-way'!$D201))</f>
        <v>1.7596240997267032</v>
      </c>
      <c r="L202" s="37">
        <f t="shared" si="36"/>
        <v>0.43511450381679379</v>
      </c>
      <c r="M202" s="37">
        <f t="shared" si="37"/>
        <v>0.56488549618320616</v>
      </c>
      <c r="N202" s="38">
        <v>102</v>
      </c>
      <c r="O202" s="38">
        <f t="shared" si="38"/>
        <v>56.054054054054063</v>
      </c>
      <c r="P202" s="38">
        <f t="shared" si="39"/>
        <v>42.350877192982445</v>
      </c>
      <c r="Q202" s="38">
        <f t="shared" si="40"/>
        <v>59.649122807017541</v>
      </c>
      <c r="R202" s="38">
        <f t="shared" si="41"/>
        <v>45.945945945945944</v>
      </c>
      <c r="S202" s="39">
        <f t="shared" si="42"/>
        <v>-3.5950687529634777</v>
      </c>
      <c r="T202" s="39">
        <f t="shared" si="43"/>
        <v>-3.595068752963499</v>
      </c>
      <c r="U202" t="s">
        <v>323</v>
      </c>
      <c r="V202" t="s">
        <v>46</v>
      </c>
      <c r="W202" t="s">
        <v>311</v>
      </c>
      <c r="X202" s="62" t="s">
        <v>487</v>
      </c>
      <c r="Y202" s="41"/>
    </row>
    <row r="203" spans="1:25" ht="15" x14ac:dyDescent="0.25">
      <c r="A203">
        <v>1.68</v>
      </c>
      <c r="B203">
        <v>2.29</v>
      </c>
      <c r="C203" s="29">
        <f t="shared" si="27"/>
        <v>3.1919317945518833E-2</v>
      </c>
      <c r="D203" s="30">
        <f>IF(OR($A203="",$B203=""),"",A203*'MPTO_working_2-way'!$G202)</f>
        <v>1.7336244541484715</v>
      </c>
      <c r="E203" s="32">
        <f>IF(OR($A203="",$B203=""),"",B203*'MPTO_working_2-way'!$G202)</f>
        <v>2.3630952380952381</v>
      </c>
      <c r="F203" s="30">
        <f>IF(OR($A203="",$B203=""),"",'MPTO_working_2-way'!D202)</f>
        <v>1.7262855604415328</v>
      </c>
      <c r="G203" s="32">
        <f>IF(OR($A203="",$B203=""),"",'MPTO_working_2-way'!E202)</f>
        <v>2.3768688990485605</v>
      </c>
      <c r="H203" s="30">
        <f>IF(OR($A203="",$B203=""),"",'OddsRatio_working_2-way'!M202)</f>
        <v>1.7260384169902692</v>
      </c>
      <c r="I203" s="30">
        <f>IF(OR($A203="",$B203=""),"",'OddsRatio_working_2-way'!N202)</f>
        <v>2.3773375851727168</v>
      </c>
      <c r="J203" s="30">
        <f>IF('Log_working_2-way'!$D202="","",A203^('Log_working_2-way'!$D202))</f>
        <v>1.7227098761530257</v>
      </c>
      <c r="K203" s="32">
        <f>IF('Log_working_2-way'!$D202="","",B203^('Log_working_2-way'!$D202))</f>
        <v>2.3836811049586637</v>
      </c>
      <c r="L203" s="37">
        <f t="shared" si="36"/>
        <v>0.57682619647355171</v>
      </c>
      <c r="M203" s="37">
        <f t="shared" si="37"/>
        <v>0.42317380352644834</v>
      </c>
      <c r="N203" s="38">
        <v>103</v>
      </c>
      <c r="O203" s="38">
        <f t="shared" si="38"/>
        <v>41.690476190476183</v>
      </c>
      <c r="P203" s="38">
        <f t="shared" si="39"/>
        <v>58.021834061135372</v>
      </c>
      <c r="Q203" s="38">
        <f t="shared" si="40"/>
        <v>44.978165938864628</v>
      </c>
      <c r="R203" s="38">
        <f t="shared" si="41"/>
        <v>61.30952380952381</v>
      </c>
      <c r="S203" s="39">
        <f t="shared" si="42"/>
        <v>-3.2876897483884449</v>
      </c>
      <c r="T203" s="39">
        <f t="shared" si="43"/>
        <v>-3.2876897483884377</v>
      </c>
      <c r="U203" t="s">
        <v>99</v>
      </c>
      <c r="V203" t="s">
        <v>76</v>
      </c>
      <c r="W203" t="s">
        <v>311</v>
      </c>
      <c r="X203" s="62" t="s">
        <v>487</v>
      </c>
      <c r="Y203" s="41"/>
    </row>
    <row r="204" spans="1:25" ht="15" x14ac:dyDescent="0.25">
      <c r="A204">
        <v>2.21</v>
      </c>
      <c r="B204">
        <v>1.72</v>
      </c>
      <c r="C204" s="29">
        <f t="shared" si="27"/>
        <v>3.3884036620014824E-2</v>
      </c>
      <c r="D204" s="30">
        <f>IF(OR($A204="",$B204=""),"",A204*'MPTO_working_2-way'!$G203)</f>
        <v>2.2848837209302326</v>
      </c>
      <c r="E204" s="32">
        <f>IF(OR($A204="",$B204=""),"",B204*'MPTO_working_2-way'!$G203)</f>
        <v>1.7782805429864255</v>
      </c>
      <c r="F204" s="30">
        <f>IF(OR($A204="",$B204=""),"",'MPTO_working_2-way'!D203)</f>
        <v>2.2959652089876781</v>
      </c>
      <c r="G204" s="32">
        <f>IF(OR($A204="",$B204=""),"",'MPTO_working_2-way'!E203)</f>
        <v>1.7716256524981358</v>
      </c>
      <c r="H204" s="30">
        <f>IF(OR($A204="",$B204=""),"",'OddsRatio_working_2-way'!M203)</f>
        <v>2.2963624321753371</v>
      </c>
      <c r="I204" s="30">
        <f>IF(OR($A204="",$B204=""),"",'OddsRatio_working_2-way'!N203)</f>
        <v>1.7713892158398703</v>
      </c>
      <c r="J204" s="30">
        <f>IF('Log_working_2-way'!$D203="","",A204^('Log_working_2-way'!$D203))</f>
        <v>2.3014598613122459</v>
      </c>
      <c r="K204" s="32">
        <f>IF('Log_working_2-way'!$D203="","",B204^('Log_working_2-way'!$D203))</f>
        <v>1.7683679149287428</v>
      </c>
      <c r="L204" s="37">
        <f t="shared" si="36"/>
        <v>0.43765903307888038</v>
      </c>
      <c r="M204" s="37">
        <f t="shared" si="37"/>
        <v>0.56234096692111957</v>
      </c>
      <c r="N204" s="38">
        <v>104</v>
      </c>
      <c r="O204" s="38">
        <f t="shared" si="38"/>
        <v>56.941176470588239</v>
      </c>
      <c r="P204" s="38">
        <f t="shared" si="39"/>
        <v>43.534883720930232</v>
      </c>
      <c r="Q204" s="38">
        <f t="shared" si="40"/>
        <v>60.465116279069768</v>
      </c>
      <c r="R204" s="38">
        <f t="shared" si="41"/>
        <v>47.058823529411768</v>
      </c>
      <c r="S204" s="39">
        <f t="shared" si="42"/>
        <v>-3.5239398084815292</v>
      </c>
      <c r="T204" s="39">
        <f t="shared" si="43"/>
        <v>-3.5239398084815363</v>
      </c>
      <c r="U204" t="s">
        <v>61</v>
      </c>
      <c r="V204" t="s">
        <v>78</v>
      </c>
      <c r="W204" t="s">
        <v>311</v>
      </c>
      <c r="X204" s="62" t="s">
        <v>487</v>
      </c>
      <c r="Y204" s="41"/>
    </row>
    <row r="205" spans="1:25" s="46" customFormat="1" ht="15" x14ac:dyDescent="0.25">
      <c r="A205">
        <v>1.93</v>
      </c>
      <c r="B205">
        <v>1.95</v>
      </c>
      <c r="C205" s="29">
        <f t="shared" si="27"/>
        <v>3.0955227846419575E-2</v>
      </c>
      <c r="D205" s="30">
        <f>IF(OR($A205="",$B205=""),"",A205*'MPTO_working_2-way'!$G204)</f>
        <v>1.9897435897435898</v>
      </c>
      <c r="E205" s="32">
        <f>IF(OR($A205="",$B205=""),"",B205*'MPTO_working_2-way'!$G204)</f>
        <v>2.0103626943005182</v>
      </c>
      <c r="F205" s="30">
        <f>IF(OR($A205="",$B205=""),"",'MPTO_working_2-way'!D204)</f>
        <v>1.9894277785119598</v>
      </c>
      <c r="G205" s="32">
        <f>IF(OR($A205="",$B205=""),"",'MPTO_working_2-way'!E204)</f>
        <v>2.0106851876586083</v>
      </c>
      <c r="H205" s="30">
        <f>IF(OR($A205="",$B205=""),"",'OddsRatio_working_2-way'!M204)</f>
        <v>1.9894176915848294</v>
      </c>
      <c r="I205" s="30">
        <f>IF(OR($A205="",$B205=""),"",'OddsRatio_working_2-way'!N204)</f>
        <v>2.0106954914038573</v>
      </c>
      <c r="J205" s="30">
        <f>IF('Log_working_2-way'!$D204="","",A205^('Log_working_2-way'!$D204))</f>
        <v>1.9892742724695103</v>
      </c>
      <c r="K205" s="32">
        <f>IF('Log_working_2-way'!$D204="","",B205^('Log_working_2-way'!$D204))</f>
        <v>2.0108420160403986</v>
      </c>
      <c r="L205" s="37">
        <f t="shared" si="36"/>
        <v>0.50257731958762886</v>
      </c>
      <c r="M205" s="37">
        <f t="shared" si="37"/>
        <v>0.49742268041237114</v>
      </c>
      <c r="N205" s="38">
        <v>105</v>
      </c>
      <c r="O205" s="38">
        <f t="shared" si="38"/>
        <v>50.595854922279806</v>
      </c>
      <c r="P205" s="38">
        <f t="shared" si="39"/>
        <v>51.15384615384616</v>
      </c>
      <c r="Q205" s="38">
        <f t="shared" si="40"/>
        <v>53.846153846153854</v>
      </c>
      <c r="R205" s="38">
        <f t="shared" si="41"/>
        <v>54.404145077720216</v>
      </c>
      <c r="S205" s="39">
        <f t="shared" si="42"/>
        <v>-3.2502989238740483</v>
      </c>
      <c r="T205" s="39">
        <f t="shared" si="43"/>
        <v>-3.2502989238740554</v>
      </c>
      <c r="U205" t="s">
        <v>45</v>
      </c>
      <c r="V205" t="s">
        <v>232</v>
      </c>
      <c r="W205" t="s">
        <v>311</v>
      </c>
      <c r="X205" s="62" t="s">
        <v>487</v>
      </c>
      <c r="Y205" s="47"/>
    </row>
    <row r="206" spans="1:25" ht="15" x14ac:dyDescent="0.25">
      <c r="A206">
        <v>1.89</v>
      </c>
      <c r="B206">
        <v>1.99</v>
      </c>
      <c r="C206" s="29">
        <f t="shared" si="27"/>
        <v>3.16130919145996E-2</v>
      </c>
      <c r="D206" s="30">
        <f>IF(OR($A206="",$B206=""),"",A206*'MPTO_working_2-way'!$G205)</f>
        <v>1.9497487437185932</v>
      </c>
      <c r="E206" s="32">
        <f>IF(OR($A206="",$B206=""),"",B206*'MPTO_working_2-way'!$G205)</f>
        <v>2.052910052910053</v>
      </c>
      <c r="F206" s="30">
        <f>IF(OR($A206="",$B206=""),"",'MPTO_working_2-way'!D205)</f>
        <v>1.9482012897878844</v>
      </c>
      <c r="G206" s="32">
        <f>IF(OR($A206="",$B206=""),"",'MPTO_working_2-way'!E205)</f>
        <v>2.0546283903744778</v>
      </c>
      <c r="H206" s="30">
        <f>IF(OR($A206="",$B206=""),"",'OddsRatio_working_2-way'!M205)</f>
        <v>1.9481507786158798</v>
      </c>
      <c r="I206" s="30">
        <f>IF(OR($A206="",$B206=""),"",'OddsRatio_working_2-way'!N205)</f>
        <v>2.0546845739659791</v>
      </c>
      <c r="J206" s="30">
        <f>IF('Log_working_2-way'!$D205="","",A206^('Log_working_2-way'!$D205))</f>
        <v>1.9474482422922217</v>
      </c>
      <c r="K206" s="32">
        <f>IF('Log_working_2-way'!$D205="","",B206^('Log_working_2-way'!$D205))</f>
        <v>2.0554666264202575</v>
      </c>
      <c r="L206" s="37">
        <f t="shared" si="36"/>
        <v>0.51288659793814428</v>
      </c>
      <c r="M206" s="37">
        <f t="shared" si="37"/>
        <v>0.48711340206185566</v>
      </c>
      <c r="N206" s="38">
        <v>106</v>
      </c>
      <c r="O206" s="38">
        <f t="shared" si="38"/>
        <v>49.915343915343925</v>
      </c>
      <c r="P206" s="38">
        <f t="shared" si="39"/>
        <v>52.733668341708537</v>
      </c>
      <c r="Q206" s="38">
        <f t="shared" si="40"/>
        <v>53.266331658291449</v>
      </c>
      <c r="R206" s="38">
        <f t="shared" si="41"/>
        <v>56.084656084656096</v>
      </c>
      <c r="S206" s="39">
        <f t="shared" si="42"/>
        <v>-3.3509877429475239</v>
      </c>
      <c r="T206" s="39">
        <f t="shared" si="43"/>
        <v>-3.3509877429475594</v>
      </c>
      <c r="U206" t="s">
        <v>69</v>
      </c>
      <c r="V206" t="s">
        <v>70</v>
      </c>
      <c r="W206" t="s">
        <v>311</v>
      </c>
      <c r="X206" s="62" t="s">
        <v>487</v>
      </c>
      <c r="Y206" s="41"/>
    </row>
    <row r="207" spans="1:25" ht="15" x14ac:dyDescent="0.25">
      <c r="A207">
        <v>2.09</v>
      </c>
      <c r="B207">
        <v>1.78</v>
      </c>
      <c r="C207" s="29">
        <f t="shared" si="27"/>
        <v>4.0266652330519959E-2</v>
      </c>
      <c r="D207" s="30">
        <f>IF(OR($A207="",$B207=""),"",A207*'MPTO_working_2-way'!$G206)</f>
        <v>2.1741573033707864</v>
      </c>
      <c r="E207" s="32">
        <f>IF(OR($A207="",$B207=""),"",B207*'MPTO_working_2-way'!$G206)</f>
        <v>1.8516746411483256</v>
      </c>
      <c r="F207" s="30">
        <f>IF(OR($A207="",$B207=""),"",'MPTO_working_2-way'!D206)</f>
        <v>2.1818075186206087</v>
      </c>
      <c r="G207" s="32">
        <f>IF(OR($A207="",$B207=""),"",'MPTO_working_2-way'!E206)</f>
        <v>1.8461614808198106</v>
      </c>
      <c r="H207" s="30">
        <f>IF(OR($A207="",$B207=""),"",'OddsRatio_working_2-way'!M206)</f>
        <v>2.1821319289469754</v>
      </c>
      <c r="I207" s="30">
        <f>IF(OR($A207="",$B207=""),"",'OddsRatio_working_2-way'!N206)</f>
        <v>1.8459292702556338</v>
      </c>
      <c r="J207" s="30">
        <f>IF('Log_working_2-way'!$D206="","",A207^('Log_working_2-way'!$D206))</f>
        <v>2.1856576768529026</v>
      </c>
      <c r="K207" s="32">
        <f>IF('Log_working_2-way'!$D206="","",B207^('Log_working_2-way'!$D206))</f>
        <v>1.8434137605840082</v>
      </c>
      <c r="L207" s="37">
        <f t="shared" si="36"/>
        <v>0.4599483204134367</v>
      </c>
      <c r="M207" s="37">
        <f t="shared" si="37"/>
        <v>0.54005167958656319</v>
      </c>
      <c r="N207" s="38">
        <v>107</v>
      </c>
      <c r="O207" s="38">
        <f t="shared" si="38"/>
        <v>55.803827751196174</v>
      </c>
      <c r="P207" s="38">
        <f t="shared" si="39"/>
        <v>46.887640449438209</v>
      </c>
      <c r="Q207" s="38">
        <f t="shared" si="40"/>
        <v>60.112359550561806</v>
      </c>
      <c r="R207" s="38">
        <f t="shared" si="41"/>
        <v>51.196172248803833</v>
      </c>
      <c r="S207" s="39">
        <f t="shared" si="42"/>
        <v>-4.3085317993656318</v>
      </c>
      <c r="T207" s="39">
        <f t="shared" si="43"/>
        <v>-4.3085317993656247</v>
      </c>
      <c r="U207" t="s">
        <v>225</v>
      </c>
      <c r="V207" t="s">
        <v>216</v>
      </c>
      <c r="W207" t="s">
        <v>320</v>
      </c>
      <c r="X207" s="62" t="s">
        <v>487</v>
      </c>
      <c r="Y207" s="41"/>
    </row>
    <row r="208" spans="1:25" ht="15" x14ac:dyDescent="0.25">
      <c r="A208">
        <v>2.4300000000000002</v>
      </c>
      <c r="B208">
        <v>1.6</v>
      </c>
      <c r="C208" s="29">
        <f t="shared" si="27"/>
        <v>3.652263374485587E-2</v>
      </c>
      <c r="D208" s="30">
        <f>IF(OR($A208="",$B208=""),"",A208*'MPTO_working_2-way'!$G207)</f>
        <v>2.5187499999999998</v>
      </c>
      <c r="E208" s="32">
        <f>IF(OR($A208="",$B208=""),"",B208*'MPTO_working_2-way'!$G207)</f>
        <v>1.6584362139917694</v>
      </c>
      <c r="F208" s="30">
        <f>IF(OR($A208="",$B208=""),"",'MPTO_working_2-way'!D207)</f>
        <v>2.5428384565075208</v>
      </c>
      <c r="G208" s="32">
        <f>IF(OR($A208="",$B208=""),"",'MPTO_working_2-way'!E207)</f>
        <v>1.6481559983043661</v>
      </c>
      <c r="H208" s="30">
        <f>IF(OR($A208="",$B208=""),"",'OddsRatio_working_2-way'!M207)</f>
        <v>2.5438048235879216</v>
      </c>
      <c r="I208" s="30">
        <f>IF(OR($A208="",$B208=""),"",'OddsRatio_working_2-way'!N207)</f>
        <v>1.6477502756312954</v>
      </c>
      <c r="J208" s="30">
        <f>IF('Log_working_2-way'!$D207="","",A208^('Log_working_2-way'!$D207))</f>
        <v>2.5550445268860318</v>
      </c>
      <c r="K208" s="32">
        <f>IF('Log_working_2-way'!$D207="","",B208^('Log_working_2-way'!$D207))</f>
        <v>1.6430684026793276</v>
      </c>
      <c r="L208" s="37">
        <f t="shared" si="36"/>
        <v>0.3970223325062035</v>
      </c>
      <c r="M208" s="37">
        <f t="shared" si="37"/>
        <v>0.60297766749379655</v>
      </c>
      <c r="N208" s="38">
        <v>108</v>
      </c>
      <c r="O208" s="38">
        <f t="shared" si="38"/>
        <v>63.55555555555555</v>
      </c>
      <c r="P208" s="38">
        <f t="shared" si="39"/>
        <v>40.500000000000007</v>
      </c>
      <c r="Q208" s="38">
        <f t="shared" si="40"/>
        <v>67.5</v>
      </c>
      <c r="R208" s="38">
        <f t="shared" si="41"/>
        <v>44.444444444444443</v>
      </c>
      <c r="S208" s="39">
        <f t="shared" si="42"/>
        <v>-3.94444444444445</v>
      </c>
      <c r="T208" s="39">
        <f t="shared" si="43"/>
        <v>-3.9444444444444358</v>
      </c>
      <c r="U208" t="s">
        <v>329</v>
      </c>
      <c r="V208" t="s">
        <v>227</v>
      </c>
      <c r="W208" t="s">
        <v>316</v>
      </c>
      <c r="X208" s="62" t="s">
        <v>487</v>
      </c>
      <c r="Y208" s="41"/>
    </row>
    <row r="209" spans="1:25" ht="15" x14ac:dyDescent="0.25">
      <c r="A209">
        <v>2.31</v>
      </c>
      <c r="B209">
        <v>1.65</v>
      </c>
      <c r="C209" s="29">
        <f t="shared" si="27"/>
        <v>3.8961038961038863E-2</v>
      </c>
      <c r="D209" s="30">
        <f>IF(OR($A209="",$B209=""),"",A209*'MPTO_working_2-way'!$G208)</f>
        <v>2.4</v>
      </c>
      <c r="E209" s="32">
        <f>IF(OR($A209="",$B209=""),"",B209*'MPTO_working_2-way'!$G208)</f>
        <v>1.714285714285714</v>
      </c>
      <c r="F209" s="30">
        <f>IF(OR($A209="",$B209=""),"",'MPTO_working_2-way'!D208)</f>
        <v>2.418848167539267</v>
      </c>
      <c r="G209" s="32">
        <f>IF(OR($A209="",$B209=""),"",'MPTO_working_2-way'!E208)</f>
        <v>1.7047970479704795</v>
      </c>
      <c r="H209" s="30">
        <f>IF(OR($A209="",$B209=""),"",'OddsRatio_working_2-way'!M208)</f>
        <v>2.4196424251848119</v>
      </c>
      <c r="I209" s="30">
        <f>IF(OR($A209="",$B209=""),"",'OddsRatio_working_2-way'!N208)</f>
        <v>1.7044027300535323</v>
      </c>
      <c r="J209" s="30">
        <f>IF('Log_working_2-way'!$D208="","",A209^('Log_working_2-way'!$D208))</f>
        <v>2.4284098319246836</v>
      </c>
      <c r="K209" s="32">
        <f>IF('Log_working_2-way'!$D208="","",B209^('Log_working_2-way'!$D208))</f>
        <v>1.7000791913146875</v>
      </c>
      <c r="L209" s="37">
        <f t="shared" si="36"/>
        <v>0.41666666666666669</v>
      </c>
      <c r="M209" s="37">
        <f t="shared" si="37"/>
        <v>0.58333333333333348</v>
      </c>
      <c r="N209" s="38">
        <v>109</v>
      </c>
      <c r="O209" s="38">
        <f t="shared" si="38"/>
        <v>61.813852813852812</v>
      </c>
      <c r="P209" s="38">
        <f t="shared" si="39"/>
        <v>42.939393939393938</v>
      </c>
      <c r="Q209" s="38">
        <f t="shared" si="40"/>
        <v>66.060606060606062</v>
      </c>
      <c r="R209" s="38">
        <f t="shared" si="41"/>
        <v>47.186147186147188</v>
      </c>
      <c r="S209" s="39">
        <f t="shared" si="42"/>
        <v>-4.2467532467532507</v>
      </c>
      <c r="T209" s="39">
        <f t="shared" si="43"/>
        <v>-4.2467532467532507</v>
      </c>
      <c r="U209" t="s">
        <v>359</v>
      </c>
      <c r="V209" t="s">
        <v>243</v>
      </c>
      <c r="W209" t="s">
        <v>316</v>
      </c>
      <c r="X209" s="62" t="s">
        <v>487</v>
      </c>
      <c r="Y209" s="41"/>
    </row>
    <row r="210" spans="1:25" ht="15" x14ac:dyDescent="0.25">
      <c r="A210">
        <v>1.95</v>
      </c>
      <c r="B210">
        <v>1.88</v>
      </c>
      <c r="C210" s="29">
        <f t="shared" si="27"/>
        <v>4.4735406437534042E-2</v>
      </c>
      <c r="D210" s="30">
        <f>IF(OR($A210="",$B210=""),"",A210*'MPTO_working_2-way'!$G209)</f>
        <v>2.0372340425531914</v>
      </c>
      <c r="E210" s="32">
        <f>IF(OR($A210="",$B210=""),"",B210*'MPTO_working_2-way'!$G209)</f>
        <v>1.9641025641025638</v>
      </c>
      <c r="F210" s="30">
        <f>IF(OR($A210="",$B210=""),"",'MPTO_working_2-way'!D209)</f>
        <v>2.0389321468298109</v>
      </c>
      <c r="G210" s="32">
        <f>IF(OR($A210="",$B210=""),"",'MPTO_working_2-way'!E209)</f>
        <v>1.9625267665952888</v>
      </c>
      <c r="H210" s="30">
        <f>IF(OR($A210="",$B210=""),"",'OddsRatio_working_2-way'!M209)</f>
        <v>2.0390117682420414</v>
      </c>
      <c r="I210" s="30">
        <f>IF(OR($A210="",$B210=""),"",'OddsRatio_working_2-way'!N209)</f>
        <v>1.9624530063715757</v>
      </c>
      <c r="J210" s="30">
        <f>IF('Log_working_2-way'!$D209="","",A210^('Log_working_2-way'!$D209))</f>
        <v>2.0397933425150612</v>
      </c>
      <c r="K210" s="32">
        <f>IF('Log_working_2-way'!$D209="","",B210^('Log_working_2-way'!$D209))</f>
        <v>1.9617295659739398</v>
      </c>
      <c r="L210" s="37">
        <f t="shared" si="36"/>
        <v>0.49086161879895562</v>
      </c>
      <c r="M210" s="37">
        <f t="shared" si="37"/>
        <v>0.50913838120104449</v>
      </c>
      <c r="N210" s="38">
        <v>110</v>
      </c>
      <c r="O210" s="38">
        <f t="shared" si="38"/>
        <v>53.589743589743598</v>
      </c>
      <c r="P210" s="38">
        <f t="shared" si="39"/>
        <v>51.489361702127653</v>
      </c>
      <c r="Q210" s="38">
        <f t="shared" si="40"/>
        <v>58.51063829787234</v>
      </c>
      <c r="R210" s="38">
        <f t="shared" si="41"/>
        <v>56.410256410256416</v>
      </c>
      <c r="S210" s="39">
        <f t="shared" si="42"/>
        <v>-4.920894708128742</v>
      </c>
      <c r="T210" s="39">
        <f t="shared" si="43"/>
        <v>-4.9208947081287633</v>
      </c>
      <c r="U210" t="s">
        <v>397</v>
      </c>
      <c r="V210" t="s">
        <v>387</v>
      </c>
      <c r="W210" t="s">
        <v>457</v>
      </c>
      <c r="X210" s="62" t="s">
        <v>487</v>
      </c>
      <c r="Y210" s="41"/>
    </row>
    <row r="211" spans="1:25" ht="15" x14ac:dyDescent="0.25">
      <c r="A211">
        <v>1.65</v>
      </c>
      <c r="B211">
        <v>2.2599999999999998</v>
      </c>
      <c r="C211" s="29">
        <f t="shared" si="27"/>
        <v>4.85384821668009E-2</v>
      </c>
      <c r="D211" s="30">
        <f>IF(OR($A211="",$B211=""),"",A211*'MPTO_working_2-way'!$G210)</f>
        <v>1.7300884955752214</v>
      </c>
      <c r="E211" s="32">
        <f>IF(OR($A211="",$B211=""),"",B211*'MPTO_working_2-way'!$G210)</f>
        <v>2.3696969696969696</v>
      </c>
      <c r="F211" s="30">
        <f>IF(OR($A211="",$B211=""),"",'MPTO_working_2-way'!D210)</f>
        <v>1.7188292233233464</v>
      </c>
      <c r="G211" s="32">
        <f>IF(OR($A211="",$B211=""),"",'MPTO_working_2-way'!E210)</f>
        <v>2.3911510099390831</v>
      </c>
      <c r="H211" s="30">
        <f>IF(OR($A211="",$B211=""),"",'OddsRatio_working_2-way'!M210)</f>
        <v>1.7182430061427794</v>
      </c>
      <c r="I211" s="30">
        <f>IF(OR($A211="",$B211=""),"",'OddsRatio_working_2-way'!N210)</f>
        <v>2.3922864426767716</v>
      </c>
      <c r="J211" s="30">
        <f>IF('Log_working_2-way'!$D210="","",A211^('Log_working_2-way'!$D210))</f>
        <v>1.7130819075338126</v>
      </c>
      <c r="K211" s="32">
        <f>IF('Log_working_2-way'!$D210="","",B211^('Log_working_2-way'!$D210))</f>
        <v>2.4023634444146</v>
      </c>
      <c r="L211" s="37">
        <f t="shared" si="36"/>
        <v>0.57800511508951402</v>
      </c>
      <c r="M211" s="37">
        <f t="shared" si="37"/>
        <v>0.42199488491048592</v>
      </c>
      <c r="N211" s="38">
        <v>111</v>
      </c>
      <c r="O211" s="38">
        <f t="shared" si="38"/>
        <v>43.727272727272712</v>
      </c>
      <c r="P211" s="38">
        <f t="shared" si="39"/>
        <v>61.884955752212385</v>
      </c>
      <c r="Q211" s="38">
        <f t="shared" si="40"/>
        <v>49.115044247787615</v>
      </c>
      <c r="R211" s="38">
        <f t="shared" si="41"/>
        <v>67.27272727272728</v>
      </c>
      <c r="S211" s="39">
        <f t="shared" si="42"/>
        <v>-5.387771520514903</v>
      </c>
      <c r="T211" s="39">
        <f t="shared" si="43"/>
        <v>-5.3877715205148959</v>
      </c>
      <c r="U211" t="s">
        <v>384</v>
      </c>
      <c r="V211" t="s">
        <v>385</v>
      </c>
      <c r="W211" t="s">
        <v>457</v>
      </c>
      <c r="X211" s="62" t="s">
        <v>487</v>
      </c>
      <c r="Y211" s="41"/>
    </row>
    <row r="212" spans="1:25" ht="15" x14ac:dyDescent="0.25">
      <c r="A212">
        <v>1.72</v>
      </c>
      <c r="B212">
        <v>2.15</v>
      </c>
      <c r="C212" s="29">
        <f t="shared" si="27"/>
        <v>4.6511627906976827E-2</v>
      </c>
      <c r="D212" s="30">
        <f>IF(OR($A212="",$B212=""),"",A212*'MPTO_working_2-way'!$G211)</f>
        <v>1.8</v>
      </c>
      <c r="E212" s="32">
        <f>IF(OR($A212="",$B212=""),"",B212*'MPTO_working_2-way'!$G211)</f>
        <v>2.25</v>
      </c>
      <c r="F212" s="30">
        <f>IF(OR($A212="",$B212=""),"",'MPTO_working_2-way'!D211)</f>
        <v>1.7916666666666667</v>
      </c>
      <c r="G212" s="32">
        <f>IF(OR($A212="",$B212=""),"",'MPTO_working_2-way'!E211)</f>
        <v>2.263157894736842</v>
      </c>
      <c r="H212" s="30">
        <f>IF(OR($A212="",$B212=""),"",'OddsRatio_working_2-way'!M211)</f>
        <v>1.7912565680749446</v>
      </c>
      <c r="I212" s="30">
        <f>IF(OR($A212="",$B212=""),"",'OddsRatio_working_2-way'!N211)</f>
        <v>2.2638125740085919</v>
      </c>
      <c r="J212" s="30">
        <f>IF('Log_working_2-way'!$D211="","",A212^('Log_working_2-way'!$D211))</f>
        <v>1.7874398848511364</v>
      </c>
      <c r="K212" s="32">
        <f>IF('Log_working_2-way'!$D211="","",B212^('Log_working_2-way'!$D211))</f>
        <v>2.2699382127289391</v>
      </c>
      <c r="L212" s="37">
        <f t="shared" si="36"/>
        <v>0.55555555555555558</v>
      </c>
      <c r="M212" s="37">
        <f t="shared" si="37"/>
        <v>0.44444444444444442</v>
      </c>
      <c r="N212" s="38">
        <v>112</v>
      </c>
      <c r="O212" s="38">
        <f t="shared" si="38"/>
        <v>46.883720930232556</v>
      </c>
      <c r="P212" s="38">
        <f t="shared" si="39"/>
        <v>59.906976744186039</v>
      </c>
      <c r="Q212" s="38">
        <f t="shared" si="40"/>
        <v>52.093023255813954</v>
      </c>
      <c r="R212" s="38">
        <f t="shared" si="41"/>
        <v>65.116279069767444</v>
      </c>
      <c r="S212" s="39">
        <f t="shared" si="42"/>
        <v>-5.2093023255813975</v>
      </c>
      <c r="T212" s="39">
        <f t="shared" si="43"/>
        <v>-5.2093023255814046</v>
      </c>
      <c r="U212" t="s">
        <v>393</v>
      </c>
      <c r="V212" t="s">
        <v>465</v>
      </c>
      <c r="W212" t="s">
        <v>457</v>
      </c>
      <c r="X212" s="62" t="s">
        <v>487</v>
      </c>
      <c r="Y212" s="41"/>
    </row>
    <row r="213" spans="1:25" ht="15" x14ac:dyDescent="0.25">
      <c r="A213">
        <v>1.81</v>
      </c>
      <c r="B213">
        <v>2.02</v>
      </c>
      <c r="C213" s="29">
        <f t="shared" si="27"/>
        <v>4.7535692795798834E-2</v>
      </c>
      <c r="D213" s="30">
        <f>IF(OR($A213="",$B213=""),"",A213*'MPTO_working_2-way'!$G212)</f>
        <v>1.8960396039603959</v>
      </c>
      <c r="E213" s="32">
        <f>IF(OR($A213="",$B213=""),"",B213*'MPTO_working_2-way'!$G212)</f>
        <v>2.1160220994475138</v>
      </c>
      <c r="F213" s="30">
        <f>IF(OR($A213="",$B213=""),"",'MPTO_working_2-way'!D212)</f>
        <v>1.8913661993688893</v>
      </c>
      <c r="G213" s="32">
        <f>IF(OR($A213="",$B213=""),"",'MPTO_working_2-way'!E212)</f>
        <v>2.1218733677673955</v>
      </c>
      <c r="H213" s="30">
        <f>IF(OR($A213="",$B213=""),"",'OddsRatio_working_2-way'!M212)</f>
        <v>1.8911327886790064</v>
      </c>
      <c r="I213" s="30">
        <f>IF(OR($A213="",$B213=""),"",'OddsRatio_working_2-way'!N212)</f>
        <v>2.1221672153735645</v>
      </c>
      <c r="J213" s="30">
        <f>IF('Log_working_2-way'!$D212="","",A213^('Log_working_2-way'!$D212))</f>
        <v>1.8889866417645398</v>
      </c>
      <c r="K213" s="32">
        <f>IF('Log_working_2-way'!$D212="","",B213^('Log_working_2-way'!$D212))</f>
        <v>2.1248762951200719</v>
      </c>
      <c r="L213" s="37">
        <f t="shared" si="36"/>
        <v>0.52741514360313313</v>
      </c>
      <c r="M213" s="37">
        <f t="shared" si="37"/>
        <v>0.47258485639686681</v>
      </c>
      <c r="N213" s="38">
        <v>113</v>
      </c>
      <c r="O213" s="38">
        <f t="shared" si="38"/>
        <v>50.569060773480665</v>
      </c>
      <c r="P213" s="38">
        <f t="shared" si="39"/>
        <v>57.059405940594054</v>
      </c>
      <c r="Q213" s="38">
        <f t="shared" si="40"/>
        <v>55.940594059405939</v>
      </c>
      <c r="R213" s="38">
        <f t="shared" si="41"/>
        <v>62.430939226519342</v>
      </c>
      <c r="S213" s="39">
        <f t="shared" si="42"/>
        <v>-5.371533285925274</v>
      </c>
      <c r="T213" s="39">
        <f t="shared" si="43"/>
        <v>-5.3715332859252882</v>
      </c>
      <c r="U213" t="s">
        <v>461</v>
      </c>
      <c r="V213" t="s">
        <v>462</v>
      </c>
      <c r="W213" t="s">
        <v>457</v>
      </c>
      <c r="X213" s="62" t="s">
        <v>487</v>
      </c>
      <c r="Y213" s="41"/>
    </row>
    <row r="214" spans="1:25" ht="15" x14ac:dyDescent="0.25">
      <c r="A214">
        <v>1.81</v>
      </c>
      <c r="B214">
        <v>2.02</v>
      </c>
      <c r="C214" s="29">
        <f t="shared" si="27"/>
        <v>4.7535692795798834E-2</v>
      </c>
      <c r="D214" s="30">
        <f>IF(OR($A214="",$B214=""),"",A214*'MPTO_working_2-way'!$G213)</f>
        <v>1.8960396039603959</v>
      </c>
      <c r="E214" s="32">
        <f>IF(OR($A214="",$B214=""),"",B214*'MPTO_working_2-way'!$G213)</f>
        <v>2.1160220994475138</v>
      </c>
      <c r="F214" s="30">
        <f>IF(OR($A214="",$B214=""),"",'MPTO_working_2-way'!D213)</f>
        <v>1.8913661993688893</v>
      </c>
      <c r="G214" s="32">
        <f>IF(OR($A214="",$B214=""),"",'MPTO_working_2-way'!E213)</f>
        <v>2.1218733677673955</v>
      </c>
      <c r="H214" s="30">
        <f>IF(OR($A214="",$B214=""),"",'OddsRatio_working_2-way'!M213)</f>
        <v>1.8911327886790064</v>
      </c>
      <c r="I214" s="30">
        <f>IF(OR($A214="",$B214=""),"",'OddsRatio_working_2-way'!N213)</f>
        <v>2.1221672153735645</v>
      </c>
      <c r="J214" s="30">
        <f>IF('Log_working_2-way'!$D213="","",A214^('Log_working_2-way'!$D213))</f>
        <v>1.8889866417645398</v>
      </c>
      <c r="K214" s="32">
        <f>IF('Log_working_2-way'!$D213="","",B214^('Log_working_2-way'!$D213))</f>
        <v>2.1248762951200719</v>
      </c>
      <c r="L214" s="37">
        <f t="shared" si="36"/>
        <v>0.52741514360313313</v>
      </c>
      <c r="M214" s="37">
        <f t="shared" si="37"/>
        <v>0.47258485639686681</v>
      </c>
      <c r="N214" s="38">
        <v>114</v>
      </c>
      <c r="O214" s="38">
        <f t="shared" si="38"/>
        <v>51.016574585635361</v>
      </c>
      <c r="P214" s="38">
        <f t="shared" si="39"/>
        <v>57.564356435643568</v>
      </c>
      <c r="Q214" s="38">
        <f t="shared" si="40"/>
        <v>56.435643564356432</v>
      </c>
      <c r="R214" s="38">
        <f t="shared" si="41"/>
        <v>62.983425414364646</v>
      </c>
      <c r="S214" s="39">
        <f t="shared" si="42"/>
        <v>-5.4190689787210715</v>
      </c>
      <c r="T214" s="39">
        <f t="shared" si="43"/>
        <v>-5.4190689787210786</v>
      </c>
      <c r="U214" t="s">
        <v>466</v>
      </c>
      <c r="V214" t="s">
        <v>391</v>
      </c>
      <c r="W214" t="s">
        <v>457</v>
      </c>
      <c r="X214" s="62" t="s">
        <v>487</v>
      </c>
      <c r="Y214" s="41"/>
    </row>
    <row r="215" spans="1:25" ht="15" x14ac:dyDescent="0.25">
      <c r="A215">
        <v>1.85</v>
      </c>
      <c r="B215">
        <v>1.99</v>
      </c>
      <c r="C215" s="29">
        <f t="shared" si="27"/>
        <v>4.3053103354610656E-2</v>
      </c>
      <c r="D215" s="30">
        <f>IF(OR($A215="",$B215=""),"",A215*'MPTO_working_2-way'!$G214)</f>
        <v>1.9296482412060298</v>
      </c>
      <c r="E215" s="32">
        <f>IF(OR($A215="",$B215=""),"",B215*'MPTO_working_2-way'!$G214)</f>
        <v>2.0756756756756753</v>
      </c>
      <c r="F215" s="30">
        <f>IF(OR($A215="",$B215=""),"",'MPTO_working_2-way'!D214)</f>
        <v>1.9267303414889438</v>
      </c>
      <c r="G215" s="32">
        <f>IF(OR($A215="",$B215=""),"",'MPTO_working_2-way'!E214)</f>
        <v>2.0790625441197226</v>
      </c>
      <c r="H215" s="30">
        <f>IF(OR($A215="",$B215=""),"",'OddsRatio_working_2-way'!M214)</f>
        <v>1.9265990819042815</v>
      </c>
      <c r="I215" s="30">
        <f>IF(OR($A215="",$B215=""),"",'OddsRatio_working_2-way'!N214)</f>
        <v>2.0792154012767514</v>
      </c>
      <c r="J215" s="30">
        <f>IF('Log_working_2-way'!$D214="","",A215^('Log_working_2-way'!$D214))</f>
        <v>1.9252626773989769</v>
      </c>
      <c r="K215" s="32">
        <f>IF('Log_working_2-way'!$D214="","",B215^('Log_working_2-way'!$D214))</f>
        <v>2.0807741676242877</v>
      </c>
      <c r="L215" s="37">
        <f t="shared" si="36"/>
        <v>0.51822916666666674</v>
      </c>
      <c r="M215" s="37">
        <f t="shared" si="37"/>
        <v>0.48177083333333343</v>
      </c>
      <c r="N215" s="38">
        <v>115</v>
      </c>
      <c r="O215" s="38">
        <f t="shared" si="38"/>
        <v>52.837837837837832</v>
      </c>
      <c r="P215" s="38">
        <f t="shared" si="39"/>
        <v>57.211055276381899</v>
      </c>
      <c r="Q215" s="38">
        <f t="shared" si="40"/>
        <v>57.788944723618087</v>
      </c>
      <c r="R215" s="38">
        <f t="shared" si="41"/>
        <v>62.162162162162154</v>
      </c>
      <c r="S215" s="39">
        <f t="shared" si="42"/>
        <v>-4.9511068857802556</v>
      </c>
      <c r="T215" s="39">
        <f t="shared" si="43"/>
        <v>-4.9511068857802556</v>
      </c>
      <c r="U215" t="s">
        <v>486</v>
      </c>
      <c r="V215" t="s">
        <v>392</v>
      </c>
      <c r="W215" t="s">
        <v>457</v>
      </c>
      <c r="X215" s="62" t="s">
        <v>487</v>
      </c>
      <c r="Y215" s="41"/>
    </row>
    <row r="216" spans="1:25" ht="15" x14ac:dyDescent="0.25">
      <c r="A216">
        <v>1.59</v>
      </c>
      <c r="B216">
        <v>2.39</v>
      </c>
      <c r="C216" s="29">
        <f t="shared" si="27"/>
        <v>4.7340859451066919E-2</v>
      </c>
      <c r="D216" s="30">
        <f>IF(OR($A216="",$B216=""),"",A216*'MPTO_working_2-way'!$G215)</f>
        <v>1.6652719665271964</v>
      </c>
      <c r="E216" s="32">
        <f>IF(OR($A216="",$B216=""),"",B216*'MPTO_working_2-way'!$G215)</f>
        <v>2.5031446540880502</v>
      </c>
      <c r="F216" s="30">
        <f>IF(OR($A216="",$B216=""),"",'MPTO_working_2-way'!D215)</f>
        <v>1.6521814743157757</v>
      </c>
      <c r="G216" s="32">
        <f>IF(OR($A216="",$B216=""),"",'MPTO_working_2-way'!E215)</f>
        <v>2.533315556148128</v>
      </c>
      <c r="H216" s="30">
        <f>IF(OR($A216="",$B216=""),"",'OddsRatio_working_2-way'!M215)</f>
        <v>1.6515062790600537</v>
      </c>
      <c r="I216" s="30">
        <f>IF(OR($A216="",$B216=""),"",'OddsRatio_working_2-way'!N215)</f>
        <v>2.5349046235482611</v>
      </c>
      <c r="J216" s="30">
        <f>IF('Log_working_2-way'!$D215="","",A216^('Log_working_2-way'!$D215))</f>
        <v>1.6455079869288787</v>
      </c>
      <c r="K216" s="32">
        <f>IF('Log_working_2-way'!$D215="","",B216^('Log_working_2-way'!$D215))</f>
        <v>2.5491675087653465</v>
      </c>
      <c r="L216" s="37">
        <f t="shared" si="36"/>
        <v>0.60050251256281417</v>
      </c>
      <c r="M216" s="37">
        <f t="shared" si="37"/>
        <v>0.39949748743718594</v>
      </c>
      <c r="N216" s="38">
        <v>116</v>
      </c>
      <c r="O216" s="38">
        <f t="shared" si="38"/>
        <v>43.044025157232703</v>
      </c>
      <c r="P216" s="38">
        <f t="shared" si="39"/>
        <v>67.46443514644352</v>
      </c>
      <c r="Q216" s="38">
        <f t="shared" si="40"/>
        <v>48.53556485355648</v>
      </c>
      <c r="R216" s="38">
        <f t="shared" si="41"/>
        <v>72.95597484276729</v>
      </c>
      <c r="S216" s="39">
        <f t="shared" si="42"/>
        <v>-5.4915396963237768</v>
      </c>
      <c r="T216" s="39">
        <f t="shared" si="43"/>
        <v>-5.4915396963237697</v>
      </c>
      <c r="U216" t="s">
        <v>386</v>
      </c>
      <c r="V216" t="s">
        <v>395</v>
      </c>
      <c r="W216" t="s">
        <v>457</v>
      </c>
      <c r="X216" s="62" t="s">
        <v>487</v>
      </c>
      <c r="Y216" s="41"/>
    </row>
    <row r="217" spans="1:25" ht="15" x14ac:dyDescent="0.25">
      <c r="A217">
        <v>1.79</v>
      </c>
      <c r="B217">
        <v>2.0499999999999998</v>
      </c>
      <c r="C217" s="29">
        <f t="shared" si="27"/>
        <v>4.6464095925875526E-2</v>
      </c>
      <c r="D217" s="30">
        <f>IF(OR($A217="",$B217=""),"",A217*'MPTO_working_2-way'!$G216)</f>
        <v>1.8731707317073172</v>
      </c>
      <c r="E217" s="32">
        <f>IF(OR($A217="",$B217=""),"",B217*'MPTO_working_2-way'!$G216)</f>
        <v>2.1452513966480447</v>
      </c>
      <c r="F217" s="30">
        <f>IF(OR($A217="",$B217=""),"",'MPTO_working_2-way'!D216)</f>
        <v>1.8676676421936633</v>
      </c>
      <c r="G217" s="32">
        <f>IF(OR($A217="",$B217=""),"",'MPTO_working_2-way'!E216)</f>
        <v>2.1525150315295498</v>
      </c>
      <c r="H217" s="30">
        <f>IF(OR($A217="",$B217=""),"",'OddsRatio_working_2-way'!M216)</f>
        <v>1.8673989580239028</v>
      </c>
      <c r="I217" s="30">
        <f>IF(OR($A217="",$B217=""),"",'OddsRatio_working_2-way'!N216)</f>
        <v>2.1528720328165796</v>
      </c>
      <c r="J217" s="30">
        <f>IF('Log_working_2-way'!$D216="","",A217^('Log_working_2-way'!$D216))</f>
        <v>1.8648753168978718</v>
      </c>
      <c r="K217" s="32">
        <f>IF('Log_working_2-way'!$D216="","",B217^('Log_working_2-way'!$D216))</f>
        <v>2.1562360266982945</v>
      </c>
      <c r="L217" s="37">
        <f t="shared" si="36"/>
        <v>0.53385416666666663</v>
      </c>
      <c r="M217" s="37">
        <f t="shared" si="37"/>
        <v>0.46614583333333331</v>
      </c>
      <c r="N217" s="38">
        <v>117</v>
      </c>
      <c r="O217" s="38">
        <f t="shared" si="38"/>
        <v>51.63687150837989</v>
      </c>
      <c r="P217" s="38">
        <f t="shared" si="39"/>
        <v>59.926829268292671</v>
      </c>
      <c r="Q217" s="38">
        <f t="shared" si="40"/>
        <v>57.073170731707322</v>
      </c>
      <c r="R217" s="38">
        <f t="shared" si="41"/>
        <v>65.363128491620103</v>
      </c>
      <c r="S217" s="39">
        <f t="shared" si="42"/>
        <v>-5.4362992233274312</v>
      </c>
      <c r="T217" s="39">
        <f t="shared" si="43"/>
        <v>-5.4362992233274312</v>
      </c>
      <c r="U217" t="s">
        <v>390</v>
      </c>
      <c r="V217" t="s">
        <v>394</v>
      </c>
      <c r="W217" t="s">
        <v>457</v>
      </c>
      <c r="X217" s="62" t="s">
        <v>487</v>
      </c>
      <c r="Y217" s="41"/>
    </row>
    <row r="218" spans="1:25" ht="15" x14ac:dyDescent="0.25">
      <c r="A218">
        <v>1.91</v>
      </c>
      <c r="B218">
        <v>1.93</v>
      </c>
      <c r="C218" s="29">
        <f t="shared" si="27"/>
        <v>4.1694924449990456E-2</v>
      </c>
      <c r="D218" s="30">
        <f>IF(OR($A218="",$B218=""),"",A218*'MPTO_working_2-way'!$G217)</f>
        <v>1.9896373056994816</v>
      </c>
      <c r="E218" s="32">
        <f>IF(OR($A218="",$B218=""),"",B218*'MPTO_working_2-way'!$G217)</f>
        <v>2.0104712041884816</v>
      </c>
      <c r="F218" s="30">
        <f>IF(OR($A218="",$B218=""),"",'MPTO_working_2-way'!D217)</f>
        <v>1.9892075654965866</v>
      </c>
      <c r="G218" s="32">
        <f>IF(OR($A218="",$B218=""),"",'MPTO_working_2-way'!E217)</f>
        <v>2.0109101819272834</v>
      </c>
      <c r="H218" s="30">
        <f>IF(OR($A218="",$B218=""),"",'OddsRatio_working_2-way'!M217)</f>
        <v>1.9891888715790902</v>
      </c>
      <c r="I218" s="30">
        <f>IF(OR($A218="",$B218=""),"",'OddsRatio_working_2-way'!N217)</f>
        <v>2.0109292863390706</v>
      </c>
      <c r="J218" s="30">
        <f>IF('Log_working_2-way'!$D217="","",A218^('Log_working_2-way'!$D217))</f>
        <v>1.9889919289180891</v>
      </c>
      <c r="K218" s="32">
        <f>IF('Log_working_2-way'!$D217="","",B218^('Log_working_2-way'!$D217))</f>
        <v>2.0111305974900358</v>
      </c>
      <c r="L218" s="37">
        <f t="shared" si="36"/>
        <v>0.50260416666666674</v>
      </c>
      <c r="M218" s="37">
        <f t="shared" si="37"/>
        <v>0.49739583333333337</v>
      </c>
      <c r="N218" s="38">
        <v>118</v>
      </c>
      <c r="O218" s="38">
        <f t="shared" si="38"/>
        <v>56.21989528795811</v>
      </c>
      <c r="P218" s="38">
        <f t="shared" si="39"/>
        <v>56.860103626943001</v>
      </c>
      <c r="Q218" s="38">
        <f t="shared" si="40"/>
        <v>61.139896373056999</v>
      </c>
      <c r="R218" s="38">
        <f t="shared" si="41"/>
        <v>61.780104712041883</v>
      </c>
      <c r="S218" s="39">
        <f t="shared" si="42"/>
        <v>-4.9200010850988889</v>
      </c>
      <c r="T218" s="39">
        <f t="shared" si="43"/>
        <v>-4.9200010850988818</v>
      </c>
      <c r="U218" t="s">
        <v>389</v>
      </c>
      <c r="V218" t="s">
        <v>383</v>
      </c>
      <c r="W218" t="s">
        <v>457</v>
      </c>
      <c r="X218" s="62" t="s">
        <v>487</v>
      </c>
      <c r="Y218" s="41"/>
    </row>
    <row r="219" spans="1:25" ht="15" x14ac:dyDescent="0.25">
      <c r="A219">
        <v>2.36</v>
      </c>
      <c r="B219">
        <v>1.63</v>
      </c>
      <c r="C219" s="29">
        <f t="shared" si="27"/>
        <v>3.7225746074659449E-2</v>
      </c>
      <c r="D219" s="30">
        <f>IF(OR($A219="",$B219=""),"",A219*'MPTO_working_2-way'!$G218)</f>
        <v>2.447852760736196</v>
      </c>
      <c r="E219" s="32">
        <f>IF(OR($A219="",$B219=""),"",B219*'MPTO_working_2-way'!$G218)</f>
        <v>1.6906779661016949</v>
      </c>
      <c r="F219" s="30">
        <f>IF(OR($A219="",$B219=""),"",'MPTO_working_2-way'!D218)</f>
        <v>2.4684291581108826</v>
      </c>
      <c r="G219" s="32">
        <f>IF(OR($A219="",$B219=""),"",'MPTO_working_2-way'!E218)</f>
        <v>1.6809998252053835</v>
      </c>
      <c r="H219" s="30">
        <f>IF(OR($A219="",$B219=""),"",'OddsRatio_working_2-way'!M218)</f>
        <v>2.4692617733849058</v>
      </c>
      <c r="I219" s="30">
        <f>IF(OR($A219="",$B219=""),"",'OddsRatio_working_2-way'!N218)</f>
        <v>1.6806139097297725</v>
      </c>
      <c r="J219" s="30">
        <f>IF('Log_working_2-way'!$D218="","",A219^('Log_working_2-way'!$D218))</f>
        <v>2.4788363298437481</v>
      </c>
      <c r="K219" s="32">
        <f>IF('Log_working_2-way'!$D218="","",B219^('Log_working_2-way'!$D218))</f>
        <v>1.6762073529161199</v>
      </c>
      <c r="L219" s="37">
        <f t="shared" si="36"/>
        <v>0.40852130325814545</v>
      </c>
      <c r="M219" s="37">
        <f t="shared" si="37"/>
        <v>0.5914786967418546</v>
      </c>
      <c r="N219" s="38">
        <v>119</v>
      </c>
      <c r="O219" s="38">
        <f t="shared" si="38"/>
        <v>68.576271186440678</v>
      </c>
      <c r="P219" s="38">
        <f t="shared" si="39"/>
        <v>45.993865030674847</v>
      </c>
      <c r="Q219" s="38">
        <f t="shared" si="40"/>
        <v>73.00613496932516</v>
      </c>
      <c r="R219" s="38">
        <f t="shared" si="41"/>
        <v>50.423728813559329</v>
      </c>
      <c r="S219" s="39">
        <f t="shared" si="42"/>
        <v>-4.4298637828844818</v>
      </c>
      <c r="T219" s="39">
        <f t="shared" si="43"/>
        <v>-4.4298637828844818</v>
      </c>
      <c r="U219" t="s">
        <v>252</v>
      </c>
      <c r="V219" t="s">
        <v>259</v>
      </c>
      <c r="W219" t="s">
        <v>321</v>
      </c>
      <c r="X219" s="62" t="s">
        <v>487</v>
      </c>
      <c r="Y219" s="41"/>
    </row>
    <row r="220" spans="1:25" ht="15" x14ac:dyDescent="0.25">
      <c r="A220">
        <v>1.94</v>
      </c>
      <c r="B220">
        <v>1.88</v>
      </c>
      <c r="C220" s="29">
        <f t="shared" si="27"/>
        <v>4.7378811142794408E-2</v>
      </c>
      <c r="D220" s="30">
        <f>IF(OR($A220="",$B220=""),"",A220*'MPTO_working_2-way'!$G219)</f>
        <v>2.0319148936170213</v>
      </c>
      <c r="E220" s="32">
        <f>IF(OR($A220="",$B220=""),"",B220*'MPTO_working_2-way'!$G219)</f>
        <v>1.9690721649484533</v>
      </c>
      <c r="F220" s="30">
        <f>IF(OR($A220="",$B220=""),"",'MPTO_working_2-way'!D219)</f>
        <v>2.033452274754683</v>
      </c>
      <c r="G220" s="32">
        <f>IF(OR($A220="",$B220=""),"",'MPTO_working_2-way'!E219)</f>
        <v>1.9676305567544234</v>
      </c>
      <c r="H220" s="30">
        <f>IF(OR($A220="",$B220=""),"",'OddsRatio_working_2-way'!M219)</f>
        <v>2.0335288182638238</v>
      </c>
      <c r="I220" s="30">
        <f>IF(OR($A220="",$B220=""),"",'OddsRatio_working_2-way'!N219)</f>
        <v>1.9675588936937933</v>
      </c>
      <c r="J220" s="30">
        <f>IF('Log_working_2-way'!$D219="","",A220^('Log_working_2-way'!$D219))</f>
        <v>2.0342379522187155</v>
      </c>
      <c r="K220" s="32">
        <f>IF('Log_working_2-way'!$D219="","",B220^('Log_working_2-way'!$D219))</f>
        <v>1.9668954787958726</v>
      </c>
      <c r="L220" s="37">
        <f t="shared" si="36"/>
        <v>0.49214659685863876</v>
      </c>
      <c r="M220" s="37">
        <f t="shared" si="37"/>
        <v>0.50785340314136129</v>
      </c>
      <c r="N220" s="38">
        <v>120</v>
      </c>
      <c r="O220" s="38">
        <f t="shared" si="38"/>
        <v>58.144329896907216</v>
      </c>
      <c r="P220" s="38">
        <f t="shared" si="39"/>
        <v>56.170212765957444</v>
      </c>
      <c r="Q220" s="38">
        <f t="shared" si="40"/>
        <v>63.829787234042556</v>
      </c>
      <c r="R220" s="38">
        <f t="shared" si="41"/>
        <v>61.855670103092791</v>
      </c>
      <c r="S220" s="39">
        <f t="shared" si="42"/>
        <v>-5.6854573371353396</v>
      </c>
      <c r="T220" s="39">
        <f t="shared" si="43"/>
        <v>-5.6854573371353467</v>
      </c>
      <c r="U220" t="s">
        <v>474</v>
      </c>
      <c r="V220" t="s">
        <v>473</v>
      </c>
      <c r="W220" t="s">
        <v>356</v>
      </c>
      <c r="X220" s="62" t="s">
        <v>487</v>
      </c>
      <c r="Y220" s="41"/>
    </row>
    <row r="221" spans="1:25" ht="15" x14ac:dyDescent="0.25">
      <c r="A221">
        <v>2.36</v>
      </c>
      <c r="B221">
        <v>1.64</v>
      </c>
      <c r="C221" s="29">
        <f t="shared" si="27"/>
        <v>3.3484911120297722E-2</v>
      </c>
      <c r="D221" s="30">
        <f>IF(OR($A221="",$B221=""),"",A221*'MPTO_working_2-way'!$G220)</f>
        <v>2.4390243902439024</v>
      </c>
      <c r="E221" s="32">
        <f>IF(OR($A221="",$B221=""),"",B221*'MPTO_working_2-way'!$G220)</f>
        <v>1.6949152542372881</v>
      </c>
      <c r="F221" s="30">
        <f>IF(OR($A221="",$B221=""),"",'MPTO_working_2-way'!D220)</f>
        <v>2.4570848146267141</v>
      </c>
      <c r="G221" s="32">
        <f>IF(OR($A221="",$B221=""),"",'MPTO_working_2-way'!E220)</f>
        <v>1.6863018473335656</v>
      </c>
      <c r="H221" s="30">
        <f>IF(OR($A221="",$B221=""),"",'OddsRatio_working_2-way'!M220)</f>
        <v>2.4577379737113252</v>
      </c>
      <c r="I221" s="30">
        <f>IF(OR($A221="",$B221=""),"",'OddsRatio_working_2-way'!N220)</f>
        <v>1.6859943405700353</v>
      </c>
      <c r="J221" s="30">
        <f>IF('Log_working_2-way'!$D220="","",A221^('Log_working_2-way'!$D220))</f>
        <v>2.4661000827478752</v>
      </c>
      <c r="K221" s="32">
        <f>IF('Log_working_2-way'!$D220="","",B221^('Log_working_2-way'!$D220))</f>
        <v>1.6820816748919711</v>
      </c>
      <c r="L221" s="37">
        <f t="shared" si="36"/>
        <v>0.41000000000000003</v>
      </c>
      <c r="M221" s="37">
        <f t="shared" si="37"/>
        <v>0.59000000000000008</v>
      </c>
      <c r="N221" s="38">
        <v>121</v>
      </c>
      <c r="O221" s="38">
        <f t="shared" si="38"/>
        <v>69.728813559322035</v>
      </c>
      <c r="P221" s="38">
        <f t="shared" si="39"/>
        <v>47.219512195121951</v>
      </c>
      <c r="Q221" s="38">
        <f t="shared" si="40"/>
        <v>73.780487804878049</v>
      </c>
      <c r="R221" s="38">
        <f t="shared" si="41"/>
        <v>51.271186440677972</v>
      </c>
      <c r="S221" s="39">
        <f t="shared" si="42"/>
        <v>-4.0516742455560149</v>
      </c>
      <c r="T221" s="39">
        <f t="shared" si="43"/>
        <v>-4.051674245556022</v>
      </c>
      <c r="U221" t="s">
        <v>71</v>
      </c>
      <c r="V221" t="s">
        <v>40</v>
      </c>
      <c r="W221" t="s">
        <v>311</v>
      </c>
      <c r="X221" s="62" t="s">
        <v>488</v>
      </c>
      <c r="Y221" s="41"/>
    </row>
    <row r="222" spans="1:25" ht="15" x14ac:dyDescent="0.25">
      <c r="A222">
        <v>2.27</v>
      </c>
      <c r="B222">
        <v>1.68</v>
      </c>
      <c r="C222" s="29">
        <f t="shared" si="27"/>
        <v>3.5766729599328695E-2</v>
      </c>
      <c r="D222" s="30">
        <f>IF(OR($A222="",$B222=""),"",A222*'MPTO_working_2-way'!$G221)</f>
        <v>2.3511904761904763</v>
      </c>
      <c r="E222" s="32">
        <f>IF(OR($A222="",$B222=""),"",B222*'MPTO_working_2-way'!$G221)</f>
        <v>1.7400881057268722</v>
      </c>
      <c r="F222" s="30">
        <f>IF(OR($A222="",$B222=""),"",'MPTO_working_2-way'!D221)</f>
        <v>2.3660503784588656</v>
      </c>
      <c r="G222" s="32">
        <f>IF(OR($A222="",$B222=""),"",'MPTO_working_2-way'!E221)</f>
        <v>1.7320374239258789</v>
      </c>
      <c r="H222" s="30">
        <f>IF(OR($A222="",$B222=""),"",'OddsRatio_working_2-way'!M221)</f>
        <v>2.3666188418222287</v>
      </c>
      <c r="I222" s="30">
        <f>IF(OR($A222="",$B222=""),"",'OddsRatio_working_2-way'!N221)</f>
        <v>1.7317329231804059</v>
      </c>
      <c r="J222" s="30">
        <f>IF('Log_working_2-way'!$D221="","",A222^('Log_working_2-way'!$D221))</f>
        <v>2.37348902776783</v>
      </c>
      <c r="K222" s="32">
        <f>IF('Log_working_2-way'!$D221="","",B222^('Log_working_2-way'!$D221))</f>
        <v>1.72807279838637</v>
      </c>
      <c r="L222" s="37">
        <f t="shared" si="36"/>
        <v>0.42531645569620252</v>
      </c>
      <c r="M222" s="37">
        <f t="shared" si="37"/>
        <v>0.57468354430379742</v>
      </c>
      <c r="N222" s="38">
        <v>122</v>
      </c>
      <c r="O222" s="38">
        <f t="shared" si="38"/>
        <v>68.255506607929505</v>
      </c>
      <c r="P222" s="38">
        <f t="shared" si="39"/>
        <v>49.380952380952365</v>
      </c>
      <c r="Q222" s="38">
        <f t="shared" si="40"/>
        <v>72.61904761904762</v>
      </c>
      <c r="R222" s="38">
        <f t="shared" si="41"/>
        <v>53.744493392070481</v>
      </c>
      <c r="S222" s="39">
        <f t="shared" si="42"/>
        <v>-4.3635410111181159</v>
      </c>
      <c r="T222" s="39">
        <f t="shared" si="43"/>
        <v>-4.3635410111181159</v>
      </c>
      <c r="U222" t="s">
        <v>73</v>
      </c>
      <c r="V222" t="s">
        <v>43</v>
      </c>
      <c r="W222" t="s">
        <v>311</v>
      </c>
      <c r="X222" s="62" t="s">
        <v>488</v>
      </c>
      <c r="Y222" s="41"/>
    </row>
    <row r="223" spans="1:25" ht="15" x14ac:dyDescent="0.25">
      <c r="A223">
        <v>2.2400000000000002</v>
      </c>
      <c r="B223">
        <v>1.7</v>
      </c>
      <c r="C223" s="29">
        <f t="shared" si="27"/>
        <v>3.4663865546218364E-2</v>
      </c>
      <c r="D223" s="30">
        <f>IF(OR($A223="",$B223=""),"",A223*'MPTO_working_2-way'!$G222)</f>
        <v>2.3176470588235292</v>
      </c>
      <c r="E223" s="32">
        <f>IF(OR($A223="",$B223=""),"",B223*'MPTO_working_2-way'!$G222)</f>
        <v>1.7589285714285712</v>
      </c>
      <c r="F223" s="30">
        <f>IF(OR($A223="",$B223=""),"",'MPTO_working_2-way'!D222)</f>
        <v>2.3304773561811505</v>
      </c>
      <c r="G223" s="32">
        <f>IF(OR($A223="",$B223=""),"",'MPTO_working_2-way'!E222)</f>
        <v>1.7516099356025756</v>
      </c>
      <c r="H223" s="30">
        <f>IF(OR($A223="",$B223=""),"",'OddsRatio_working_2-way'!M222)</f>
        <v>2.3309502512973848</v>
      </c>
      <c r="I223" s="30">
        <f>IF(OR($A223="",$B223=""),"",'OddsRatio_working_2-way'!N222)</f>
        <v>1.7513428837969105</v>
      </c>
      <c r="J223" s="30">
        <f>IF('Log_working_2-way'!$D222="","",A223^('Log_working_2-way'!$D222))</f>
        <v>2.3368656510313084</v>
      </c>
      <c r="K223" s="32">
        <f>IF('Log_working_2-way'!$D222="","",B223^('Log_working_2-way'!$D222))</f>
        <v>1.7480183212340654</v>
      </c>
      <c r="L223" s="37">
        <f t="shared" si="36"/>
        <v>0.43147208121827418</v>
      </c>
      <c r="M223" s="37">
        <f t="shared" si="37"/>
        <v>0.56852791878172593</v>
      </c>
      <c r="N223" s="38">
        <v>123</v>
      </c>
      <c r="O223" s="38">
        <f t="shared" si="38"/>
        <v>68.089285714285722</v>
      </c>
      <c r="P223" s="38">
        <f t="shared" si="39"/>
        <v>50.647058823529413</v>
      </c>
      <c r="Q223" s="38">
        <f t="shared" si="40"/>
        <v>72.352941176470594</v>
      </c>
      <c r="R223" s="38">
        <f t="shared" si="41"/>
        <v>54.910714285714285</v>
      </c>
      <c r="S223" s="39">
        <f t="shared" si="42"/>
        <v>-4.2636554621848717</v>
      </c>
      <c r="T223" s="39">
        <f t="shared" si="43"/>
        <v>-4.2636554621848717</v>
      </c>
      <c r="U223" t="s">
        <v>158</v>
      </c>
      <c r="V223" t="s">
        <v>47</v>
      </c>
      <c r="W223" t="s">
        <v>311</v>
      </c>
      <c r="X223" s="62" t="s">
        <v>488</v>
      </c>
      <c r="Y223" s="41"/>
    </row>
    <row r="224" spans="1:25" ht="15" x14ac:dyDescent="0.25">
      <c r="A224">
        <v>2.5099999999999998</v>
      </c>
      <c r="B224">
        <v>1.57</v>
      </c>
      <c r="C224" s="29">
        <f t="shared" si="27"/>
        <v>3.5349049661227649E-2</v>
      </c>
      <c r="D224" s="30">
        <f>IF(OR($A224="",$B224=""),"",A224*'MPTO_working_2-way'!$G223)</f>
        <v>2.5987261146496814</v>
      </c>
      <c r="E224" s="32">
        <f>IF(OR($A224="",$B224=""),"",B224*'MPTO_working_2-way'!$G223)</f>
        <v>1.6254980079681274</v>
      </c>
      <c r="F224" s="30">
        <f>IF(OR($A224="",$B224=""),"",'MPTO_working_2-way'!D223)</f>
        <v>2.6265204785550034</v>
      </c>
      <c r="G224" s="32">
        <f>IF(OR($A224="",$B224=""),"",'MPTO_working_2-way'!E223)</f>
        <v>1.6148093511176675</v>
      </c>
      <c r="H224" s="30">
        <f>IF(OR($A224="",$B224=""),"",'OddsRatio_working_2-way'!M223)</f>
        <v>2.6276126096272243</v>
      </c>
      <c r="I224" s="30">
        <f>IF(OR($A224="",$B224=""),"",'OddsRatio_working_2-way'!N223)</f>
        <v>1.6143968129056414</v>
      </c>
      <c r="J224" s="30">
        <f>IF('Log_working_2-way'!$D223="","",A224^('Log_working_2-way'!$D223))</f>
        <v>2.6406155837309813</v>
      </c>
      <c r="K224" s="32">
        <f>IF('Log_working_2-way'!$D223="","",B224^('Log_working_2-way'!$D223))</f>
        <v>1.6095273078692256</v>
      </c>
      <c r="L224" s="37">
        <f t="shared" si="36"/>
        <v>0.38480392156862747</v>
      </c>
      <c r="M224" s="37">
        <f t="shared" si="37"/>
        <v>0.61519607843137258</v>
      </c>
      <c r="N224" s="38">
        <v>124</v>
      </c>
      <c r="O224" s="38">
        <f t="shared" si="38"/>
        <v>74.597609561752975</v>
      </c>
      <c r="P224" s="38">
        <f t="shared" si="39"/>
        <v>45.019108280254777</v>
      </c>
      <c r="Q224" s="38">
        <f t="shared" si="40"/>
        <v>78.980891719745216</v>
      </c>
      <c r="R224" s="38">
        <f t="shared" si="41"/>
        <v>49.402390438247018</v>
      </c>
      <c r="S224" s="39">
        <f t="shared" si="42"/>
        <v>-4.383282157992241</v>
      </c>
      <c r="T224" s="39">
        <f t="shared" si="43"/>
        <v>-4.383282157992241</v>
      </c>
      <c r="U224" t="s">
        <v>215</v>
      </c>
      <c r="V224" t="s">
        <v>68</v>
      </c>
      <c r="W224" t="s">
        <v>311</v>
      </c>
      <c r="X224" s="62" t="s">
        <v>488</v>
      </c>
      <c r="Y224" s="41"/>
    </row>
    <row r="225" spans="1:25" ht="15" x14ac:dyDescent="0.25">
      <c r="A225">
        <v>2.33</v>
      </c>
      <c r="B225">
        <v>1.66</v>
      </c>
      <c r="C225" s="29">
        <f t="shared" si="27"/>
        <v>3.1594187910440219E-2</v>
      </c>
      <c r="D225" s="30">
        <f>IF(OR($A225="",$B225=""),"",A225*'MPTO_working_2-way'!$G224)</f>
        <v>2.4036144578313259</v>
      </c>
      <c r="E225" s="32">
        <f>IF(OR($A225="",$B225=""),"",B225*'MPTO_working_2-way'!$G224)</f>
        <v>1.7124463519313307</v>
      </c>
      <c r="F225" s="30">
        <f>IF(OR($A225="",$B225=""),"",'MPTO_working_2-way'!D224)</f>
        <v>2.4190380886859724</v>
      </c>
      <c r="G225" s="32">
        <f>IF(OR($A225="",$B225=""),"",'MPTO_working_2-way'!E224)</f>
        <v>1.7047027193794351</v>
      </c>
      <c r="H225" s="30">
        <f>IF(OR($A225="",$B225=""),"",'OddsRatio_working_2-way'!M224)</f>
        <v>2.4195603245905111</v>
      </c>
      <c r="I225" s="30">
        <f>IF(OR($A225="",$B225=""),"",'OddsRatio_working_2-way'!N224)</f>
        <v>1.7044434693456672</v>
      </c>
      <c r="J225" s="30">
        <f>IF('Log_working_2-way'!$D224="","",A225^('Log_working_2-way'!$D224))</f>
        <v>2.4266738869367481</v>
      </c>
      <c r="K225" s="32">
        <f>IF('Log_working_2-way'!$D224="","",B225^('Log_working_2-way'!$D224))</f>
        <v>1.7009310320714472</v>
      </c>
      <c r="L225" s="37">
        <f t="shared" si="36"/>
        <v>0.41604010025062649</v>
      </c>
      <c r="M225" s="37">
        <f t="shared" si="37"/>
        <v>0.58395989974937335</v>
      </c>
      <c r="N225" s="38">
        <v>125</v>
      </c>
      <c r="O225" s="38">
        <f t="shared" si="38"/>
        <v>71.351931330472098</v>
      </c>
      <c r="P225" s="38">
        <f t="shared" si="39"/>
        <v>49.698795180722897</v>
      </c>
      <c r="Q225" s="38">
        <f t="shared" si="40"/>
        <v>75.301204819277118</v>
      </c>
      <c r="R225" s="38">
        <f t="shared" si="41"/>
        <v>53.648068669527902</v>
      </c>
      <c r="S225" s="39">
        <f t="shared" si="42"/>
        <v>-3.9492734888050194</v>
      </c>
      <c r="T225" s="39">
        <f t="shared" si="43"/>
        <v>-3.9492734888050052</v>
      </c>
      <c r="U225" t="s">
        <v>106</v>
      </c>
      <c r="V225" t="s">
        <v>44</v>
      </c>
      <c r="W225" t="s">
        <v>311</v>
      </c>
      <c r="X225" s="62" t="s">
        <v>488</v>
      </c>
      <c r="Y225" s="41"/>
    </row>
    <row r="226" spans="1:25" ht="15" x14ac:dyDescent="0.25">
      <c r="A226">
        <v>2.4500000000000002</v>
      </c>
      <c r="B226">
        <v>1.6</v>
      </c>
      <c r="C226" s="29">
        <f t="shared" si="27"/>
        <v>3.3163265306122458E-2</v>
      </c>
      <c r="D226" s="30">
        <f>IF(OR($A226="",$B226=""),"",A226*'MPTO_working_2-way'!$G225)</f>
        <v>2.53125</v>
      </c>
      <c r="E226" s="32">
        <f>IF(OR($A226="",$B226=""),"",B226*'MPTO_working_2-way'!$G225)</f>
        <v>1.653061224489796</v>
      </c>
      <c r="F226" s="30">
        <f>IF(OR($A226="",$B226=""),"",'MPTO_working_2-way'!D225)</f>
        <v>2.5537459283387625</v>
      </c>
      <c r="G226" s="32">
        <f>IF(OR($A226="",$B226=""),"",'MPTO_working_2-way'!E225)</f>
        <v>1.6436058700209644</v>
      </c>
      <c r="H226" s="30">
        <f>IF(OR($A226="",$B226=""),"",'OddsRatio_working_2-way'!M225)</f>
        <v>2.5545631755148031</v>
      </c>
      <c r="I226" s="30">
        <f>IF(OR($A226="",$B226=""),"",'OddsRatio_working_2-way'!N225)</f>
        <v>1.643267520902677</v>
      </c>
      <c r="J226" s="30">
        <f>IF('Log_working_2-way'!$D225="","",A226^('Log_working_2-way'!$D225))</f>
        <v>2.5650213685886376</v>
      </c>
      <c r="K226" s="32">
        <f>IF('Log_working_2-way'!$D225="","",B226^('Log_working_2-way'!$D225))</f>
        <v>1.6389689112690746</v>
      </c>
      <c r="L226" s="37">
        <f t="shared" si="36"/>
        <v>0.39506172839506171</v>
      </c>
      <c r="M226" s="37">
        <f t="shared" si="37"/>
        <v>0.60493827160493829</v>
      </c>
      <c r="N226" s="38">
        <v>126</v>
      </c>
      <c r="O226" s="38">
        <f t="shared" si="38"/>
        <v>74.571428571428584</v>
      </c>
      <c r="P226" s="38">
        <f t="shared" si="39"/>
        <v>47.250000000000014</v>
      </c>
      <c r="Q226" s="38">
        <f t="shared" si="40"/>
        <v>78.75</v>
      </c>
      <c r="R226" s="38">
        <f t="shared" si="41"/>
        <v>51.428571428571423</v>
      </c>
      <c r="S226" s="39">
        <f t="shared" si="42"/>
        <v>-4.1785714285714164</v>
      </c>
      <c r="T226" s="39">
        <f t="shared" si="43"/>
        <v>-4.1785714285714093</v>
      </c>
      <c r="U226" t="s">
        <v>72</v>
      </c>
      <c r="V226" t="s">
        <v>67</v>
      </c>
      <c r="W226" t="s">
        <v>311</v>
      </c>
      <c r="X226" s="62" t="s">
        <v>488</v>
      </c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62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62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62"/>
      <c r="Y229" s="41"/>
    </row>
    <row r="230" spans="1:25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62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62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62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62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62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62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62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62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62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62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62"/>
      <c r="Y240" s="41"/>
    </row>
    <row r="241" spans="1:25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62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6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62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62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62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62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62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62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62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62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62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6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62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62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62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62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62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62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62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62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62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62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62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62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62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62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62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62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62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62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62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62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62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62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62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62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62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62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62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62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62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62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62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62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62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62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62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62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62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62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62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62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62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62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62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62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62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62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62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62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62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62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62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62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62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62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62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62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62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62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62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62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62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62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62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62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62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62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62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62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62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62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62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62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62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62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62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62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62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62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62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62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62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62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62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62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62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62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62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62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62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62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62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62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62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62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62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62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62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62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62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62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62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62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62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62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62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62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62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62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62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62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62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62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62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62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62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62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62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62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62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62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62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62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62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62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62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62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62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62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62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62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62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62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62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62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62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62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62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62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62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62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62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62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62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62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62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62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62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62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62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62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62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62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62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62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62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62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62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62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62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62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62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62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62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62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62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62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63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62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62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62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62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62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62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62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62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62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62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62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62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62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62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62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62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62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62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62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62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62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62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62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62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62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62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62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62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62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62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62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63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62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62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62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62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62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62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62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62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62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62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62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62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62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62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62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62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62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62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62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62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62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62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62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62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62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62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62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62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62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62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62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62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62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62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62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62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62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62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62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62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62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62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62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62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62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62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62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62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62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62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62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62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62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62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62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62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62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62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62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62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62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62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62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62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62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62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62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62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62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62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62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62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62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62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62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62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62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62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62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62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62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62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62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62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62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62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62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62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62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62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62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62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62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62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62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62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62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62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62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62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62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62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62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62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62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62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62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62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62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62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62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62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62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62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62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62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62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62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62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62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62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62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62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62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62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62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62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62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62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62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62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62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62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62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62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62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62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62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62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62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62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62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62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62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62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62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62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62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62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62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62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62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62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62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62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62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62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62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62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62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62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62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62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62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62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62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62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62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62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62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62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62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62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62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62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62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62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62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62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62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62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62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62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62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62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62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62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62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62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62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62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62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62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62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62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63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62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62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62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62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62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62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62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62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62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62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62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62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62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62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62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62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62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62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62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62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62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62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62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62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62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62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62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62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62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62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62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62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62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62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62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62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62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62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62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62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62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62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98" activePane="bottomLeft" state="frozen"/>
      <selection pane="bottomLeft" activeCell="D201" sqref="D201:D22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7" t="s">
        <v>9</v>
      </c>
      <c r="B1" s="57"/>
      <c r="C1" s="58"/>
      <c r="D1" s="18"/>
      <c r="E1" s="59" t="s">
        <v>25</v>
      </c>
      <c r="F1" s="57"/>
      <c r="G1" s="58"/>
      <c r="H1" s="59" t="s">
        <v>23</v>
      </c>
      <c r="I1" s="57"/>
      <c r="J1" s="58"/>
      <c r="K1" s="59" t="s">
        <v>11</v>
      </c>
      <c r="L1" s="57"/>
      <c r="M1" s="58"/>
      <c r="N1" s="59" t="s">
        <v>138</v>
      </c>
      <c r="O1" s="57"/>
      <c r="P1" s="57"/>
      <c r="Q1" s="13" t="s">
        <v>32</v>
      </c>
      <c r="R1" s="13" t="s">
        <v>33</v>
      </c>
      <c r="S1" s="60" t="s">
        <v>137</v>
      </c>
      <c r="T1" s="13" t="s">
        <v>150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26" t="s">
        <v>162</v>
      </c>
      <c r="AE1" s="26" t="s">
        <v>163</v>
      </c>
      <c r="AF1" s="13" t="s">
        <v>160</v>
      </c>
      <c r="AG1" s="13" t="s">
        <v>161</v>
      </c>
      <c r="AH1" s="42" t="s">
        <v>159</v>
      </c>
      <c r="AI1" s="26" t="s">
        <v>164</v>
      </c>
      <c r="AJ1" s="13" t="s">
        <v>173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1.35</v>
      </c>
      <c r="B3">
        <v>5.34</v>
      </c>
      <c r="C3">
        <v>9.26</v>
      </c>
      <c r="D3" s="20">
        <f>IF(OR($A3="",$B3="",$C3=""),"",(1/A3)+(1/B3)+(1/C3)-1)</f>
        <v>3.5998019034881645E-2</v>
      </c>
      <c r="E3" s="17">
        <f>IF(OR($A3="",$B3="",$C3=""),"",A3*'MPTO_working_3-way'!$I2)</f>
        <v>1.3985973256970903</v>
      </c>
      <c r="F3" s="21">
        <f>IF(OR($A3="",$B3="",$C3=""),"",B3*'MPTO_working_3-way'!$I2)</f>
        <v>5.5322294216462682</v>
      </c>
      <c r="G3" s="22">
        <f>IF(OR($A3="",$B3="",$C3=""),"",C3*'MPTO_working_3-way'!$I2)</f>
        <v>9.5933416562630036</v>
      </c>
      <c r="H3" s="17">
        <f>IF(OR($A3="",$B3="",$C3=""),"",'MPTO_working_3-way'!E2)</f>
        <v>1.3722288846799151</v>
      </c>
      <c r="I3" s="21">
        <f>IF(OR($A3="",$B3="",$C3=""),"",'MPTO_working_3-way'!F2)</f>
        <v>5.7055943685373816</v>
      </c>
      <c r="J3" s="22">
        <f>IF(OR($A3="",$B3="",$C3=""),"",'MPTO_working_3-way'!G2)</f>
        <v>10.417532514146421</v>
      </c>
      <c r="K3" s="17">
        <f>IF(OR($A3="",$B3="",$C3=""),"",'OddsRatio_working_3-way'!H2)</f>
        <v>1.3800251494657727</v>
      </c>
      <c r="L3" s="21">
        <f>IF(OR($A3="",$B3="",$C3=""),"",'OddsRatio_working_3-way'!I2)</f>
        <v>5.7123118533755797</v>
      </c>
      <c r="M3" s="22">
        <f>IF(OR($A3="",$B3="",$C3=""),"",'OddsRatio_working_3-way'!J2)</f>
        <v>9.9685935273922333</v>
      </c>
      <c r="N3" s="23">
        <f>(1/E3)* 100</f>
        <v>71.500208217656862</v>
      </c>
      <c r="O3" s="24">
        <f>(1/F3)* 100</f>
        <v>18.075895335924486</v>
      </c>
      <c r="P3" s="24">
        <f>(1/G3)* 100</f>
        <v>10.423896446418656</v>
      </c>
      <c r="Q3" t="s">
        <v>273</v>
      </c>
      <c r="R3" t="s">
        <v>276</v>
      </c>
      <c r="S3" s="62">
        <v>44449</v>
      </c>
      <c r="T3" s="35">
        <v>100</v>
      </c>
      <c r="U3" s="35">
        <f>(1/A4)*((T3*A4)-T3)</f>
        <v>47.643979057591622</v>
      </c>
      <c r="V3" s="35">
        <f>(1/B4)*((T3*B4)-T3)</f>
        <v>69.418960244648318</v>
      </c>
      <c r="W3" s="35">
        <f>(1/C4)*((T3*C4)-T3)</f>
        <v>79.959919839679344</v>
      </c>
      <c r="X3" s="35">
        <f>((1/B4)+(1/C4))*T3</f>
        <v>50.621119915672317</v>
      </c>
      <c r="Y3" s="35">
        <f>((1/A4)+(1/C4))*T3</f>
        <v>72.39610110272902</v>
      </c>
      <c r="Z3" s="35">
        <f>((1/A4)+(1/B4))*T3</f>
        <v>82.93706069776006</v>
      </c>
      <c r="AA3" s="35">
        <f t="shared" ref="AA3" si="0">U3-X3</f>
        <v>-2.9771408580806948</v>
      </c>
      <c r="AB3" s="35">
        <f t="shared" ref="AB3" si="1">V3-Y3</f>
        <v>-2.9771408580807019</v>
      </c>
      <c r="AC3" s="35">
        <f t="shared" ref="AC3" si="2">W3-Z3</f>
        <v>-2.9771408580807162</v>
      </c>
      <c r="AD3" s="27"/>
      <c r="AE3" s="27"/>
      <c r="AF3">
        <v>1.51</v>
      </c>
      <c r="AG3">
        <v>2.66</v>
      </c>
      <c r="AH3" s="41"/>
      <c r="AI3" s="27"/>
      <c r="AJ3" t="s">
        <v>315</v>
      </c>
    </row>
    <row r="4" spans="1:36" ht="15" x14ac:dyDescent="0.25">
      <c r="A4">
        <v>1.91</v>
      </c>
      <c r="B4">
        <v>3.27</v>
      </c>
      <c r="C4">
        <v>4.99</v>
      </c>
      <c r="D4" s="20">
        <f>IF(OR($A4="",$B4="",$C4=""),"",(1/A4)+(1/B4)+(1/C4)-1)</f>
        <v>2.9771408580806957E-2</v>
      </c>
      <c r="E4" s="17">
        <f>IF(OR($A4="",$B4="",$C4=""),"",A4*'MPTO_working_3-way'!$I3)</f>
        <v>1.9668633903893411</v>
      </c>
      <c r="F4" s="21">
        <f>IF(OR($A4="",$B4="",$C4=""),"",B4*'MPTO_working_3-way'!$I3)</f>
        <v>3.3673525060592389</v>
      </c>
      <c r="G4" s="22">
        <f>IF(OR($A4="",$B4="",$C4=""),"",C4*'MPTO_working_3-way'!$I3)</f>
        <v>5.1385593288182267</v>
      </c>
      <c r="H4" s="17">
        <f>IF(OR($A4="",$B4="",$C4=""),"",'MPTO_working_3-way'!E3)</f>
        <v>1.9469024921537736</v>
      </c>
      <c r="I4" s="21">
        <f>IF(OR($A4="",$B4="",$C4=""),"",'MPTO_working_3-way'!F3)</f>
        <v>3.3796732191829175</v>
      </c>
      <c r="J4" s="22">
        <f>IF(OR($A4="",$B4="",$C4=""),"",'MPTO_working_3-way'!G3)</f>
        <v>5.2499777222423205</v>
      </c>
      <c r="K4" s="17">
        <f>IF(OR($A4="",$B4="",$C4=""),"",'OddsRatio_working_3-way'!H3)</f>
        <v>1.9549192671206645</v>
      </c>
      <c r="L4" s="21">
        <f>IF(OR($A4="",$B4="",$C4=""),"",'OddsRatio_working_3-way'!I3)</f>
        <v>3.3820513586416583</v>
      </c>
      <c r="M4" s="22">
        <f>IF(OR($A4="",$B4="",$C4=""),"",'OddsRatio_working_3-way'!J3)</f>
        <v>5.1869537096829141</v>
      </c>
      <c r="N4" s="23">
        <f t="shared" ref="N4" si="3">(1/E4)* 100</f>
        <v>50.842371914912185</v>
      </c>
      <c r="O4" s="24">
        <f t="shared" ref="O4" si="4">(1/F4)* 100</f>
        <v>29.69692059861843</v>
      </c>
      <c r="P4" s="24">
        <f t="shared" ref="P4" si="5">(1/G4)* 100</f>
        <v>19.460707486469392</v>
      </c>
      <c r="Q4" t="s">
        <v>71</v>
      </c>
      <c r="R4" t="s">
        <v>70</v>
      </c>
      <c r="S4" s="62">
        <v>44449</v>
      </c>
      <c r="T4" s="35">
        <v>100</v>
      </c>
      <c r="U4" s="35">
        <f>(1/A5)*((T4*A5)-T4)</f>
        <v>51.219512195121943</v>
      </c>
      <c r="V4" s="35">
        <f>(1/B5)*((T4*B5)-T4)</f>
        <v>70.149253731343279</v>
      </c>
      <c r="W4" s="35">
        <f>(1/C5)*((T4*C5)-T4)</f>
        <v>75.247524752475243</v>
      </c>
      <c r="X4" s="35">
        <f>((1/B5)+(1/C5))*T4</f>
        <v>54.603221516181463</v>
      </c>
      <c r="Y4" s="35">
        <f>((1/A5)+(1/C5))*T4</f>
        <v>73.532963052402806</v>
      </c>
      <c r="Z4" s="35">
        <f>((1/A5)+(1/B5))*T4</f>
        <v>78.631234073534756</v>
      </c>
      <c r="AA4" s="35">
        <f t="shared" ref="AA4:AA5" si="6">U4-X4</f>
        <v>-3.3837093210595199</v>
      </c>
      <c r="AB4" s="35">
        <f t="shared" ref="AB4:AB5" si="7">V4-Y4</f>
        <v>-3.383709321059527</v>
      </c>
      <c r="AC4" s="35">
        <f t="shared" ref="AC4:AC5" si="8">W4-Z4</f>
        <v>-3.3837093210595128</v>
      </c>
      <c r="AD4" s="4"/>
      <c r="AE4" s="4"/>
      <c r="AF4">
        <v>2.4500000000000002</v>
      </c>
      <c r="AG4">
        <v>1.6</v>
      </c>
      <c r="AH4" s="4"/>
      <c r="AI4" s="4"/>
      <c r="AJ4" t="s">
        <v>311</v>
      </c>
    </row>
    <row r="5" spans="1:36" s="12" customFormat="1" ht="15" x14ac:dyDescent="0.25">
      <c r="A5">
        <v>2.0499999999999998</v>
      </c>
      <c r="B5">
        <v>3.35</v>
      </c>
      <c r="C5">
        <v>4.04</v>
      </c>
      <c r="D5" s="20">
        <f t="shared" ref="D5:D68" si="9">IF(OR($A5="",$B5="",$C5=""),"",(1/A5)+(1/B5)+(1/C5)-1)</f>
        <v>3.3837093210595137E-2</v>
      </c>
      <c r="E5" s="17">
        <f>IF(OR($A5="",$B5="",$C5=""),"",A5*'MPTO_working_3-way'!$I4)</f>
        <v>2.1193660410817197</v>
      </c>
      <c r="F5" s="21">
        <f>IF(OR($A5="",$B5="",$C5=""),"",B5*'MPTO_working_3-way'!$I4)</f>
        <v>3.4633542622554936</v>
      </c>
      <c r="G5" s="22">
        <f>IF(OR($A5="",$B5="",$C5=""),"",C5*'MPTO_working_3-way'!$I4)</f>
        <v>4.1767018565708041</v>
      </c>
      <c r="H5" s="17">
        <f>IF(OR($A5="",$B5="",$C5=""),"",'MPTO_working_3-way'!E4)</f>
        <v>2.0985220557090698</v>
      </c>
      <c r="I5" s="21">
        <f>IF(OR($A5="",$B5="",$C5=""),"",'MPTO_working_3-way'!F4)</f>
        <v>3.4815494913666174</v>
      </c>
      <c r="J5" s="22">
        <f>IF(OR($A5="",$B5="",$C5=""),"",'MPTO_working_3-way'!G4)</f>
        <v>4.2328808922023837</v>
      </c>
      <c r="K5" s="17">
        <f>IF(OR($A5="",$B5="",$C5=""),"",'OddsRatio_working_3-way'!H4)</f>
        <v>2.1069581210021586</v>
      </c>
      <c r="L5" s="21">
        <f>IF(OR($A5="",$B5="",$C5=""),"",'OddsRatio_working_3-way'!I4)</f>
        <v>3.4774776993857843</v>
      </c>
      <c r="M5" s="22">
        <f>IF(OR($A5="",$B5="",$C5=""),"",'OddsRatio_working_3-way'!J4)</f>
        <v>4.2049073217586317</v>
      </c>
      <c r="N5" s="23">
        <f t="shared" ref="N5:N68" si="10">(1/E5)* 100</f>
        <v>47.183921069604487</v>
      </c>
      <c r="O5" s="24">
        <f t="shared" ref="O5:O68" si="11">(1/F5)* 100</f>
        <v>28.873742744086321</v>
      </c>
      <c r="P5" s="24">
        <f t="shared" ref="P5:P68" si="12">(1/G5)* 100</f>
        <v>23.942336186309205</v>
      </c>
      <c r="Q5" t="s">
        <v>331</v>
      </c>
      <c r="R5" t="s">
        <v>186</v>
      </c>
      <c r="S5" s="62">
        <v>44449</v>
      </c>
      <c r="T5" s="35">
        <v>100</v>
      </c>
      <c r="U5" s="35">
        <f t="shared" ref="U5:U68" si="13">(1/A6)*((T5*A6)-T5)</f>
        <v>53.703703703703695</v>
      </c>
      <c r="V5" s="35">
        <f t="shared" ref="V5:V68" si="14">(1/B6)*((T5*B6)-T5)</f>
        <v>70.760233918128648</v>
      </c>
      <c r="W5" s="35">
        <f t="shared" ref="W5:W68" si="15">(1/C6)*((T5*C6)-T5)</f>
        <v>72.067039106145245</v>
      </c>
      <c r="X5" s="35">
        <f t="shared" ref="X5:X68" si="16">((1/B6)+(1/C6))*T5</f>
        <v>57.172726975726086</v>
      </c>
      <c r="Y5" s="35">
        <f t="shared" ref="Y5:Y68" si="17">((1/A6)+(1/C6))*T5</f>
        <v>74.229257190151031</v>
      </c>
      <c r="Z5" s="35">
        <f t="shared" ref="Z5:Z68" si="18">((1/A6)+(1/B6))*T5</f>
        <v>75.536062378167628</v>
      </c>
      <c r="AA5" s="35">
        <f t="shared" si="6"/>
        <v>-3.4690232720223904</v>
      </c>
      <c r="AB5" s="35">
        <f t="shared" si="7"/>
        <v>-3.4690232720223833</v>
      </c>
      <c r="AC5" s="35">
        <f t="shared" si="8"/>
        <v>-3.4690232720223833</v>
      </c>
      <c r="AD5" s="27"/>
      <c r="AE5" s="27"/>
      <c r="AF5">
        <v>2.2999999999999998</v>
      </c>
      <c r="AG5">
        <v>1.65</v>
      </c>
      <c r="AH5" s="36"/>
      <c r="AI5" s="27"/>
      <c r="AJ5" t="s">
        <v>316</v>
      </c>
    </row>
    <row r="6" spans="1:36" s="12" customFormat="1" ht="15" x14ac:dyDescent="0.25">
      <c r="A6">
        <v>2.16</v>
      </c>
      <c r="B6">
        <v>3.42</v>
      </c>
      <c r="C6">
        <v>3.58</v>
      </c>
      <c r="D6" s="20">
        <f t="shared" si="9"/>
        <v>3.4690232720223868E-2</v>
      </c>
      <c r="E6" s="17">
        <f>IF(OR($A6="",$B6="",$C6=""),"",A6*'MPTO_working_3-way'!$I5)</f>
        <v>2.2349309026756838</v>
      </c>
      <c r="F6" s="21">
        <f>IF(OR($A6="",$B6="",$C6=""),"",B6*'MPTO_working_3-way'!$I5)</f>
        <v>3.5386405959031655</v>
      </c>
      <c r="G6" s="22">
        <f>IF(OR($A6="",$B6="",$C6=""),"",C6*'MPTO_working_3-way'!$I5)</f>
        <v>3.7041910331384016</v>
      </c>
      <c r="H6" s="17">
        <f>IF(OR($A6="",$B6="",$C6=""),"",'MPTO_working_3-way'!E5)</f>
        <v>2.2153322825527537</v>
      </c>
      <c r="I6" s="21">
        <f>IF(OR($A6="",$B6="",$C6=""),"",'MPTO_working_3-way'!F5)</f>
        <v>3.5608192387981563</v>
      </c>
      <c r="J6" s="22">
        <f>IF(OR($A6="",$B6="",$C6=""),"",'MPTO_working_3-way'!G5)</f>
        <v>3.7346013326193495</v>
      </c>
      <c r="K6" s="17">
        <f>IF(OR($A6="",$B6="",$C6=""),"",'OddsRatio_working_3-way'!H5)</f>
        <v>2.2234309110347219</v>
      </c>
      <c r="L6" s="21">
        <f>IF(OR($A6="",$B6="",$C6=""),"",'OddsRatio_working_3-way'!I5)</f>
        <v>3.5523300040551953</v>
      </c>
      <c r="M6" s="22">
        <f>IF(OR($A6="",$B6="",$C6=""),"",'OddsRatio_working_3-way'!J5)</f>
        <v>3.7210790952323993</v>
      </c>
      <c r="N6" s="23">
        <f t="shared" si="10"/>
        <v>44.744112616760951</v>
      </c>
      <c r="O6" s="24">
        <f t="shared" si="11"/>
        <v>28.259439547427974</v>
      </c>
      <c r="P6" s="24">
        <f t="shared" si="12"/>
        <v>26.996447835811075</v>
      </c>
      <c r="Q6" t="s">
        <v>382</v>
      </c>
      <c r="R6" t="s">
        <v>329</v>
      </c>
      <c r="S6" s="62">
        <v>44449</v>
      </c>
      <c r="T6" s="35">
        <v>100</v>
      </c>
      <c r="U6" s="35">
        <f t="shared" si="13"/>
        <v>71.590909090909093</v>
      </c>
      <c r="V6" s="35">
        <f t="shared" si="14"/>
        <v>69.696969696969703</v>
      </c>
      <c r="W6" s="35">
        <f t="shared" si="15"/>
        <v>56.521739130434774</v>
      </c>
      <c r="X6" s="35">
        <f t="shared" si="16"/>
        <v>73.78129117259553</v>
      </c>
      <c r="Y6" s="35">
        <f t="shared" si="17"/>
        <v>71.887351778656125</v>
      </c>
      <c r="Z6" s="35">
        <f t="shared" si="18"/>
        <v>58.712121212121218</v>
      </c>
      <c r="AA6" s="35">
        <f t="shared" ref="AA6:AA69" si="19">U6-X6</f>
        <v>-2.1903820816864368</v>
      </c>
      <c r="AB6" s="35">
        <f t="shared" ref="AB6:AB69" si="20">V6-Y6</f>
        <v>-2.1903820816864226</v>
      </c>
      <c r="AC6" s="35">
        <f t="shared" ref="AC6:AC69" si="21">W6-Z6</f>
        <v>-2.1903820816864439</v>
      </c>
      <c r="AD6" s="27"/>
      <c r="AE6" s="27"/>
      <c r="AF6">
        <v>1.99</v>
      </c>
      <c r="AG6">
        <v>1.88</v>
      </c>
      <c r="AH6" s="36"/>
      <c r="AI6" s="27"/>
      <c r="AJ6" t="s">
        <v>316</v>
      </c>
    </row>
    <row r="7" spans="1:36" s="12" customFormat="1" ht="15" x14ac:dyDescent="0.25">
      <c r="A7">
        <v>3.52</v>
      </c>
      <c r="B7">
        <v>3.3</v>
      </c>
      <c r="C7">
        <v>2.2999999999999998</v>
      </c>
      <c r="D7" s="20">
        <f t="shared" si="9"/>
        <v>2.1903820816864261E-2</v>
      </c>
      <c r="E7" s="17">
        <f>IF(OR($A7="",$B7="",$C7=""),"",A7*'MPTO_working_3-way'!$I6)</f>
        <v>3.5971014492753621</v>
      </c>
      <c r="F7" s="21">
        <f>IF(OR($A7="",$B7="",$C7=""),"",B7*'MPTO_working_3-way'!$I6)</f>
        <v>3.3722826086956519</v>
      </c>
      <c r="G7" s="22">
        <f>IF(OR($A7="",$B7="",$C7=""),"",C7*'MPTO_working_3-way'!$I6)</f>
        <v>2.3503787878787876</v>
      </c>
      <c r="H7" s="17">
        <f>IF(OR($A7="",$B7="",$C7=""),"",'MPTO_working_3-way'!E6)</f>
        <v>3.6128520428401427</v>
      </c>
      <c r="I7" s="21">
        <f>IF(OR($A7="",$B7="",$C7=""),"",'MPTO_working_3-way'!F6)</f>
        <v>3.3814739186931497</v>
      </c>
      <c r="J7" s="22">
        <f>IF(OR($A7="",$B7="",$C7=""),"",'MPTO_working_3-way'!G6)</f>
        <v>2.3392834210864257</v>
      </c>
      <c r="K7" s="17">
        <f>IF(OR($A7="",$B7="",$C7=""),"",'OddsRatio_working_3-way'!H6)</f>
        <v>3.6054430971666638</v>
      </c>
      <c r="L7" s="21">
        <f>IF(OR($A7="",$B7="",$C7=""),"",'OddsRatio_working_3-way'!I6)</f>
        <v>3.3779837791600498</v>
      </c>
      <c r="M7" s="22">
        <f>IF(OR($A7="",$B7="",$C7=""),"",'OddsRatio_working_3-way'!J6)</f>
        <v>2.3440777882208987</v>
      </c>
      <c r="N7" s="23">
        <f t="shared" si="10"/>
        <v>27.800161160354552</v>
      </c>
      <c r="O7" s="24">
        <f t="shared" si="11"/>
        <v>29.653505237711524</v>
      </c>
      <c r="P7" s="24">
        <f t="shared" si="12"/>
        <v>42.546333601933931</v>
      </c>
      <c r="Q7" t="s">
        <v>294</v>
      </c>
      <c r="R7" t="s">
        <v>298</v>
      </c>
      <c r="S7" s="62">
        <v>44449</v>
      </c>
      <c r="T7" s="35">
        <v>100</v>
      </c>
      <c r="U7" s="35">
        <f t="shared" si="13"/>
        <v>55.752212389380524</v>
      </c>
      <c r="V7" s="35">
        <f t="shared" si="14"/>
        <v>70.588235294117652</v>
      </c>
      <c r="W7" s="35">
        <f t="shared" si="15"/>
        <v>70.845481049562679</v>
      </c>
      <c r="X7" s="35">
        <f t="shared" si="16"/>
        <v>58.566283656319662</v>
      </c>
      <c r="Y7" s="35">
        <f t="shared" si="17"/>
        <v>73.40230656105679</v>
      </c>
      <c r="Z7" s="35">
        <f t="shared" si="18"/>
        <v>73.659552316501831</v>
      </c>
      <c r="AA7" s="35">
        <f t="shared" si="19"/>
        <v>-2.8140712669391377</v>
      </c>
      <c r="AB7" s="35">
        <f t="shared" si="20"/>
        <v>-2.8140712669391377</v>
      </c>
      <c r="AC7" s="35">
        <f t="shared" si="21"/>
        <v>-2.8140712669391519</v>
      </c>
      <c r="AD7" s="27"/>
      <c r="AE7" s="27"/>
      <c r="AF7">
        <v>2.13</v>
      </c>
      <c r="AG7">
        <v>1.79</v>
      </c>
      <c r="AH7" s="36"/>
      <c r="AI7" s="27"/>
      <c r="AJ7" t="s">
        <v>317</v>
      </c>
    </row>
    <row r="8" spans="1:36" ht="15" x14ac:dyDescent="0.25">
      <c r="A8">
        <v>2.2599999999999998</v>
      </c>
      <c r="B8">
        <v>3.4</v>
      </c>
      <c r="C8">
        <v>3.43</v>
      </c>
      <c r="D8" s="20">
        <f t="shared" si="9"/>
        <v>2.8140712669391554E-2</v>
      </c>
      <c r="E8" s="17">
        <f>IF(OR($A8="",$B8="",$C8=""),"",A8*'MPTO_working_3-way'!$I7)</f>
        <v>2.3235980106328249</v>
      </c>
      <c r="F8" s="21">
        <f>IF(OR($A8="",$B8="",$C8=""),"",B8*'MPTO_working_3-way'!$I7)</f>
        <v>3.495678423075931</v>
      </c>
      <c r="G8" s="22">
        <f>IF(OR($A8="",$B8="",$C8=""),"",C8*'MPTO_working_3-way'!$I7)</f>
        <v>3.5265226444560134</v>
      </c>
      <c r="H8" s="17">
        <f>IF(OR($A8="",$B8="",$C8=""),"",'MPTO_working_3-way'!E7)</f>
        <v>2.3089481700906895</v>
      </c>
      <c r="I8" s="21">
        <f>IF(OR($A8="",$B8="",$C8=""),"",'MPTO_working_3-way'!F7)</f>
        <v>3.5120077890282015</v>
      </c>
      <c r="J8" s="22">
        <f>IF(OR($A8="",$B8="",$C8=""),"",'MPTO_working_3-way'!G7)</f>
        <v>3.5440262622857954</v>
      </c>
      <c r="K8" s="17">
        <f>IF(OR($A8="",$B8="",$C8=""),"",'OddsRatio_working_3-way'!H7)</f>
        <v>2.3151840191167783</v>
      </c>
      <c r="L8" s="21">
        <f>IF(OR($A8="",$B8="",$C8=""),"",'OddsRatio_working_3-way'!I7)</f>
        <v>3.5051124173652926</v>
      </c>
      <c r="M8" s="22">
        <f>IF(OR($A8="",$B8="",$C8=""),"",'OddsRatio_working_3-way'!J7)</f>
        <v>3.5364263225823591</v>
      </c>
      <c r="N8" s="23">
        <f t="shared" si="10"/>
        <v>43.036704086678618</v>
      </c>
      <c r="O8" s="24">
        <f t="shared" si="11"/>
        <v>28.60675036349814</v>
      </c>
      <c r="P8" s="24">
        <f t="shared" si="12"/>
        <v>28.356545549823224</v>
      </c>
      <c r="Q8" t="s">
        <v>435</v>
      </c>
      <c r="R8" t="s">
        <v>438</v>
      </c>
      <c r="S8" s="62">
        <v>44449</v>
      </c>
      <c r="T8" s="35">
        <v>100</v>
      </c>
      <c r="U8" s="35">
        <f t="shared" si="13"/>
        <v>57.446808510638299</v>
      </c>
      <c r="V8" s="35">
        <f t="shared" si="14"/>
        <v>67.10526315789474</v>
      </c>
      <c r="W8" s="35">
        <f t="shared" si="15"/>
        <v>72.602739726027394</v>
      </c>
      <c r="X8" s="35">
        <f t="shared" si="16"/>
        <v>60.291997116077866</v>
      </c>
      <c r="Y8" s="35">
        <f t="shared" si="17"/>
        <v>69.9504517633343</v>
      </c>
      <c r="Z8" s="35">
        <f t="shared" si="18"/>
        <v>75.447928331466969</v>
      </c>
      <c r="AA8" s="35">
        <f t="shared" si="19"/>
        <v>-2.8451886054395672</v>
      </c>
      <c r="AB8" s="35">
        <f t="shared" si="20"/>
        <v>-2.8451886054395601</v>
      </c>
      <c r="AC8" s="35">
        <f t="shared" si="21"/>
        <v>-2.8451886054395743</v>
      </c>
      <c r="AF8">
        <v>1.86</v>
      </c>
      <c r="AG8">
        <v>2.0299999999999998</v>
      </c>
      <c r="AJ8" t="s">
        <v>455</v>
      </c>
    </row>
    <row r="9" spans="1:36" ht="15" x14ac:dyDescent="0.25">
      <c r="A9">
        <v>2.35</v>
      </c>
      <c r="B9">
        <v>3.04</v>
      </c>
      <c r="C9">
        <v>3.65</v>
      </c>
      <c r="D9" s="20">
        <f t="shared" si="9"/>
        <v>2.8451886054395636E-2</v>
      </c>
      <c r="E9" s="17">
        <f>IF(OR($A9="",$B9="",$C9=""),"",A9*'MPTO_working_3-way'!$I8)</f>
        <v>2.41686193222783</v>
      </c>
      <c r="F9" s="21">
        <f>IF(OR($A9="",$B9="",$C9=""),"",B9*'MPTO_working_3-way'!$I8)</f>
        <v>3.1264937336053626</v>
      </c>
      <c r="G9" s="22">
        <f>IF(OR($A9="",$B9="",$C9=""),"",C9*'MPTO_working_3-way'!$I8)</f>
        <v>3.7538493840985439</v>
      </c>
      <c r="H9" s="17">
        <f>IF(OR($A9="",$B9="",$C9=""),"",'MPTO_working_3-way'!E8)</f>
        <v>2.4035690912275207</v>
      </c>
      <c r="I9" s="21">
        <f>IF(OR($A9="",$B9="",$C9=""),"",'MPTO_working_3-way'!F8)</f>
        <v>3.1302489736140791</v>
      </c>
      <c r="J9" s="22">
        <f>IF(OR($A9="",$B9="",$C9=""),"",'MPTO_working_3-way'!G8)</f>
        <v>3.7808807110647114</v>
      </c>
      <c r="K9" s="17">
        <f>IF(OR($A9="",$B9="",$C9=""),"",'OddsRatio_working_3-way'!H8)</f>
        <v>2.4094985897484502</v>
      </c>
      <c r="L9" s="21">
        <f>IF(OR($A9="",$B9="",$C9=""),"",'OddsRatio_working_3-way'!I8)</f>
        <v>3.1299089800643247</v>
      </c>
      <c r="M9" s="22">
        <f>IF(OR($A9="",$B9="",$C9=""),"",'OddsRatio_working_3-way'!J8)</f>
        <v>3.7667935280247367</v>
      </c>
      <c r="N9" s="23">
        <f t="shared" si="10"/>
        <v>41.375967185606413</v>
      </c>
      <c r="O9" s="24">
        <f t="shared" si="11"/>
        <v>31.984711475715489</v>
      </c>
      <c r="P9" s="24">
        <f t="shared" si="12"/>
        <v>26.639321338678108</v>
      </c>
      <c r="Q9" t="s">
        <v>117</v>
      </c>
      <c r="R9" t="s">
        <v>113</v>
      </c>
      <c r="S9" s="62">
        <v>44449</v>
      </c>
      <c r="T9" s="35">
        <v>100</v>
      </c>
      <c r="U9" s="35">
        <f t="shared" si="13"/>
        <v>61.240310077519375</v>
      </c>
      <c r="V9" s="35">
        <f t="shared" si="14"/>
        <v>73.045822102425873</v>
      </c>
      <c r="W9" s="35">
        <f t="shared" si="15"/>
        <v>59.677419354838712</v>
      </c>
      <c r="X9" s="35">
        <f t="shared" si="16"/>
        <v>67.276758542735422</v>
      </c>
      <c r="Y9" s="35">
        <f t="shared" si="17"/>
        <v>79.082270567641913</v>
      </c>
      <c r="Z9" s="35">
        <f t="shared" si="18"/>
        <v>65.713867820054745</v>
      </c>
      <c r="AA9" s="35">
        <f t="shared" si="19"/>
        <v>-6.0364484652160471</v>
      </c>
      <c r="AB9" s="35">
        <f t="shared" si="20"/>
        <v>-6.0364484652160399</v>
      </c>
      <c r="AC9" s="35">
        <f t="shared" si="21"/>
        <v>-6.0364484652160328</v>
      </c>
      <c r="AF9">
        <v>2.92</v>
      </c>
      <c r="AG9">
        <v>1.44</v>
      </c>
      <c r="AJ9" t="s">
        <v>314</v>
      </c>
    </row>
    <row r="10" spans="1:36" ht="15" x14ac:dyDescent="0.25">
      <c r="A10">
        <v>2.58</v>
      </c>
      <c r="B10">
        <v>3.71</v>
      </c>
      <c r="C10">
        <v>2.48</v>
      </c>
      <c r="D10" s="20">
        <f t="shared" si="9"/>
        <v>6.0364484652160266E-2</v>
      </c>
      <c r="E10" s="17">
        <f>IF(OR($A10="",$B10="",$C10=""),"",A10*'MPTO_working_3-way'!$I9)</f>
        <v>2.7357403704025733</v>
      </c>
      <c r="F10" s="21">
        <f>IF(OR($A10="",$B10="",$C10=""),"",B10*'MPTO_working_3-way'!$I9)</f>
        <v>3.9339522380595144</v>
      </c>
      <c r="G10" s="22">
        <f>IF(OR($A10="",$B10="",$C10=""),"",C10*'MPTO_working_3-way'!$I9)</f>
        <v>2.6297039219373572</v>
      </c>
      <c r="H10" s="17">
        <f>IF(OR($A10="",$B10="",$C10=""),"",'MPTO_working_3-way'!E9)</f>
        <v>2.7212705617509014</v>
      </c>
      <c r="I10" s="21">
        <f>IF(OR($A10="",$B10="",$C10=""),"",'MPTO_working_3-way'!F9)</f>
        <v>4.0092970130384273</v>
      </c>
      <c r="J10" s="22">
        <f>IF(OR($A10="",$B10="",$C10=""),"",'MPTO_working_3-way'!G9)</f>
        <v>2.61025514411015</v>
      </c>
      <c r="K10" s="17">
        <f>IF(OR($A10="",$B10="",$C10=""),"",'OddsRatio_working_3-way'!H9)</f>
        <v>2.7299156171230359</v>
      </c>
      <c r="L10" s="21">
        <f>IF(OR($A10="",$B10="",$C10=""),"",'OddsRatio_working_3-way'!I9)</f>
        <v>3.9671337483565998</v>
      </c>
      <c r="M10" s="22">
        <f>IF(OR($A10="",$B10="",$C10=""),"",'OddsRatio_working_3-way'!J9)</f>
        <v>2.6204272869253749</v>
      </c>
      <c r="N10" s="23">
        <f t="shared" si="10"/>
        <v>36.553176274283906</v>
      </c>
      <c r="O10" s="24">
        <f t="shared" si="11"/>
        <v>25.419729053275596</v>
      </c>
      <c r="P10" s="24">
        <f t="shared" si="12"/>
        <v>38.027094672440512</v>
      </c>
      <c r="Q10" t="s">
        <v>193</v>
      </c>
      <c r="R10" t="s">
        <v>181</v>
      </c>
      <c r="S10" s="62">
        <v>44450</v>
      </c>
      <c r="T10" s="35">
        <v>100</v>
      </c>
      <c r="U10" s="35">
        <f t="shared" si="13"/>
        <v>59.016393442622956</v>
      </c>
      <c r="V10" s="35">
        <f t="shared" si="14"/>
        <v>72.451790633608823</v>
      </c>
      <c r="W10" s="35">
        <f t="shared" si="15"/>
        <v>62.546816479400754</v>
      </c>
      <c r="X10" s="35">
        <f t="shared" si="16"/>
        <v>65.001392886990445</v>
      </c>
      <c r="Y10" s="35">
        <f t="shared" si="17"/>
        <v>78.436790077976298</v>
      </c>
      <c r="Z10" s="35">
        <f t="shared" si="18"/>
        <v>68.531815923768235</v>
      </c>
      <c r="AA10" s="35">
        <f t="shared" si="19"/>
        <v>-5.9849994443674888</v>
      </c>
      <c r="AB10" s="35">
        <f t="shared" si="20"/>
        <v>-5.9849994443674746</v>
      </c>
      <c r="AC10" s="35">
        <f t="shared" si="21"/>
        <v>-5.9849994443674817</v>
      </c>
      <c r="AF10">
        <v>1.61</v>
      </c>
      <c r="AG10">
        <v>2.36</v>
      </c>
      <c r="AJ10" t="s">
        <v>315</v>
      </c>
    </row>
    <row r="11" spans="1:36" ht="15" x14ac:dyDescent="0.25">
      <c r="A11">
        <v>2.44</v>
      </c>
      <c r="B11">
        <v>3.63</v>
      </c>
      <c r="C11">
        <v>2.67</v>
      </c>
      <c r="D11" s="20">
        <f t="shared" si="9"/>
        <v>5.9849994443674781E-2</v>
      </c>
      <c r="E11" s="17">
        <f>IF(OR($A11="",$B11="",$C11=""),"",A11*'MPTO_working_3-way'!$I10)</f>
        <v>2.5860339864425663</v>
      </c>
      <c r="F11" s="21">
        <f>IF(OR($A11="",$B11="",$C11=""),"",B11*'MPTO_working_3-way'!$I10)</f>
        <v>3.8472554798305394</v>
      </c>
      <c r="G11" s="22">
        <f>IF(OR($A11="",$B11="",$C11=""),"",C11*'MPTO_working_3-way'!$I10)</f>
        <v>2.8297994851646115</v>
      </c>
      <c r="H11" s="17">
        <f>IF(OR($A11="",$B11="",$C11=""),"",'MPTO_working_3-way'!E10)</f>
        <v>2.5648518465977492</v>
      </c>
      <c r="I11" s="21">
        <f>IF(OR($A11="",$B11="",$C11=""),"",'MPTO_working_3-way'!F10)</f>
        <v>3.9134027292368305</v>
      </c>
      <c r="J11" s="22">
        <f>IF(OR($A11="",$B11="",$C11=""),"",'MPTO_working_3-way'!G10)</f>
        <v>2.820223416678115</v>
      </c>
      <c r="K11" s="17">
        <f>IF(OR($A11="",$B11="",$C11=""),"",'OddsRatio_working_3-way'!H10)</f>
        <v>2.5752314843190889</v>
      </c>
      <c r="L11" s="21">
        <f>IF(OR($A11="",$B11="",$C11=""),"",'OddsRatio_working_3-way'!I10)</f>
        <v>3.8769852803883369</v>
      </c>
      <c r="M11" s="22">
        <f>IF(OR($A11="",$B11="",$C11=""),"",'OddsRatio_working_3-way'!J10)</f>
        <v>2.8268309575089434</v>
      </c>
      <c r="N11" s="23">
        <f t="shared" si="10"/>
        <v>38.669252037775145</v>
      </c>
      <c r="O11" s="24">
        <f t="shared" si="11"/>
        <v>25.992555088752439</v>
      </c>
      <c r="P11" s="24">
        <f t="shared" si="12"/>
        <v>35.338192873472416</v>
      </c>
      <c r="Q11" t="s">
        <v>275</v>
      </c>
      <c r="R11" t="s">
        <v>280</v>
      </c>
      <c r="S11" s="62">
        <v>44450</v>
      </c>
      <c r="T11" s="35">
        <v>100</v>
      </c>
      <c r="U11" s="35">
        <f t="shared" si="13"/>
        <v>53.488372093023258</v>
      </c>
      <c r="V11" s="35">
        <f t="shared" si="14"/>
        <v>73.821989528795811</v>
      </c>
      <c r="W11" s="35">
        <f t="shared" si="15"/>
        <v>70.326409495548958</v>
      </c>
      <c r="X11" s="35">
        <f t="shared" si="16"/>
        <v>55.851600975655224</v>
      </c>
      <c r="Y11" s="35">
        <f t="shared" si="17"/>
        <v>76.185218411427783</v>
      </c>
      <c r="Z11" s="35">
        <f t="shared" si="18"/>
        <v>72.689638378180931</v>
      </c>
      <c r="AA11" s="35">
        <f t="shared" si="19"/>
        <v>-2.3632288826319652</v>
      </c>
      <c r="AB11" s="35">
        <f t="shared" si="20"/>
        <v>-2.3632288826319723</v>
      </c>
      <c r="AC11" s="35">
        <f t="shared" si="21"/>
        <v>-2.3632288826319723</v>
      </c>
      <c r="AF11">
        <v>1.63</v>
      </c>
      <c r="AG11">
        <v>2.31</v>
      </c>
      <c r="AJ11" t="s">
        <v>315</v>
      </c>
    </row>
    <row r="12" spans="1:36" ht="15" x14ac:dyDescent="0.25">
      <c r="A12">
        <v>2.15</v>
      </c>
      <c r="B12">
        <v>3.82</v>
      </c>
      <c r="C12">
        <v>3.37</v>
      </c>
      <c r="D12" s="20">
        <f t="shared" si="9"/>
        <v>2.3632288826319625E-2</v>
      </c>
      <c r="E12" s="17">
        <f>IF(OR($A12="",$B12="",$C12=""),"",A12*'MPTO_working_3-way'!$I11)</f>
        <v>2.2008094209765869</v>
      </c>
      <c r="F12" s="21">
        <f>IF(OR($A12="",$B12="",$C12=""),"",B12*'MPTO_working_3-way'!$I11)</f>
        <v>3.9102753433165409</v>
      </c>
      <c r="G12" s="22">
        <f>IF(OR($A12="",$B12="",$C12=""),"",C12*'MPTO_working_3-way'!$I11)</f>
        <v>3.4496408133446974</v>
      </c>
      <c r="H12" s="17">
        <f>IF(OR($A12="",$B12="",$C12=""),"",'MPTO_working_3-way'!E11)</f>
        <v>2.1870407581919764</v>
      </c>
      <c r="I12" s="21">
        <f>IF(OR($A12="",$B12="",$C12=""),"",'MPTO_working_3-way'!F11)</f>
        <v>3.9385169911789015</v>
      </c>
      <c r="J12" s="22">
        <f>IF(OR($A12="",$B12="",$C12=""),"",'MPTO_working_3-way'!G11)</f>
        <v>3.4619029214618688</v>
      </c>
      <c r="K12" s="17">
        <f>IF(OR($A12="",$B12="",$C12=""),"",'OddsRatio_working_3-way'!H11)</f>
        <v>2.1927729357702033</v>
      </c>
      <c r="L12" s="21">
        <f>IF(OR($A12="",$B12="",$C12=""),"",'OddsRatio_working_3-way'!I11)</f>
        <v>3.9248866772799773</v>
      </c>
      <c r="M12" s="22">
        <f>IF(OR($A12="",$B12="",$C12=""),"",'OddsRatio_working_3-way'!J11)</f>
        <v>3.4581494415438114</v>
      </c>
      <c r="N12" s="23">
        <f t="shared" si="10"/>
        <v>45.437828031300413</v>
      </c>
      <c r="O12" s="24">
        <f t="shared" si="11"/>
        <v>25.573646666831383</v>
      </c>
      <c r="P12" s="24">
        <f t="shared" si="12"/>
        <v>28.988525301868211</v>
      </c>
      <c r="Q12" t="s">
        <v>284</v>
      </c>
      <c r="R12" t="s">
        <v>281</v>
      </c>
      <c r="S12" s="62">
        <v>44450</v>
      </c>
      <c r="T12" s="35">
        <v>100</v>
      </c>
      <c r="U12" s="35">
        <f t="shared" si="13"/>
        <v>82.758620689655174</v>
      </c>
      <c r="V12" s="35">
        <f t="shared" si="14"/>
        <v>77.528089887640448</v>
      </c>
      <c r="W12" s="35">
        <f t="shared" si="15"/>
        <v>37.106918238993707</v>
      </c>
      <c r="X12" s="35">
        <f t="shared" si="16"/>
        <v>85.364991873365838</v>
      </c>
      <c r="Y12" s="35">
        <f t="shared" si="17"/>
        <v>80.134461071351112</v>
      </c>
      <c r="Z12" s="35">
        <f t="shared" si="18"/>
        <v>39.713289422704378</v>
      </c>
      <c r="AA12" s="35">
        <f t="shared" si="19"/>
        <v>-2.6063711837106638</v>
      </c>
      <c r="AB12" s="35">
        <f t="shared" si="20"/>
        <v>-2.6063711837106638</v>
      </c>
      <c r="AC12" s="35">
        <f t="shared" si="21"/>
        <v>-2.6063711837106709</v>
      </c>
      <c r="AF12">
        <v>1.67</v>
      </c>
      <c r="AG12">
        <v>2.33</v>
      </c>
      <c r="AJ12" t="s">
        <v>178</v>
      </c>
    </row>
    <row r="13" spans="1:36" ht="15" x14ac:dyDescent="0.25">
      <c r="A13">
        <v>5.8</v>
      </c>
      <c r="B13">
        <v>4.45</v>
      </c>
      <c r="C13">
        <v>1.59</v>
      </c>
      <c r="D13" s="20">
        <f t="shared" si="9"/>
        <v>2.6063711837106762E-2</v>
      </c>
      <c r="E13" s="17">
        <f>IF(OR($A13="",$B13="",$C13=""),"",A13*'MPTO_working_3-way'!$I12)</f>
        <v>5.9511695286552193</v>
      </c>
      <c r="F13" s="21">
        <f>IF(OR($A13="",$B13="",$C13=""),"",B13*'MPTO_working_3-way'!$I12)</f>
        <v>4.5659835176751251</v>
      </c>
      <c r="G13" s="22">
        <f>IF(OR($A13="",$B13="",$C13=""),"",C13*'MPTO_working_3-way'!$I12)</f>
        <v>1.6314413018209999</v>
      </c>
      <c r="H13" s="17">
        <f>IF(OR($A13="",$B13="",$C13=""),"",'MPTO_working_3-way'!E12)</f>
        <v>6.1077695478967504</v>
      </c>
      <c r="I13" s="21">
        <f>IF(OR($A13="",$B13="",$C13=""),"",'MPTO_working_3-way'!F12)</f>
        <v>4.6289610623994237</v>
      </c>
      <c r="J13" s="22">
        <f>IF(OR($A13="",$B13="",$C13=""),"",'MPTO_working_3-way'!G12)</f>
        <v>1.6122715438892412</v>
      </c>
      <c r="K13" s="17">
        <f>IF(OR($A13="",$B13="",$C13=""),"",'OddsRatio_working_3-way'!H12)</f>
        <v>6.0341717199982918</v>
      </c>
      <c r="L13" s="21">
        <f>IF(OR($A13="",$B13="",$C13=""),"",'OddsRatio_working_3-way'!I12)</f>
        <v>4.6183109237487718</v>
      </c>
      <c r="M13" s="22">
        <f>IF(OR($A13="",$B13="",$C13=""),"",'OddsRatio_working_3-way'!J12)</f>
        <v>1.6187836072497903</v>
      </c>
      <c r="N13" s="23">
        <f t="shared" si="10"/>
        <v>16.803419818322148</v>
      </c>
      <c r="O13" s="24">
        <f t="shared" si="11"/>
        <v>21.901086504779432</v>
      </c>
      <c r="P13" s="24">
        <f t="shared" si="12"/>
        <v>61.295493676898403</v>
      </c>
      <c r="Q13" t="s">
        <v>175</v>
      </c>
      <c r="R13" t="s">
        <v>283</v>
      </c>
      <c r="S13" s="62">
        <v>44450</v>
      </c>
      <c r="T13" s="35">
        <v>100</v>
      </c>
      <c r="U13" s="35">
        <f t="shared" si="13"/>
        <v>51.456310679611654</v>
      </c>
      <c r="V13" s="35">
        <f t="shared" si="14"/>
        <v>74.424552429667528</v>
      </c>
      <c r="W13" s="35">
        <f t="shared" si="15"/>
        <v>71.751412429378533</v>
      </c>
      <c r="X13" s="35">
        <f t="shared" si="16"/>
        <v>53.824035140953953</v>
      </c>
      <c r="Y13" s="35">
        <f t="shared" si="17"/>
        <v>76.79227689100982</v>
      </c>
      <c r="Z13" s="35">
        <f t="shared" si="18"/>
        <v>74.119136890720824</v>
      </c>
      <c r="AA13" s="35">
        <f t="shared" si="19"/>
        <v>-2.3677244613422985</v>
      </c>
      <c r="AB13" s="35">
        <f t="shared" si="20"/>
        <v>-2.3677244613422914</v>
      </c>
      <c r="AC13" s="35">
        <f t="shared" si="21"/>
        <v>-2.3677244613422914</v>
      </c>
      <c r="AF13">
        <v>1.63</v>
      </c>
      <c r="AG13">
        <v>2.4</v>
      </c>
      <c r="AJ13" t="s">
        <v>178</v>
      </c>
    </row>
    <row r="14" spans="1:36" ht="15" x14ac:dyDescent="0.25">
      <c r="A14">
        <v>2.06</v>
      </c>
      <c r="B14">
        <v>3.91</v>
      </c>
      <c r="C14">
        <v>3.54</v>
      </c>
      <c r="D14" s="20">
        <f t="shared" si="9"/>
        <v>2.3677244613423021E-2</v>
      </c>
      <c r="E14" s="17">
        <f>IF(OR($A14="",$B14="",$C14=""),"",A14*'MPTO_working_3-way'!$I13)</f>
        <v>2.1087751239036514</v>
      </c>
      <c r="F14" s="21">
        <f>IF(OR($A14="",$B14="",$C14=""),"",B14*'MPTO_working_3-way'!$I13)</f>
        <v>4.002578026438484</v>
      </c>
      <c r="G14" s="22">
        <f>IF(OR($A14="",$B14="",$C14=""),"",C14*'MPTO_working_3-way'!$I13)</f>
        <v>3.6238174459315173</v>
      </c>
      <c r="H14" s="17">
        <f>IF(OR($A14="",$B14="",$C14=""),"",'MPTO_working_3-way'!E13)</f>
        <v>2.0940457808062476</v>
      </c>
      <c r="I14" s="21">
        <f>IF(OR($A14="",$B14="",$C14=""),"",'MPTO_working_3-way'!F13)</f>
        <v>4.0345020800785436</v>
      </c>
      <c r="J14" s="22">
        <f>IF(OR($A14="",$B14="",$C14=""),"",'MPTO_working_3-way'!G13)</f>
        <v>3.6417473196880681</v>
      </c>
      <c r="K14" s="17">
        <f>IF(OR($A14="",$B14="",$C14=""),"",'OddsRatio_working_3-way'!H13)</f>
        <v>2.0999953136135088</v>
      </c>
      <c r="L14" s="21">
        <f>IF(OR($A14="",$B14="",$C14=""),"",'OddsRatio_working_3-way'!I13)</f>
        <v>4.0197984552974626</v>
      </c>
      <c r="M14" s="22">
        <f>IF(OR($A14="",$B14="",$C14=""),"",'OddsRatio_working_3-way'!J13)</f>
        <v>3.6358378269606724</v>
      </c>
      <c r="N14" s="23">
        <f t="shared" si="10"/>
        <v>47.420893231557741</v>
      </c>
      <c r="O14" s="24">
        <f t="shared" si="11"/>
        <v>24.983897712790011</v>
      </c>
      <c r="P14" s="24">
        <f t="shared" si="12"/>
        <v>27.595209055652248</v>
      </c>
      <c r="Q14" t="s">
        <v>198</v>
      </c>
      <c r="R14" t="s">
        <v>183</v>
      </c>
      <c r="S14" s="62">
        <v>44450</v>
      </c>
      <c r="T14" s="35">
        <v>100</v>
      </c>
      <c r="U14" s="35">
        <f t="shared" si="13"/>
        <v>68.253968253968253</v>
      </c>
      <c r="V14" s="35">
        <f t="shared" si="14"/>
        <v>74.874371859296474</v>
      </c>
      <c r="W14" s="35">
        <f t="shared" si="15"/>
        <v>54.545454545454554</v>
      </c>
      <c r="X14" s="35">
        <f t="shared" si="16"/>
        <v>70.580173595248979</v>
      </c>
      <c r="Y14" s="35">
        <f t="shared" si="17"/>
        <v>77.2005772005772</v>
      </c>
      <c r="Z14" s="35">
        <f t="shared" si="18"/>
        <v>56.871659886735259</v>
      </c>
      <c r="AA14" s="35">
        <f t="shared" si="19"/>
        <v>-2.3262053412807262</v>
      </c>
      <c r="AB14" s="35">
        <f t="shared" si="20"/>
        <v>-2.3262053412807262</v>
      </c>
      <c r="AC14" s="35">
        <f t="shared" si="21"/>
        <v>-2.3262053412807049</v>
      </c>
      <c r="AF14">
        <v>1.64</v>
      </c>
      <c r="AG14">
        <v>2.39</v>
      </c>
      <c r="AJ14" t="s">
        <v>178</v>
      </c>
    </row>
    <row r="15" spans="1:36" ht="15" x14ac:dyDescent="0.25">
      <c r="A15">
        <v>3.15</v>
      </c>
      <c r="B15">
        <v>3.98</v>
      </c>
      <c r="C15">
        <v>2.2000000000000002</v>
      </c>
      <c r="D15" s="20">
        <f t="shared" si="9"/>
        <v>2.3262053412807182E-2</v>
      </c>
      <c r="E15" s="17">
        <f>IF(OR($A15="",$B15="",$C15=""),"",A15*'MPTO_working_3-way'!$I14)</f>
        <v>3.2232754682503426</v>
      </c>
      <c r="F15" s="21">
        <f>IF(OR($A15="",$B15="",$C15=""),"",B15*'MPTO_working_3-way'!$I14)</f>
        <v>4.072582972582973</v>
      </c>
      <c r="G15" s="22">
        <f>IF(OR($A15="",$B15="",$C15=""),"",C15*'MPTO_working_3-way'!$I14)</f>
        <v>2.2511765175081759</v>
      </c>
      <c r="H15" s="17">
        <f>IF(OR($A15="",$B15="",$C15=""),"",'MPTO_working_3-way'!E14)</f>
        <v>3.2288655449068147</v>
      </c>
      <c r="I15" s="21">
        <f>IF(OR($A15="",$B15="",$C15=""),"",'MPTO_working_3-way'!F14)</f>
        <v>4.1067380040102437</v>
      </c>
      <c r="J15" s="22">
        <f>IF(OR($A15="",$B15="",$C15=""),"",'MPTO_working_3-way'!G14)</f>
        <v>2.2381807657143478</v>
      </c>
      <c r="K15" s="17">
        <f>IF(OR($A15="",$B15="",$C15=""),"",'OddsRatio_working_3-way'!H14)</f>
        <v>3.2284356950660191</v>
      </c>
      <c r="L15" s="21">
        <f>IF(OR($A15="",$B15="",$C15=""),"",'OddsRatio_working_3-way'!I14)</f>
        <v>4.0887155215333655</v>
      </c>
      <c r="M15" s="22">
        <f>IF(OR($A15="",$B15="",$C15=""),"",'OddsRatio_working_3-way'!J14)</f>
        <v>2.2437780623624293</v>
      </c>
      <c r="N15" s="23">
        <f t="shared" si="10"/>
        <v>31.024341848846689</v>
      </c>
      <c r="O15" s="24">
        <f t="shared" si="11"/>
        <v>24.55444141303192</v>
      </c>
      <c r="P15" s="24">
        <f t="shared" si="12"/>
        <v>44.421216738121387</v>
      </c>
      <c r="Q15" t="s">
        <v>208</v>
      </c>
      <c r="R15" t="s">
        <v>199</v>
      </c>
      <c r="S15" s="62">
        <v>44450</v>
      </c>
      <c r="T15" s="35">
        <v>100</v>
      </c>
      <c r="U15" s="35">
        <f t="shared" si="13"/>
        <v>42.528735632183903</v>
      </c>
      <c r="V15" s="35">
        <f t="shared" si="14"/>
        <v>75.550122249388764</v>
      </c>
      <c r="W15" s="35">
        <f t="shared" si="15"/>
        <v>79.550102249488745</v>
      </c>
      <c r="X15" s="35">
        <f t="shared" si="16"/>
        <v>44.899775501122498</v>
      </c>
      <c r="Y15" s="35">
        <f t="shared" si="17"/>
        <v>77.921162118327331</v>
      </c>
      <c r="Z15" s="35">
        <f t="shared" si="18"/>
        <v>81.921142118427341</v>
      </c>
      <c r="AA15" s="35">
        <f t="shared" si="19"/>
        <v>-2.3710398689385954</v>
      </c>
      <c r="AB15" s="35">
        <f t="shared" si="20"/>
        <v>-2.371039868938567</v>
      </c>
      <c r="AC15" s="35">
        <f t="shared" si="21"/>
        <v>-2.3710398689385954</v>
      </c>
      <c r="AF15">
        <v>1.44</v>
      </c>
      <c r="AG15">
        <v>2.96</v>
      </c>
      <c r="AJ15" t="s">
        <v>178</v>
      </c>
    </row>
    <row r="16" spans="1:36" ht="15" x14ac:dyDescent="0.25">
      <c r="A16">
        <v>1.74</v>
      </c>
      <c r="B16">
        <v>4.09</v>
      </c>
      <c r="C16">
        <v>4.8899999999999997</v>
      </c>
      <c r="D16" s="20">
        <f t="shared" si="9"/>
        <v>2.3710398689385848E-2</v>
      </c>
      <c r="E16" s="17">
        <f>IF(OR($A16="",$B16="",$C16=""),"",A16*'MPTO_working_3-way'!$I15)</f>
        <v>1.7812560937195314</v>
      </c>
      <c r="F16" s="21">
        <f>IF(OR($A16="",$B16="",$C16=""),"",B16*'MPTO_working_3-way'!$I15)</f>
        <v>4.1869755306395877</v>
      </c>
      <c r="G16" s="22">
        <f>IF(OR($A16="",$B16="",$C16=""),"",C16*'MPTO_working_3-way'!$I15)</f>
        <v>5.0059438495910964</v>
      </c>
      <c r="H16" s="17">
        <f>IF(OR($A16="",$B16="",$C16=""),"",'MPTO_working_3-way'!E15)</f>
        <v>1.7642621887347556</v>
      </c>
      <c r="I16" s="21">
        <f>IF(OR($A16="",$B16="",$C16=""),"",'MPTO_working_3-way'!F15)</f>
        <v>4.2266264475212294</v>
      </c>
      <c r="J16" s="22">
        <f>IF(OR($A16="",$B16="",$C16=""),"",'MPTO_working_3-way'!G15)</f>
        <v>5.0865861255579494</v>
      </c>
      <c r="K16" s="17">
        <f>IF(OR($A16="",$B16="",$C16=""),"",'OddsRatio_working_3-way'!H15)</f>
        <v>1.7704135311201443</v>
      </c>
      <c r="L16" s="21">
        <f>IF(OR($A16="",$B16="",$C16=""),"",'OddsRatio_working_3-way'!I15)</f>
        <v>4.2169970421097913</v>
      </c>
      <c r="M16" s="22">
        <f>IF(OR($A16="",$B16="",$C16=""),"",'OddsRatio_working_3-way'!J15)</f>
        <v>5.0498765352126496</v>
      </c>
      <c r="N16" s="23">
        <f t="shared" si="10"/>
        <v>56.140158819715204</v>
      </c>
      <c r="O16" s="24">
        <f t="shared" si="11"/>
        <v>23.883588348729699</v>
      </c>
      <c r="P16" s="24">
        <f t="shared" si="12"/>
        <v>19.976252831555104</v>
      </c>
      <c r="Q16" t="s">
        <v>203</v>
      </c>
      <c r="R16" t="s">
        <v>200</v>
      </c>
      <c r="S16" s="62">
        <v>44450</v>
      </c>
      <c r="T16" s="35">
        <v>100</v>
      </c>
      <c r="U16" s="35">
        <f t="shared" si="13"/>
        <v>67.532467532467535</v>
      </c>
      <c r="V16" s="35">
        <f t="shared" si="14"/>
        <v>75.308641975308646</v>
      </c>
      <c r="W16" s="35">
        <f t="shared" si="15"/>
        <v>54.954954954954964</v>
      </c>
      <c r="X16" s="35">
        <f t="shared" si="16"/>
        <v>69.736403069736397</v>
      </c>
      <c r="Y16" s="35">
        <f t="shared" si="17"/>
        <v>77.512577512577508</v>
      </c>
      <c r="Z16" s="35">
        <f t="shared" si="18"/>
        <v>57.158890492223826</v>
      </c>
      <c r="AA16" s="35">
        <f t="shared" si="19"/>
        <v>-2.2039355372688618</v>
      </c>
      <c r="AB16" s="35">
        <f t="shared" si="20"/>
        <v>-2.2039355372688618</v>
      </c>
      <c r="AC16" s="35">
        <f t="shared" si="21"/>
        <v>-2.2039355372688618</v>
      </c>
      <c r="AF16">
        <v>1.92</v>
      </c>
      <c r="AG16">
        <v>1.99</v>
      </c>
      <c r="AJ16" t="s">
        <v>178</v>
      </c>
    </row>
    <row r="17" spans="1:36" ht="15" x14ac:dyDescent="0.25">
      <c r="A17">
        <v>3.08</v>
      </c>
      <c r="B17">
        <v>4.05</v>
      </c>
      <c r="C17">
        <v>2.2200000000000002</v>
      </c>
      <c r="D17" s="20">
        <f t="shared" si="9"/>
        <v>2.2039355372688529E-2</v>
      </c>
      <c r="E17" s="17">
        <f>IF(OR($A17="",$B17="",$C17=""),"",A17*'MPTO_working_3-way'!$I16)</f>
        <v>3.1478812145478807</v>
      </c>
      <c r="F17" s="21">
        <f>IF(OR($A17="",$B17="",$C17=""),"",B17*'MPTO_working_3-way'!$I16)</f>
        <v>4.1392593892593883</v>
      </c>
      <c r="G17" s="22">
        <f>IF(OR($A17="",$B17="",$C17=""),"",C17*'MPTO_working_3-way'!$I16)</f>
        <v>2.2689273689273688</v>
      </c>
      <c r="H17" s="17">
        <f>IF(OR($A17="",$B17="",$C17=""),"",'MPTO_working_3-way'!E16)</f>
        <v>3.1513047990568479</v>
      </c>
      <c r="I17" s="21">
        <f>IF(OR($A17="",$B17="",$C17=""),"",'MPTO_working_3-way'!F16)</f>
        <v>4.1741953766565763</v>
      </c>
      <c r="J17" s="22">
        <f>IF(OR($A17="",$B17="",$C17=""),"",'MPTO_working_3-way'!G16)</f>
        <v>2.2568065353170512</v>
      </c>
      <c r="K17" s="17">
        <f>IF(OR($A17="",$B17="",$C17=""),"",'OddsRatio_working_3-way'!H16)</f>
        <v>3.1518031575358485</v>
      </c>
      <c r="L17" s="21">
        <f>IF(OR($A17="",$B17="",$C17=""),"",'OddsRatio_working_3-way'!I16)</f>
        <v>4.1552882838867005</v>
      </c>
      <c r="M17" s="22">
        <f>IF(OR($A17="",$B17="",$C17=""),"",'OddsRatio_working_3-way'!J16)</f>
        <v>2.2621153135546801</v>
      </c>
      <c r="N17" s="23">
        <f t="shared" si="10"/>
        <v>31.767399461533575</v>
      </c>
      <c r="O17" s="24">
        <f t="shared" si="11"/>
        <v>24.158911195437881</v>
      </c>
      <c r="P17" s="24">
        <f t="shared" si="12"/>
        <v>44.073689343028562</v>
      </c>
      <c r="Q17" t="s">
        <v>207</v>
      </c>
      <c r="R17" t="s">
        <v>174</v>
      </c>
      <c r="S17" s="62">
        <v>44450</v>
      </c>
      <c r="T17" s="35">
        <v>100</v>
      </c>
      <c r="U17" s="35">
        <f t="shared" si="13"/>
        <v>60</v>
      </c>
      <c r="V17" s="35">
        <f t="shared" si="14"/>
        <v>72.899728997289984</v>
      </c>
      <c r="W17" s="35">
        <f t="shared" si="15"/>
        <v>63.768115942028999</v>
      </c>
      <c r="X17" s="35">
        <f t="shared" si="16"/>
        <v>63.332155060681053</v>
      </c>
      <c r="Y17" s="35">
        <f t="shared" si="17"/>
        <v>76.231884057971016</v>
      </c>
      <c r="Z17" s="35">
        <f t="shared" si="18"/>
        <v>67.100271002710031</v>
      </c>
      <c r="AA17" s="35">
        <f t="shared" si="19"/>
        <v>-3.3321550606810533</v>
      </c>
      <c r="AB17" s="35">
        <f t="shared" si="20"/>
        <v>-3.332155060681032</v>
      </c>
      <c r="AC17" s="35">
        <f t="shared" si="21"/>
        <v>-3.332155060681032</v>
      </c>
      <c r="AF17">
        <v>1.48</v>
      </c>
      <c r="AG17">
        <v>2.78</v>
      </c>
      <c r="AJ17" t="s">
        <v>178</v>
      </c>
    </row>
    <row r="18" spans="1:36" ht="15" x14ac:dyDescent="0.25">
      <c r="A18">
        <v>2.5</v>
      </c>
      <c r="B18">
        <v>3.69</v>
      </c>
      <c r="C18">
        <v>2.76</v>
      </c>
      <c r="D18" s="20">
        <f t="shared" si="9"/>
        <v>3.3321550606810524E-2</v>
      </c>
      <c r="E18" s="17">
        <f>IF(OR($A18="",$B18="",$C18=""),"",A18*'MPTO_working_3-way'!$I17)</f>
        <v>2.5833038765170264</v>
      </c>
      <c r="F18" s="21">
        <f>IF(OR($A18="",$B18="",$C18=""),"",B18*'MPTO_working_3-way'!$I17)</f>
        <v>3.8129565217391308</v>
      </c>
      <c r="G18" s="22">
        <f>IF(OR($A18="",$B18="",$C18=""),"",C18*'MPTO_working_3-way'!$I17)</f>
        <v>2.8519674796747969</v>
      </c>
      <c r="H18" s="17">
        <f>IF(OR($A18="",$B18="",$C18=""),"",'MPTO_working_3-way'!E17)</f>
        <v>2.571402601599742</v>
      </c>
      <c r="I18" s="21">
        <f>IF(OR($A18="",$B18="",$C18=""),"",'MPTO_working_3-way'!F17)</f>
        <v>3.84769993350662</v>
      </c>
      <c r="J18" s="22">
        <f>IF(OR($A18="",$B18="",$C18=""),"",'MPTO_working_3-way'!G17)</f>
        <v>2.8472859027979691</v>
      </c>
      <c r="K18" s="17">
        <f>IF(OR($A18="",$B18="",$C18=""),"",'OddsRatio_working_3-way'!H17)</f>
        <v>2.5772629613223819</v>
      </c>
      <c r="L18" s="21">
        <f>IF(OR($A18="",$B18="",$C18=""),"",'OddsRatio_working_3-way'!I17)</f>
        <v>3.8285582439714716</v>
      </c>
      <c r="M18" s="22">
        <f>IF(OR($A18="",$B18="",$C18=""),"",'OddsRatio_working_3-way'!J17)</f>
        <v>2.8506552079515948</v>
      </c>
      <c r="N18" s="23">
        <f t="shared" si="10"/>
        <v>38.710118816848727</v>
      </c>
      <c r="O18" s="24">
        <f t="shared" si="11"/>
        <v>26.226367762092632</v>
      </c>
      <c r="P18" s="24">
        <f t="shared" si="12"/>
        <v>35.06351342105863</v>
      </c>
      <c r="Q18" t="s">
        <v>180</v>
      </c>
      <c r="R18" t="s">
        <v>286</v>
      </c>
      <c r="S18" s="62">
        <v>44450</v>
      </c>
      <c r="T18" s="35">
        <v>100</v>
      </c>
      <c r="U18" s="35">
        <f t="shared" si="13"/>
        <v>71.590909090909093</v>
      </c>
      <c r="V18" s="35">
        <f t="shared" si="14"/>
        <v>74.874371859296474</v>
      </c>
      <c r="W18" s="35">
        <f t="shared" si="15"/>
        <v>50</v>
      </c>
      <c r="X18" s="35">
        <f t="shared" si="16"/>
        <v>75.125628140703512</v>
      </c>
      <c r="Y18" s="35">
        <f t="shared" si="17"/>
        <v>78.409090909090921</v>
      </c>
      <c r="Z18" s="35">
        <f t="shared" si="18"/>
        <v>53.534719049794433</v>
      </c>
      <c r="AA18" s="35">
        <f t="shared" si="19"/>
        <v>-3.5347190497944183</v>
      </c>
      <c r="AB18" s="35">
        <f t="shared" si="20"/>
        <v>-3.5347190497944467</v>
      </c>
      <c r="AC18" s="35">
        <f t="shared" si="21"/>
        <v>-3.5347190497944325</v>
      </c>
      <c r="AF18">
        <v>1.6</v>
      </c>
      <c r="AG18">
        <v>2.42</v>
      </c>
      <c r="AJ18" t="s">
        <v>179</v>
      </c>
    </row>
    <row r="19" spans="1:36" ht="15" x14ac:dyDescent="0.25">
      <c r="A19">
        <v>3.52</v>
      </c>
      <c r="B19">
        <v>3.98</v>
      </c>
      <c r="C19">
        <v>2</v>
      </c>
      <c r="D19" s="20">
        <f t="shared" si="9"/>
        <v>3.5347190497944325E-2</v>
      </c>
      <c r="E19" s="17">
        <f>IF(OR($A19="",$B19="",$C19=""),"",A19*'MPTO_working_3-way'!$I18)</f>
        <v>3.6444221105527639</v>
      </c>
      <c r="F19" s="21">
        <f>IF(OR($A19="",$B19="",$C19=""),"",B19*'MPTO_working_3-way'!$I18)</f>
        <v>4.1206818181818186</v>
      </c>
      <c r="G19" s="22">
        <f>IF(OR($A19="",$B19="",$C19=""),"",C19*'MPTO_working_3-way'!$I18)</f>
        <v>2.0706943809958887</v>
      </c>
      <c r="H19" s="17">
        <f>IF(OR($A19="",$B19="",$C19=""),"",'MPTO_working_3-way'!E18)</f>
        <v>3.6723053264364602</v>
      </c>
      <c r="I19" s="21">
        <f>IF(OR($A19="",$B19="",$C19=""),"",'MPTO_working_3-way'!F18)</f>
        <v>4.1758206819807651</v>
      </c>
      <c r="J19" s="22">
        <f>IF(OR($A19="",$B19="",$C19=""),"",'MPTO_working_3-way'!G18)</f>
        <v>2.0482669889664313</v>
      </c>
      <c r="K19" s="17">
        <f>IF(OR($A19="",$B19="",$C19=""),"",'OddsRatio_working_3-way'!H18)</f>
        <v>3.6639330662671785</v>
      </c>
      <c r="L19" s="21">
        <f>IF(OR($A19="",$B19="",$C19=""),"",'OddsRatio_working_3-way'!I18)</f>
        <v>4.1502065624905535</v>
      </c>
      <c r="M19" s="22">
        <f>IF(OR($A19="",$B19="",$C19=""),"",'OddsRatio_working_3-way'!J18)</f>
        <v>2.0571162961377691</v>
      </c>
      <c r="N19" s="23">
        <f t="shared" si="10"/>
        <v>27.439192543158125</v>
      </c>
      <c r="O19" s="24">
        <f t="shared" si="11"/>
        <v>24.26782858088357</v>
      </c>
      <c r="P19" s="24">
        <f t="shared" si="12"/>
        <v>48.292978875958305</v>
      </c>
      <c r="Q19" t="s">
        <v>372</v>
      </c>
      <c r="R19" t="s">
        <v>205</v>
      </c>
      <c r="S19" s="62">
        <v>44450</v>
      </c>
      <c r="T19" s="35">
        <v>100</v>
      </c>
      <c r="U19" s="35">
        <f t="shared" si="13"/>
        <v>58.847736625514408</v>
      </c>
      <c r="V19" s="35">
        <f t="shared" si="14"/>
        <v>71.098265895953759</v>
      </c>
      <c r="W19" s="35">
        <f t="shared" si="15"/>
        <v>66.777408637873762</v>
      </c>
      <c r="X19" s="35">
        <f t="shared" si="16"/>
        <v>62.124325466172493</v>
      </c>
      <c r="Y19" s="35">
        <f t="shared" si="17"/>
        <v>74.374854736611837</v>
      </c>
      <c r="Z19" s="35">
        <f t="shared" si="18"/>
        <v>70.053997478531841</v>
      </c>
      <c r="AA19" s="35">
        <f t="shared" si="19"/>
        <v>-3.2765888406580856</v>
      </c>
      <c r="AB19" s="35">
        <f t="shared" si="20"/>
        <v>-3.2765888406580785</v>
      </c>
      <c r="AC19" s="35">
        <f t="shared" si="21"/>
        <v>-3.2765888406580785</v>
      </c>
      <c r="AF19">
        <v>1.72</v>
      </c>
      <c r="AG19">
        <v>2.19</v>
      </c>
      <c r="AJ19" t="s">
        <v>179</v>
      </c>
    </row>
    <row r="20" spans="1:36" ht="15" x14ac:dyDescent="0.25">
      <c r="A20">
        <v>2.4300000000000002</v>
      </c>
      <c r="B20">
        <v>3.46</v>
      </c>
      <c r="C20">
        <v>3.01</v>
      </c>
      <c r="D20" s="20">
        <f t="shared" si="9"/>
        <v>3.2765888406580901E-2</v>
      </c>
      <c r="E20" s="17">
        <f>IF(OR($A20="",$B20="",$C20=""),"",A20*'MPTO_working_3-way'!$I19)</f>
        <v>2.5096211088279916</v>
      </c>
      <c r="F20" s="21">
        <f>IF(OR($A20="",$B20="",$C20=""),"",B20*'MPTO_working_3-way'!$I19)</f>
        <v>3.5733699738867699</v>
      </c>
      <c r="G20" s="22">
        <f>IF(OR($A20="",$B20="",$C20=""),"",C20*'MPTO_working_3-way'!$I19)</f>
        <v>3.1086253241038082</v>
      </c>
      <c r="H20" s="17">
        <f>IF(OR($A20="",$B20="",$C20=""),"",'MPTO_working_3-way'!E19)</f>
        <v>2.4962514357424261</v>
      </c>
      <c r="I20" s="21">
        <f>IF(OR($A20="",$B20="",$C20=""),"",'MPTO_working_3-way'!F19)</f>
        <v>3.5958885988504701</v>
      </c>
      <c r="J20" s="22">
        <f>IF(OR($A20="",$B20="",$C20=""),"",'MPTO_working_3-way'!G19)</f>
        <v>3.1123177833661786</v>
      </c>
      <c r="K20" s="17">
        <f>IF(OR($A20="",$B20="",$C20=""),"",'OddsRatio_working_3-way'!H19)</f>
        <v>2.502291910110396</v>
      </c>
      <c r="L20" s="21">
        <f>IF(OR($A20="",$B20="",$C20=""),"",'OddsRatio_working_3-way'!I19)</f>
        <v>3.5843623069031976</v>
      </c>
      <c r="M20" s="22">
        <f>IF(OR($A20="",$B20="",$C20=""),"",'OddsRatio_working_3-way'!J19)</f>
        <v>3.1116131044209059</v>
      </c>
      <c r="N20" s="23">
        <f t="shared" si="10"/>
        <v>39.846652408299441</v>
      </c>
      <c r="O20" s="24">
        <f t="shared" si="11"/>
        <v>27.984787674036887</v>
      </c>
      <c r="P20" s="24">
        <f t="shared" si="12"/>
        <v>32.168559917663671</v>
      </c>
      <c r="Q20" t="s">
        <v>366</v>
      </c>
      <c r="R20" t="s">
        <v>211</v>
      </c>
      <c r="S20" s="62">
        <v>44450</v>
      </c>
      <c r="T20" s="35">
        <v>100</v>
      </c>
      <c r="U20" s="35">
        <f t="shared" si="13"/>
        <v>33.333333333333329</v>
      </c>
      <c r="V20" s="35">
        <f t="shared" si="14"/>
        <v>79.209979209979196</v>
      </c>
      <c r="W20" s="35">
        <f t="shared" si="15"/>
        <v>83.739837398373979</v>
      </c>
      <c r="X20" s="35">
        <f t="shared" si="16"/>
        <v>37.050183391646804</v>
      </c>
      <c r="Y20" s="35">
        <f t="shared" si="17"/>
        <v>82.926829268292678</v>
      </c>
      <c r="Z20" s="35">
        <f t="shared" si="18"/>
        <v>87.456687456687447</v>
      </c>
      <c r="AA20" s="35">
        <f t="shared" si="19"/>
        <v>-3.7168500583134758</v>
      </c>
      <c r="AB20" s="35">
        <f t="shared" si="20"/>
        <v>-3.7168500583134829</v>
      </c>
      <c r="AC20" s="35">
        <f t="shared" si="21"/>
        <v>-3.7168500583134687</v>
      </c>
      <c r="AF20">
        <v>1.68</v>
      </c>
      <c r="AG20">
        <v>2.25</v>
      </c>
      <c r="AJ20" t="s">
        <v>179</v>
      </c>
    </row>
    <row r="21" spans="1:36" ht="15" x14ac:dyDescent="0.25">
      <c r="A21">
        <v>1.5</v>
      </c>
      <c r="B21">
        <v>4.8099999999999996</v>
      </c>
      <c r="C21">
        <v>6.15</v>
      </c>
      <c r="D21" s="20">
        <f t="shared" si="9"/>
        <v>3.7168500583134811E-2</v>
      </c>
      <c r="E21" s="17">
        <f>IF(OR($A21="",$B21="",$C21=""),"",A21*'MPTO_working_3-way'!$I20)</f>
        <v>1.5557527508747022</v>
      </c>
      <c r="F21" s="21">
        <f>IF(OR($A21="",$B21="",$C21=""),"",B21*'MPTO_working_3-way'!$I20)</f>
        <v>4.9887804878048776</v>
      </c>
      <c r="G21" s="22">
        <f>IF(OR($A21="",$B21="",$C21=""),"",C21*'MPTO_working_3-way'!$I20)</f>
        <v>6.3785862785862797</v>
      </c>
      <c r="H21" s="17">
        <f>IF(OR($A21="",$B21="",$C21=""),"",'MPTO_working_3-way'!E20)</f>
        <v>1.5284042470743238</v>
      </c>
      <c r="I21" s="21">
        <f>IF(OR($A21="",$B21="",$C21=""),"",'MPTO_working_3-way'!F20)</f>
        <v>5.114809371487854</v>
      </c>
      <c r="J21" s="22">
        <f>IF(OR($A21="",$B21="",$C21=""),"",'MPTO_working_3-way'!G20)</f>
        <v>6.6572521660852964</v>
      </c>
      <c r="K21" s="17">
        <f>IF(OR($A21="",$B21="",$C21=""),"",'OddsRatio_working_3-way'!H20)</f>
        <v>1.5371256656401777</v>
      </c>
      <c r="L21" s="21">
        <f>IF(OR($A21="",$B21="",$C21=""),"",'OddsRatio_working_3-way'!I20)</f>
        <v>5.0928975721781544</v>
      </c>
      <c r="M21" s="22">
        <f>IF(OR($A21="",$B21="",$C21=""),"",'OddsRatio_working_3-way'!J20)</f>
        <v>6.5323943560938309</v>
      </c>
      <c r="N21" s="23">
        <f t="shared" si="10"/>
        <v>64.277565920276388</v>
      </c>
      <c r="O21" s="24">
        <f t="shared" si="11"/>
        <v>20.044978977217173</v>
      </c>
      <c r="P21" s="24">
        <f t="shared" si="12"/>
        <v>15.677455102506435</v>
      </c>
      <c r="Q21" t="s">
        <v>209</v>
      </c>
      <c r="R21" t="s">
        <v>176</v>
      </c>
      <c r="S21" s="62">
        <v>44450</v>
      </c>
      <c r="T21" s="35">
        <v>100</v>
      </c>
      <c r="U21" s="35">
        <f t="shared" si="13"/>
        <v>77.375565610859724</v>
      </c>
      <c r="V21" s="35">
        <f t="shared" si="14"/>
        <v>71.181556195965413</v>
      </c>
      <c r="W21" s="35">
        <f t="shared" si="15"/>
        <v>48.979591836734699</v>
      </c>
      <c r="X21" s="35">
        <f t="shared" si="16"/>
        <v>79.838851967299888</v>
      </c>
      <c r="Y21" s="35">
        <f t="shared" si="17"/>
        <v>73.644842552405578</v>
      </c>
      <c r="Z21" s="35">
        <f t="shared" si="18"/>
        <v>51.442878193174856</v>
      </c>
      <c r="AA21" s="35">
        <f t="shared" si="19"/>
        <v>-2.4632863564401646</v>
      </c>
      <c r="AB21" s="35">
        <f t="shared" si="20"/>
        <v>-2.4632863564401646</v>
      </c>
      <c r="AC21" s="35">
        <f t="shared" si="21"/>
        <v>-2.4632863564401575</v>
      </c>
      <c r="AF21">
        <v>1.52</v>
      </c>
      <c r="AG21">
        <v>2.63</v>
      </c>
      <c r="AJ21" t="s">
        <v>179</v>
      </c>
    </row>
    <row r="22" spans="1:36" ht="15" x14ac:dyDescent="0.25">
      <c r="A22">
        <v>4.42</v>
      </c>
      <c r="B22">
        <v>3.47</v>
      </c>
      <c r="C22">
        <v>1.96</v>
      </c>
      <c r="D22" s="20">
        <f t="shared" si="9"/>
        <v>2.4632863564401752E-2</v>
      </c>
      <c r="E22" s="17">
        <f>IF(OR($A22="",$B22="",$C22=""),"",A22*'MPTO_working_3-way'!$I21)</f>
        <v>4.5288772569546554</v>
      </c>
      <c r="F22" s="21">
        <f>IF(OR($A22="",$B22="",$C22=""),"",B22*'MPTO_working_3-way'!$I21)</f>
        <v>3.5554760365684741</v>
      </c>
      <c r="G22" s="22">
        <f>IF(OR($A22="",$B22="",$C22=""),"",C22*'MPTO_working_3-way'!$I21)</f>
        <v>2.0082804125862275</v>
      </c>
      <c r="H22" s="17">
        <f>IF(OR($A22="",$B22="",$C22=""),"",'MPTO_working_3-way'!E21)</f>
        <v>4.5864534917783084</v>
      </c>
      <c r="I22" s="21">
        <f>IF(OR($A22="",$B22="",$C22=""),"",'MPTO_working_3-way'!F21)</f>
        <v>3.5717668238841274</v>
      </c>
      <c r="J22" s="22">
        <f>IF(OR($A22="",$B22="",$C22=""),"",'MPTO_working_3-way'!G21)</f>
        <v>1.992059145818766</v>
      </c>
      <c r="K22" s="17">
        <f>IF(OR($A22="",$B22="",$C22=""),"",'OddsRatio_working_3-way'!H21)</f>
        <v>4.5571357230327392</v>
      </c>
      <c r="L22" s="21">
        <f>IF(OR($A22="",$B22="",$C22=""),"",'OddsRatio_working_3-way'!I21)</f>
        <v>3.5690424666347558</v>
      </c>
      <c r="M22" s="22">
        <f>IF(OR($A22="",$B22="",$C22=""),"",'OddsRatio_working_3-way'!J21)</f>
        <v>1.9984942380442776</v>
      </c>
      <c r="N22" s="23">
        <f t="shared" si="10"/>
        <v>22.080527761364593</v>
      </c>
      <c r="O22" s="24">
        <f t="shared" si="11"/>
        <v>28.125629021680549</v>
      </c>
      <c r="P22" s="24">
        <f t="shared" si="12"/>
        <v>49.793843216954848</v>
      </c>
      <c r="Q22" t="s">
        <v>34</v>
      </c>
      <c r="R22" t="s">
        <v>100</v>
      </c>
      <c r="S22" s="62">
        <v>44450</v>
      </c>
      <c r="T22" s="35">
        <v>100</v>
      </c>
      <c r="U22" s="35">
        <f t="shared" si="13"/>
        <v>34.640522875816991</v>
      </c>
      <c r="V22" s="35">
        <f t="shared" si="14"/>
        <v>78.118161925601754</v>
      </c>
      <c r="W22" s="35">
        <f t="shared" si="15"/>
        <v>84.615384615384613</v>
      </c>
      <c r="X22" s="35">
        <f t="shared" si="16"/>
        <v>37.26645345901364</v>
      </c>
      <c r="Y22" s="35">
        <f t="shared" si="17"/>
        <v>80.744092508798389</v>
      </c>
      <c r="Z22" s="35">
        <f t="shared" si="18"/>
        <v>87.241315198581262</v>
      </c>
      <c r="AA22" s="35">
        <f t="shared" si="19"/>
        <v>-2.6259305831966486</v>
      </c>
      <c r="AB22" s="35">
        <f t="shared" si="20"/>
        <v>-2.6259305831966344</v>
      </c>
      <c r="AC22" s="35">
        <f t="shared" si="21"/>
        <v>-2.6259305831966486</v>
      </c>
      <c r="AF22">
        <v>2.1800000000000002</v>
      </c>
      <c r="AG22">
        <v>1.76</v>
      </c>
      <c r="AJ22" t="s">
        <v>319</v>
      </c>
    </row>
    <row r="23" spans="1:36" ht="15" x14ac:dyDescent="0.25">
      <c r="A23">
        <v>1.53</v>
      </c>
      <c r="B23">
        <v>4.57</v>
      </c>
      <c r="C23">
        <v>6.5</v>
      </c>
      <c r="D23" s="20">
        <f t="shared" si="9"/>
        <v>2.6259305831966451E-2</v>
      </c>
      <c r="E23" s="17">
        <f>IF(OR($A23="",$B23="",$C23=""),"",A23*'MPTO_working_3-way'!$I22)</f>
        <v>1.5701767379229088</v>
      </c>
      <c r="F23" s="21">
        <f>IF(OR($A23="",$B23="",$C23=""),"",B23*'MPTO_working_3-way'!$I22)</f>
        <v>4.690005027652087</v>
      </c>
      <c r="G23" s="22">
        <f>IF(OR($A23="",$B23="",$C23=""),"",C23*'MPTO_working_3-way'!$I22)</f>
        <v>6.6706854879077824</v>
      </c>
      <c r="H23" s="17">
        <f>IF(OR($A23="",$B23="",$C23=""),"",'MPTO_working_3-way'!E22)</f>
        <v>1.5507682701226264</v>
      </c>
      <c r="I23" s="21">
        <f>IF(OR($A23="",$B23="",$C23=""),"",'MPTO_working_3-way'!F22)</f>
        <v>4.7604249770001976</v>
      </c>
      <c r="J23" s="22">
        <f>IF(OR($A23="",$B23="",$C23=""),"",'MPTO_working_3-way'!G22)</f>
        <v>6.8921287883191757</v>
      </c>
      <c r="K23" s="17">
        <f>IF(OR($A23="",$B23="",$C23=""),"",'OddsRatio_working_3-way'!H22)</f>
        <v>1.5572059510384513</v>
      </c>
      <c r="L23" s="21">
        <f>IF(OR($A23="",$B23="",$C23=""),"",'OddsRatio_working_3-way'!I22)</f>
        <v>4.7532551796363594</v>
      </c>
      <c r="M23" s="22">
        <f>IF(OR($A23="",$B23="",$C23=""),"",'OddsRatio_working_3-way'!J22)</f>
        <v>6.7823259070027957</v>
      </c>
      <c r="N23" s="23">
        <f t="shared" si="10"/>
        <v>63.687098136661938</v>
      </c>
      <c r="O23" s="24">
        <f t="shared" si="11"/>
        <v>21.321938763477625</v>
      </c>
      <c r="P23" s="24">
        <f t="shared" si="12"/>
        <v>14.990963099860425</v>
      </c>
      <c r="Q23" t="s">
        <v>38</v>
      </c>
      <c r="R23" t="s">
        <v>37</v>
      </c>
      <c r="S23" s="62">
        <v>44450</v>
      </c>
      <c r="T23" s="35">
        <v>100</v>
      </c>
      <c r="U23" s="35">
        <f t="shared" si="13"/>
        <v>65.870307167235495</v>
      </c>
      <c r="V23" s="35">
        <f t="shared" si="14"/>
        <v>68.652037617554868</v>
      </c>
      <c r="W23" s="35">
        <f t="shared" si="15"/>
        <v>63.235294117647051</v>
      </c>
      <c r="X23" s="35">
        <f t="shared" si="16"/>
        <v>68.112668264798089</v>
      </c>
      <c r="Y23" s="35">
        <f t="shared" si="17"/>
        <v>70.894398715117447</v>
      </c>
      <c r="Z23" s="35">
        <f t="shared" si="18"/>
        <v>65.477655215209651</v>
      </c>
      <c r="AA23" s="35">
        <f t="shared" si="19"/>
        <v>-2.2423610975625934</v>
      </c>
      <c r="AB23" s="35">
        <f t="shared" si="20"/>
        <v>-2.2423610975625792</v>
      </c>
      <c r="AC23" s="35">
        <f t="shared" si="21"/>
        <v>-2.2423610975626005</v>
      </c>
      <c r="AF23">
        <v>1.73</v>
      </c>
      <c r="AG23">
        <v>2.21</v>
      </c>
      <c r="AJ23" t="s">
        <v>319</v>
      </c>
    </row>
    <row r="24" spans="1:36" ht="15" x14ac:dyDescent="0.25">
      <c r="A24">
        <v>2.93</v>
      </c>
      <c r="B24">
        <v>3.19</v>
      </c>
      <c r="C24">
        <v>2.72</v>
      </c>
      <c r="D24" s="20">
        <f t="shared" si="9"/>
        <v>2.2423610975625952E-2</v>
      </c>
      <c r="E24" s="17">
        <f>IF(OR($A24="",$B24="",$C24=""),"",A24*'MPTO_working_3-way'!$I23)</f>
        <v>2.995701180158584</v>
      </c>
      <c r="F24" s="21">
        <f>IF(OR($A24="",$B24="",$C24=""),"",B24*'MPTO_working_3-way'!$I23)</f>
        <v>3.2615313190122466</v>
      </c>
      <c r="G24" s="22">
        <f>IF(OR($A24="",$B24="",$C24=""),"",C24*'MPTO_working_3-way'!$I23)</f>
        <v>2.7809922218537029</v>
      </c>
      <c r="H24" s="17">
        <f>IF(OR($A24="",$B24="",$C24=""),"",'MPTO_working_3-way'!E23)</f>
        <v>2.9956049263159419</v>
      </c>
      <c r="I24" s="21">
        <f>IF(OR($A24="",$B24="",$C24=""),"",'MPTO_working_3-way'!F23)</f>
        <v>3.2679195315048073</v>
      </c>
      <c r="J24" s="22">
        <f>IF(OR($A24="",$B24="",$C24=""),"",'MPTO_working_3-way'!G23)</f>
        <v>2.776447228440718</v>
      </c>
      <c r="K24" s="17">
        <f>IF(OR($A24="",$B24="",$C24=""),"",'OddsRatio_working_3-way'!H23)</f>
        <v>2.9957973112869958</v>
      </c>
      <c r="L24" s="21">
        <f>IF(OR($A24="",$B24="",$C24=""),"",'OddsRatio_working_3-way'!I23)</f>
        <v>3.2646611977816158</v>
      </c>
      <c r="M24" s="22">
        <f>IF(OR($A24="",$B24="",$C24=""),"",'OddsRatio_working_3-way'!J23)</f>
        <v>2.778638018349032</v>
      </c>
      <c r="N24" s="23">
        <f t="shared" si="10"/>
        <v>33.381166540351096</v>
      </c>
      <c r="O24" s="24">
        <f t="shared" si="11"/>
        <v>30.66044450257953</v>
      </c>
      <c r="P24" s="24">
        <f t="shared" si="12"/>
        <v>35.958388957069367</v>
      </c>
      <c r="Q24" t="s">
        <v>41</v>
      </c>
      <c r="R24" t="s">
        <v>65</v>
      </c>
      <c r="S24" s="62">
        <v>44450</v>
      </c>
      <c r="T24" s="35">
        <v>100</v>
      </c>
      <c r="U24" s="35">
        <f t="shared" si="13"/>
        <v>82.964224872231682</v>
      </c>
      <c r="V24" s="35">
        <f t="shared" si="14"/>
        <v>76.525821596244128</v>
      </c>
      <c r="W24" s="35">
        <f t="shared" si="15"/>
        <v>37.888198757763973</v>
      </c>
      <c r="X24" s="35">
        <f t="shared" si="16"/>
        <v>85.585979645991884</v>
      </c>
      <c r="Y24" s="35">
        <f t="shared" si="17"/>
        <v>79.14757637000433</v>
      </c>
      <c r="Z24" s="35">
        <f t="shared" si="18"/>
        <v>40.509953531524175</v>
      </c>
      <c r="AA24" s="35">
        <f t="shared" si="19"/>
        <v>-2.6217547737602018</v>
      </c>
      <c r="AB24" s="35">
        <f t="shared" si="20"/>
        <v>-2.6217547737602018</v>
      </c>
      <c r="AC24" s="35">
        <f t="shared" si="21"/>
        <v>-2.6217547737602018</v>
      </c>
      <c r="AF24">
        <v>2.52</v>
      </c>
      <c r="AG24">
        <v>1.58</v>
      </c>
      <c r="AJ24" t="s">
        <v>319</v>
      </c>
    </row>
    <row r="25" spans="1:36" ht="15" x14ac:dyDescent="0.25">
      <c r="A25">
        <v>5.87</v>
      </c>
      <c r="B25">
        <v>4.26</v>
      </c>
      <c r="C25">
        <v>1.61</v>
      </c>
      <c r="D25" s="20">
        <f t="shared" si="9"/>
        <v>2.6217547737601876E-2</v>
      </c>
      <c r="E25" s="17">
        <f>IF(OR($A25="",$B25="",$C25=""),"",A25*'MPTO_working_3-way'!$I24)</f>
        <v>6.0238970052197232</v>
      </c>
      <c r="F25" s="21">
        <f>IF(OR($A25="",$B25="",$C25=""),"",B25*'MPTO_working_3-way'!$I24)</f>
        <v>4.3716867533621837</v>
      </c>
      <c r="G25" s="22">
        <f>IF(OR($A25="",$B25="",$C25=""),"",C25*'MPTO_working_3-way'!$I24)</f>
        <v>1.6522102518575392</v>
      </c>
      <c r="H25" s="17">
        <f>IF(OR($A25="",$B25="",$C25=""),"",'MPTO_working_3-way'!E24)</f>
        <v>6.1874078458497657</v>
      </c>
      <c r="I25" s="21">
        <f>IF(OR($A25="",$B25="",$C25=""),"",'MPTO_working_3-way'!F24)</f>
        <v>4.4247278285610978</v>
      </c>
      <c r="J25" s="22">
        <f>IF(OR($A25="",$B25="",$C25=""),"",'MPTO_working_3-way'!G24)</f>
        <v>1.6329761109738503</v>
      </c>
      <c r="K25" s="17">
        <f>IF(OR($A25="",$B25="",$C25=""),"",'OddsRatio_working_3-way'!H24)</f>
        <v>6.1063776277772792</v>
      </c>
      <c r="L25" s="21">
        <f>IF(OR($A25="",$B25="",$C25=""),"",'OddsRatio_working_3-way'!I24)</f>
        <v>4.4182322518591235</v>
      </c>
      <c r="M25" s="22">
        <f>IF(OR($A25="",$B25="",$C25=""),"",'OddsRatio_working_3-way'!J24)</f>
        <v>1.6396078753478724</v>
      </c>
      <c r="N25" s="23">
        <f t="shared" si="10"/>
        <v>16.600549430601109</v>
      </c>
      <c r="O25" s="24">
        <f t="shared" si="11"/>
        <v>22.874465999443313</v>
      </c>
      <c r="P25" s="24">
        <f t="shared" si="12"/>
        <v>60.524984569955585</v>
      </c>
      <c r="Q25" t="s">
        <v>39</v>
      </c>
      <c r="R25" t="s">
        <v>59</v>
      </c>
      <c r="S25" s="62">
        <v>44450</v>
      </c>
      <c r="T25" s="35">
        <v>100</v>
      </c>
      <c r="U25" s="35">
        <f t="shared" si="13"/>
        <v>15.966386554621849</v>
      </c>
      <c r="V25" s="35">
        <f t="shared" si="14"/>
        <v>86.772486772486786</v>
      </c>
      <c r="W25" s="35">
        <f t="shared" si="15"/>
        <v>93.90986601705238</v>
      </c>
      <c r="X25" s="35">
        <f t="shared" si="16"/>
        <v>19.317647210460855</v>
      </c>
      <c r="Y25" s="35">
        <f t="shared" si="17"/>
        <v>90.123747428325771</v>
      </c>
      <c r="Z25" s="35">
        <f t="shared" si="18"/>
        <v>97.261126672891379</v>
      </c>
      <c r="AA25" s="35">
        <f t="shared" si="19"/>
        <v>-3.3512606558390061</v>
      </c>
      <c r="AB25" s="35">
        <f t="shared" si="20"/>
        <v>-3.3512606558389848</v>
      </c>
      <c r="AC25" s="35">
        <f t="shared" si="21"/>
        <v>-3.351260655838999</v>
      </c>
      <c r="AF25">
        <v>1.74</v>
      </c>
      <c r="AG25">
        <v>2.2000000000000002</v>
      </c>
      <c r="AJ25" t="s">
        <v>319</v>
      </c>
    </row>
    <row r="26" spans="1:36" ht="15" x14ac:dyDescent="0.25">
      <c r="A26">
        <v>1.19</v>
      </c>
      <c r="B26">
        <v>7.56</v>
      </c>
      <c r="C26">
        <v>16.420000000000002</v>
      </c>
      <c r="D26" s="20">
        <f t="shared" si="9"/>
        <v>3.3512606558390168E-2</v>
      </c>
      <c r="E26" s="17">
        <f>IF(OR($A26="",$B26="",$C26=""),"",A26*'MPTO_working_3-way'!$I25)</f>
        <v>1.2298800018044842</v>
      </c>
      <c r="F26" s="21">
        <f>IF(OR($A26="",$B26="",$C26=""),"",B26*'MPTO_working_3-way'!$I25)</f>
        <v>7.8133553055814291</v>
      </c>
      <c r="G26" s="22">
        <f>IF(OR($A26="",$B26="",$C26=""),"",C26*'MPTO_working_3-way'!$I25)</f>
        <v>16.970276999688767</v>
      </c>
      <c r="H26" s="17">
        <f>IF(OR($A26="",$B26="",$C26=""),"",'MPTO_working_3-way'!E25)</f>
        <v>1.20603218861947</v>
      </c>
      <c r="I26" s="21">
        <f>IF(OR($A26="",$B26="",$C26=""),"",'MPTO_working_3-way'!F25)</f>
        <v>8.2573476089163638</v>
      </c>
      <c r="J26" s="22">
        <f>IF(OR($A26="",$B26="",$C26=""),"",'MPTO_working_3-way'!G25)</f>
        <v>20.108395926291095</v>
      </c>
      <c r="K26" s="17">
        <f>IF(OR($A26="",$B26="",$C26=""),"",'OddsRatio_working_3-way'!H25)</f>
        <v>1.2121470844086701</v>
      </c>
      <c r="L26" s="21">
        <f>IF(OR($A26="",$B26="",$C26=""),"",'OddsRatio_working_3-way'!I25)</f>
        <v>8.3246572301098709</v>
      </c>
      <c r="M26" s="22">
        <f>IF(OR($A26="",$B26="",$C26=""),"",'OddsRatio_working_3-way'!J25)</f>
        <v>18.217410745166806</v>
      </c>
      <c r="N26" s="23">
        <f t="shared" si="10"/>
        <v>81.3087454493769</v>
      </c>
      <c r="O26" s="24">
        <f t="shared" si="11"/>
        <v>12.798598820735252</v>
      </c>
      <c r="P26" s="24">
        <f t="shared" si="12"/>
        <v>5.8926557298878492</v>
      </c>
      <c r="Q26" t="s">
        <v>104</v>
      </c>
      <c r="R26" t="s">
        <v>60</v>
      </c>
      <c r="S26" s="62">
        <v>44450</v>
      </c>
      <c r="T26" s="35">
        <v>100</v>
      </c>
      <c r="U26" s="35">
        <f t="shared" si="13"/>
        <v>65.870307167235495</v>
      </c>
      <c r="V26" s="35">
        <f t="shared" si="14"/>
        <v>71.264367816091948</v>
      </c>
      <c r="W26" s="35">
        <f t="shared" si="15"/>
        <v>60.629921259842511</v>
      </c>
      <c r="X26" s="35">
        <f t="shared" si="16"/>
        <v>68.105710924065519</v>
      </c>
      <c r="Y26" s="35">
        <f t="shared" si="17"/>
        <v>73.499771572921986</v>
      </c>
      <c r="Z26" s="35">
        <f t="shared" si="18"/>
        <v>62.865325016672543</v>
      </c>
      <c r="AA26" s="35">
        <f t="shared" si="19"/>
        <v>-2.2354037568300242</v>
      </c>
      <c r="AB26" s="35">
        <f t="shared" si="20"/>
        <v>-2.2354037568300384</v>
      </c>
      <c r="AC26" s="35">
        <f t="shared" si="21"/>
        <v>-2.2354037568300313</v>
      </c>
      <c r="AF26">
        <v>1.44</v>
      </c>
      <c r="AG26">
        <v>2.91</v>
      </c>
      <c r="AJ26" t="s">
        <v>319</v>
      </c>
    </row>
    <row r="27" spans="1:36" ht="15" x14ac:dyDescent="0.25">
      <c r="A27">
        <v>2.93</v>
      </c>
      <c r="B27">
        <v>3.48</v>
      </c>
      <c r="C27">
        <v>2.54</v>
      </c>
      <c r="D27" s="20">
        <f t="shared" si="9"/>
        <v>2.2354037568300233E-2</v>
      </c>
      <c r="E27" s="17">
        <f>IF(OR($A27="",$B27="",$C27=""),"",A27*'MPTO_working_3-way'!$I26)</f>
        <v>2.99549733007512</v>
      </c>
      <c r="F27" s="21">
        <f>IF(OR($A27="",$B27="",$C27=""),"",B27*'MPTO_working_3-way'!$I26)</f>
        <v>3.5577920507376848</v>
      </c>
      <c r="G27" s="22">
        <f>IF(OR($A27="",$B27="",$C27=""),"",C27*'MPTO_working_3-way'!$I26)</f>
        <v>2.5967792554234825</v>
      </c>
      <c r="H27" s="17">
        <f>IF(OR($A27="",$B27="",$C27=""),"",'MPTO_working_3-way'!E26)</f>
        <v>2.9953968316631365</v>
      </c>
      <c r="I27" s="21">
        <f>IF(OR($A27="",$B27="",$C27=""),"",'MPTO_working_3-way'!F26)</f>
        <v>3.5726410239337971</v>
      </c>
      <c r="J27" s="22">
        <f>IF(OR($A27="",$B27="",$C27=""),"",'MPTO_working_3-way'!G26)</f>
        <v>2.5890005070266642</v>
      </c>
      <c r="K27" s="17">
        <f>IF(OR($A27="",$B27="",$C27=""),"",'OddsRatio_working_3-way'!H26)</f>
        <v>2.9960064747047439</v>
      </c>
      <c r="L27" s="21">
        <f>IF(OR($A27="",$B27="",$C27=""),"",'OddsRatio_working_3-way'!I26)</f>
        <v>3.5648166099832976</v>
      </c>
      <c r="M27" s="22">
        <f>IF(OR($A27="",$B27="",$C27=""),"",'OddsRatio_working_3-way'!J26)</f>
        <v>2.5926683787799507</v>
      </c>
      <c r="N27" s="23">
        <f t="shared" si="10"/>
        <v>33.383438201059001</v>
      </c>
      <c r="O27" s="24">
        <f t="shared" si="11"/>
        <v>28.107320094569793</v>
      </c>
      <c r="P27" s="24">
        <f t="shared" si="12"/>
        <v>38.509241704371213</v>
      </c>
      <c r="Q27" t="s">
        <v>102</v>
      </c>
      <c r="R27" t="s">
        <v>63</v>
      </c>
      <c r="S27" s="62">
        <v>44450</v>
      </c>
      <c r="T27" s="35">
        <v>100</v>
      </c>
      <c r="U27" s="35">
        <f t="shared" si="13"/>
        <v>71.181556195965413</v>
      </c>
      <c r="V27" s="35">
        <f t="shared" si="14"/>
        <v>68.944099378881987</v>
      </c>
      <c r="W27" s="35">
        <f t="shared" si="15"/>
        <v>57.627118644067799</v>
      </c>
      <c r="X27" s="35">
        <f t="shared" si="16"/>
        <v>73.428781977050221</v>
      </c>
      <c r="Y27" s="35">
        <f t="shared" si="17"/>
        <v>71.191325159966794</v>
      </c>
      <c r="Z27" s="35">
        <f t="shared" si="18"/>
        <v>59.874344425152593</v>
      </c>
      <c r="AA27" s="35">
        <f t="shared" si="19"/>
        <v>-2.2472257810848077</v>
      </c>
      <c r="AB27" s="35">
        <f t="shared" si="20"/>
        <v>-2.2472257810848077</v>
      </c>
      <c r="AC27" s="35">
        <f t="shared" si="21"/>
        <v>-2.2472257810847935</v>
      </c>
      <c r="AF27">
        <v>1.72</v>
      </c>
      <c r="AG27">
        <v>2.23</v>
      </c>
      <c r="AJ27" t="s">
        <v>319</v>
      </c>
    </row>
    <row r="28" spans="1:36" ht="15" x14ac:dyDescent="0.25">
      <c r="A28">
        <v>3.47</v>
      </c>
      <c r="B28">
        <v>3.22</v>
      </c>
      <c r="C28">
        <v>2.36</v>
      </c>
      <c r="D28" s="20">
        <f t="shared" si="9"/>
        <v>2.2472257810848051E-2</v>
      </c>
      <c r="E28" s="17">
        <f>IF(OR($A28="",$B28="",$C28=""),"",A28*'MPTO_working_3-way'!$I27)</f>
        <v>3.5479787346036429</v>
      </c>
      <c r="F28" s="21">
        <f>IF(OR($A28="",$B28="",$C28=""),"",B28*'MPTO_working_3-way'!$I27)</f>
        <v>3.2923606701509307</v>
      </c>
      <c r="G28" s="22">
        <f>IF(OR($A28="",$B28="",$C28=""),"",C28*'MPTO_working_3-way'!$I27)</f>
        <v>2.4130345284336014</v>
      </c>
      <c r="H28" s="17">
        <f>IF(OR($A28="",$B28="",$C28=""),"",'MPTO_working_3-way'!E27)</f>
        <v>3.5626024092565722</v>
      </c>
      <c r="I28" s="21">
        <f>IF(OR($A28="",$B28="",$C28=""),"",'MPTO_working_3-way'!F27)</f>
        <v>3.2995867699652779</v>
      </c>
      <c r="J28" s="22">
        <f>IF(OR($A28="",$B28="",$C28=""),"",'MPTO_working_3-way'!G27)</f>
        <v>2.4024713110183722</v>
      </c>
      <c r="K28" s="17">
        <f>IF(OR($A28="",$B28="",$C28=""),"",'OddsRatio_working_3-way'!H27)</f>
        <v>3.5555631976104998</v>
      </c>
      <c r="L28" s="21">
        <f>IF(OR($A28="",$B28="",$C28=""),"",'OddsRatio_working_3-way'!I27)</f>
        <v>3.2969029549373725</v>
      </c>
      <c r="M28" s="22">
        <f>IF(OR($A28="",$B28="",$C28=""),"",'OddsRatio_working_3-way'!J27)</f>
        <v>2.4071117201418137</v>
      </c>
      <c r="N28" s="23">
        <f t="shared" si="10"/>
        <v>28.185061828216213</v>
      </c>
      <c r="O28" s="24">
        <f t="shared" si="11"/>
        <v>30.373343026059089</v>
      </c>
      <c r="P28" s="24">
        <f t="shared" si="12"/>
        <v>41.441595145724683</v>
      </c>
      <c r="Q28" t="s">
        <v>36</v>
      </c>
      <c r="R28" t="s">
        <v>62</v>
      </c>
      <c r="S28" s="62">
        <v>44450</v>
      </c>
      <c r="T28" s="35">
        <v>100</v>
      </c>
      <c r="U28" s="35">
        <f t="shared" si="13"/>
        <v>23.664122137404579</v>
      </c>
      <c r="V28" s="35">
        <f t="shared" si="14"/>
        <v>81.851179673321241</v>
      </c>
      <c r="W28" s="35">
        <f t="shared" si="15"/>
        <v>91.783073130649143</v>
      </c>
      <c r="X28" s="35">
        <f t="shared" si="16"/>
        <v>26.365747196029631</v>
      </c>
      <c r="Y28" s="35">
        <f t="shared" si="17"/>
        <v>84.552804731946267</v>
      </c>
      <c r="Z28" s="35">
        <f t="shared" si="18"/>
        <v>94.484698189274184</v>
      </c>
      <c r="AA28" s="35">
        <f t="shared" si="19"/>
        <v>-2.7016250586250514</v>
      </c>
      <c r="AB28" s="35">
        <f t="shared" si="20"/>
        <v>-2.7016250586250266</v>
      </c>
      <c r="AC28" s="35">
        <f t="shared" si="21"/>
        <v>-2.7016250586250408</v>
      </c>
      <c r="AF28">
        <v>2.37</v>
      </c>
      <c r="AG28">
        <v>1.65</v>
      </c>
      <c r="AJ28" t="s">
        <v>319</v>
      </c>
    </row>
    <row r="29" spans="1:36" ht="15" x14ac:dyDescent="0.25">
      <c r="A29">
        <v>1.31</v>
      </c>
      <c r="B29">
        <v>5.51</v>
      </c>
      <c r="C29">
        <v>12.17</v>
      </c>
      <c r="D29" s="20">
        <f t="shared" si="9"/>
        <v>2.7016250586250568E-2</v>
      </c>
      <c r="E29" s="17">
        <f>IF(OR($A29="",$B29="",$C29=""),"",A29*'MPTO_working_3-way'!$I28)</f>
        <v>1.3453912882679884</v>
      </c>
      <c r="F29" s="21">
        <f>IF(OR($A29="",$B29="",$C29=""),"",B29*'MPTO_working_3-way'!$I28)</f>
        <v>5.6588595407302407</v>
      </c>
      <c r="G29" s="22">
        <f>IF(OR($A29="",$B29="",$C29=""),"",C29*'MPTO_working_3-way'!$I28)</f>
        <v>12.498787769634669</v>
      </c>
      <c r="H29" s="17">
        <f>IF(OR($A29="",$B29="",$C29=""),"",'MPTO_working_3-way'!E28)</f>
        <v>1.3256386869699166</v>
      </c>
      <c r="I29" s="21">
        <f>IF(OR($A29="",$B29="",$C29=""),"",'MPTO_working_3-way'!F28)</f>
        <v>5.7976799937221264</v>
      </c>
      <c r="J29" s="22">
        <f>IF(OR($A29="",$B29="",$C29=""),"",'MPTO_working_3-way'!G28)</f>
        <v>13.66795179543135</v>
      </c>
      <c r="K29" s="17">
        <f>IF(OR($A29="",$B29="",$C29=""),"",'OddsRatio_working_3-way'!H28)</f>
        <v>1.33151934382852</v>
      </c>
      <c r="L29" s="21">
        <f>IF(OR($A29="",$B29="",$C29=""),"",'OddsRatio_working_3-way'!I28)</f>
        <v>5.8230717440858824</v>
      </c>
      <c r="M29" s="22">
        <f>IF(OR($A29="",$B29="",$C29=""),"",'OddsRatio_working_3-way'!J28)</f>
        <v>12.945390550208273</v>
      </c>
      <c r="N29" s="23">
        <f t="shared" si="10"/>
        <v>74.32781888214592</v>
      </c>
      <c r="O29" s="24">
        <f t="shared" si="11"/>
        <v>17.671405215174438</v>
      </c>
      <c r="P29" s="24">
        <f t="shared" si="12"/>
        <v>8.000775902679635</v>
      </c>
      <c r="Q29" t="s">
        <v>35</v>
      </c>
      <c r="R29" t="s">
        <v>103</v>
      </c>
      <c r="S29" s="62">
        <v>44450</v>
      </c>
      <c r="T29" s="35">
        <v>100</v>
      </c>
      <c r="U29" s="35">
        <f t="shared" si="13"/>
        <v>55.156950672645742</v>
      </c>
      <c r="V29" s="35">
        <f t="shared" si="14"/>
        <v>70.326409495548958</v>
      </c>
      <c r="W29" s="35">
        <f t="shared" si="15"/>
        <v>71.671388101982998</v>
      </c>
      <c r="X29" s="35">
        <f t="shared" si="16"/>
        <v>58.002202402468029</v>
      </c>
      <c r="Y29" s="35">
        <f t="shared" si="17"/>
        <v>73.171661225371267</v>
      </c>
      <c r="Z29" s="35">
        <f t="shared" si="18"/>
        <v>74.516639831805293</v>
      </c>
      <c r="AA29" s="35">
        <f t="shared" si="19"/>
        <v>-2.8452517298222872</v>
      </c>
      <c r="AB29" s="35">
        <f t="shared" si="20"/>
        <v>-2.8452517298223086</v>
      </c>
      <c r="AC29" s="35">
        <f t="shared" si="21"/>
        <v>-2.8452517298222944</v>
      </c>
      <c r="AF29">
        <v>1.82</v>
      </c>
      <c r="AG29">
        <v>2.08</v>
      </c>
      <c r="AJ29" t="s">
        <v>319</v>
      </c>
    </row>
    <row r="30" spans="1:36" ht="15" x14ac:dyDescent="0.25">
      <c r="A30">
        <v>2.23</v>
      </c>
      <c r="B30">
        <v>3.37</v>
      </c>
      <c r="C30">
        <v>3.53</v>
      </c>
      <c r="D30" s="20">
        <f t="shared" si="9"/>
        <v>2.8452517298223068E-2</v>
      </c>
      <c r="E30" s="17">
        <f>IF(OR($A30="",$B30="",$C30=""),"",A30*'MPTO_working_3-way'!$I29)</f>
        <v>2.2934491135750372</v>
      </c>
      <c r="F30" s="21">
        <f>IF(OR($A30="",$B30="",$C30=""),"",B30*'MPTO_working_3-way'!$I29)</f>
        <v>3.465884983295012</v>
      </c>
      <c r="G30" s="22">
        <f>IF(OR($A30="",$B30="",$C30=""),"",C30*'MPTO_working_3-way'!$I29)</f>
        <v>3.6304373860627273</v>
      </c>
      <c r="H30" s="17">
        <f>IF(OR($A30="",$B30="",$C30=""),"",'MPTO_working_3-way'!E29)</f>
        <v>2.2781828950849845</v>
      </c>
      <c r="I30" s="21">
        <f>IF(OR($A30="",$B30="",$C30=""),"",'MPTO_working_3-way'!F29)</f>
        <v>3.4812670785576585</v>
      </c>
      <c r="J30" s="22">
        <f>IF(OR($A30="",$B30="",$C30=""),"",'MPTO_working_3-way'!G29)</f>
        <v>3.6522749841983919</v>
      </c>
      <c r="K30" s="17">
        <f>IF(OR($A30="",$B30="",$C30=""),"",'OddsRatio_working_3-way'!H29)</f>
        <v>2.2846344679875892</v>
      </c>
      <c r="L30" s="21">
        <f>IF(OR($A30="",$B30="",$C30=""),"",'OddsRatio_working_3-way'!I29)</f>
        <v>3.4752712919760866</v>
      </c>
      <c r="M30" s="22">
        <f>IF(OR($A30="",$B30="",$C30=""),"",'OddsRatio_working_3-way'!J29)</f>
        <v>3.642378214641139</v>
      </c>
      <c r="N30" s="23">
        <f t="shared" si="10"/>
        <v>43.60244986823345</v>
      </c>
      <c r="O30" s="24">
        <f t="shared" si="11"/>
        <v>28.852659705092158</v>
      </c>
      <c r="P30" s="24">
        <f t="shared" si="12"/>
        <v>27.544890426674385</v>
      </c>
      <c r="Q30" t="s">
        <v>48</v>
      </c>
      <c r="R30" t="s">
        <v>43</v>
      </c>
      <c r="S30" s="62">
        <v>44450</v>
      </c>
      <c r="T30" s="35">
        <v>100</v>
      </c>
      <c r="U30" s="35">
        <f t="shared" si="13"/>
        <v>83.388704318936874</v>
      </c>
      <c r="V30" s="35">
        <f t="shared" si="14"/>
        <v>75.845410628019309</v>
      </c>
      <c r="W30" s="35">
        <f t="shared" si="15"/>
        <v>37.5</v>
      </c>
      <c r="X30" s="35">
        <f t="shared" si="16"/>
        <v>86.654589371980677</v>
      </c>
      <c r="Y30" s="35">
        <f t="shared" si="17"/>
        <v>79.111295681063126</v>
      </c>
      <c r="Z30" s="35">
        <f t="shared" si="18"/>
        <v>40.765885053043803</v>
      </c>
      <c r="AA30" s="35">
        <f t="shared" si="19"/>
        <v>-3.2658850530438031</v>
      </c>
      <c r="AB30" s="35">
        <f t="shared" si="20"/>
        <v>-3.2658850530438173</v>
      </c>
      <c r="AC30" s="35">
        <f t="shared" si="21"/>
        <v>-3.2658850530438031</v>
      </c>
      <c r="AF30">
        <v>1.96</v>
      </c>
      <c r="AG30">
        <v>1.92</v>
      </c>
      <c r="AJ30" t="s">
        <v>311</v>
      </c>
    </row>
    <row r="31" spans="1:36" ht="15" x14ac:dyDescent="0.25">
      <c r="A31">
        <v>6.02</v>
      </c>
      <c r="B31">
        <v>4.1399999999999997</v>
      </c>
      <c r="C31">
        <v>1.6</v>
      </c>
      <c r="D31" s="20">
        <f t="shared" si="9"/>
        <v>3.2658850530438155E-2</v>
      </c>
      <c r="E31" s="17">
        <f>IF(OR($A31="",$B31="",$C31=""),"",A31*'MPTO_working_3-way'!$I30)</f>
        <v>6.2166062801932371</v>
      </c>
      <c r="F31" s="21">
        <f>IF(OR($A31="",$B31="",$C31=""),"",B31*'MPTO_working_3-way'!$I30)</f>
        <v>4.2752076411960136</v>
      </c>
      <c r="G31" s="22">
        <f>IF(OR($A31="",$B31="",$C31=""),"",C31*'MPTO_working_3-way'!$I30)</f>
        <v>1.6522541608487011</v>
      </c>
      <c r="H31" s="17">
        <f>IF(OR($A31="",$B31="",$C31=""),"",'MPTO_working_3-way'!E30)</f>
        <v>6.4421917879037238</v>
      </c>
      <c r="I31" s="21">
        <f>IF(OR($A31="",$B31="",$C31=""),"",'MPTO_working_3-way'!F30)</f>
        <v>4.3353927421061638</v>
      </c>
      <c r="J31" s="22">
        <f>IF(OR($A31="",$B31="",$C31=""),"",'MPTO_working_3-way'!G30)</f>
        <v>1.6283629125169061</v>
      </c>
      <c r="K31" s="17">
        <f>IF(OR($A31="",$B31="",$C31=""),"",'OddsRatio_working_3-way'!H30)</f>
        <v>6.325830526211849</v>
      </c>
      <c r="L31" s="21">
        <f>IF(OR($A31="",$B31="",$C31=""),"",'OddsRatio_working_3-way'!I30)</f>
        <v>4.3312963849213553</v>
      </c>
      <c r="M31" s="22">
        <f>IF(OR($A31="",$B31="",$C31=""),"",'OddsRatio_working_3-way'!J30)</f>
        <v>1.6365534493480296</v>
      </c>
      <c r="N31" s="23">
        <f t="shared" si="10"/>
        <v>16.085947137847629</v>
      </c>
      <c r="O31" s="24">
        <f t="shared" si="11"/>
        <v>23.390676756000659</v>
      </c>
      <c r="P31" s="24">
        <f t="shared" si="12"/>
        <v>60.523376106151694</v>
      </c>
      <c r="Q31" t="s">
        <v>323</v>
      </c>
      <c r="R31" t="s">
        <v>40</v>
      </c>
      <c r="S31" s="62">
        <v>44450</v>
      </c>
      <c r="T31" s="35">
        <v>100</v>
      </c>
      <c r="U31" s="35">
        <f t="shared" si="13"/>
        <v>48.186528497409334</v>
      </c>
      <c r="V31" s="35">
        <f t="shared" si="14"/>
        <v>71.509971509971507</v>
      </c>
      <c r="W31" s="35">
        <f t="shared" si="15"/>
        <v>77.011494252873561</v>
      </c>
      <c r="X31" s="35">
        <f t="shared" si="16"/>
        <v>51.478534237154925</v>
      </c>
      <c r="Y31" s="35">
        <f t="shared" si="17"/>
        <v>74.801977249717126</v>
      </c>
      <c r="Z31" s="35">
        <f t="shared" si="18"/>
        <v>80.303499992619166</v>
      </c>
      <c r="AA31" s="35">
        <f t="shared" si="19"/>
        <v>-3.2920057397455906</v>
      </c>
      <c r="AB31" s="35">
        <f t="shared" si="20"/>
        <v>-3.2920057397456191</v>
      </c>
      <c r="AC31" s="35">
        <f t="shared" si="21"/>
        <v>-3.2920057397456048</v>
      </c>
      <c r="AF31">
        <v>1.95</v>
      </c>
      <c r="AG31">
        <v>1.93</v>
      </c>
      <c r="AJ31" t="s">
        <v>311</v>
      </c>
    </row>
    <row r="32" spans="1:36" ht="15" x14ac:dyDescent="0.25">
      <c r="A32">
        <v>1.93</v>
      </c>
      <c r="B32">
        <v>3.51</v>
      </c>
      <c r="C32">
        <v>4.3499999999999996</v>
      </c>
      <c r="D32" s="20">
        <f t="shared" si="9"/>
        <v>3.292005739745596E-2</v>
      </c>
      <c r="E32" s="17">
        <f>IF(OR($A32="",$B32="",$C32=""),"",A32*'MPTO_working_3-way'!$I31)</f>
        <v>1.9935357107770899</v>
      </c>
      <c r="F32" s="21">
        <f>IF(OR($A32="",$B32="",$C32=""),"",B32*'MPTO_working_3-way'!$I31)</f>
        <v>3.62554940146507</v>
      </c>
      <c r="G32" s="22">
        <f>IF(OR($A32="",$B32="",$C32=""),"",C32*'MPTO_working_3-way'!$I31)</f>
        <v>4.4932022496789328</v>
      </c>
      <c r="H32" s="17">
        <f>IF(OR($A32="",$B32="",$C32=""),"",'MPTO_working_3-way'!E31)</f>
        <v>1.9717590373054508</v>
      </c>
      <c r="I32" s="21">
        <f>IF(OR($A32="",$B32="",$C32=""),"",'MPTO_working_3-way'!F31)</f>
        <v>3.6506085440840614</v>
      </c>
      <c r="J32" s="22">
        <f>IF(OR($A32="",$B32="",$C32=""),"",'MPTO_working_3-way'!G31)</f>
        <v>4.5680517630390005</v>
      </c>
      <c r="K32" s="17">
        <f>IF(OR($A32="",$B32="",$C32=""),"",'OddsRatio_working_3-way'!H31)</f>
        <v>1.9802340187822711</v>
      </c>
      <c r="L32" s="21">
        <f>IF(OR($A32="",$B32="",$C32=""),"",'OddsRatio_working_3-way'!I31)</f>
        <v>3.6455778356381723</v>
      </c>
      <c r="M32" s="22">
        <f>IF(OR($A32="",$B32="",$C32=""),"",'OddsRatio_working_3-way'!J31)</f>
        <v>4.5309504977640938</v>
      </c>
      <c r="N32" s="23">
        <f t="shared" si="10"/>
        <v>50.162131262258413</v>
      </c>
      <c r="O32" s="24">
        <f t="shared" si="11"/>
        <v>27.582026591498217</v>
      </c>
      <c r="P32" s="24">
        <f t="shared" si="12"/>
        <v>22.255842146243388</v>
      </c>
      <c r="Q32" t="s">
        <v>99</v>
      </c>
      <c r="R32" t="s">
        <v>44</v>
      </c>
      <c r="S32" s="62">
        <v>44450</v>
      </c>
      <c r="T32" s="35">
        <v>100</v>
      </c>
      <c r="U32" s="35">
        <f t="shared" si="13"/>
        <v>57.983193277310924</v>
      </c>
      <c r="V32" s="35">
        <f t="shared" si="14"/>
        <v>69.230769230769241</v>
      </c>
      <c r="W32" s="35">
        <f t="shared" si="15"/>
        <v>69.512195121951223</v>
      </c>
      <c r="X32" s="35">
        <f t="shared" si="16"/>
        <v>61.257035647279558</v>
      </c>
      <c r="Y32" s="35">
        <f t="shared" si="17"/>
        <v>72.50461160073786</v>
      </c>
      <c r="Z32" s="35">
        <f t="shared" si="18"/>
        <v>72.786037491919856</v>
      </c>
      <c r="AA32" s="35">
        <f t="shared" si="19"/>
        <v>-3.2738423699686336</v>
      </c>
      <c r="AB32" s="35">
        <f t="shared" si="20"/>
        <v>-3.2738423699686194</v>
      </c>
      <c r="AC32" s="35">
        <f t="shared" si="21"/>
        <v>-3.2738423699686336</v>
      </c>
      <c r="AF32">
        <v>2.12</v>
      </c>
      <c r="AG32">
        <v>1.77</v>
      </c>
      <c r="AJ32" t="s">
        <v>311</v>
      </c>
    </row>
    <row r="33" spans="1:36" ht="15" x14ac:dyDescent="0.25">
      <c r="A33">
        <v>2.38</v>
      </c>
      <c r="B33">
        <v>3.25</v>
      </c>
      <c r="C33">
        <v>3.28</v>
      </c>
      <c r="D33" s="20">
        <f t="shared" si="9"/>
        <v>3.2738423699686381E-2</v>
      </c>
      <c r="E33" s="17">
        <f>IF(OR($A33="",$B33="",$C33=""),"",A33*'MPTO_working_3-way'!$I32)</f>
        <v>2.4579174484052535</v>
      </c>
      <c r="F33" s="21">
        <f>IF(OR($A33="",$B33="",$C33=""),"",B33*'MPTO_working_3-way'!$I32)</f>
        <v>3.3563998770239807</v>
      </c>
      <c r="G33" s="22">
        <f>IF(OR($A33="",$B33="",$C33=""),"",C33*'MPTO_working_3-way'!$I32)</f>
        <v>3.387382029734971</v>
      </c>
      <c r="H33" s="17">
        <f>IF(OR($A33="",$B33="",$C33=""),"",'MPTO_working_3-way'!E32)</f>
        <v>2.4434627954310519</v>
      </c>
      <c r="I33" s="21">
        <f>IF(OR($A33="",$B33="",$C33=""),"",'MPTO_working_3-way'!F32)</f>
        <v>3.3695049715343144</v>
      </c>
      <c r="J33" s="22">
        <f>IF(OR($A33="",$B33="",$C33=""),"",'MPTO_working_3-way'!G32)</f>
        <v>3.4017627288329524</v>
      </c>
      <c r="K33" s="17">
        <f>IF(OR($A33="",$B33="",$C33=""),"",'OddsRatio_working_3-way'!H32)</f>
        <v>2.4498042654108199</v>
      </c>
      <c r="L33" s="21">
        <f>IF(OR($A33="",$B33="",$C33=""),"",'OddsRatio_working_3-way'!I32)</f>
        <v>3.3638113023002494</v>
      </c>
      <c r="M33" s="22">
        <f>IF(OR($A33="",$B33="",$C33=""),"",'OddsRatio_working_3-way'!J32)</f>
        <v>3.3953287863309201</v>
      </c>
      <c r="N33" s="23">
        <f t="shared" si="10"/>
        <v>40.684848901203743</v>
      </c>
      <c r="O33" s="24">
        <f t="shared" si="11"/>
        <v>29.79382781072767</v>
      </c>
      <c r="P33" s="24">
        <f t="shared" si="12"/>
        <v>29.521323288068572</v>
      </c>
      <c r="Q33" t="s">
        <v>73</v>
      </c>
      <c r="R33" t="s">
        <v>78</v>
      </c>
      <c r="S33" s="62">
        <v>44450</v>
      </c>
      <c r="T33" s="35">
        <v>100</v>
      </c>
      <c r="U33" s="35">
        <f t="shared" si="13"/>
        <v>57.627118644067799</v>
      </c>
      <c r="V33" s="35">
        <f t="shared" si="14"/>
        <v>69.325153374233125</v>
      </c>
      <c r="W33" s="35">
        <f t="shared" si="15"/>
        <v>70.326409495548958</v>
      </c>
      <c r="X33" s="35">
        <f t="shared" si="16"/>
        <v>60.348437130217917</v>
      </c>
      <c r="Y33" s="35">
        <f t="shared" si="17"/>
        <v>72.046471860383249</v>
      </c>
      <c r="Z33" s="35">
        <f t="shared" si="18"/>
        <v>73.047727981699069</v>
      </c>
      <c r="AA33" s="35">
        <f t="shared" si="19"/>
        <v>-2.7213184861501176</v>
      </c>
      <c r="AB33" s="35">
        <f t="shared" si="20"/>
        <v>-2.7213184861501247</v>
      </c>
      <c r="AC33" s="35">
        <f t="shared" si="21"/>
        <v>-2.7213184861501105</v>
      </c>
      <c r="AF33">
        <v>2.2599999999999998</v>
      </c>
      <c r="AG33">
        <v>1.68</v>
      </c>
      <c r="AJ33" t="s">
        <v>311</v>
      </c>
    </row>
    <row r="34" spans="1:36" ht="15" x14ac:dyDescent="0.25">
      <c r="A34">
        <v>2.36</v>
      </c>
      <c r="B34">
        <v>3.26</v>
      </c>
      <c r="C34">
        <v>3.37</v>
      </c>
      <c r="D34" s="20">
        <f t="shared" si="9"/>
        <v>2.721318486150115E-2</v>
      </c>
      <c r="E34" s="17">
        <f>IF(OR($A34="",$B34="",$C34=""),"",A34*'MPTO_working_3-way'!$I33)</f>
        <v>2.4242231162731427</v>
      </c>
      <c r="F34" s="21">
        <f>IF(OR($A34="",$B34="",$C34=""),"",B34*'MPTO_working_3-way'!$I33)</f>
        <v>3.3487149826484934</v>
      </c>
      <c r="G34" s="22">
        <f>IF(OR($A34="",$B34="",$C34=""),"",C34*'MPTO_working_3-way'!$I33)</f>
        <v>3.4617084329832588</v>
      </c>
      <c r="H34" s="17">
        <f>IF(OR($A34="",$B34="",$C34=""),"",'MPTO_working_3-way'!E33)</f>
        <v>2.4116274091688497</v>
      </c>
      <c r="I34" s="21">
        <f>IF(OR($A34="",$B34="",$C34=""),"",'MPTO_working_3-way'!F33)</f>
        <v>3.3593413017654981</v>
      </c>
      <c r="J34" s="22">
        <f>IF(OR($A34="",$B34="",$C34=""),"",'MPTO_working_3-way'!G33)</f>
        <v>3.4762676874143694</v>
      </c>
      <c r="K34" s="17">
        <f>IF(OR($A34="",$B34="",$C34=""),"",'OddsRatio_working_3-way'!H33)</f>
        <v>2.4171369189029166</v>
      </c>
      <c r="L34" s="21">
        <f>IF(OR($A34="",$B34="",$C34=""),"",'OddsRatio_working_3-way'!I33)</f>
        <v>3.3549481152357306</v>
      </c>
      <c r="M34" s="22">
        <f>IF(OR($A34="",$B34="",$C34=""),"",'OddsRatio_working_3-way'!J33)</f>
        <v>3.4695694836764082</v>
      </c>
      <c r="N34" s="23">
        <f t="shared" si="10"/>
        <v>41.250328539781471</v>
      </c>
      <c r="O34" s="24">
        <f t="shared" si="11"/>
        <v>29.862201028798864</v>
      </c>
      <c r="P34" s="24">
        <f t="shared" si="12"/>
        <v>28.887470431419665</v>
      </c>
      <c r="Q34" t="s">
        <v>158</v>
      </c>
      <c r="R34" t="s">
        <v>68</v>
      </c>
      <c r="S34" s="62">
        <v>44450</v>
      </c>
      <c r="T34" s="35">
        <v>100</v>
      </c>
      <c r="U34" s="35">
        <f t="shared" si="13"/>
        <v>67.10526315789474</v>
      </c>
      <c r="V34" s="35">
        <f t="shared" si="14"/>
        <v>71.509971509971507</v>
      </c>
      <c r="W34" s="35">
        <f t="shared" si="15"/>
        <v>58.677685950413228</v>
      </c>
      <c r="X34" s="35">
        <f t="shared" si="16"/>
        <v>69.812342539615273</v>
      </c>
      <c r="Y34" s="35">
        <f t="shared" si="17"/>
        <v>74.21705089169204</v>
      </c>
      <c r="Z34" s="35">
        <f t="shared" si="18"/>
        <v>61.384765332133753</v>
      </c>
      <c r="AA34" s="35">
        <f t="shared" si="19"/>
        <v>-2.7070793817205328</v>
      </c>
      <c r="AB34" s="35">
        <f t="shared" si="20"/>
        <v>-2.7070793817205328</v>
      </c>
      <c r="AC34" s="35">
        <f t="shared" si="21"/>
        <v>-2.7070793817205256</v>
      </c>
      <c r="AF34">
        <v>2.41</v>
      </c>
      <c r="AG34">
        <v>1.62</v>
      </c>
      <c r="AJ34" t="s">
        <v>311</v>
      </c>
    </row>
    <row r="35" spans="1:36" s="35" customFormat="1" ht="15" x14ac:dyDescent="0.25">
      <c r="A35">
        <v>3.04</v>
      </c>
      <c r="B35">
        <v>3.51</v>
      </c>
      <c r="C35">
        <v>2.42</v>
      </c>
      <c r="D35" s="20">
        <f t="shared" si="9"/>
        <v>2.707079381720523E-2</v>
      </c>
      <c r="E35" s="17">
        <f>IF(OR($A35="",$B35="",$C35=""),"",A35*'MPTO_working_3-way'!$I34)</f>
        <v>3.1222952132043038</v>
      </c>
      <c r="F35" s="21">
        <f>IF(OR($A35="",$B35="",$C35=""),"",B35*'MPTO_working_3-way'!$I34)</f>
        <v>3.6050184862983903</v>
      </c>
      <c r="G35" s="22">
        <f>IF(OR($A35="",$B35="",$C35=""),"",C35*'MPTO_working_3-way'!$I34)</f>
        <v>2.4855113210376367</v>
      </c>
      <c r="H35" s="17">
        <f>IF(OR($A35="",$B35="",$C35=""),"",'MPTO_working_3-way'!E34)</f>
        <v>3.125744606264925</v>
      </c>
      <c r="I35" s="21">
        <f>IF(OR($A35="",$B35="",$C35=""),"",'MPTO_working_3-way'!F34)</f>
        <v>3.6248079205785979</v>
      </c>
      <c r="J35" s="22">
        <f>IF(OR($A35="",$B35="",$C35=""),"",'MPTO_working_3-way'!G34)</f>
        <v>2.4740255609257078</v>
      </c>
      <c r="K35" s="17">
        <f>IF(OR($A35="",$B35="",$C35=""),"",'OddsRatio_working_3-way'!H34)</f>
        <v>3.1250594057155237</v>
      </c>
      <c r="L35" s="21">
        <f>IF(OR($A35="",$B35="",$C35=""),"",'OddsRatio_working_3-way'!I34)</f>
        <v>3.6146564256597871</v>
      </c>
      <c r="M35" s="22">
        <f>IF(OR($A35="",$B35="",$C35=""),"",'OddsRatio_working_3-way'!J34)</f>
        <v>2.4792080177039435</v>
      </c>
      <c r="N35" s="23">
        <f t="shared" si="10"/>
        <v>32.027721010203088</v>
      </c>
      <c r="O35" s="24">
        <f t="shared" si="11"/>
        <v>27.739108795161645</v>
      </c>
      <c r="P35" s="24">
        <f t="shared" si="12"/>
        <v>40.233170194635278</v>
      </c>
      <c r="Q35" t="s">
        <v>45</v>
      </c>
      <c r="R35" t="s">
        <v>76</v>
      </c>
      <c r="S35" s="62">
        <v>44450</v>
      </c>
      <c r="T35" s="35">
        <v>100</v>
      </c>
      <c r="U35" s="35">
        <f t="shared" si="13"/>
        <v>39.393939393939398</v>
      </c>
      <c r="V35" s="35">
        <f t="shared" si="14"/>
        <v>74.747474747474755</v>
      </c>
      <c r="W35" s="35">
        <f t="shared" si="15"/>
        <v>82.758620689655174</v>
      </c>
      <c r="X35" s="35">
        <f t="shared" si="16"/>
        <v>42.493904562870085</v>
      </c>
      <c r="Y35" s="35">
        <f t="shared" si="17"/>
        <v>77.847439916405435</v>
      </c>
      <c r="Z35" s="35">
        <f t="shared" si="18"/>
        <v>85.858585858585855</v>
      </c>
      <c r="AA35" s="35">
        <f t="shared" si="19"/>
        <v>-3.0999651689306873</v>
      </c>
      <c r="AB35" s="35">
        <f t="shared" si="20"/>
        <v>-3.0999651689306802</v>
      </c>
      <c r="AC35" s="35">
        <f t="shared" si="21"/>
        <v>-3.0999651689306802</v>
      </c>
      <c r="AD35" s="36"/>
      <c r="AE35" s="36"/>
      <c r="AF35">
        <v>1.87</v>
      </c>
      <c r="AG35">
        <v>2.0299999999999998</v>
      </c>
      <c r="AH35" s="36"/>
      <c r="AI35" s="36"/>
      <c r="AJ35" t="s">
        <v>311</v>
      </c>
    </row>
    <row r="36" spans="1:36" ht="15" x14ac:dyDescent="0.25">
      <c r="A36">
        <v>1.65</v>
      </c>
      <c r="B36">
        <v>3.96</v>
      </c>
      <c r="C36">
        <v>5.8</v>
      </c>
      <c r="D36" s="20">
        <f t="shared" si="9"/>
        <v>3.0999651689306962E-2</v>
      </c>
      <c r="E36" s="17">
        <f>IF(OR($A36="",$B36="",$C36=""),"",A36*'MPTO_working_3-way'!$I35)</f>
        <v>1.7011494252873565</v>
      </c>
      <c r="F36" s="21">
        <f>IF(OR($A36="",$B36="",$C36=""),"",B36*'MPTO_working_3-way'!$I35)</f>
        <v>4.0827586206896553</v>
      </c>
      <c r="G36" s="22">
        <f>IF(OR($A36="",$B36="",$C36=""),"",C36*'MPTO_working_3-way'!$I35)</f>
        <v>5.9797979797979801</v>
      </c>
      <c r="H36" s="17">
        <f>IF(OR($A36="",$B36="",$C36=""),"",'MPTO_working_3-way'!E35)</f>
        <v>1.6786201520171506</v>
      </c>
      <c r="I36" s="21">
        <f>IF(OR($A36="",$B36="",$C36=""),"",'MPTO_working_3-way'!F35)</f>
        <v>4.1289549376797696</v>
      </c>
      <c r="J36" s="22">
        <f>IF(OR($A36="",$B36="",$C36=""),"",'MPTO_working_3-way'!G35)</f>
        <v>6.1697707736389686</v>
      </c>
      <c r="K36" s="17">
        <f>IF(OR($A36="",$B36="",$C36=""),"",'OddsRatio_working_3-way'!H35)</f>
        <v>1.6865658679039275</v>
      </c>
      <c r="L36" s="21">
        <f>IF(OR($A36="",$B36="",$C36=""),"",'OddsRatio_working_3-way'!I35)</f>
        <v>4.1265153369163468</v>
      </c>
      <c r="M36" s="22">
        <f>IF(OR($A36="",$B36="",$C36=""),"",'OddsRatio_working_3-way'!J35)</f>
        <v>6.0700248706751578</v>
      </c>
      <c r="N36" s="23">
        <f t="shared" si="10"/>
        <v>58.783783783783782</v>
      </c>
      <c r="O36" s="24">
        <f t="shared" si="11"/>
        <v>24.493243243243242</v>
      </c>
      <c r="P36" s="24">
        <f t="shared" si="12"/>
        <v>16.722972972972972</v>
      </c>
      <c r="Q36" t="s">
        <v>61</v>
      </c>
      <c r="R36" t="s">
        <v>232</v>
      </c>
      <c r="S36" s="62">
        <v>44450</v>
      </c>
      <c r="T36" s="35">
        <v>100</v>
      </c>
      <c r="U36" s="35">
        <f t="shared" si="13"/>
        <v>44.134078212290497</v>
      </c>
      <c r="V36" s="35">
        <f t="shared" si="14"/>
        <v>71.988795518207283</v>
      </c>
      <c r="W36" s="35">
        <f t="shared" si="15"/>
        <v>80.952380952380949</v>
      </c>
      <c r="X36" s="35">
        <f t="shared" si="16"/>
        <v>47.058823529411761</v>
      </c>
      <c r="Y36" s="35">
        <f t="shared" si="17"/>
        <v>74.913540835328547</v>
      </c>
      <c r="Z36" s="35">
        <f t="shared" si="18"/>
        <v>83.877126269502213</v>
      </c>
      <c r="AA36" s="35">
        <f t="shared" si="19"/>
        <v>-2.9247453171212641</v>
      </c>
      <c r="AB36" s="35">
        <f t="shared" si="20"/>
        <v>-2.9247453171212641</v>
      </c>
      <c r="AC36" s="35">
        <f t="shared" si="21"/>
        <v>-2.9247453171212641</v>
      </c>
      <c r="AF36">
        <v>2.0499999999999998</v>
      </c>
      <c r="AG36">
        <v>1.85</v>
      </c>
      <c r="AJ36" t="s">
        <v>311</v>
      </c>
    </row>
    <row r="37" spans="1:36" ht="15" x14ac:dyDescent="0.25">
      <c r="A37">
        <v>1.79</v>
      </c>
      <c r="B37">
        <v>3.57</v>
      </c>
      <c r="C37">
        <v>5.25</v>
      </c>
      <c r="D37" s="20">
        <f t="shared" si="9"/>
        <v>2.9247453171212578E-2</v>
      </c>
      <c r="E37" s="17">
        <f>IF(OR($A37="",$B37="",$C37=""),"",A37*'MPTO_working_3-way'!$I36)</f>
        <v>1.8423529411764705</v>
      </c>
      <c r="F37" s="21">
        <f>IF(OR($A37="",$B37="",$C37=""),"",B37*'MPTO_working_3-way'!$I36)</f>
        <v>3.6744134078212287</v>
      </c>
      <c r="G37" s="22">
        <f>IF(OR($A37="",$B37="",$C37=""),"",C37*'MPTO_working_3-way'!$I36)</f>
        <v>5.4035491291488658</v>
      </c>
      <c r="H37" s="17">
        <f>IF(OR($A37="",$B37="",$C37=""),"",'MPTO_working_3-way'!E36)</f>
        <v>1.8217920574735582</v>
      </c>
      <c r="I37" s="21">
        <f>IF(OR($A37="",$B37="",$C37=""),"",'MPTO_working_3-way'!F36)</f>
        <v>3.6987324188227118</v>
      </c>
      <c r="J37" s="22">
        <f>IF(OR($A37="",$B37="",$C37=""),"",'MPTO_working_3-way'!G36)</f>
        <v>5.5332063382111007</v>
      </c>
      <c r="K37" s="17">
        <f>IF(OR($A37="",$B37="",$C37=""),"",'OddsRatio_working_3-way'!H36)</f>
        <v>1.8295609279155827</v>
      </c>
      <c r="L37" s="21">
        <f>IF(OR($A37="",$B37="",$C37=""),"",'OddsRatio_working_3-way'!I36)</f>
        <v>3.6986982085355011</v>
      </c>
      <c r="M37" s="22">
        <f>IF(OR($A37="",$B37="",$C37=""),"",'OddsRatio_working_3-way'!J36)</f>
        <v>5.4628277767610447</v>
      </c>
      <c r="N37" s="23">
        <f t="shared" si="10"/>
        <v>54.278416347381864</v>
      </c>
      <c r="O37" s="24">
        <f t="shared" si="11"/>
        <v>27.215228364653655</v>
      </c>
      <c r="P37" s="24">
        <f t="shared" si="12"/>
        <v>18.506355287964485</v>
      </c>
      <c r="Q37" t="s">
        <v>106</v>
      </c>
      <c r="R37" t="s">
        <v>46</v>
      </c>
      <c r="S37" s="62">
        <v>44450</v>
      </c>
      <c r="T37" s="35">
        <v>100</v>
      </c>
      <c r="U37" s="35">
        <f t="shared" si="13"/>
        <v>53.703703703703695</v>
      </c>
      <c r="V37" s="35">
        <f t="shared" si="14"/>
        <v>71.428571428571431</v>
      </c>
      <c r="W37" s="35">
        <f t="shared" si="15"/>
        <v>71.988795518207283</v>
      </c>
      <c r="X37" s="35">
        <f t="shared" si="16"/>
        <v>56.582633053221286</v>
      </c>
      <c r="Y37" s="35">
        <f t="shared" si="17"/>
        <v>74.307500778089008</v>
      </c>
      <c r="Z37" s="35">
        <f t="shared" si="18"/>
        <v>74.86772486772486</v>
      </c>
      <c r="AA37" s="35">
        <f t="shared" si="19"/>
        <v>-2.8789293495175912</v>
      </c>
      <c r="AB37" s="35">
        <f t="shared" si="20"/>
        <v>-2.878929349517577</v>
      </c>
      <c r="AC37" s="35">
        <f t="shared" si="21"/>
        <v>-2.878929349517577</v>
      </c>
      <c r="AF37">
        <v>2.2200000000000002</v>
      </c>
      <c r="AG37">
        <v>1.71</v>
      </c>
      <c r="AJ37" t="s">
        <v>311</v>
      </c>
    </row>
    <row r="38" spans="1:36" ht="15" x14ac:dyDescent="0.25">
      <c r="A38">
        <v>2.16</v>
      </c>
      <c r="B38">
        <v>3.5</v>
      </c>
      <c r="C38">
        <v>3.57</v>
      </c>
      <c r="D38" s="20">
        <f t="shared" si="9"/>
        <v>2.8789293495175894E-2</v>
      </c>
      <c r="E38" s="17">
        <f>IF(OR($A38="",$B38="",$C38=""),"",A38*'MPTO_working_3-way'!$I37)</f>
        <v>2.2221848739495802</v>
      </c>
      <c r="F38" s="21">
        <f>IF(OR($A38="",$B38="",$C38=""),"",B38*'MPTO_working_3-way'!$I37)</f>
        <v>3.6007625272331154</v>
      </c>
      <c r="G38" s="22">
        <f>IF(OR($A38="",$B38="",$C38=""),"",C38*'MPTO_working_3-way'!$I37)</f>
        <v>3.6727777777777777</v>
      </c>
      <c r="H38" s="17">
        <f>IF(OR($A38="",$B38="",$C38=""),"",'MPTO_working_3-way'!E37)</f>
        <v>2.2057208237986274</v>
      </c>
      <c r="I38" s="21">
        <f>IF(OR($A38="",$B38="",$C38=""),"",'MPTO_working_3-way'!F37)</f>
        <v>3.6216419312417809</v>
      </c>
      <c r="J38" s="22">
        <f>IF(OR($A38="",$B38="",$C38=""),"",'MPTO_working_3-way'!G37)</f>
        <v>3.6966442953020131</v>
      </c>
      <c r="K38" s="17">
        <f>IF(OR($A38="",$B38="",$C38=""),"",'OddsRatio_working_3-way'!H37)</f>
        <v>2.2125340287019184</v>
      </c>
      <c r="L38" s="21">
        <f>IF(OR($A38="",$B38="",$C38=""),"",'OddsRatio_working_3-way'!I37)</f>
        <v>3.6132198894437901</v>
      </c>
      <c r="M38" s="22">
        <f>IF(OR($A38="",$B38="",$C38=""),"",'OddsRatio_working_3-way'!J37)</f>
        <v>3.6863900463482158</v>
      </c>
      <c r="N38" s="23">
        <f t="shared" si="10"/>
        <v>45.000756315232181</v>
      </c>
      <c r="O38" s="24">
        <f t="shared" si="11"/>
        <v>27.771895325971869</v>
      </c>
      <c r="P38" s="24">
        <f t="shared" si="12"/>
        <v>27.227348358795943</v>
      </c>
      <c r="Q38" t="s">
        <v>72</v>
      </c>
      <c r="R38" t="s">
        <v>74</v>
      </c>
      <c r="S38" s="62">
        <v>44450</v>
      </c>
      <c r="T38" s="35">
        <v>100</v>
      </c>
      <c r="U38" s="35">
        <f t="shared" si="13"/>
        <v>36.30573248407643</v>
      </c>
      <c r="V38" s="35">
        <f t="shared" si="14"/>
        <v>75.550122249388764</v>
      </c>
      <c r="W38" s="35">
        <f t="shared" si="15"/>
        <v>84.472049689440993</v>
      </c>
      <c r="X38" s="35">
        <f t="shared" si="16"/>
        <v>39.97782806117025</v>
      </c>
      <c r="Y38" s="35">
        <f t="shared" si="17"/>
        <v>79.222217826482563</v>
      </c>
      <c r="Z38" s="35">
        <f t="shared" si="18"/>
        <v>88.144145266534807</v>
      </c>
      <c r="AA38" s="35">
        <f t="shared" si="19"/>
        <v>-3.6720955770938204</v>
      </c>
      <c r="AB38" s="35">
        <f t="shared" si="20"/>
        <v>-3.6720955770937991</v>
      </c>
      <c r="AC38" s="35">
        <f t="shared" si="21"/>
        <v>-3.6720955770938133</v>
      </c>
      <c r="AF38">
        <v>2.12</v>
      </c>
      <c r="AG38">
        <v>1.78</v>
      </c>
      <c r="AJ38" t="s">
        <v>311</v>
      </c>
    </row>
    <row r="39" spans="1:36" ht="15" x14ac:dyDescent="0.25">
      <c r="A39">
        <v>1.57</v>
      </c>
      <c r="B39">
        <v>4.09</v>
      </c>
      <c r="C39">
        <v>6.44</v>
      </c>
      <c r="D39" s="20">
        <f t="shared" si="9"/>
        <v>3.6720955770938257E-2</v>
      </c>
      <c r="E39" s="17">
        <f>IF(OR($A39="",$B39="",$C39=""),"",A39*'MPTO_working_3-way'!$I38)</f>
        <v>1.6276519005603731</v>
      </c>
      <c r="F39" s="21">
        <f>IF(OR($A39="",$B39="",$C39=""),"",B39*'MPTO_working_3-way'!$I38)</f>
        <v>4.2401887091031369</v>
      </c>
      <c r="G39" s="22">
        <f>IF(OR($A39="",$B39="",$C39=""),"",C39*'MPTO_working_3-way'!$I38)</f>
        <v>6.6764829551648424</v>
      </c>
      <c r="H39" s="17">
        <f>IF(OR($A39="",$B39="",$C39=""),"",'MPTO_working_3-way'!E38)</f>
        <v>1.6007623302276928</v>
      </c>
      <c r="I39" s="21">
        <f>IF(OR($A39="",$B39="",$C39=""),"",'MPTO_working_3-way'!F38)</f>
        <v>4.3055482442623472</v>
      </c>
      <c r="J39" s="22">
        <f>IF(OR($A39="",$B39="",$C39=""),"",'MPTO_working_3-way'!G38)</f>
        <v>6.9910913110190096</v>
      </c>
      <c r="K39" s="17">
        <f>IF(OR($A39="",$B39="",$C39=""),"",'OddsRatio_working_3-way'!H38)</f>
        <v>1.6098828773385081</v>
      </c>
      <c r="L39" s="21">
        <f>IF(OR($A39="",$B39="",$C39=""),"",'OddsRatio_working_3-way'!I38)</f>
        <v>4.3062071771508572</v>
      </c>
      <c r="M39" s="22">
        <f>IF(OR($A39="",$B39="",$C39=""),"",'OddsRatio_working_3-way'!J38)</f>
        <v>6.8206365837218987</v>
      </c>
      <c r="N39" s="23">
        <f t="shared" si="10"/>
        <v>61.438198158692089</v>
      </c>
      <c r="O39" s="24">
        <f t="shared" si="11"/>
        <v>23.58385601690626</v>
      </c>
      <c r="P39" s="24">
        <f t="shared" si="12"/>
        <v>14.977945824401646</v>
      </c>
      <c r="Q39" t="s">
        <v>69</v>
      </c>
      <c r="R39" t="s">
        <v>67</v>
      </c>
      <c r="S39" s="62">
        <v>44450</v>
      </c>
      <c r="T39" s="35">
        <v>100</v>
      </c>
      <c r="U39" s="35">
        <f t="shared" si="13"/>
        <v>50.248756218905463</v>
      </c>
      <c r="V39" s="35">
        <f t="shared" si="14"/>
        <v>71.671388101982998</v>
      </c>
      <c r="W39" s="35">
        <f t="shared" si="15"/>
        <v>73.474801061007966</v>
      </c>
      <c r="X39" s="35">
        <f t="shared" si="16"/>
        <v>54.853810837009043</v>
      </c>
      <c r="Y39" s="35">
        <f t="shared" si="17"/>
        <v>76.276442720086578</v>
      </c>
      <c r="Z39" s="35">
        <f t="shared" si="18"/>
        <v>78.079855679111532</v>
      </c>
      <c r="AA39" s="35">
        <f t="shared" si="19"/>
        <v>-4.6050546181035799</v>
      </c>
      <c r="AB39" s="35">
        <f t="shared" si="20"/>
        <v>-4.6050546181035799</v>
      </c>
      <c r="AC39" s="35">
        <f t="shared" si="21"/>
        <v>-4.6050546181035656</v>
      </c>
      <c r="AF39">
        <v>1.94</v>
      </c>
      <c r="AG39">
        <v>1.94</v>
      </c>
      <c r="AJ39" t="s">
        <v>311</v>
      </c>
    </row>
    <row r="40" spans="1:36" ht="15" x14ac:dyDescent="0.25">
      <c r="A40">
        <v>2.0099999999999998</v>
      </c>
      <c r="B40">
        <v>3.53</v>
      </c>
      <c r="C40">
        <v>3.77</v>
      </c>
      <c r="D40" s="20">
        <f t="shared" si="9"/>
        <v>4.6050546181035656E-2</v>
      </c>
      <c r="E40" s="17">
        <f>IF(OR($A40="",$B40="",$C40=""),"",A40*'MPTO_working_3-way'!$I39)</f>
        <v>2.1025615978238816</v>
      </c>
      <c r="F40" s="21">
        <f>IF(OR($A40="",$B40="",$C40=""),"",B40*'MPTO_working_3-way'!$I39)</f>
        <v>3.6925584280190558</v>
      </c>
      <c r="G40" s="22">
        <f>IF(OR($A40="",$B40="",$C40=""),"",C40*'MPTO_working_3-way'!$I39)</f>
        <v>3.9436105591025044</v>
      </c>
      <c r="H40" s="17">
        <f>IF(OR($A40="",$B40="",$C40=""),"",'MPTO_working_3-way'!E39)</f>
        <v>2.0739906288252747</v>
      </c>
      <c r="I40" s="21">
        <f>IF(OR($A40="",$B40="",$C40=""),"",'MPTO_working_3-way'!F39)</f>
        <v>3.7322354421580743</v>
      </c>
      <c r="J40" s="22">
        <f>IF(OR($A40="",$B40="",$C40=""),"",'MPTO_working_3-way'!G39)</f>
        <v>4.0015717000444946</v>
      </c>
      <c r="K40" s="17">
        <f>IF(OR($A40="",$B40="",$C40=""),"",'OddsRatio_working_3-way'!H39)</f>
        <v>2.0851982173842663</v>
      </c>
      <c r="L40" s="21">
        <f>IF(OR($A40="",$B40="",$C40=""),"",'OddsRatio_working_3-way'!I39)</f>
        <v>3.7183678118635584</v>
      </c>
      <c r="M40" s="22">
        <f>IF(OR($A40="",$B40="",$C40=""),"",'OddsRatio_working_3-way'!J39)</f>
        <v>3.9762366952023958</v>
      </c>
      <c r="N40" s="23">
        <f t="shared" si="10"/>
        <v>47.561032268209615</v>
      </c>
      <c r="O40" s="24">
        <f t="shared" si="11"/>
        <v>27.081494294362983</v>
      </c>
      <c r="P40" s="24">
        <f t="shared" si="12"/>
        <v>25.357473437427409</v>
      </c>
      <c r="Q40" t="s">
        <v>324</v>
      </c>
      <c r="R40" t="s">
        <v>218</v>
      </c>
      <c r="S40" s="62">
        <v>44450</v>
      </c>
      <c r="T40" s="35">
        <v>100</v>
      </c>
      <c r="U40" s="35">
        <f t="shared" si="13"/>
        <v>62.962962962962962</v>
      </c>
      <c r="V40" s="35">
        <f t="shared" si="14"/>
        <v>70.845481049562679</v>
      </c>
      <c r="W40" s="35">
        <f t="shared" si="15"/>
        <v>61.832061068702288</v>
      </c>
      <c r="X40" s="35">
        <f t="shared" si="16"/>
        <v>67.322457881735019</v>
      </c>
      <c r="Y40" s="35">
        <f t="shared" si="17"/>
        <v>75.204975968334736</v>
      </c>
      <c r="Z40" s="35">
        <f t="shared" si="18"/>
        <v>66.191555987474345</v>
      </c>
      <c r="AA40" s="35">
        <f t="shared" si="19"/>
        <v>-4.3594949187720573</v>
      </c>
      <c r="AB40" s="35">
        <f t="shared" si="20"/>
        <v>-4.3594949187720573</v>
      </c>
      <c r="AC40" s="35">
        <f t="shared" si="21"/>
        <v>-4.3594949187720573</v>
      </c>
      <c r="AF40">
        <v>2.13</v>
      </c>
      <c r="AG40">
        <v>1.73</v>
      </c>
      <c r="AJ40" t="s">
        <v>320</v>
      </c>
    </row>
    <row r="41" spans="1:36" ht="15" x14ac:dyDescent="0.25">
      <c r="A41">
        <v>2.7</v>
      </c>
      <c r="B41">
        <v>3.43</v>
      </c>
      <c r="C41">
        <v>2.62</v>
      </c>
      <c r="D41" s="20">
        <f t="shared" si="9"/>
        <v>4.3594949187720555E-2</v>
      </c>
      <c r="E41" s="17">
        <f>IF(OR($A41="",$B41="",$C41=""),"",A41*'MPTO_working_3-way'!$I40)</f>
        <v>2.8177063628068457</v>
      </c>
      <c r="F41" s="21">
        <f>IF(OR($A41="",$B41="",$C41=""),"",B41*'MPTO_working_3-way'!$I40)</f>
        <v>3.5795306757138818</v>
      </c>
      <c r="G41" s="22">
        <f>IF(OR($A41="",$B41="",$C41=""),"",C41*'MPTO_working_3-way'!$I40)</f>
        <v>2.7342187668718281</v>
      </c>
      <c r="H41" s="17">
        <f>IF(OR($A41="",$B41="",$C41=""),"",'MPTO_working_3-way'!E40)</f>
        <v>2.8102619023535618</v>
      </c>
      <c r="I41" s="21">
        <f>IF(OR($A41="",$B41="",$C41=""),"",'MPTO_working_3-way'!F40)</f>
        <v>3.6099318495830737</v>
      </c>
      <c r="J41" s="22">
        <f>IF(OR($A41="",$B41="",$C41=""),"",'MPTO_working_3-way'!G40)</f>
        <v>2.7236991875090268</v>
      </c>
      <c r="K41" s="17">
        <f>IF(OR($A41="",$B41="",$C41=""),"",'OddsRatio_working_3-way'!H40)</f>
        <v>2.814471844534971</v>
      </c>
      <c r="L41" s="21">
        <f>IF(OR($A41="",$B41="",$C41=""),"",'OddsRatio_working_3-way'!I40)</f>
        <v>3.5936274013058691</v>
      </c>
      <c r="M41" s="22">
        <f>IF(OR($A41="",$B41="",$C41=""),"",'OddsRatio_working_3-way'!J40)</f>
        <v>2.7290849342039136</v>
      </c>
      <c r="N41" s="23">
        <f t="shared" si="10"/>
        <v>35.489858460760779</v>
      </c>
      <c r="O41" s="24">
        <f t="shared" si="11"/>
        <v>27.936623278149881</v>
      </c>
      <c r="P41" s="24">
        <f t="shared" si="12"/>
        <v>36.573518261089347</v>
      </c>
      <c r="Q41" t="s">
        <v>235</v>
      </c>
      <c r="R41" t="s">
        <v>225</v>
      </c>
      <c r="S41" s="62">
        <v>44450</v>
      </c>
      <c r="T41" s="35">
        <v>100</v>
      </c>
      <c r="U41" s="35">
        <f t="shared" si="13"/>
        <v>50.248756218905463</v>
      </c>
      <c r="V41" s="35">
        <f t="shared" si="14"/>
        <v>71.014492753623188</v>
      </c>
      <c r="W41" s="35">
        <f t="shared" si="15"/>
        <v>74.160206718346245</v>
      </c>
      <c r="X41" s="35">
        <f t="shared" si="16"/>
        <v>54.82530052803056</v>
      </c>
      <c r="Y41" s="35">
        <f t="shared" si="17"/>
        <v>75.591037062748285</v>
      </c>
      <c r="Z41" s="35">
        <f t="shared" si="18"/>
        <v>78.736751027471357</v>
      </c>
      <c r="AA41" s="35">
        <f t="shared" si="19"/>
        <v>-4.5765443091250972</v>
      </c>
      <c r="AB41" s="35">
        <f t="shared" si="20"/>
        <v>-4.5765443091250972</v>
      </c>
      <c r="AC41" s="35">
        <f t="shared" si="21"/>
        <v>-4.5765443091251115</v>
      </c>
      <c r="AF41">
        <v>2.0299999999999998</v>
      </c>
      <c r="AG41">
        <v>1.82</v>
      </c>
      <c r="AJ41" t="s">
        <v>320</v>
      </c>
    </row>
    <row r="42" spans="1:36" ht="15" x14ac:dyDescent="0.25">
      <c r="A42">
        <v>2.0099999999999998</v>
      </c>
      <c r="B42">
        <v>3.45</v>
      </c>
      <c r="C42">
        <v>3.87</v>
      </c>
      <c r="D42" s="20">
        <f t="shared" si="9"/>
        <v>4.5765443091251079E-2</v>
      </c>
      <c r="E42" s="17">
        <f>IF(OR($A42="",$B42="",$C42=""),"",A42*'MPTO_working_3-way'!$I41)</f>
        <v>2.1019885406134144</v>
      </c>
      <c r="F42" s="21">
        <f>IF(OR($A42="",$B42="",$C42=""),"",B42*'MPTO_working_3-way'!$I41)</f>
        <v>3.6078907786648164</v>
      </c>
      <c r="G42" s="22">
        <f>IF(OR($A42="",$B42="",$C42=""),"",C42*'MPTO_working_3-way'!$I41)</f>
        <v>4.0471122647631415</v>
      </c>
      <c r="H42" s="17">
        <f>IF(OR($A42="",$B42="",$C42=""),"",'MPTO_working_3-way'!E41)</f>
        <v>2.0735819250423329</v>
      </c>
      <c r="I42" s="21">
        <f>IF(OR($A42="",$B42="",$C42=""),"",'MPTO_working_3-way'!F41)</f>
        <v>3.6416615949536641</v>
      </c>
      <c r="J42" s="22">
        <f>IF(OR($A42="",$B42="",$C42=""),"",'MPTO_working_3-way'!G41)</f>
        <v>4.1128096789247079</v>
      </c>
      <c r="K42" s="17">
        <f>IF(OR($A42="",$B42="",$C42=""),"",'OddsRatio_working_3-way'!H41)</f>
        <v>2.0847652212168994</v>
      </c>
      <c r="L42" s="21">
        <f>IF(OR($A42="",$B42="",$C42=""),"",'OddsRatio_working_3-way'!I41)</f>
        <v>3.6313611801796082</v>
      </c>
      <c r="M42" s="22">
        <f>IF(OR($A42="",$B42="",$C42=""),"",'OddsRatio_working_3-way'!J41)</f>
        <v>4.0824516682103997</v>
      </c>
      <c r="N42" s="23">
        <f t="shared" si="10"/>
        <v>47.573998653112263</v>
      </c>
      <c r="O42" s="24">
        <f t="shared" si="11"/>
        <v>27.717025302248011</v>
      </c>
      <c r="P42" s="24">
        <f t="shared" si="12"/>
        <v>24.708976044639705</v>
      </c>
      <c r="Q42" t="s">
        <v>42</v>
      </c>
      <c r="R42" t="s">
        <v>236</v>
      </c>
      <c r="S42" s="62">
        <v>44450</v>
      </c>
      <c r="T42" s="35">
        <v>100</v>
      </c>
      <c r="U42" s="35">
        <f t="shared" si="13"/>
        <v>55.357142857142868</v>
      </c>
      <c r="V42" s="35">
        <f t="shared" si="14"/>
        <v>69.696969696969703</v>
      </c>
      <c r="W42" s="35">
        <f t="shared" si="15"/>
        <v>70.588235294117652</v>
      </c>
      <c r="X42" s="35">
        <f t="shared" si="16"/>
        <v>59.71479500891266</v>
      </c>
      <c r="Y42" s="35">
        <f t="shared" si="17"/>
        <v>74.054621848739501</v>
      </c>
      <c r="Z42" s="35">
        <f t="shared" si="18"/>
        <v>74.945887445887436</v>
      </c>
      <c r="AA42" s="35">
        <f t="shared" si="19"/>
        <v>-4.3576521517697913</v>
      </c>
      <c r="AB42" s="35">
        <f t="shared" si="20"/>
        <v>-4.3576521517697984</v>
      </c>
      <c r="AC42" s="35">
        <f t="shared" si="21"/>
        <v>-4.3576521517697842</v>
      </c>
      <c r="AF42">
        <v>2.0699999999999998</v>
      </c>
      <c r="AG42">
        <v>1.77</v>
      </c>
      <c r="AJ42" t="s">
        <v>320</v>
      </c>
    </row>
    <row r="43" spans="1:36" ht="15" x14ac:dyDescent="0.25">
      <c r="A43">
        <v>2.2400000000000002</v>
      </c>
      <c r="B43">
        <v>3.3</v>
      </c>
      <c r="C43">
        <v>3.4</v>
      </c>
      <c r="D43" s="20">
        <f t="shared" si="9"/>
        <v>4.3576521517697975E-2</v>
      </c>
      <c r="E43" s="17">
        <f>IF(OR($A43="",$B43="",$C43=""),"",A43*'MPTO_working_3-way'!$I42)</f>
        <v>2.3376114081996437</v>
      </c>
      <c r="F43" s="21">
        <f>IF(OR($A43="",$B43="",$C43=""),"",B43*'MPTO_working_3-way'!$I42)</f>
        <v>3.4438025210084033</v>
      </c>
      <c r="G43" s="22">
        <f>IF(OR($A43="",$B43="",$C43=""),"",C43*'MPTO_working_3-way'!$I42)</f>
        <v>3.5481601731601731</v>
      </c>
      <c r="H43" s="17">
        <f>IF(OR($A43="",$B43="",$C43=""),"",'MPTO_working_3-way'!E42)</f>
        <v>2.3153343487446572</v>
      </c>
      <c r="I43" s="21">
        <f>IF(OR($A43="",$B43="",$C43=""),"",'MPTO_working_3-way'!F42)</f>
        <v>3.4661468868375565</v>
      </c>
      <c r="J43" s="22">
        <f>IF(OR($A43="",$B43="",$C43=""),"",'MPTO_working_3-way'!G42)</f>
        <v>3.5766384577435391</v>
      </c>
      <c r="K43" s="17">
        <f>IF(OR($A43="",$B43="",$C43=""),"",'OddsRatio_working_3-way'!H42)</f>
        <v>2.3247225417403179</v>
      </c>
      <c r="L43" s="21">
        <f>IF(OR($A43="",$B43="",$C43=""),"",'OddsRatio_working_3-way'!I42)</f>
        <v>3.4571466500022026</v>
      </c>
      <c r="M43" s="22">
        <f>IF(OR($A43="",$B43="",$C43=""),"",'OddsRatio_working_3-way'!J42)</f>
        <v>3.563979113045777</v>
      </c>
      <c r="N43" s="23">
        <f t="shared" si="10"/>
        <v>42.778709775812104</v>
      </c>
      <c r="O43" s="24">
        <f t="shared" si="11"/>
        <v>29.037669666005794</v>
      </c>
      <c r="P43" s="24">
        <f t="shared" si="12"/>
        <v>28.183620558182099</v>
      </c>
      <c r="Q43" t="s">
        <v>223</v>
      </c>
      <c r="R43" t="s">
        <v>233</v>
      </c>
      <c r="S43" s="62">
        <v>44450</v>
      </c>
      <c r="T43" s="35">
        <v>100</v>
      </c>
      <c r="U43" s="35">
        <f t="shared" si="13"/>
        <v>57.805907172995774</v>
      </c>
      <c r="V43" s="35">
        <f t="shared" si="14"/>
        <v>69.78851963746223</v>
      </c>
      <c r="W43" s="35">
        <f t="shared" si="15"/>
        <v>67.948717948717942</v>
      </c>
      <c r="X43" s="35">
        <f t="shared" si="16"/>
        <v>62.262762413819807</v>
      </c>
      <c r="Y43" s="35">
        <f t="shared" si="17"/>
        <v>74.24537487828627</v>
      </c>
      <c r="Z43" s="35">
        <f t="shared" si="18"/>
        <v>72.405573189541968</v>
      </c>
      <c r="AA43" s="35">
        <f t="shared" si="19"/>
        <v>-4.4568552408240336</v>
      </c>
      <c r="AB43" s="35">
        <f t="shared" si="20"/>
        <v>-4.4568552408240407</v>
      </c>
      <c r="AC43" s="35">
        <f t="shared" si="21"/>
        <v>-4.4568552408240265</v>
      </c>
      <c r="AF43">
        <v>1.89</v>
      </c>
      <c r="AG43">
        <v>1.94</v>
      </c>
      <c r="AJ43" t="s">
        <v>320</v>
      </c>
    </row>
    <row r="44" spans="1:36" ht="15" x14ac:dyDescent="0.25">
      <c r="A44">
        <v>2.37</v>
      </c>
      <c r="B44">
        <v>3.31</v>
      </c>
      <c r="C44">
        <v>3.12</v>
      </c>
      <c r="D44" s="20">
        <f t="shared" si="9"/>
        <v>4.4568552408240203E-2</v>
      </c>
      <c r="E44" s="17">
        <f>IF(OR($A44="",$B44="",$C44=""),"",A44*'MPTO_working_3-way'!$I43)</f>
        <v>2.4756274692075295</v>
      </c>
      <c r="F44" s="21">
        <f>IF(OR($A44="",$B44="",$C44=""),"",B44*'MPTO_working_3-way'!$I43)</f>
        <v>3.4575219084712749</v>
      </c>
      <c r="G44" s="22">
        <f>IF(OR($A44="",$B44="",$C44=""),"",C44*'MPTO_working_3-way'!$I43)</f>
        <v>3.2590538835137095</v>
      </c>
      <c r="H44" s="17">
        <f>IF(OR($A44="",$B44="",$C44=""),"",'MPTO_working_3-way'!E43)</f>
        <v>2.4564909749379438</v>
      </c>
      <c r="I44" s="21">
        <f>IF(OR($A44="",$B44="",$C44=""),"",'MPTO_working_3-way'!F43)</f>
        <v>3.4811836169715247</v>
      </c>
      <c r="J44" s="22">
        <f>IF(OR($A44="",$B44="",$C44=""),"",'MPTO_working_3-way'!G43)</f>
        <v>3.2716449799815206</v>
      </c>
      <c r="K44" s="17">
        <f>IF(OR($A44="",$B44="",$C44=""),"",'OddsRatio_working_3-way'!H43)</f>
        <v>2.4648650551277949</v>
      </c>
      <c r="L44" s="21">
        <f>IF(OR($A44="",$B44="",$C44=""),"",'OddsRatio_working_3-way'!I43)</f>
        <v>3.4699549469673037</v>
      </c>
      <c r="M44" s="22">
        <f>IF(OR($A44="",$B44="",$C44=""),"",'OddsRatio_working_3-way'!J43)</f>
        <v>3.2667984794678286</v>
      </c>
      <c r="N44" s="23">
        <f t="shared" si="10"/>
        <v>40.393799650320936</v>
      </c>
      <c r="O44" s="24">
        <f t="shared" si="11"/>
        <v>28.92244869222375</v>
      </c>
      <c r="P44" s="24">
        <f t="shared" si="12"/>
        <v>30.683751657455328</v>
      </c>
      <c r="Q44" t="s">
        <v>220</v>
      </c>
      <c r="R44" t="s">
        <v>327</v>
      </c>
      <c r="S44" s="62">
        <v>44450</v>
      </c>
      <c r="T44" s="35">
        <v>100</v>
      </c>
      <c r="U44" s="35">
        <f t="shared" si="13"/>
        <v>64.412811387900362</v>
      </c>
      <c r="V44" s="35">
        <f t="shared" si="14"/>
        <v>69.418960244648318</v>
      </c>
      <c r="W44" s="35">
        <f t="shared" si="15"/>
        <v>61.832061068702288</v>
      </c>
      <c r="X44" s="35">
        <f t="shared" si="16"/>
        <v>68.74897868664938</v>
      </c>
      <c r="Y44" s="35">
        <f t="shared" si="17"/>
        <v>73.75512754339735</v>
      </c>
      <c r="Z44" s="35">
        <f t="shared" si="18"/>
        <v>66.168228367451334</v>
      </c>
      <c r="AA44" s="35">
        <f t="shared" si="19"/>
        <v>-4.3361672987490181</v>
      </c>
      <c r="AB44" s="35">
        <f t="shared" si="20"/>
        <v>-4.3361672987490323</v>
      </c>
      <c r="AC44" s="35">
        <f t="shared" si="21"/>
        <v>-4.3361672987490465</v>
      </c>
      <c r="AF44">
        <v>2.02</v>
      </c>
      <c r="AG44">
        <v>1.82</v>
      </c>
      <c r="AJ44" t="s">
        <v>320</v>
      </c>
    </row>
    <row r="45" spans="1:36" ht="15" x14ac:dyDescent="0.25">
      <c r="A45">
        <v>2.81</v>
      </c>
      <c r="B45">
        <v>3.27</v>
      </c>
      <c r="C45">
        <v>2.62</v>
      </c>
      <c r="D45" s="20">
        <f t="shared" si="9"/>
        <v>4.3361672987490385E-2</v>
      </c>
      <c r="E45" s="17">
        <f>IF(OR($A45="",$B45="",$C45=""),"",A45*'MPTO_working_3-way'!$I44)</f>
        <v>2.9318463010948479</v>
      </c>
      <c r="F45" s="21">
        <f>IF(OR($A45="",$B45="",$C45=""),"",B45*'MPTO_working_3-way'!$I44)</f>
        <v>3.4117926706690938</v>
      </c>
      <c r="G45" s="22">
        <f>IF(OR($A45="",$B45="",$C45=""),"",C45*'MPTO_working_3-way'!$I44)</f>
        <v>2.7336075832272249</v>
      </c>
      <c r="H45" s="17">
        <f>IF(OR($A45="",$B45="",$C45=""),"",'MPTO_working_3-way'!E44)</f>
        <v>2.9289610222021034</v>
      </c>
      <c r="I45" s="21">
        <f>IF(OR($A45="",$B45="",$C45=""),"",'MPTO_working_3-way'!F44)</f>
        <v>3.4322212735688695</v>
      </c>
      <c r="J45" s="22">
        <f>IF(OR($A45="",$B45="",$C45=""),"",'MPTO_working_3-way'!G44)</f>
        <v>2.7231224535949026</v>
      </c>
      <c r="K45" s="17">
        <f>IF(OR($A45="",$B45="",$C45=""),"",'OddsRatio_working_3-way'!H44)</f>
        <v>2.9308758355705722</v>
      </c>
      <c r="L45" s="21">
        <f>IF(OR($A45="",$B45="",$C45=""),"",'OddsRatio_working_3-way'!I44)</f>
        <v>3.4215956611851928</v>
      </c>
      <c r="M45" s="22">
        <f>IF(OR($A45="",$B45="",$C45=""),"",'OddsRatio_working_3-way'!J44)</f>
        <v>2.7281872119471422</v>
      </c>
      <c r="N45" s="23">
        <f t="shared" si="10"/>
        <v>34.108199997611308</v>
      </c>
      <c r="O45" s="24">
        <f t="shared" si="11"/>
        <v>29.310104585103293</v>
      </c>
      <c r="P45" s="24">
        <f t="shared" si="12"/>
        <v>36.581695417285403</v>
      </c>
      <c r="Q45" t="s">
        <v>238</v>
      </c>
      <c r="R45" t="s">
        <v>219</v>
      </c>
      <c r="S45" s="62">
        <v>44450</v>
      </c>
      <c r="T45" s="35">
        <v>100</v>
      </c>
      <c r="U45" s="35">
        <f t="shared" si="13"/>
        <v>56.140350877192972</v>
      </c>
      <c r="V45" s="35">
        <f t="shared" si="14"/>
        <v>71.590909090909093</v>
      </c>
      <c r="W45" s="35">
        <f t="shared" si="15"/>
        <v>68.35443037974683</v>
      </c>
      <c r="X45" s="35">
        <f t="shared" si="16"/>
        <v>60.054660529344076</v>
      </c>
      <c r="Y45" s="35">
        <f t="shared" si="17"/>
        <v>75.505218743060169</v>
      </c>
      <c r="Z45" s="35">
        <f t="shared" si="18"/>
        <v>72.268740031897934</v>
      </c>
      <c r="AA45" s="35">
        <f t="shared" si="19"/>
        <v>-3.914309652151104</v>
      </c>
      <c r="AB45" s="35">
        <f t="shared" si="20"/>
        <v>-3.9143096521510756</v>
      </c>
      <c r="AC45" s="35">
        <f t="shared" si="21"/>
        <v>-3.914309652151104</v>
      </c>
      <c r="AF45">
        <v>2.08</v>
      </c>
      <c r="AG45">
        <v>1.76</v>
      </c>
      <c r="AJ45" t="s">
        <v>320</v>
      </c>
    </row>
    <row r="46" spans="1:36" ht="15" x14ac:dyDescent="0.25">
      <c r="A46">
        <v>2.2799999999999998</v>
      </c>
      <c r="B46">
        <v>3.52</v>
      </c>
      <c r="C46">
        <v>3.16</v>
      </c>
      <c r="D46" s="20">
        <f t="shared" si="9"/>
        <v>3.9143096521510934E-2</v>
      </c>
      <c r="E46" s="17">
        <f>IF(OR($A46="",$B46="",$C46=""),"",A46*'MPTO_working_3-way'!$I45)</f>
        <v>2.3692462600690449</v>
      </c>
      <c r="F46" s="21">
        <f>IF(OR($A46="",$B46="",$C46=""),"",B46*'MPTO_working_3-way'!$I45)</f>
        <v>3.6577836997557185</v>
      </c>
      <c r="G46" s="22">
        <f>IF(OR($A46="",$B46="",$C46=""),"",C46*'MPTO_working_3-way'!$I45)</f>
        <v>3.2836921850079746</v>
      </c>
      <c r="H46" s="17">
        <f>IF(OR($A46="",$B46="",$C46=""),"",'MPTO_working_3-way'!E45)</f>
        <v>2.3499067977362627</v>
      </c>
      <c r="I46" s="21">
        <f>IF(OR($A46="",$B46="",$C46=""),"",'MPTO_working_3-way'!F45)</f>
        <v>3.6894486273098006</v>
      </c>
      <c r="J46" s="22">
        <f>IF(OR($A46="",$B46="",$C46=""),"",'MPTO_working_3-way'!G45)</f>
        <v>3.295892028866974</v>
      </c>
      <c r="K46" s="17">
        <f>IF(OR($A46="",$B46="",$C46=""),"",'OddsRatio_working_3-way'!H45)</f>
        <v>2.3582177794978767</v>
      </c>
      <c r="L46" s="21">
        <f>IF(OR($A46="",$B46="",$C46=""),"",'OddsRatio_working_3-way'!I45)</f>
        <v>3.6739912533864438</v>
      </c>
      <c r="M46" s="22">
        <f>IF(OR($A46="",$B46="",$C46=""),"",'OddsRatio_working_3-way'!J45)</f>
        <v>3.2919925029026667</v>
      </c>
      <c r="N46" s="23">
        <f t="shared" si="10"/>
        <v>42.207516240665413</v>
      </c>
      <c r="O46" s="24">
        <f t="shared" si="11"/>
        <v>27.338959383158279</v>
      </c>
      <c r="P46" s="24">
        <f t="shared" si="12"/>
        <v>30.453524376176311</v>
      </c>
      <c r="Q46" t="s">
        <v>332</v>
      </c>
      <c r="R46" t="s">
        <v>214</v>
      </c>
      <c r="S46" s="62">
        <v>44450</v>
      </c>
      <c r="T46" s="35">
        <v>100</v>
      </c>
      <c r="U46" s="35">
        <f t="shared" si="13"/>
        <v>67.320261437908499</v>
      </c>
      <c r="V46" s="35">
        <f t="shared" si="14"/>
        <v>70.845481049562679</v>
      </c>
      <c r="W46" s="35">
        <f t="shared" si="15"/>
        <v>57.446808510638299</v>
      </c>
      <c r="X46" s="35">
        <f t="shared" si="16"/>
        <v>71.707710439799015</v>
      </c>
      <c r="Y46" s="35">
        <f t="shared" si="17"/>
        <v>75.232930051453209</v>
      </c>
      <c r="Z46" s="35">
        <f t="shared" si="18"/>
        <v>61.834257512528822</v>
      </c>
      <c r="AA46" s="35">
        <f t="shared" si="19"/>
        <v>-4.3874490018905163</v>
      </c>
      <c r="AB46" s="35">
        <f t="shared" si="20"/>
        <v>-4.3874490018905306</v>
      </c>
      <c r="AC46" s="35">
        <f t="shared" si="21"/>
        <v>-4.3874490018905234</v>
      </c>
      <c r="AF46">
        <v>1.79</v>
      </c>
      <c r="AG46">
        <v>2.06</v>
      </c>
      <c r="AJ46" t="s">
        <v>320</v>
      </c>
    </row>
    <row r="47" spans="1:36" ht="15" x14ac:dyDescent="0.25">
      <c r="A47">
        <v>3.06</v>
      </c>
      <c r="B47">
        <v>3.43</v>
      </c>
      <c r="C47">
        <v>2.35</v>
      </c>
      <c r="D47" s="20">
        <f t="shared" si="9"/>
        <v>4.3874490018905199E-2</v>
      </c>
      <c r="E47" s="17">
        <f>IF(OR($A47="",$B47="",$C47=""),"",A47*'MPTO_working_3-way'!$I46)</f>
        <v>3.1942559394578498</v>
      </c>
      <c r="F47" s="21">
        <f>IF(OR($A47="",$B47="",$C47=""),"",B47*'MPTO_working_3-way'!$I46)</f>
        <v>3.5804895007648452</v>
      </c>
      <c r="G47" s="22">
        <f>IF(OR($A47="",$B47="",$C47=""),"",C47*'MPTO_working_3-way'!$I46)</f>
        <v>2.4531050515444273</v>
      </c>
      <c r="H47" s="17">
        <f>IF(OR($A47="",$B47="",$C47=""),"",'MPTO_working_3-way'!E46)</f>
        <v>3.2033565475708601</v>
      </c>
      <c r="I47" s="21">
        <f>IF(OR($A47="",$B47="",$C47=""),"",'MPTO_working_3-way'!F46)</f>
        <v>3.6111465470163977</v>
      </c>
      <c r="J47" s="22">
        <f>IF(OR($A47="",$B47="",$C47=""),"",'MPTO_working_3-way'!G46)</f>
        <v>2.4336401993999059</v>
      </c>
      <c r="K47" s="17">
        <f>IF(OR($A47="",$B47="",$C47=""),"",'OddsRatio_working_3-way'!H46)</f>
        <v>3.2006546379210183</v>
      </c>
      <c r="L47" s="21">
        <f>IF(OR($A47="",$B47="",$C47=""),"",'OddsRatio_working_3-way'!I46)</f>
        <v>3.5959178495864452</v>
      </c>
      <c r="M47" s="22">
        <f>IF(OR($A47="",$B47="",$C47=""),"",'OddsRatio_working_3-way'!J46)</f>
        <v>2.4421765831035804</v>
      </c>
      <c r="N47" s="23">
        <f t="shared" si="10"/>
        <v>31.306195212701915</v>
      </c>
      <c r="O47" s="24">
        <f t="shared" si="11"/>
        <v>27.929142084801121</v>
      </c>
      <c r="P47" s="24">
        <f t="shared" si="12"/>
        <v>40.764662702496963</v>
      </c>
      <c r="Q47" t="s">
        <v>229</v>
      </c>
      <c r="R47" t="s">
        <v>77</v>
      </c>
      <c r="S47" s="62">
        <v>44450</v>
      </c>
      <c r="T47" s="35">
        <v>100</v>
      </c>
      <c r="U47" s="35">
        <f t="shared" si="13"/>
        <v>37.5</v>
      </c>
      <c r="V47" s="35">
        <f t="shared" si="14"/>
        <v>75.186104218362274</v>
      </c>
      <c r="W47" s="35">
        <f t="shared" si="15"/>
        <v>82.964224872231682</v>
      </c>
      <c r="X47" s="35">
        <f t="shared" si="16"/>
        <v>41.849670909406029</v>
      </c>
      <c r="Y47" s="35">
        <f t="shared" si="17"/>
        <v>79.535775127768318</v>
      </c>
      <c r="Z47" s="35">
        <f t="shared" si="18"/>
        <v>87.313895781637711</v>
      </c>
      <c r="AA47" s="35">
        <f t="shared" si="19"/>
        <v>-4.3496709094060293</v>
      </c>
      <c r="AB47" s="35">
        <f t="shared" si="20"/>
        <v>-4.3496709094060435</v>
      </c>
      <c r="AC47" s="35">
        <f t="shared" si="21"/>
        <v>-4.3496709094060293</v>
      </c>
      <c r="AF47">
        <v>2.21</v>
      </c>
      <c r="AG47">
        <v>1.68</v>
      </c>
      <c r="AJ47" t="s">
        <v>320</v>
      </c>
    </row>
    <row r="48" spans="1:36" ht="15" x14ac:dyDescent="0.25">
      <c r="A48">
        <v>1.6</v>
      </c>
      <c r="B48">
        <v>4.03</v>
      </c>
      <c r="C48">
        <v>5.87</v>
      </c>
      <c r="D48" s="20">
        <f t="shared" si="9"/>
        <v>4.3496709094060337E-2</v>
      </c>
      <c r="E48" s="17">
        <f>IF(OR($A48="",$B48="",$C48=""),"",A48*'MPTO_working_3-way'!$I47)</f>
        <v>1.6695947345504967</v>
      </c>
      <c r="F48" s="21">
        <f>IF(OR($A48="",$B48="",$C48=""),"",B48*'MPTO_working_3-way'!$I47)</f>
        <v>4.2052917376490635</v>
      </c>
      <c r="G48" s="22">
        <f>IF(OR($A48="",$B48="",$C48=""),"",C48*'MPTO_working_3-way'!$I47)</f>
        <v>6.125325682382134</v>
      </c>
      <c r="H48" s="17">
        <f>IF(OR($A48="",$B48="",$C48=""),"",'MPTO_working_3-way'!E47)</f>
        <v>1.6379986947858949</v>
      </c>
      <c r="I48" s="21">
        <f>IF(OR($A48="",$B48="",$C48=""),"",'MPTO_working_3-way'!F47)</f>
        <v>4.280088022236245</v>
      </c>
      <c r="J48" s="22">
        <f>IF(OR($A48="",$B48="",$C48=""),"",'MPTO_working_3-way'!G47)</f>
        <v>6.4160617844392993</v>
      </c>
      <c r="K48" s="17">
        <f>IF(OR($A48="",$B48="",$C48=""),"",'OddsRatio_working_3-way'!H47)</f>
        <v>1.64871787291139</v>
      </c>
      <c r="L48" s="21">
        <f>IF(OR($A48="",$B48="",$C48=""),"",'OddsRatio_working_3-way'!I47)</f>
        <v>4.2760252582025204</v>
      </c>
      <c r="M48" s="22">
        <f>IF(OR($A48="",$B48="",$C48=""),"",'OddsRatio_working_3-way'!J47)</f>
        <v>6.2654267351307835</v>
      </c>
      <c r="N48" s="23">
        <f t="shared" si="10"/>
        <v>59.894774420765586</v>
      </c>
      <c r="O48" s="24">
        <f t="shared" si="11"/>
        <v>23.779563045465245</v>
      </c>
      <c r="P48" s="24">
        <f t="shared" si="12"/>
        <v>16.325662533769155</v>
      </c>
      <c r="Q48" t="s">
        <v>216</v>
      </c>
      <c r="R48" t="s">
        <v>228</v>
      </c>
      <c r="S48" s="62">
        <v>44450</v>
      </c>
      <c r="T48" s="35">
        <v>100</v>
      </c>
      <c r="U48" s="35">
        <f t="shared" si="13"/>
        <v>55.947136563876647</v>
      </c>
      <c r="V48" s="35">
        <f t="shared" si="14"/>
        <v>69.230769230769241</v>
      </c>
      <c r="W48" s="35">
        <f t="shared" si="15"/>
        <v>70.326409495548958</v>
      </c>
      <c r="X48" s="35">
        <f t="shared" si="16"/>
        <v>60.442821273681815</v>
      </c>
      <c r="Y48" s="35">
        <f t="shared" si="17"/>
        <v>73.726453940574373</v>
      </c>
      <c r="Z48" s="35">
        <f t="shared" si="18"/>
        <v>74.822094205354119</v>
      </c>
      <c r="AA48" s="35">
        <f t="shared" si="19"/>
        <v>-4.4956847098051682</v>
      </c>
      <c r="AB48" s="35">
        <f t="shared" si="20"/>
        <v>-4.4956847098051327</v>
      </c>
      <c r="AC48" s="35">
        <f t="shared" si="21"/>
        <v>-4.4956847098051611</v>
      </c>
      <c r="AF48">
        <v>2.15</v>
      </c>
      <c r="AG48">
        <v>1.73</v>
      </c>
      <c r="AJ48" t="s">
        <v>320</v>
      </c>
    </row>
    <row r="49" spans="1:36" ht="15" x14ac:dyDescent="0.25">
      <c r="A49">
        <v>2.27</v>
      </c>
      <c r="B49">
        <v>3.25</v>
      </c>
      <c r="C49">
        <v>3.37</v>
      </c>
      <c r="D49" s="20">
        <f t="shared" si="9"/>
        <v>4.4956847098051478E-2</v>
      </c>
      <c r="E49" s="17">
        <f>IF(OR($A49="",$B49="",$C49=""),"",A49*'MPTO_working_3-way'!$I48)</f>
        <v>2.3720520429125767</v>
      </c>
      <c r="F49" s="21">
        <f>IF(OR($A49="",$B49="",$C49=""),"",B49*'MPTO_working_3-way'!$I48)</f>
        <v>3.3961097530686675</v>
      </c>
      <c r="G49" s="22">
        <f>IF(OR($A49="",$B49="",$C49=""),"",C49*'MPTO_working_3-way'!$I48)</f>
        <v>3.5215045747204337</v>
      </c>
      <c r="H49" s="17">
        <f>IF(OR($A49="",$B49="",$C49=""),"",'MPTO_working_3-way'!E48)</f>
        <v>2.3499386810397995</v>
      </c>
      <c r="I49" s="21">
        <f>IF(OR($A49="",$B49="",$C49=""),"",'MPTO_working_3-way'!F48)</f>
        <v>3.4163892639122202</v>
      </c>
      <c r="J49" s="22">
        <f>IF(OR($A49="",$B49="",$C49=""),"",'MPTO_working_3-way'!G48)</f>
        <v>3.5492421403512524</v>
      </c>
      <c r="K49" s="17">
        <f>IF(OR($A49="",$B49="",$C49=""),"",'OddsRatio_working_3-way'!H48)</f>
        <v>2.359336427994247</v>
      </c>
      <c r="L49" s="21">
        <f>IF(OR($A49="",$B49="",$C49=""),"",'OddsRatio_working_3-way'!I48)</f>
        <v>3.4082731992024056</v>
      </c>
      <c r="M49" s="22">
        <f>IF(OR($A49="",$B49="",$C49=""),"",'OddsRatio_working_3-way'!J48)</f>
        <v>3.5367144364932006</v>
      </c>
      <c r="N49" s="23">
        <f t="shared" si="10"/>
        <v>42.157591060781613</v>
      </c>
      <c r="O49" s="24">
        <f t="shared" si="11"/>
        <v>29.445455910145924</v>
      </c>
      <c r="P49" s="24">
        <f t="shared" si="12"/>
        <v>28.396953029072474</v>
      </c>
      <c r="Q49" t="s">
        <v>231</v>
      </c>
      <c r="R49" t="s">
        <v>333</v>
      </c>
      <c r="S49" s="62">
        <v>44450</v>
      </c>
      <c r="T49" s="35">
        <v>100</v>
      </c>
      <c r="U49" s="35">
        <f t="shared" si="13"/>
        <v>40.119760479041922</v>
      </c>
      <c r="V49" s="35">
        <f t="shared" si="14"/>
        <v>73.333333333333329</v>
      </c>
      <c r="W49" s="35">
        <f t="shared" si="15"/>
        <v>81.751824817518241</v>
      </c>
      <c r="X49" s="35">
        <f t="shared" si="16"/>
        <v>44.914841849148416</v>
      </c>
      <c r="Y49" s="35">
        <f t="shared" si="17"/>
        <v>78.128414703439844</v>
      </c>
      <c r="Z49" s="35">
        <f t="shared" si="18"/>
        <v>86.546906187624757</v>
      </c>
      <c r="AA49" s="35">
        <f t="shared" si="19"/>
        <v>-4.7950813701064945</v>
      </c>
      <c r="AB49" s="35">
        <f t="shared" si="20"/>
        <v>-4.7950813701065158</v>
      </c>
      <c r="AC49" s="35">
        <f t="shared" si="21"/>
        <v>-4.7950813701065158</v>
      </c>
      <c r="AF49">
        <v>2.23</v>
      </c>
      <c r="AG49">
        <v>1.67</v>
      </c>
      <c r="AJ49" t="s">
        <v>320</v>
      </c>
    </row>
    <row r="50" spans="1:36" ht="15" x14ac:dyDescent="0.25">
      <c r="A50">
        <v>1.67</v>
      </c>
      <c r="B50">
        <v>3.75</v>
      </c>
      <c r="C50">
        <v>5.48</v>
      </c>
      <c r="D50" s="20">
        <f t="shared" si="9"/>
        <v>4.7950813701064909E-2</v>
      </c>
      <c r="E50" s="17">
        <f>IF(OR($A50="",$B50="",$C50=""),"",A50*'MPTO_working_3-way'!$I49)</f>
        <v>1.7500778588807784</v>
      </c>
      <c r="F50" s="21">
        <f>IF(OR($A50="",$B50="",$C50=""),"",B50*'MPTO_working_3-way'!$I49)</f>
        <v>3.9298155513789936</v>
      </c>
      <c r="G50" s="22">
        <f>IF(OR($A50="",$B50="",$C50=""),"",C50*'MPTO_working_3-way'!$I49)</f>
        <v>5.7427704590818358</v>
      </c>
      <c r="H50" s="17">
        <f>IF(OR($A50="",$B50="",$C50=""),"",'MPTO_working_3-way'!E49)</f>
        <v>1.7157991747271863</v>
      </c>
      <c r="I50" s="21">
        <f>IF(OR($A50="",$B50="",$C50=""),"",'MPTO_working_3-way'!F49)</f>
        <v>3.9891007857663157</v>
      </c>
      <c r="J50" s="22">
        <f>IF(OR($A50="",$B50="",$C50=""),"",'MPTO_working_3-way'!G49)</f>
        <v>6.0060728390668476</v>
      </c>
      <c r="K50" s="17">
        <f>IF(OR($A50="",$B50="",$C50=""),"",'OddsRatio_working_3-way'!H49)</f>
        <v>1.7278389674203392</v>
      </c>
      <c r="L50" s="21">
        <f>IF(OR($A50="",$B50="",$C50=""),"",'OddsRatio_working_3-way'!I49)</f>
        <v>3.987398746874526</v>
      </c>
      <c r="M50" s="22">
        <f>IF(OR($A50="",$B50="",$C50=""),"",'OddsRatio_working_3-way'!J49)</f>
        <v>5.8667441403628642</v>
      </c>
      <c r="N50" s="23">
        <f t="shared" si="10"/>
        <v>57.140314925161483</v>
      </c>
      <c r="O50" s="24">
        <f t="shared" si="11"/>
        <v>25.446486913338578</v>
      </c>
      <c r="P50" s="24">
        <f t="shared" si="12"/>
        <v>17.413198161499942</v>
      </c>
      <c r="Q50" t="s">
        <v>217</v>
      </c>
      <c r="R50" t="s">
        <v>230</v>
      </c>
      <c r="S50" s="62">
        <v>44450</v>
      </c>
      <c r="T50" s="35">
        <v>100</v>
      </c>
      <c r="U50" s="35">
        <f t="shared" si="13"/>
        <v>38.650306748466257</v>
      </c>
      <c r="V50" s="35">
        <f t="shared" si="14"/>
        <v>75.308641975308646</v>
      </c>
      <c r="W50" s="35">
        <f t="shared" si="15"/>
        <v>81.981981981981988</v>
      </c>
      <c r="X50" s="35">
        <f t="shared" si="16"/>
        <v>42.70937604270938</v>
      </c>
      <c r="Y50" s="35">
        <f t="shared" si="17"/>
        <v>79.367711269551762</v>
      </c>
      <c r="Z50" s="35">
        <f t="shared" si="18"/>
        <v>86.041051276225105</v>
      </c>
      <c r="AA50" s="35">
        <f t="shared" si="19"/>
        <v>-4.0590692942431232</v>
      </c>
      <c r="AB50" s="35">
        <f t="shared" si="20"/>
        <v>-4.0590692942431161</v>
      </c>
      <c r="AC50" s="35">
        <f t="shared" si="21"/>
        <v>-4.0590692942431161</v>
      </c>
      <c r="AF50">
        <v>1.8</v>
      </c>
      <c r="AG50">
        <v>2.04</v>
      </c>
      <c r="AJ50" t="s">
        <v>320</v>
      </c>
    </row>
    <row r="51" spans="1:36" ht="15" x14ac:dyDescent="0.25">
      <c r="A51">
        <v>1.63</v>
      </c>
      <c r="B51">
        <v>4.05</v>
      </c>
      <c r="C51">
        <v>5.55</v>
      </c>
      <c r="D51" s="20">
        <f t="shared" si="9"/>
        <v>4.0590692942431117E-2</v>
      </c>
      <c r="E51" s="17">
        <f>IF(OR($A51="",$B51="",$C51=""),"",A51*'MPTO_working_3-way'!$I50)</f>
        <v>1.6961628294961626</v>
      </c>
      <c r="F51" s="21">
        <f>IF(OR($A51="",$B51="",$C51=""),"",B51*'MPTO_working_3-way'!$I50)</f>
        <v>4.2143923064168458</v>
      </c>
      <c r="G51" s="22">
        <f>IF(OR($A51="",$B51="",$C51=""),"",C51*'MPTO_working_3-way'!$I50)</f>
        <v>5.7752783458304924</v>
      </c>
      <c r="H51" s="17">
        <f>IF(OR($A51="",$B51="",$C51=""),"",'MPTO_working_3-way'!E50)</f>
        <v>1.6667591675376532</v>
      </c>
      <c r="I51" s="21">
        <f>IF(OR($A51="",$B51="",$C51=""),"",'MPTO_working_3-way'!F50)</f>
        <v>4.2847958226008744</v>
      </c>
      <c r="J51" s="22">
        <f>IF(OR($A51="",$B51="",$C51=""),"",'MPTO_working_3-way'!G50)</f>
        <v>6.0006018891950639</v>
      </c>
      <c r="K51" s="17">
        <f>IF(OR($A51="",$B51="",$C51=""),"",'OddsRatio_working_3-way'!H50)</f>
        <v>1.6768521058326142</v>
      </c>
      <c r="L51" s="21">
        <f>IF(OR($A51="",$B51="",$C51=""),"",'OddsRatio_working_3-way'!I50)</f>
        <v>4.2768236869674183</v>
      </c>
      <c r="M51" s="22">
        <f>IF(OR($A51="",$B51="",$C51=""),"",'OddsRatio_working_3-way'!J50)</f>
        <v>5.888376319902215</v>
      </c>
      <c r="N51" s="23">
        <f t="shared" si="10"/>
        <v>58.9566038478184</v>
      </c>
      <c r="O51" s="24">
        <f t="shared" si="11"/>
        <v>23.728213400479998</v>
      </c>
      <c r="P51" s="24">
        <f t="shared" si="12"/>
        <v>17.31518275170162</v>
      </c>
      <c r="Q51" t="s">
        <v>75</v>
      </c>
      <c r="R51" t="s">
        <v>226</v>
      </c>
      <c r="S51" s="62">
        <v>44450</v>
      </c>
      <c r="T51" s="35">
        <v>100</v>
      </c>
      <c r="U51" s="35">
        <f t="shared" si="13"/>
        <v>64.02877697841727</v>
      </c>
      <c r="V51" s="35">
        <f t="shared" si="14"/>
        <v>70.845481049562679</v>
      </c>
      <c r="W51" s="35">
        <f t="shared" si="15"/>
        <v>61.240310077519375</v>
      </c>
      <c r="X51" s="35">
        <f t="shared" si="16"/>
        <v>67.914208872917925</v>
      </c>
      <c r="Y51" s="35">
        <f t="shared" si="17"/>
        <v>74.730912944063348</v>
      </c>
      <c r="Z51" s="35">
        <f t="shared" si="18"/>
        <v>65.125741972020052</v>
      </c>
      <c r="AA51" s="35">
        <f t="shared" si="19"/>
        <v>-3.8854318945006554</v>
      </c>
      <c r="AB51" s="35">
        <f t="shared" si="20"/>
        <v>-3.8854318945006696</v>
      </c>
      <c r="AC51" s="35">
        <f t="shared" si="21"/>
        <v>-3.8854318945006767</v>
      </c>
      <c r="AF51">
        <v>2.02</v>
      </c>
      <c r="AG51">
        <v>1.82</v>
      </c>
      <c r="AJ51" t="s">
        <v>320</v>
      </c>
    </row>
    <row r="52" spans="1:36" ht="15" x14ac:dyDescent="0.25">
      <c r="A52">
        <v>2.78</v>
      </c>
      <c r="B52">
        <v>3.43</v>
      </c>
      <c r="C52">
        <v>2.58</v>
      </c>
      <c r="D52" s="20">
        <f t="shared" si="9"/>
        <v>3.8854318945006794E-2</v>
      </c>
      <c r="E52" s="17">
        <f>IF(OR($A52="",$B52="",$C52=""),"",A52*'MPTO_working_3-way'!$I51)</f>
        <v>2.8880150066671186</v>
      </c>
      <c r="F52" s="21">
        <f>IF(OR($A52="",$B52="",$C52=""),"",B52*'MPTO_working_3-way'!$I51)</f>
        <v>3.5632703139813735</v>
      </c>
      <c r="G52" s="22">
        <f>IF(OR($A52="",$B52="",$C52=""),"",C52*'MPTO_working_3-way'!$I51)</f>
        <v>2.6802441428781174</v>
      </c>
      <c r="H52" s="17">
        <f>IF(OR($A52="",$B52="",$C52=""),"",'MPTO_working_3-way'!E51)</f>
        <v>2.883832391671068</v>
      </c>
      <c r="I52" s="21">
        <f>IF(OR($A52="",$B52="",$C52=""),"",'MPTO_working_3-way'!F51)</f>
        <v>3.5894559749339203</v>
      </c>
      <c r="J52" s="22">
        <f>IF(OR($A52="",$B52="",$C52=""),"",'MPTO_working_3-way'!G51)</f>
        <v>2.6691902288912841</v>
      </c>
      <c r="K52" s="17">
        <f>IF(OR($A52="",$B52="",$C52=""),"",'OddsRatio_working_3-way'!H51)</f>
        <v>2.8865769748957901</v>
      </c>
      <c r="L52" s="21">
        <f>IF(OR($A52="",$B52="",$C52=""),"",'OddsRatio_working_3-way'!I51)</f>
        <v>3.5754955331442542</v>
      </c>
      <c r="M52" s="22">
        <f>IF(OR($A52="",$B52="",$C52=""),"",'OddsRatio_working_3-way'!J51)</f>
        <v>2.6746020338962637</v>
      </c>
      <c r="N52" s="23">
        <f t="shared" si="10"/>
        <v>34.62585885777785</v>
      </c>
      <c r="O52" s="24">
        <f t="shared" si="11"/>
        <v>28.064107179190206</v>
      </c>
      <c r="P52" s="24">
        <f t="shared" si="12"/>
        <v>37.310033963031941</v>
      </c>
      <c r="Q52" t="s">
        <v>378</v>
      </c>
      <c r="R52" t="s">
        <v>328</v>
      </c>
      <c r="S52" s="62">
        <v>44450</v>
      </c>
      <c r="T52" s="35">
        <v>100</v>
      </c>
      <c r="U52" s="35">
        <f t="shared" si="13"/>
        <v>50.248756218905463</v>
      </c>
      <c r="V52" s="35">
        <f t="shared" si="14"/>
        <v>71.988795518207283</v>
      </c>
      <c r="W52" s="35">
        <f t="shared" si="15"/>
        <v>73.118279569892465</v>
      </c>
      <c r="X52" s="35">
        <f t="shared" si="16"/>
        <v>54.892924911900245</v>
      </c>
      <c r="Y52" s="35">
        <f t="shared" si="17"/>
        <v>76.632964211202065</v>
      </c>
      <c r="Z52" s="35">
        <f t="shared" si="18"/>
        <v>77.762448262887247</v>
      </c>
      <c r="AA52" s="35">
        <f t="shared" si="19"/>
        <v>-4.6441686929947821</v>
      </c>
      <c r="AB52" s="35">
        <f t="shared" si="20"/>
        <v>-4.6441686929947821</v>
      </c>
      <c r="AC52" s="35">
        <f t="shared" si="21"/>
        <v>-4.6441686929947821</v>
      </c>
      <c r="AF52">
        <v>2.06</v>
      </c>
      <c r="AG52">
        <v>1.79</v>
      </c>
      <c r="AJ52" t="s">
        <v>316</v>
      </c>
    </row>
    <row r="53" spans="1:36" ht="15" x14ac:dyDescent="0.25">
      <c r="A53">
        <v>2.0099999999999998</v>
      </c>
      <c r="B53">
        <v>3.57</v>
      </c>
      <c r="C53">
        <v>3.72</v>
      </c>
      <c r="D53" s="20">
        <f t="shared" si="9"/>
        <v>4.6441686929947767E-2</v>
      </c>
      <c r="E53" s="17">
        <f>IF(OR($A53="",$B53="",$C53=""),"",A53*'MPTO_working_3-way'!$I52)</f>
        <v>2.1033477907291949</v>
      </c>
      <c r="F53" s="21">
        <f>IF(OR($A53="",$B53="",$C53=""),"",B53*'MPTO_working_3-way'!$I52)</f>
        <v>3.7357968223399132</v>
      </c>
      <c r="G53" s="22">
        <f>IF(OR($A53="",$B53="",$C53=""),"",C53*'MPTO_working_3-way'!$I52)</f>
        <v>3.8927630753794058</v>
      </c>
      <c r="H53" s="17">
        <f>IF(OR($A53="",$B53="",$C53=""),"",'MPTO_working_3-way'!E52)</f>
        <v>2.0745516029634494</v>
      </c>
      <c r="I53" s="21">
        <f>IF(OR($A53="",$B53="",$C53=""),"",'MPTO_working_3-way'!F52)</f>
        <v>3.7788398814943664</v>
      </c>
      <c r="J53" s="22">
        <f>IF(OR($A53="",$B53="",$C53=""),"",'MPTO_working_3-way'!G52)</f>
        <v>3.9473168671556009</v>
      </c>
      <c r="K53" s="17">
        <f>IF(OR($A53="",$B53="",$C53=""),"",'OddsRatio_working_3-way'!H52)</f>
        <v>2.0858336933682944</v>
      </c>
      <c r="L53" s="21">
        <f>IF(OR($A53="",$B53="",$C53=""),"",'OddsRatio_working_3-way'!I52)</f>
        <v>3.7629629623331859</v>
      </c>
      <c r="M53" s="22">
        <f>IF(OR($A53="",$B53="",$C53=""),"",'OddsRatio_working_3-way'!J52)</f>
        <v>3.9242253920413495</v>
      </c>
      <c r="N53" s="23">
        <f t="shared" si="10"/>
        <v>47.543254824886425</v>
      </c>
      <c r="O53" s="24">
        <f t="shared" si="11"/>
        <v>26.768051035860424</v>
      </c>
      <c r="P53" s="24">
        <f t="shared" si="12"/>
        <v>25.688694139253148</v>
      </c>
      <c r="Q53" t="s">
        <v>325</v>
      </c>
      <c r="R53" t="s">
        <v>227</v>
      </c>
      <c r="S53" s="62">
        <v>44450</v>
      </c>
      <c r="T53" s="35">
        <v>100</v>
      </c>
      <c r="U53" s="35">
        <f t="shared" si="13"/>
        <v>53.271028037383175</v>
      </c>
      <c r="V53" s="35">
        <f t="shared" si="14"/>
        <v>69.135802469135797</v>
      </c>
      <c r="W53" s="35">
        <f t="shared" si="15"/>
        <v>73.118279569892465</v>
      </c>
      <c r="X53" s="35">
        <f t="shared" si="16"/>
        <v>57.745917960971724</v>
      </c>
      <c r="Y53" s="35">
        <f t="shared" si="17"/>
        <v>73.61069239272436</v>
      </c>
      <c r="Z53" s="35">
        <f t="shared" si="18"/>
        <v>77.593169493481014</v>
      </c>
      <c r="AA53" s="35">
        <f t="shared" si="19"/>
        <v>-4.4748899235885489</v>
      </c>
      <c r="AB53" s="35">
        <f t="shared" si="20"/>
        <v>-4.4748899235885631</v>
      </c>
      <c r="AC53" s="35">
        <f t="shared" si="21"/>
        <v>-4.4748899235885489</v>
      </c>
      <c r="AF53">
        <v>1.97</v>
      </c>
      <c r="AG53">
        <v>1.87</v>
      </c>
      <c r="AJ53" t="s">
        <v>316</v>
      </c>
    </row>
    <row r="54" spans="1:36" ht="15" x14ac:dyDescent="0.25">
      <c r="A54">
        <v>2.14</v>
      </c>
      <c r="B54">
        <v>3.24</v>
      </c>
      <c r="C54">
        <v>3.72</v>
      </c>
      <c r="D54" s="20">
        <f t="shared" si="9"/>
        <v>4.4748899235885542E-2</v>
      </c>
      <c r="E54" s="17">
        <f>IF(OR($A54="",$B54="",$C54=""),"",A54*'MPTO_working_3-way'!$I53)</f>
        <v>2.2357626443647951</v>
      </c>
      <c r="F54" s="21">
        <f>IF(OR($A54="",$B54="",$C54=""),"",B54*'MPTO_working_3-way'!$I53)</f>
        <v>3.3849864335242694</v>
      </c>
      <c r="G54" s="22">
        <f>IF(OR($A54="",$B54="",$C54=""),"",C54*'MPTO_working_3-way'!$I53)</f>
        <v>3.8864659051574946</v>
      </c>
      <c r="H54" s="17">
        <f>IF(OR($A54="",$B54="",$C54=""),"",'MPTO_working_3-way'!E53)</f>
        <v>2.2105631234110477</v>
      </c>
      <c r="I54" s="21">
        <f>IF(OR($A54="",$B54="",$C54=""),"",'MPTO_working_3-way'!F53)</f>
        <v>3.4045372372778271</v>
      </c>
      <c r="J54" s="22">
        <f>IF(OR($A54="",$B54="",$C54=""),"",'MPTO_working_3-way'!G53)</f>
        <v>3.9385444559544989</v>
      </c>
      <c r="K54" s="17">
        <f>IF(OR($A54="",$B54="",$C54=""),"",'OddsRatio_working_3-way'!H53)</f>
        <v>2.2209609480986701</v>
      </c>
      <c r="L54" s="21">
        <f>IF(OR($A54="",$B54="",$C54=""),"",'OddsRatio_working_3-way'!I53)</f>
        <v>3.3990811611763334</v>
      </c>
      <c r="M54" s="22">
        <f>IF(OR($A54="",$B54="",$C54=""),"",'OddsRatio_working_3-way'!J53)</f>
        <v>3.9131699814284047</v>
      </c>
      <c r="N54" s="23">
        <f t="shared" si="10"/>
        <v>44.727467046669041</v>
      </c>
      <c r="O54" s="24">
        <f t="shared" si="11"/>
        <v>29.542215888849299</v>
      </c>
      <c r="P54" s="24">
        <f t="shared" si="12"/>
        <v>25.73031706448165</v>
      </c>
      <c r="Q54" t="s">
        <v>243</v>
      </c>
      <c r="R54" t="s">
        <v>221</v>
      </c>
      <c r="S54" s="62">
        <v>44450</v>
      </c>
      <c r="T54" s="35">
        <v>100</v>
      </c>
      <c r="U54" s="35">
        <f t="shared" si="13"/>
        <v>44.751381215469614</v>
      </c>
      <c r="V54" s="35">
        <f t="shared" si="14"/>
        <v>72.222222222222229</v>
      </c>
      <c r="W54" s="35">
        <f t="shared" si="15"/>
        <v>78.070175438596479</v>
      </c>
      <c r="X54" s="35">
        <f t="shared" si="16"/>
        <v>49.707602339181292</v>
      </c>
      <c r="Y54" s="35">
        <f t="shared" si="17"/>
        <v>77.1784433459339</v>
      </c>
      <c r="Z54" s="35">
        <f t="shared" si="18"/>
        <v>83.026396562308165</v>
      </c>
      <c r="AA54" s="35">
        <f t="shared" si="19"/>
        <v>-4.9562211237116784</v>
      </c>
      <c r="AB54" s="35">
        <f t="shared" si="20"/>
        <v>-4.9562211237116713</v>
      </c>
      <c r="AC54" s="35">
        <f t="shared" si="21"/>
        <v>-4.9562211237116856</v>
      </c>
      <c r="AF54">
        <v>2.2000000000000002</v>
      </c>
      <c r="AG54">
        <v>1.69</v>
      </c>
      <c r="AJ54" t="s">
        <v>316</v>
      </c>
    </row>
    <row r="55" spans="1:36" ht="15" x14ac:dyDescent="0.25">
      <c r="A55">
        <v>1.81</v>
      </c>
      <c r="B55">
        <v>3.6</v>
      </c>
      <c r="C55">
        <v>4.5599999999999996</v>
      </c>
      <c r="D55" s="20">
        <f t="shared" si="9"/>
        <v>4.9562211237116793E-2</v>
      </c>
      <c r="E55" s="17">
        <f>IF(OR($A55="",$B55="",$C55=""),"",A55*'MPTO_working_3-way'!$I54)</f>
        <v>1.8997076023391815</v>
      </c>
      <c r="F55" s="21">
        <f>IF(OR($A55="",$B55="",$C55=""),"",B55*'MPTO_working_3-way'!$I54)</f>
        <v>3.7784239604536207</v>
      </c>
      <c r="G55" s="22">
        <f>IF(OR($A55="",$B55="",$C55=""),"",C55*'MPTO_working_3-way'!$I54)</f>
        <v>4.786003683241252</v>
      </c>
      <c r="H55" s="17">
        <f>IF(OR($A55="",$B55="",$C55=""),"",'MPTO_working_3-way'!E54)</f>
        <v>1.8657919061206445</v>
      </c>
      <c r="I55" s="21">
        <f>IF(OR($A55="",$B55="",$C55=""),"",'MPTO_working_3-way'!F54)</f>
        <v>3.8276480408928837</v>
      </c>
      <c r="J55" s="22">
        <f>IF(OR($A55="",$B55="",$C55=""),"",'MPTO_working_3-way'!G54)</f>
        <v>4.9315133972435401</v>
      </c>
      <c r="K55" s="17">
        <f>IF(OR($A55="",$B55="",$C55=""),"",'OddsRatio_working_3-way'!H54)</f>
        <v>1.8782745737331703</v>
      </c>
      <c r="L55" s="21">
        <f>IF(OR($A55="",$B55="",$C55=""),"",'OddsRatio_working_3-way'!I54)</f>
        <v>3.8191529527237562</v>
      </c>
      <c r="M55" s="22">
        <f>IF(OR($A55="",$B55="",$C55=""),"",'OddsRatio_working_3-way'!J54)</f>
        <v>4.8600709660371431</v>
      </c>
      <c r="N55" s="23">
        <f t="shared" si="10"/>
        <v>52.639679852239496</v>
      </c>
      <c r="O55" s="24">
        <f t="shared" si="11"/>
        <v>26.466061259042633</v>
      </c>
      <c r="P55" s="24">
        <f t="shared" si="12"/>
        <v>20.894258888717872</v>
      </c>
      <c r="Q55" t="s">
        <v>334</v>
      </c>
      <c r="R55" t="s">
        <v>326</v>
      </c>
      <c r="S55" s="62">
        <v>44450</v>
      </c>
      <c r="T55" s="35">
        <v>100</v>
      </c>
      <c r="U55" s="35">
        <f t="shared" si="13"/>
        <v>52.606635071090047</v>
      </c>
      <c r="V55" s="35">
        <f t="shared" si="14"/>
        <v>70.238095238095241</v>
      </c>
      <c r="W55" s="35">
        <f t="shared" si="15"/>
        <v>72.752043596730246</v>
      </c>
      <c r="X55" s="35">
        <f t="shared" si="16"/>
        <v>57.009861165174527</v>
      </c>
      <c r="Y55" s="35">
        <f t="shared" si="17"/>
        <v>74.641321332179714</v>
      </c>
      <c r="Z55" s="35">
        <f t="shared" si="18"/>
        <v>77.15526969081472</v>
      </c>
      <c r="AA55" s="35">
        <f t="shared" si="19"/>
        <v>-4.4032260940844807</v>
      </c>
      <c r="AB55" s="35">
        <f t="shared" si="20"/>
        <v>-4.4032260940844736</v>
      </c>
      <c r="AC55" s="35">
        <f t="shared" si="21"/>
        <v>-4.4032260940844736</v>
      </c>
      <c r="AF55">
        <v>1.98</v>
      </c>
      <c r="AG55">
        <v>1.85</v>
      </c>
      <c r="AJ55" t="s">
        <v>316</v>
      </c>
    </row>
    <row r="56" spans="1:36" ht="15" x14ac:dyDescent="0.25">
      <c r="A56">
        <v>2.11</v>
      </c>
      <c r="B56">
        <v>3.36</v>
      </c>
      <c r="C56">
        <v>3.67</v>
      </c>
      <c r="D56" s="20">
        <f t="shared" si="9"/>
        <v>4.4032260940844781E-2</v>
      </c>
      <c r="E56" s="17">
        <f>IF(OR($A56="",$B56="",$C56=""),"",A56*'MPTO_working_3-way'!$I55)</f>
        <v>2.2029080705851825</v>
      </c>
      <c r="F56" s="21">
        <f>IF(OR($A56="",$B56="",$C56=""),"",B56*'MPTO_working_3-way'!$I55)</f>
        <v>3.5079483967612384</v>
      </c>
      <c r="G56" s="22">
        <f>IF(OR($A56="",$B56="",$C56=""),"",C56*'MPTO_working_3-way'!$I55)</f>
        <v>3.8315983976529004</v>
      </c>
      <c r="H56" s="17">
        <f>IF(OR($A56="",$B56="",$C56=""),"",'MPTO_working_3-way'!E55)</f>
        <v>2.1774337219787188</v>
      </c>
      <c r="I56" s="21">
        <f>IF(OR($A56="",$B56="",$C56=""),"",'MPTO_working_3-way'!F55)</f>
        <v>3.534297902798551</v>
      </c>
      <c r="J56" s="22">
        <f>IF(OR($A56="",$B56="",$C56=""),"",'MPTO_working_3-way'!G55)</f>
        <v>3.8789436952458498</v>
      </c>
      <c r="K56" s="17">
        <f>IF(OR($A56="",$B56="",$C56=""),"",'OddsRatio_working_3-way'!H55)</f>
        <v>2.1877895276363382</v>
      </c>
      <c r="L56" s="21">
        <f>IF(OR($A56="",$B56="",$C56=""),"",'OddsRatio_working_3-way'!I55)</f>
        <v>3.5253903470466286</v>
      </c>
      <c r="M56" s="22">
        <f>IF(OR($A56="",$B56="",$C56=""),"",'OddsRatio_working_3-way'!J55)</f>
        <v>3.8571153502603805</v>
      </c>
      <c r="N56" s="23">
        <f t="shared" si="10"/>
        <v>45.3945406688877</v>
      </c>
      <c r="O56" s="24">
        <f t="shared" si="11"/>
        <v>28.506690717664597</v>
      </c>
      <c r="P56" s="24">
        <f t="shared" si="12"/>
        <v>26.098768613447699</v>
      </c>
      <c r="Q56" t="s">
        <v>222</v>
      </c>
      <c r="R56" t="s">
        <v>239</v>
      </c>
      <c r="S56" s="62">
        <v>44450</v>
      </c>
      <c r="T56" s="35">
        <v>100</v>
      </c>
      <c r="U56" s="35">
        <f t="shared" si="13"/>
        <v>55.947136563876647</v>
      </c>
      <c r="V56" s="35">
        <f t="shared" si="14"/>
        <v>70.326409495548958</v>
      </c>
      <c r="W56" s="35">
        <f t="shared" si="15"/>
        <v>69.230769230769241</v>
      </c>
      <c r="X56" s="35">
        <f t="shared" si="16"/>
        <v>60.442821273681815</v>
      </c>
      <c r="Y56" s="35">
        <f t="shared" si="17"/>
        <v>74.822094205354119</v>
      </c>
      <c r="Z56" s="35">
        <f t="shared" si="18"/>
        <v>73.726453940574373</v>
      </c>
      <c r="AA56" s="35">
        <f t="shared" si="19"/>
        <v>-4.4956847098051682</v>
      </c>
      <c r="AB56" s="35">
        <f t="shared" si="20"/>
        <v>-4.4956847098051611</v>
      </c>
      <c r="AC56" s="35">
        <f t="shared" si="21"/>
        <v>-4.4956847098051327</v>
      </c>
      <c r="AF56">
        <v>2.19</v>
      </c>
      <c r="AG56">
        <v>1.69</v>
      </c>
      <c r="AJ56" t="s">
        <v>316</v>
      </c>
    </row>
    <row r="57" spans="1:36" ht="15" x14ac:dyDescent="0.25">
      <c r="A57">
        <v>2.27</v>
      </c>
      <c r="B57">
        <v>3.37</v>
      </c>
      <c r="C57">
        <v>3.25</v>
      </c>
      <c r="D57" s="20">
        <f t="shared" si="9"/>
        <v>4.4956847098051478E-2</v>
      </c>
      <c r="E57" s="17">
        <f>IF(OR($A57="",$B57="",$C57=""),"",A57*'MPTO_working_3-way'!$I56)</f>
        <v>2.3720520429125767</v>
      </c>
      <c r="F57" s="21">
        <f>IF(OR($A57="",$B57="",$C57=""),"",B57*'MPTO_working_3-way'!$I56)</f>
        <v>3.5215045747204337</v>
      </c>
      <c r="G57" s="22">
        <f>IF(OR($A57="",$B57="",$C57=""),"",C57*'MPTO_working_3-way'!$I56)</f>
        <v>3.3961097530686675</v>
      </c>
      <c r="H57" s="17">
        <f>IF(OR($A57="",$B57="",$C57=""),"",'MPTO_working_3-way'!E56)</f>
        <v>2.3499386810397995</v>
      </c>
      <c r="I57" s="21">
        <f>IF(OR($A57="",$B57="",$C57=""),"",'MPTO_working_3-way'!F56)</f>
        <v>3.5492421403512524</v>
      </c>
      <c r="J57" s="22">
        <f>IF(OR($A57="",$B57="",$C57=""),"",'MPTO_working_3-way'!G56)</f>
        <v>3.4163892639122202</v>
      </c>
      <c r="K57" s="17">
        <f>IF(OR($A57="",$B57="",$C57=""),"",'OddsRatio_working_3-way'!H56)</f>
        <v>2.3593364279942466</v>
      </c>
      <c r="L57" s="21">
        <f>IF(OR($A57="",$B57="",$C57=""),"",'OddsRatio_working_3-way'!I56)</f>
        <v>3.5367144364932006</v>
      </c>
      <c r="M57" s="22">
        <f>IF(OR($A57="",$B57="",$C57=""),"",'OddsRatio_working_3-way'!J56)</f>
        <v>3.4082731992024056</v>
      </c>
      <c r="N57" s="23">
        <f t="shared" si="10"/>
        <v>42.157591060781613</v>
      </c>
      <c r="O57" s="24">
        <f t="shared" si="11"/>
        <v>28.396953029072474</v>
      </c>
      <c r="P57" s="24">
        <f t="shared" si="12"/>
        <v>29.445455910145924</v>
      </c>
      <c r="Q57" t="s">
        <v>240</v>
      </c>
      <c r="R57" t="s">
        <v>234</v>
      </c>
      <c r="S57" s="62">
        <v>44450</v>
      </c>
      <c r="T57" s="35">
        <v>100</v>
      </c>
      <c r="U57" s="35">
        <f t="shared" si="13"/>
        <v>66.442953020134226</v>
      </c>
      <c r="V57" s="35">
        <f t="shared" si="14"/>
        <v>68.944099378881987</v>
      </c>
      <c r="W57" s="35">
        <f t="shared" si="15"/>
        <v>60.15936254980079</v>
      </c>
      <c r="X57" s="35">
        <f t="shared" si="16"/>
        <v>70.896538071317224</v>
      </c>
      <c r="Y57" s="35">
        <f t="shared" si="17"/>
        <v>73.397684430064984</v>
      </c>
      <c r="Z57" s="35">
        <f t="shared" si="18"/>
        <v>64.612947600983787</v>
      </c>
      <c r="AA57" s="35">
        <f t="shared" si="19"/>
        <v>-4.4535850511829977</v>
      </c>
      <c r="AB57" s="35">
        <f t="shared" si="20"/>
        <v>-4.4535850511829977</v>
      </c>
      <c r="AC57" s="35">
        <f t="shared" si="21"/>
        <v>-4.4535850511829977</v>
      </c>
      <c r="AF57">
        <v>2.1800000000000002</v>
      </c>
      <c r="AG57">
        <v>1.7</v>
      </c>
      <c r="AJ57" t="s">
        <v>316</v>
      </c>
    </row>
    <row r="58" spans="1:36" ht="15" x14ac:dyDescent="0.25">
      <c r="A58">
        <v>2.98</v>
      </c>
      <c r="B58">
        <v>3.22</v>
      </c>
      <c r="C58">
        <v>2.5099999999999998</v>
      </c>
      <c r="D58" s="20">
        <f t="shared" si="9"/>
        <v>4.4535850511829844E-2</v>
      </c>
      <c r="E58" s="17">
        <f>IF(OR($A58="",$B58="",$C58=""),"",A58*'MPTO_working_3-way'!$I57)</f>
        <v>3.1127168345252527</v>
      </c>
      <c r="F58" s="21">
        <f>IF(OR($A58="",$B58="",$C58=""),"",B58*'MPTO_working_3-way'!$I57)</f>
        <v>3.3634054386480923</v>
      </c>
      <c r="G58" s="22">
        <f>IF(OR($A58="",$B58="",$C58=""),"",C58*'MPTO_working_3-way'!$I57)</f>
        <v>2.6217849847846928</v>
      </c>
      <c r="H58" s="17">
        <f>IF(OR($A58="",$B58="",$C58=""),"",'MPTO_working_3-way'!E57)</f>
        <v>3.117934115349144</v>
      </c>
      <c r="I58" s="21">
        <f>IF(OR($A58="",$B58="",$C58=""),"",'MPTO_working_3-way'!F57)</f>
        <v>3.3816489503600828</v>
      </c>
      <c r="J58" s="22">
        <f>IF(OR($A58="",$B58="",$C58=""),"",'MPTO_working_3-way'!G57)</f>
        <v>2.6071466148924034</v>
      </c>
      <c r="K58" s="17">
        <f>IF(OR($A58="",$B58="",$C58=""),"",'OddsRatio_working_3-way'!H57)</f>
        <v>3.116122602538351</v>
      </c>
      <c r="L58" s="21">
        <f>IF(OR($A58="",$B58="",$C58=""),"",'OddsRatio_working_3-way'!I57)</f>
        <v>3.3726223119369401</v>
      </c>
      <c r="M58" s="22">
        <f>IF(OR($A58="",$B58="",$C58=""),"",'OddsRatio_working_3-way'!J57)</f>
        <v>2.6138106716327831</v>
      </c>
      <c r="N58" s="23">
        <f t="shared" si="10"/>
        <v>32.126275956371039</v>
      </c>
      <c r="O58" s="24">
        <f t="shared" si="11"/>
        <v>29.731770916144622</v>
      </c>
      <c r="P58" s="24">
        <f t="shared" si="12"/>
        <v>38.141953127484342</v>
      </c>
      <c r="Q58" t="s">
        <v>187</v>
      </c>
      <c r="R58" t="s">
        <v>330</v>
      </c>
      <c r="S58" s="62">
        <v>44450</v>
      </c>
      <c r="T58" s="35">
        <v>100</v>
      </c>
      <c r="U58" s="35">
        <f t="shared" si="13"/>
        <v>64.912280701754383</v>
      </c>
      <c r="V58" s="35">
        <f t="shared" si="14"/>
        <v>67.320261437908499</v>
      </c>
      <c r="W58" s="35">
        <f t="shared" si="15"/>
        <v>63.369963369963365</v>
      </c>
      <c r="X58" s="35">
        <f t="shared" si="16"/>
        <v>69.309775192128129</v>
      </c>
      <c r="Y58" s="35">
        <f t="shared" si="17"/>
        <v>71.717755928282244</v>
      </c>
      <c r="Z58" s="35">
        <f t="shared" si="18"/>
        <v>67.767457860337117</v>
      </c>
      <c r="AA58" s="35">
        <f t="shared" si="19"/>
        <v>-4.3974944903737452</v>
      </c>
      <c r="AB58" s="35">
        <f t="shared" si="20"/>
        <v>-4.3974944903737452</v>
      </c>
      <c r="AC58" s="35">
        <f t="shared" si="21"/>
        <v>-4.3974944903737523</v>
      </c>
      <c r="AF58">
        <v>2.31</v>
      </c>
      <c r="AG58">
        <v>1.63</v>
      </c>
      <c r="AJ58" t="s">
        <v>316</v>
      </c>
    </row>
    <row r="59" spans="1:36" ht="15" x14ac:dyDescent="0.25">
      <c r="A59">
        <v>2.85</v>
      </c>
      <c r="B59">
        <v>3.06</v>
      </c>
      <c r="C59">
        <v>2.73</v>
      </c>
      <c r="D59" s="20">
        <f t="shared" si="9"/>
        <v>4.3974944903737434E-2</v>
      </c>
      <c r="E59" s="17">
        <f>IF(OR($A59="",$B59="",$C59=""),"",A59*'MPTO_working_3-way'!$I58)</f>
        <v>2.9753285929756519</v>
      </c>
      <c r="F59" s="21">
        <f>IF(OR($A59="",$B59="",$C59=""),"",B59*'MPTO_working_3-way'!$I58)</f>
        <v>3.1945633314054365</v>
      </c>
      <c r="G59" s="22">
        <f>IF(OR($A59="",$B59="",$C59=""),"",C59*'MPTO_working_3-way'!$I58)</f>
        <v>2.8500515995872031</v>
      </c>
      <c r="H59" s="17">
        <f>IF(OR($A59="",$B59="",$C59=""),"",'MPTO_working_3-way'!E58)</f>
        <v>2.9742529803955375</v>
      </c>
      <c r="I59" s="21">
        <f>IF(OR($A59="",$B59="",$C59=""),"",'MPTO_working_3-way'!F58)</f>
        <v>3.2037001901363245</v>
      </c>
      <c r="J59" s="22">
        <f>IF(OR($A59="",$B59="",$C59=""),"",'MPTO_working_3-way'!G58)</f>
        <v>2.8438009510260973</v>
      </c>
      <c r="K59" s="17">
        <f>IF(OR($A59="",$B59="",$C59=""),"",'OddsRatio_working_3-way'!H58)</f>
        <v>2.9749226492383198</v>
      </c>
      <c r="L59" s="21">
        <f>IF(OR($A59="",$B59="",$C59=""),"",'OddsRatio_working_3-way'!I58)</f>
        <v>3.1991030580707775</v>
      </c>
      <c r="M59" s="22">
        <f>IF(OR($A59="",$B59="",$C59=""),"",'OddsRatio_working_3-way'!J58)</f>
        <v>2.8468195584769158</v>
      </c>
      <c r="N59" s="23">
        <f t="shared" si="10"/>
        <v>33.609733135387621</v>
      </c>
      <c r="O59" s="24">
        <f t="shared" si="11"/>
        <v>31.303182822174751</v>
      </c>
      <c r="P59" s="24">
        <f t="shared" si="12"/>
        <v>35.087084042437631</v>
      </c>
      <c r="Q59" t="s">
        <v>359</v>
      </c>
      <c r="R59" t="s">
        <v>237</v>
      </c>
      <c r="S59" s="62">
        <v>44450</v>
      </c>
      <c r="T59" s="35">
        <v>100</v>
      </c>
      <c r="U59" s="35">
        <f t="shared" si="13"/>
        <v>58.677685950413228</v>
      </c>
      <c r="V59" s="35">
        <f t="shared" si="14"/>
        <v>69.418960244648318</v>
      </c>
      <c r="W59" s="35">
        <f t="shared" si="15"/>
        <v>67.426710097719877</v>
      </c>
      <c r="X59" s="35">
        <f t="shared" si="16"/>
        <v>63.154329657631813</v>
      </c>
      <c r="Y59" s="35">
        <f t="shared" si="17"/>
        <v>73.895603951866917</v>
      </c>
      <c r="Z59" s="35">
        <f t="shared" si="18"/>
        <v>71.903353804938462</v>
      </c>
      <c r="AA59" s="35">
        <f t="shared" si="19"/>
        <v>-4.4766437072185852</v>
      </c>
      <c r="AB59" s="35">
        <f t="shared" si="20"/>
        <v>-4.4766437072185994</v>
      </c>
      <c r="AC59" s="35">
        <f t="shared" si="21"/>
        <v>-4.4766437072185852</v>
      </c>
      <c r="AF59">
        <v>2.44</v>
      </c>
      <c r="AG59">
        <v>1.57</v>
      </c>
      <c r="AJ59" t="s">
        <v>316</v>
      </c>
    </row>
    <row r="60" spans="1:36" ht="15" x14ac:dyDescent="0.25">
      <c r="A60">
        <v>2.42</v>
      </c>
      <c r="B60">
        <v>3.27</v>
      </c>
      <c r="C60">
        <v>3.07</v>
      </c>
      <c r="D60" s="20">
        <f t="shared" si="9"/>
        <v>4.4766437072186083E-2</v>
      </c>
      <c r="E60" s="17">
        <f>IF(OR($A60="",$B60="",$C60=""),"",A60*'MPTO_working_3-way'!$I59)</f>
        <v>2.5283347777146901</v>
      </c>
      <c r="F60" s="21">
        <f>IF(OR($A60="",$B60="",$C60=""),"",B60*'MPTO_working_3-way'!$I59)</f>
        <v>3.4163862492260484</v>
      </c>
      <c r="G60" s="22">
        <f>IF(OR($A60="",$B60="",$C60=""),"",C60*'MPTO_working_3-way'!$I59)</f>
        <v>3.2074329618116111</v>
      </c>
      <c r="H60" s="17">
        <f>IF(OR($A60="",$B60="",$C60=""),"",'MPTO_working_3-way'!E59)</f>
        <v>2.5106640782788658</v>
      </c>
      <c r="I60" s="21">
        <f>IF(OR($A60="",$B60="",$C60=""),"",'MPTO_working_3-way'!F59)</f>
        <v>3.4377462602776396</v>
      </c>
      <c r="J60" s="22">
        <f>IF(OR($A60="",$B60="",$C60=""),"",'MPTO_working_3-way'!G59)</f>
        <v>3.2173918993452335</v>
      </c>
      <c r="K60" s="17">
        <f>IF(OR($A60="",$B60="",$C60=""),"",'OddsRatio_working_3-way'!H59)</f>
        <v>2.5185035319711031</v>
      </c>
      <c r="L60" s="21">
        <f>IF(OR($A60="",$B60="",$C60=""),"",'OddsRatio_working_3-way'!I59)</f>
        <v>3.4274669137847926</v>
      </c>
      <c r="M60" s="22">
        <f>IF(OR($A60="",$B60="",$C60=""),"",'OddsRatio_working_3-way'!J59)</f>
        <v>3.2135931768874535</v>
      </c>
      <c r="N60" s="23">
        <f t="shared" si="10"/>
        <v>39.551724273787805</v>
      </c>
      <c r="O60" s="24">
        <f t="shared" si="11"/>
        <v>29.270695028307792</v>
      </c>
      <c r="P60" s="24">
        <f t="shared" si="12"/>
        <v>31.177580697904396</v>
      </c>
      <c r="Q60" t="s">
        <v>224</v>
      </c>
      <c r="R60" t="s">
        <v>335</v>
      </c>
      <c r="S60" s="62">
        <v>44450</v>
      </c>
      <c r="T60" s="35">
        <v>100</v>
      </c>
      <c r="U60" s="35">
        <f t="shared" si="13"/>
        <v>67.10526315789474</v>
      </c>
      <c r="V60" s="35">
        <f t="shared" si="14"/>
        <v>70.149253731343279</v>
      </c>
      <c r="W60" s="35">
        <f t="shared" si="15"/>
        <v>58.333333333333336</v>
      </c>
      <c r="X60" s="35">
        <f t="shared" si="16"/>
        <v>71.517412935323392</v>
      </c>
      <c r="Y60" s="35">
        <f t="shared" si="17"/>
        <v>74.561403508771946</v>
      </c>
      <c r="Z60" s="35">
        <f t="shared" si="18"/>
        <v>62.745483110761981</v>
      </c>
      <c r="AA60" s="35">
        <f t="shared" si="19"/>
        <v>-4.4121497774286524</v>
      </c>
      <c r="AB60" s="35">
        <f t="shared" si="20"/>
        <v>-4.4121497774286667</v>
      </c>
      <c r="AC60" s="35">
        <f t="shared" si="21"/>
        <v>-4.4121497774286453</v>
      </c>
      <c r="AF60">
        <v>2.31</v>
      </c>
      <c r="AG60">
        <v>1.63</v>
      </c>
      <c r="AJ60" t="s">
        <v>316</v>
      </c>
    </row>
    <row r="61" spans="1:36" ht="15" x14ac:dyDescent="0.25">
      <c r="A61">
        <v>3.04</v>
      </c>
      <c r="B61">
        <v>3.35</v>
      </c>
      <c r="C61">
        <v>2.4</v>
      </c>
      <c r="D61" s="20">
        <f t="shared" si="9"/>
        <v>4.4121497774286533E-2</v>
      </c>
      <c r="E61" s="17">
        <f>IF(OR($A61="",$B61="",$C61=""),"",A61*'MPTO_working_3-way'!$I60)</f>
        <v>3.1741293532338313</v>
      </c>
      <c r="F61" s="21">
        <f>IF(OR($A61="",$B61="",$C61=""),"",B61*'MPTO_working_3-way'!$I60)</f>
        <v>3.49780701754386</v>
      </c>
      <c r="G61" s="22">
        <f>IF(OR($A61="",$B61="",$C61=""),"",C61*'MPTO_working_3-way'!$I60)</f>
        <v>2.5058915946582876</v>
      </c>
      <c r="H61" s="17">
        <f>IF(OR($A61="",$B61="",$C61=""),"",'MPTO_working_3-way'!E60)</f>
        <v>3.1822790084021952</v>
      </c>
      <c r="I61" s="21">
        <f>IF(OR($A61="",$B61="",$C61=""),"",'MPTO_working_3-way'!F60)</f>
        <v>3.5236044902352766</v>
      </c>
      <c r="J61" s="22">
        <f>IF(OR($A61="",$B61="",$C61=""),"",'MPTO_working_3-way'!G60)</f>
        <v>2.4878128223223492</v>
      </c>
      <c r="K61" s="17">
        <f>IF(OR($A61="",$B61="",$C61=""),"",'OddsRatio_working_3-way'!H60)</f>
        <v>3.1796387452142416</v>
      </c>
      <c r="L61" s="21">
        <f>IF(OR($A61="",$B61="",$C61=""),"",'OddsRatio_working_3-way'!I60)</f>
        <v>3.510858358457583</v>
      </c>
      <c r="M61" s="22">
        <f>IF(OR($A61="",$B61="",$C61=""),"",'OddsRatio_working_3-way'!J60)</f>
        <v>2.4958305114215387</v>
      </c>
      <c r="N61" s="23">
        <f t="shared" si="10"/>
        <v>31.504702194357364</v>
      </c>
      <c r="O61" s="24">
        <f t="shared" si="11"/>
        <v>28.589341692789965</v>
      </c>
      <c r="P61" s="24">
        <f t="shared" si="12"/>
        <v>39.905956112852664</v>
      </c>
      <c r="Q61" t="s">
        <v>241</v>
      </c>
      <c r="R61" t="s">
        <v>242</v>
      </c>
      <c r="S61" s="62">
        <v>44450</v>
      </c>
      <c r="T61" s="35">
        <v>100</v>
      </c>
      <c r="U61" s="35">
        <f t="shared" si="13"/>
        <v>68.847352024922117</v>
      </c>
      <c r="V61" s="35">
        <f t="shared" si="14"/>
        <v>71.509971509971507</v>
      </c>
      <c r="W61" s="35">
        <f t="shared" si="15"/>
        <v>52.38095238095238</v>
      </c>
      <c r="X61" s="35">
        <f t="shared" si="16"/>
        <v>76.109076109076113</v>
      </c>
      <c r="Y61" s="35">
        <f t="shared" si="17"/>
        <v>78.771695594125489</v>
      </c>
      <c r="Z61" s="35">
        <f t="shared" si="18"/>
        <v>59.642676465106369</v>
      </c>
      <c r="AA61" s="35">
        <f t="shared" si="19"/>
        <v>-7.2617240841539967</v>
      </c>
      <c r="AB61" s="35">
        <f t="shared" si="20"/>
        <v>-7.2617240841539825</v>
      </c>
      <c r="AC61" s="35">
        <f t="shared" si="21"/>
        <v>-7.2617240841539896</v>
      </c>
      <c r="AF61">
        <v>2.2000000000000002</v>
      </c>
      <c r="AG61">
        <v>1.69</v>
      </c>
      <c r="AJ61" t="s">
        <v>316</v>
      </c>
    </row>
    <row r="62" spans="1:36" ht="15" x14ac:dyDescent="0.25">
      <c r="A62">
        <v>3.21</v>
      </c>
      <c r="B62">
        <v>3.51</v>
      </c>
      <c r="C62">
        <v>2.1</v>
      </c>
      <c r="D62" s="20">
        <f t="shared" si="9"/>
        <v>7.2617240841539754E-2</v>
      </c>
      <c r="E62" s="17">
        <f>IF(OR($A62="",$B62="",$C62=""),"",A62*'MPTO_working_3-way'!$I61)</f>
        <v>3.4431013431013424</v>
      </c>
      <c r="F62" s="21">
        <f>IF(OR($A62="",$B62="",$C62=""),"",B62*'MPTO_working_3-way'!$I61)</f>
        <v>3.7648865153538043</v>
      </c>
      <c r="G62" s="22">
        <f>IF(OR($A62="",$B62="",$C62=""),"",C62*'MPTO_working_3-way'!$I61)</f>
        <v>2.2524962057672338</v>
      </c>
      <c r="H62" s="17">
        <f>IF(OR($A62="",$B62="",$C62=""),"",'MPTO_working_3-way'!E61)</f>
        <v>3.4804310508408745</v>
      </c>
      <c r="I62" s="21">
        <f>IF(OR($A62="",$B62="",$C62=""),"",'MPTO_working_3-way'!F61)</f>
        <v>3.8359069885073112</v>
      </c>
      <c r="J62" s="22">
        <f>IF(OR($A62="",$B62="",$C62=""),"",'MPTO_working_3-way'!G61)</f>
        <v>2.2124641283217246</v>
      </c>
      <c r="K62" s="17">
        <f>IF(OR($A62="",$B62="",$C62=""),"",'OddsRatio_working_3-way'!H61)</f>
        <v>3.4681854199422864</v>
      </c>
      <c r="L62" s="21">
        <f>IF(OR($A62="",$B62="",$C62=""),"",'OddsRatio_working_3-way'!I61)</f>
        <v>3.8032332145045866</v>
      </c>
      <c r="M62" s="22">
        <f>IF(OR($A62="",$B62="",$C62=""),"",'OddsRatio_working_3-way'!J61)</f>
        <v>2.2285085800617717</v>
      </c>
      <c r="N62" s="23">
        <f t="shared" si="10"/>
        <v>29.043583105783899</v>
      </c>
      <c r="O62" s="24">
        <f t="shared" si="11"/>
        <v>26.561225575375019</v>
      </c>
      <c r="P62" s="24">
        <f t="shared" si="12"/>
        <v>44.395191318841093</v>
      </c>
      <c r="Q62" t="s">
        <v>383</v>
      </c>
      <c r="R62" t="s">
        <v>390</v>
      </c>
      <c r="S62" s="62">
        <v>44450</v>
      </c>
      <c r="T62" s="35">
        <v>100</v>
      </c>
      <c r="U62" s="35">
        <f t="shared" si="13"/>
        <v>68.55345911949685</v>
      </c>
      <c r="V62" s="35">
        <f t="shared" si="14"/>
        <v>71.910112359550567</v>
      </c>
      <c r="W62" s="35">
        <f t="shared" si="15"/>
        <v>52.38095238095238</v>
      </c>
      <c r="X62" s="35">
        <f t="shared" si="16"/>
        <v>75.708935259497053</v>
      </c>
      <c r="Y62" s="35">
        <f t="shared" si="17"/>
        <v>79.065588499550771</v>
      </c>
      <c r="Z62" s="35">
        <f t="shared" si="18"/>
        <v>59.536428520952576</v>
      </c>
      <c r="AA62" s="35">
        <f t="shared" si="19"/>
        <v>-7.1554761400002036</v>
      </c>
      <c r="AB62" s="35">
        <f t="shared" si="20"/>
        <v>-7.1554761400002036</v>
      </c>
      <c r="AC62" s="35">
        <f t="shared" si="21"/>
        <v>-7.1554761400001965</v>
      </c>
      <c r="AF62">
        <v>1.72</v>
      </c>
      <c r="AG62">
        <v>2.04</v>
      </c>
      <c r="AJ62" t="s">
        <v>457</v>
      </c>
    </row>
    <row r="63" spans="1:36" ht="15" x14ac:dyDescent="0.25">
      <c r="A63">
        <v>3.18</v>
      </c>
      <c r="B63">
        <v>3.56</v>
      </c>
      <c r="C63">
        <v>2.1</v>
      </c>
      <c r="D63" s="20">
        <f t="shared" si="9"/>
        <v>7.1554761400002054E-2</v>
      </c>
      <c r="E63" s="17">
        <f>IF(OR($A63="",$B63="",$C63=""),"",A63*'MPTO_working_3-way'!$I62)</f>
        <v>3.4075441412520067</v>
      </c>
      <c r="F63" s="21">
        <f>IF(OR($A63="",$B63="",$C63=""),"",B63*'MPTO_working_3-way'!$I62)</f>
        <v>3.8147349505840076</v>
      </c>
      <c r="G63" s="22">
        <f>IF(OR($A63="",$B63="",$C63=""),"",C63*'MPTO_working_3-way'!$I62)</f>
        <v>2.2502649989400045</v>
      </c>
      <c r="H63" s="17">
        <f>IF(OR($A63="",$B63="",$C63=""),"",'MPTO_working_3-way'!E62)</f>
        <v>3.4409925661749385</v>
      </c>
      <c r="I63" s="21">
        <f>IF(OR($A63="",$B63="",$C63=""),"",'MPTO_working_3-way'!F62)</f>
        <v>3.8903347428227315</v>
      </c>
      <c r="J63" s="22">
        <f>IF(OR($A63="",$B63="",$C63=""),"",'MPTO_working_3-way'!G62)</f>
        <v>2.2107318742467754</v>
      </c>
      <c r="K63" s="17">
        <f>IF(OR($A63="",$B63="",$C63=""),"",'OddsRatio_working_3-way'!H62)</f>
        <v>3.4309440749284792</v>
      </c>
      <c r="L63" s="21">
        <f>IF(OR($A63="",$B63="",$C63=""),"",'OddsRatio_working_3-way'!I62)</f>
        <v>3.854686620099498</v>
      </c>
      <c r="M63" s="22">
        <f>IF(OR($A63="",$B63="",$C63=""),"",'OddsRatio_working_3-way'!J62)</f>
        <v>2.226623157074004</v>
      </c>
      <c r="N63" s="23">
        <f t="shared" si="10"/>
        <v>29.346648452588436</v>
      </c>
      <c r="O63" s="24">
        <f t="shared" si="11"/>
        <v>26.214141033491916</v>
      </c>
      <c r="P63" s="24">
        <f t="shared" si="12"/>
        <v>44.439210513919633</v>
      </c>
      <c r="Q63" t="s">
        <v>385</v>
      </c>
      <c r="R63" t="s">
        <v>461</v>
      </c>
      <c r="S63" s="62">
        <v>44450</v>
      </c>
      <c r="T63" s="35">
        <v>100</v>
      </c>
      <c r="U63" s="35">
        <f t="shared" si="13"/>
        <v>57.627118644067799</v>
      </c>
      <c r="V63" s="35">
        <f t="shared" si="14"/>
        <v>71.181556195965413</v>
      </c>
      <c r="W63" s="35">
        <f t="shared" si="15"/>
        <v>66.101694915254228</v>
      </c>
      <c r="X63" s="35">
        <f t="shared" si="16"/>
        <v>62.716748888780337</v>
      </c>
      <c r="Y63" s="35">
        <f t="shared" si="17"/>
        <v>76.271186440677965</v>
      </c>
      <c r="Z63" s="35">
        <f t="shared" si="18"/>
        <v>71.191325159966794</v>
      </c>
      <c r="AA63" s="35">
        <f t="shared" si="19"/>
        <v>-5.0896302447125379</v>
      </c>
      <c r="AB63" s="35">
        <f t="shared" si="20"/>
        <v>-5.0896302447125521</v>
      </c>
      <c r="AC63" s="35">
        <f t="shared" si="21"/>
        <v>-5.0896302447125663</v>
      </c>
      <c r="AF63">
        <v>1.68</v>
      </c>
      <c r="AG63">
        <v>2.11</v>
      </c>
      <c r="AJ63" t="s">
        <v>457</v>
      </c>
    </row>
    <row r="64" spans="1:36" ht="15" x14ac:dyDescent="0.25">
      <c r="A64">
        <v>2.36</v>
      </c>
      <c r="B64">
        <v>3.47</v>
      </c>
      <c r="C64">
        <v>2.95</v>
      </c>
      <c r="D64" s="20">
        <f t="shared" si="9"/>
        <v>5.0896302447125397E-2</v>
      </c>
      <c r="E64" s="17">
        <f>IF(OR($A64="",$B64="",$C64=""),"",A64*'MPTO_working_3-way'!$I63)</f>
        <v>2.4801152737752159</v>
      </c>
      <c r="F64" s="21">
        <f>IF(OR($A64="",$B64="",$C64=""),"",B64*'MPTO_working_3-way'!$I63)</f>
        <v>3.6466101694915252</v>
      </c>
      <c r="G64" s="22">
        <f>IF(OR($A64="",$B64="",$C64=""),"",C64*'MPTO_working_3-way'!$I63)</f>
        <v>3.1001440922190202</v>
      </c>
      <c r="H64" s="17">
        <f>IF(OR($A64="",$B64="",$C64=""),"",'MPTO_working_3-way'!E63)</f>
        <v>2.4584317335788337</v>
      </c>
      <c r="I64" s="21">
        <f>IF(OR($A64="",$B64="",$C64=""),"",'MPTO_working_3-way'!F63)</f>
        <v>3.687057269780285</v>
      </c>
      <c r="J64" s="22">
        <f>IF(OR($A64="",$B64="",$C64=""),"",'MPTO_working_3-way'!G63)</f>
        <v>3.1054201638183843</v>
      </c>
      <c r="K64" s="17">
        <f>IF(OR($A64="",$B64="",$C64=""),"",'OddsRatio_working_3-way'!H63)</f>
        <v>2.4680641890882749</v>
      </c>
      <c r="L64" s="21">
        <f>IF(OR($A64="",$B64="",$C64=""),"",'OddsRatio_working_3-way'!I63)</f>
        <v>3.6662636375353221</v>
      </c>
      <c r="M64" s="22">
        <f>IF(OR($A64="",$B64="",$C64=""),"",'OddsRatio_working_3-way'!J63)</f>
        <v>3.1049449770015705</v>
      </c>
      <c r="N64" s="23">
        <f t="shared" si="10"/>
        <v>40.320706483848483</v>
      </c>
      <c r="O64" s="24">
        <f t="shared" si="11"/>
        <v>27.422728329072743</v>
      </c>
      <c r="P64" s="24">
        <f t="shared" si="12"/>
        <v>32.256565187078785</v>
      </c>
      <c r="Q64" t="s">
        <v>460</v>
      </c>
      <c r="R64" t="s">
        <v>397</v>
      </c>
      <c r="S64" s="62">
        <v>44450</v>
      </c>
      <c r="T64" s="35">
        <v>100</v>
      </c>
      <c r="U64" s="35">
        <f t="shared" si="13"/>
        <v>82.728842832469766</v>
      </c>
      <c r="V64" s="35">
        <f t="shared" si="14"/>
        <v>76.470588235294116</v>
      </c>
      <c r="W64" s="35">
        <f t="shared" si="15"/>
        <v>34.640522875816991</v>
      </c>
      <c r="X64" s="35">
        <f t="shared" si="16"/>
        <v>88.888888888888886</v>
      </c>
      <c r="Y64" s="35">
        <f t="shared" si="17"/>
        <v>82.630634291713235</v>
      </c>
      <c r="Z64" s="35">
        <f t="shared" si="18"/>
        <v>40.800568932236104</v>
      </c>
      <c r="AA64" s="35">
        <f t="shared" si="19"/>
        <v>-6.1600460564191195</v>
      </c>
      <c r="AB64" s="35">
        <f t="shared" si="20"/>
        <v>-6.1600460564191195</v>
      </c>
      <c r="AC64" s="35">
        <f t="shared" si="21"/>
        <v>-6.1600460564191124</v>
      </c>
      <c r="AF64">
        <v>1.86</v>
      </c>
      <c r="AG64">
        <v>1.94</v>
      </c>
      <c r="AJ64" t="s">
        <v>457</v>
      </c>
    </row>
    <row r="65" spans="1:36" ht="15" x14ac:dyDescent="0.25">
      <c r="A65">
        <v>5.79</v>
      </c>
      <c r="B65">
        <v>4.25</v>
      </c>
      <c r="C65">
        <v>1.53</v>
      </c>
      <c r="D65" s="20">
        <f t="shared" si="9"/>
        <v>6.1600460564191106E-2</v>
      </c>
      <c r="E65" s="17">
        <f>IF(OR($A65="",$B65="",$C65=""),"",A65*'MPTO_working_3-way'!$I64)</f>
        <v>6.1466666666666665</v>
      </c>
      <c r="F65" s="21">
        <f>IF(OR($A65="",$B65="",$C65=""),"",B65*'MPTO_working_3-way'!$I64)</f>
        <v>4.5118019573978119</v>
      </c>
      <c r="G65" s="22">
        <f>IF(OR($A65="",$B65="",$C65=""),"",C65*'MPTO_working_3-way'!$I64)</f>
        <v>1.6242487046632124</v>
      </c>
      <c r="H65" s="17">
        <f>IF(OR($A65="",$B65="",$C65=""),"",'MPTO_working_3-way'!E64)</f>
        <v>6.5712484237074396</v>
      </c>
      <c r="I65" s="21">
        <f>IF(OR($A65="",$B65="",$C65=""),"",'MPTO_working_3-way'!F64)</f>
        <v>4.6563469119579501</v>
      </c>
      <c r="J65" s="22">
        <f>IF(OR($A65="",$B65="",$C65=""),"",'MPTO_working_3-way'!G64)</f>
        <v>1.5796258982543108</v>
      </c>
      <c r="K65" s="17">
        <f>IF(OR($A65="",$B65="",$C65=""),"",'OddsRatio_working_3-way'!H64)</f>
        <v>6.3662176002339912</v>
      </c>
      <c r="L65" s="21">
        <f>IF(OR($A65="",$B65="",$C65=""),"",'OddsRatio_working_3-way'!I64)</f>
        <v>4.6409618373195132</v>
      </c>
      <c r="M65" s="22">
        <f>IF(OR($A65="",$B65="",$C65=""),"",'OddsRatio_working_3-way'!J64)</f>
        <v>1.5937568534705668</v>
      </c>
      <c r="N65" s="23">
        <f t="shared" si="10"/>
        <v>16.268980477223426</v>
      </c>
      <c r="O65" s="24">
        <f t="shared" si="11"/>
        <v>22.164093403087918</v>
      </c>
      <c r="P65" s="24">
        <f t="shared" si="12"/>
        <v>61.566926119688659</v>
      </c>
      <c r="Q65" t="s">
        <v>462</v>
      </c>
      <c r="R65" t="s">
        <v>384</v>
      </c>
      <c r="S65" s="62">
        <v>44450</v>
      </c>
      <c r="T65" s="35">
        <v>100</v>
      </c>
      <c r="U65" s="35">
        <f t="shared" si="13"/>
        <v>62.121212121212118</v>
      </c>
      <c r="V65" s="35">
        <f t="shared" si="14"/>
        <v>70.760233918128648</v>
      </c>
      <c r="W65" s="35">
        <f t="shared" si="15"/>
        <v>61.538461538461533</v>
      </c>
      <c r="X65" s="35">
        <f t="shared" si="16"/>
        <v>67.701304543409805</v>
      </c>
      <c r="Y65" s="35">
        <f t="shared" si="17"/>
        <v>76.340326340326342</v>
      </c>
      <c r="Z65" s="35">
        <f t="shared" si="18"/>
        <v>67.118553960659227</v>
      </c>
      <c r="AA65" s="35">
        <f t="shared" si="19"/>
        <v>-5.5800924221976871</v>
      </c>
      <c r="AB65" s="35">
        <f t="shared" si="20"/>
        <v>-5.5800924221976942</v>
      </c>
      <c r="AC65" s="35">
        <f t="shared" si="21"/>
        <v>-5.5800924221976942</v>
      </c>
      <c r="AF65">
        <v>1.65</v>
      </c>
      <c r="AG65">
        <v>2.2200000000000002</v>
      </c>
      <c r="AJ65" t="s">
        <v>457</v>
      </c>
    </row>
    <row r="66" spans="1:36" ht="15" x14ac:dyDescent="0.25">
      <c r="A66">
        <v>2.64</v>
      </c>
      <c r="B66">
        <v>3.42</v>
      </c>
      <c r="C66">
        <v>2.6</v>
      </c>
      <c r="D66" s="20">
        <f t="shared" si="9"/>
        <v>5.58009242219768E-2</v>
      </c>
      <c r="E66" s="17">
        <f>IF(OR($A66="",$B66="",$C66=""),"",A66*'MPTO_working_3-way'!$I65)</f>
        <v>2.787314439946019</v>
      </c>
      <c r="F66" s="21">
        <f>IF(OR($A66="",$B66="",$C66=""),"",B66*'MPTO_working_3-way'!$I65)</f>
        <v>3.6108391608391606</v>
      </c>
      <c r="G66" s="22">
        <f>IF(OR($A66="",$B66="",$C66=""),"",C66*'MPTO_working_3-way'!$I65)</f>
        <v>2.7450824029771397</v>
      </c>
      <c r="H66" s="17">
        <f>IF(OR($A66="",$B66="",$C66=""),"",'MPTO_working_3-way'!E65)</f>
        <v>2.7763312265829012</v>
      </c>
      <c r="I66" s="21">
        <f>IF(OR($A66="",$B66="",$C66=""),"",'MPTO_working_3-way'!F65)</f>
        <v>3.6523362624779065</v>
      </c>
      <c r="J66" s="22">
        <f>IF(OR($A66="",$B66="",$C66=""),"",'MPTO_working_3-way'!G65)</f>
        <v>2.7321278933353197</v>
      </c>
      <c r="K66" s="17">
        <f>IF(OR($A66="",$B66="",$C66=""),"",'OddsRatio_working_3-way'!H65)</f>
        <v>2.7823486221072176</v>
      </c>
      <c r="L66" s="21">
        <f>IF(OR($A66="",$B66="",$C66=""),"",'OddsRatio_working_3-way'!I65)</f>
        <v>3.6300510155484549</v>
      </c>
      <c r="M66" s="22">
        <f>IF(OR($A66="",$B66="",$C66=""),"",'OddsRatio_working_3-way'!J65)</f>
        <v>2.7388767044948472</v>
      </c>
      <c r="N66" s="23">
        <f t="shared" si="10"/>
        <v>35.876827733126753</v>
      </c>
      <c r="O66" s="24">
        <f t="shared" si="11"/>
        <v>27.694393337852237</v>
      </c>
      <c r="P66" s="24">
        <f t="shared" si="12"/>
        <v>36.428778929021014</v>
      </c>
      <c r="Q66" t="s">
        <v>387</v>
      </c>
      <c r="R66" t="s">
        <v>389</v>
      </c>
      <c r="S66" s="62">
        <v>44450</v>
      </c>
      <c r="T66" s="35">
        <v>100</v>
      </c>
      <c r="U66" s="35">
        <f t="shared" si="13"/>
        <v>37.106918238993707</v>
      </c>
      <c r="V66" s="35">
        <f t="shared" si="14"/>
        <v>74.937343358395992</v>
      </c>
      <c r="W66" s="35">
        <f t="shared" si="15"/>
        <v>82.238010657193612</v>
      </c>
      <c r="X66" s="35">
        <f t="shared" si="16"/>
        <v>42.824645984410402</v>
      </c>
      <c r="Y66" s="35">
        <f t="shared" si="17"/>
        <v>80.655071103812688</v>
      </c>
      <c r="Z66" s="35">
        <f t="shared" si="18"/>
        <v>87.955738402610294</v>
      </c>
      <c r="AA66" s="35">
        <f t="shared" si="19"/>
        <v>-5.7177277454166955</v>
      </c>
      <c r="AB66" s="35">
        <f t="shared" si="20"/>
        <v>-5.7177277454166955</v>
      </c>
      <c r="AC66" s="35">
        <f t="shared" si="21"/>
        <v>-5.7177277454166813</v>
      </c>
      <c r="AF66">
        <v>1.79</v>
      </c>
      <c r="AG66">
        <v>2</v>
      </c>
      <c r="AJ66" t="s">
        <v>457</v>
      </c>
    </row>
    <row r="67" spans="1:36" ht="15" x14ac:dyDescent="0.25">
      <c r="A67">
        <v>1.59</v>
      </c>
      <c r="B67">
        <v>3.99</v>
      </c>
      <c r="C67">
        <v>5.63</v>
      </c>
      <c r="D67" s="20">
        <f t="shared" si="9"/>
        <v>5.7177277454167008E-2</v>
      </c>
      <c r="E67" s="17">
        <f>IF(OR($A67="",$B67="",$C67=""),"",A67*'MPTO_working_3-way'!$I66)</f>
        <v>1.6809118711521256</v>
      </c>
      <c r="F67" s="21">
        <f>IF(OR($A67="",$B67="",$C67=""),"",B67*'MPTO_working_3-way'!$I66)</f>
        <v>4.2181373370421262</v>
      </c>
      <c r="G67" s="22">
        <f>IF(OR($A67="",$B67="",$C67=""),"",C67*'MPTO_working_3-way'!$I66)</f>
        <v>5.9519080720669599</v>
      </c>
      <c r="H67" s="17">
        <f>IF(OR($A67="",$B67="",$C67=""),"",'MPTO_working_3-way'!E66)</f>
        <v>1.6396890670648498</v>
      </c>
      <c r="I67" s="21">
        <f>IF(OR($A67="",$B67="",$C67=""),"",'MPTO_working_3-way'!F66)</f>
        <v>4.3183957704552114</v>
      </c>
      <c r="J67" s="22">
        <f>IF(OR($A67="",$B67="",$C67=""),"",'MPTO_working_3-way'!G66)</f>
        <v>6.3067289900820382</v>
      </c>
      <c r="K67" s="17">
        <f>IF(OR($A67="",$B67="",$C67=""),"",'OddsRatio_working_3-way'!H66)</f>
        <v>1.6533539115101268</v>
      </c>
      <c r="L67" s="21">
        <f>IF(OR($A67="",$B67="",$C67=""),"",'OddsRatio_working_3-way'!I66)</f>
        <v>4.3110647379919982</v>
      </c>
      <c r="M67" s="22">
        <f>IF(OR($A67="",$B67="",$C67=""),"",'OddsRatio_working_3-way'!J66)</f>
        <v>6.1271671360879436</v>
      </c>
      <c r="N67" s="23">
        <f t="shared" si="10"/>
        <v>59.491518690660627</v>
      </c>
      <c r="O67" s="24">
        <f t="shared" si="11"/>
        <v>23.707146545902354</v>
      </c>
      <c r="P67" s="24">
        <f t="shared" si="12"/>
        <v>16.801334763437016</v>
      </c>
      <c r="Q67" t="s">
        <v>392</v>
      </c>
      <c r="R67" t="s">
        <v>463</v>
      </c>
      <c r="S67" s="62">
        <v>44450</v>
      </c>
      <c r="T67" s="35">
        <v>100</v>
      </c>
      <c r="U67" s="35">
        <f t="shared" si="13"/>
        <v>61.685823754789276</v>
      </c>
      <c r="V67" s="35">
        <f t="shared" si="14"/>
        <v>71.264367816091948</v>
      </c>
      <c r="W67" s="35">
        <f t="shared" si="15"/>
        <v>62.121212121212118</v>
      </c>
      <c r="X67" s="35">
        <f t="shared" si="16"/>
        <v>66.614420062695928</v>
      </c>
      <c r="Y67" s="35">
        <f t="shared" si="17"/>
        <v>76.192964123998607</v>
      </c>
      <c r="Z67" s="35">
        <f t="shared" si="18"/>
        <v>67.049808429118769</v>
      </c>
      <c r="AA67" s="35">
        <f t="shared" si="19"/>
        <v>-4.9285963079066519</v>
      </c>
      <c r="AB67" s="35">
        <f t="shared" si="20"/>
        <v>-4.928596307906659</v>
      </c>
      <c r="AC67" s="35">
        <f t="shared" si="21"/>
        <v>-4.9285963079066519</v>
      </c>
      <c r="AF67">
        <v>1.75</v>
      </c>
      <c r="AG67">
        <v>2.08</v>
      </c>
      <c r="AJ67" t="s">
        <v>457</v>
      </c>
    </row>
    <row r="68" spans="1:36" ht="15" x14ac:dyDescent="0.25">
      <c r="A68">
        <v>2.61</v>
      </c>
      <c r="B68">
        <v>3.48</v>
      </c>
      <c r="C68">
        <v>2.64</v>
      </c>
      <c r="D68" s="20">
        <f t="shared" si="9"/>
        <v>4.9285963079066519E-2</v>
      </c>
      <c r="E68" s="17">
        <f>IF(OR($A68="",$B68="",$C68=""),"",A68*'MPTO_working_3-way'!$I67)</f>
        <v>2.7386363636363633</v>
      </c>
      <c r="F68" s="21">
        <f>IF(OR($A68="",$B68="",$C68=""),"",B68*'MPTO_working_3-way'!$I67)</f>
        <v>3.6515151515151514</v>
      </c>
      <c r="G68" s="22">
        <f>IF(OR($A68="",$B68="",$C68=""),"",C68*'MPTO_working_3-way'!$I67)</f>
        <v>2.7701149425287359</v>
      </c>
      <c r="H68" s="17">
        <f>IF(OR($A68="",$B68="",$C68=""),"",'MPTO_working_3-way'!E67)</f>
        <v>2.7269273389267057</v>
      </c>
      <c r="I68" s="21">
        <f>IF(OR($A68="",$B68="",$C68=""),"",'MPTO_working_3-way'!F67)</f>
        <v>3.6910220698521532</v>
      </c>
      <c r="J68" s="22">
        <f>IF(OR($A68="",$B68="",$C68=""),"",'MPTO_working_3-way'!G67)</f>
        <v>2.7596924062800388</v>
      </c>
      <c r="K68" s="17">
        <f>IF(OR($A68="",$B68="",$C68=""),"",'OddsRatio_working_3-way'!H67)</f>
        <v>2.7331126730879607</v>
      </c>
      <c r="L68" s="21">
        <f>IF(OR($A68="",$B68="",$C68=""),"",'OddsRatio_working_3-way'!I67)</f>
        <v>3.6696393970547465</v>
      </c>
      <c r="M68" s="22">
        <f>IF(OR($A68="",$B68="",$C68=""),"",'OddsRatio_working_3-way'!J67)</f>
        <v>2.7654066980523324</v>
      </c>
      <c r="N68" s="23">
        <f t="shared" si="10"/>
        <v>36.514522821576769</v>
      </c>
      <c r="O68" s="24">
        <f t="shared" si="11"/>
        <v>27.385892116182575</v>
      </c>
      <c r="P68" s="24">
        <f t="shared" si="12"/>
        <v>36.099585062240656</v>
      </c>
      <c r="Q68" t="s">
        <v>394</v>
      </c>
      <c r="R68" t="s">
        <v>466</v>
      </c>
      <c r="S68" s="62">
        <v>44450</v>
      </c>
      <c r="T68" s="35">
        <v>100</v>
      </c>
      <c r="U68" s="35">
        <f t="shared" si="13"/>
        <v>65.277777777777771</v>
      </c>
      <c r="V68" s="35">
        <f t="shared" si="14"/>
        <v>71.428571428571431</v>
      </c>
      <c r="W68" s="35">
        <f t="shared" si="15"/>
        <v>56.140350877192972</v>
      </c>
      <c r="X68" s="35">
        <f t="shared" si="16"/>
        <v>72.431077694235597</v>
      </c>
      <c r="Y68" s="35">
        <f t="shared" si="17"/>
        <v>78.581871345029242</v>
      </c>
      <c r="Z68" s="35">
        <f t="shared" si="18"/>
        <v>63.293650793650791</v>
      </c>
      <c r="AA68" s="35">
        <f t="shared" si="19"/>
        <v>-7.1532999164578257</v>
      </c>
      <c r="AB68" s="35">
        <f t="shared" si="20"/>
        <v>-7.1532999164578115</v>
      </c>
      <c r="AC68" s="35">
        <f t="shared" si="21"/>
        <v>-7.1532999164578186</v>
      </c>
      <c r="AF68">
        <v>1.84</v>
      </c>
      <c r="AG68">
        <v>1.97</v>
      </c>
      <c r="AJ68" t="s">
        <v>457</v>
      </c>
    </row>
    <row r="69" spans="1:36" ht="15" x14ac:dyDescent="0.25">
      <c r="A69">
        <v>2.88</v>
      </c>
      <c r="B69">
        <v>3.5</v>
      </c>
      <c r="C69">
        <v>2.2799999999999998</v>
      </c>
      <c r="D69" s="20">
        <f t="shared" ref="D69:D132" si="22">IF(OR($A69="",$B69="",$C69=""),"",(1/A69)+(1/B69)+(1/C69)-1)</f>
        <v>7.1532999164578115E-2</v>
      </c>
      <c r="E69" s="17">
        <f>IF(OR($A69="",$B69="",$C69=""),"",A69*'MPTO_working_3-way'!$I68)</f>
        <v>3.086015037593985</v>
      </c>
      <c r="F69" s="21">
        <f>IF(OR($A69="",$B69="",$C69=""),"",B69*'MPTO_working_3-way'!$I68)</f>
        <v>3.7503654970760234</v>
      </c>
      <c r="G69" s="22">
        <f>IF(OR($A69="",$B69="",$C69=""),"",C69*'MPTO_working_3-way'!$I68)</f>
        <v>2.4430952380952378</v>
      </c>
      <c r="H69" s="17">
        <f>IF(OR($A69="",$B69="",$C69=""),"",'MPTO_working_3-way'!E68)</f>
        <v>3.0923573735199144</v>
      </c>
      <c r="I69" s="21">
        <f>IF(OR($A69="",$B69="",$C69=""),"",'MPTO_working_3-way'!F68)</f>
        <v>3.8186893526518677</v>
      </c>
      <c r="J69" s="22">
        <f>IF(OR($A69="",$B69="",$C69=""),"",'MPTO_working_3-way'!G68)</f>
        <v>2.4110784725136383</v>
      </c>
      <c r="K69" s="17">
        <f>IF(OR($A69="",$B69="",$C69=""),"",'OddsRatio_working_3-way'!H68)</f>
        <v>3.0930050824465507</v>
      </c>
      <c r="L69" s="21">
        <f>IF(OR($A69="",$B69="",$C69=""),"",'OddsRatio_working_3-way'!I68)</f>
        <v>3.7832514394236036</v>
      </c>
      <c r="M69" s="22">
        <f>IF(OR($A69="",$B69="",$C69=""),"",'OddsRatio_working_3-way'!J68)</f>
        <v>2.4250247369848852</v>
      </c>
      <c r="N69" s="23">
        <f t="shared" ref="N69:N132" si="23">(1/E69)* 100</f>
        <v>32.40424909852841</v>
      </c>
      <c r="O69" s="24">
        <f t="shared" ref="O69:O132" si="24">(1/F69)* 100</f>
        <v>26.664067829646232</v>
      </c>
      <c r="P69" s="24">
        <f t="shared" ref="P69:P132" si="25">(1/G69)* 100</f>
        <v>40.931683071825361</v>
      </c>
      <c r="Q69" t="s">
        <v>395</v>
      </c>
      <c r="R69" t="s">
        <v>464</v>
      </c>
      <c r="S69" s="62">
        <v>44450</v>
      </c>
      <c r="T69" s="35">
        <v>100</v>
      </c>
      <c r="U69" s="35">
        <f t="shared" ref="U69:U132" si="26">(1/A70)*((T69*A70)-T69)</f>
        <v>83.739837398373979</v>
      </c>
      <c r="V69" s="35">
        <f t="shared" ref="V69:V132" si="27">(1/B70)*((T69*B70)-T69)</f>
        <v>76.580796252927385</v>
      </c>
      <c r="W69" s="35">
        <f t="shared" ref="W69:W132" si="28">(1/C70)*((T69*C70)-T69)</f>
        <v>31.506849315068493</v>
      </c>
      <c r="X69" s="35">
        <f t="shared" ref="X69:X132" si="29">((1/B70)+(1/C70))*T69</f>
        <v>91.912354432004108</v>
      </c>
      <c r="Y69" s="35">
        <f t="shared" ref="Y69:Y132" si="30">((1/A70)+(1/C70))*T69</f>
        <v>84.753313286557514</v>
      </c>
      <c r="Z69" s="35">
        <f t="shared" ref="Z69:Z132" si="31">((1/A70)+(1/B70))*T69</f>
        <v>39.679366348698622</v>
      </c>
      <c r="AA69" s="35">
        <f t="shared" si="19"/>
        <v>-8.1725170336301289</v>
      </c>
      <c r="AB69" s="35">
        <f t="shared" si="20"/>
        <v>-8.1725170336301289</v>
      </c>
      <c r="AC69" s="35">
        <f t="shared" si="21"/>
        <v>-8.1725170336301289</v>
      </c>
      <c r="AF69">
        <v>1.71</v>
      </c>
      <c r="AG69">
        <v>2.0699999999999998</v>
      </c>
      <c r="AJ69" t="s">
        <v>457</v>
      </c>
    </row>
    <row r="70" spans="1:36" ht="15" x14ac:dyDescent="0.25">
      <c r="A70">
        <v>6.15</v>
      </c>
      <c r="B70">
        <v>4.2699999999999996</v>
      </c>
      <c r="C70">
        <v>1.46</v>
      </c>
      <c r="D70" s="20">
        <f t="shared" si="22"/>
        <v>8.1725170336301112E-2</v>
      </c>
      <c r="E70" s="17">
        <f>IF(OR($A70="",$B70="",$C70=""),"",A70*'MPTO_working_3-way'!$I69)</f>
        <v>6.6526097975682523</v>
      </c>
      <c r="F70" s="21">
        <f>IF(OR($A70="",$B70="",$C70=""),"",B70*'MPTO_working_3-way'!$I69)</f>
        <v>4.6189664773360048</v>
      </c>
      <c r="G70" s="22">
        <f>IF(OR($A70="",$B70="",$C70=""),"",C70*'MPTO_working_3-way'!$I69)</f>
        <v>1.5793187486909996</v>
      </c>
      <c r="H70" s="17">
        <f>IF(OR($A70="",$B70="",$C70=""),"",'MPTO_working_3-way'!E69)</f>
        <v>7.3877121733059372</v>
      </c>
      <c r="I70" s="21">
        <f>IF(OR($A70="",$B70="",$C70=""),"",'MPTO_working_3-way'!F69)</f>
        <v>4.8320777125169547</v>
      </c>
      <c r="J70" s="22">
        <f>IF(OR($A70="",$B70="",$C70=""),"",'MPTO_working_3-way'!G69)</f>
        <v>1.5204736719863399</v>
      </c>
      <c r="K70" s="17">
        <f>IF(OR($A70="",$B70="",$C70=""),"",'OddsRatio_working_3-way'!H69)</f>
        <v>7.0215657814296204</v>
      </c>
      <c r="L70" s="21">
        <f>IF(OR($A70="",$B70="",$C70=""),"",'OddsRatio_working_3-way'!I69)</f>
        <v>4.8234019621892932</v>
      </c>
      <c r="M70" s="22">
        <f>IF(OR($A70="",$B70="",$C70=""),"",'OddsRatio_working_3-way'!J69)</f>
        <v>1.537848594069442</v>
      </c>
      <c r="N70" s="23">
        <f t="shared" si="23"/>
        <v>15.031694784887772</v>
      </c>
      <c r="O70" s="24">
        <f t="shared" si="24"/>
        <v>21.649864854112373</v>
      </c>
      <c r="P70" s="24">
        <f t="shared" si="25"/>
        <v>63.318440360999872</v>
      </c>
      <c r="Q70" t="s">
        <v>465</v>
      </c>
      <c r="R70" t="s">
        <v>386</v>
      </c>
      <c r="S70" s="62">
        <v>44450</v>
      </c>
      <c r="T70" s="35">
        <v>100</v>
      </c>
      <c r="U70" s="35">
        <f t="shared" si="26"/>
        <v>23.664122137404579</v>
      </c>
      <c r="V70" s="35">
        <f t="shared" si="27"/>
        <v>81.378026070763497</v>
      </c>
      <c r="W70" s="35">
        <f t="shared" si="28"/>
        <v>89.200863930885532</v>
      </c>
      <c r="X70" s="35">
        <f t="shared" si="29"/>
        <v>29.421109998350971</v>
      </c>
      <c r="Y70" s="35">
        <f t="shared" si="30"/>
        <v>87.135013931709878</v>
      </c>
      <c r="Z70" s="35">
        <f t="shared" si="31"/>
        <v>94.957851791831914</v>
      </c>
      <c r="AA70" s="35">
        <f t="shared" ref="AA70:AA133" si="32">U70-X70</f>
        <v>-5.756987860946392</v>
      </c>
      <c r="AB70" s="35">
        <f t="shared" ref="AB70:AB133" si="33">V70-Y70</f>
        <v>-5.7569878609463814</v>
      </c>
      <c r="AC70" s="35">
        <f t="shared" ref="AC70:AC133" si="34">W70-Z70</f>
        <v>-5.7569878609463814</v>
      </c>
      <c r="AF70">
        <v>1.64</v>
      </c>
      <c r="AG70">
        <v>2.17</v>
      </c>
      <c r="AJ70" t="s">
        <v>457</v>
      </c>
    </row>
    <row r="71" spans="1:36" ht="15" x14ac:dyDescent="0.25">
      <c r="A71">
        <v>1.31</v>
      </c>
      <c r="B71">
        <v>5.37</v>
      </c>
      <c r="C71">
        <v>9.26</v>
      </c>
      <c r="D71" s="20">
        <f t="shared" si="22"/>
        <v>5.7569878609463832E-2</v>
      </c>
      <c r="E71" s="17">
        <f>IF(OR($A71="",$B71="",$C71=""),"",A71*'MPTO_working_3-way'!$I70)</f>
        <v>1.3854165409783976</v>
      </c>
      <c r="F71" s="21">
        <f>IF(OR($A71="",$B71="",$C71=""),"",B71*'MPTO_working_3-way'!$I70)</f>
        <v>5.6791502481328209</v>
      </c>
      <c r="G71" s="22">
        <f>IF(OR($A71="",$B71="",$C71=""),"",C71*'MPTO_working_3-way'!$I70)</f>
        <v>9.7930970759236349</v>
      </c>
      <c r="H71" s="17">
        <f>IF(OR($A71="",$B71="",$C71=""),"",'MPTO_working_3-way'!E70)</f>
        <v>1.343781107657209</v>
      </c>
      <c r="I71" s="21">
        <f>IF(OR($A71="",$B71="",$C71=""),"",'MPTO_working_3-way'!F70)</f>
        <v>5.986956346715858</v>
      </c>
      <c r="J71" s="22">
        <f>IF(OR($A71="",$B71="",$C71=""),"",'MPTO_working_3-way'!G70)</f>
        <v>11.261083575228698</v>
      </c>
      <c r="K71" s="17">
        <f>IF(OR($A71="",$B71="",$C71=""),"",'OddsRatio_working_3-way'!H70)</f>
        <v>1.3551393648146095</v>
      </c>
      <c r="L71" s="21">
        <f>IF(OR($A71="",$B71="",$C71=""),"",'OddsRatio_working_3-way'!I70)</f>
        <v>6.0063194330317504</v>
      </c>
      <c r="M71" s="22">
        <f>IF(OR($A71="",$B71="",$C71=""),"",'OddsRatio_working_3-way'!J70)</f>
        <v>10.462745656027977</v>
      </c>
      <c r="N71" s="23">
        <f t="shared" si="23"/>
        <v>72.180457676200987</v>
      </c>
      <c r="O71" s="24">
        <f t="shared" si="24"/>
        <v>17.608268073710111</v>
      </c>
      <c r="P71" s="24">
        <f t="shared" si="25"/>
        <v>10.211274250088909</v>
      </c>
      <c r="Q71" t="s">
        <v>391</v>
      </c>
      <c r="R71" t="s">
        <v>396</v>
      </c>
      <c r="S71" s="62">
        <v>44450</v>
      </c>
      <c r="T71" s="35">
        <v>100</v>
      </c>
      <c r="U71" s="35">
        <f t="shared" si="26"/>
        <v>72.972972972972968</v>
      </c>
      <c r="V71" s="35">
        <f t="shared" si="27"/>
        <v>73.958333333333343</v>
      </c>
      <c r="W71" s="35">
        <f t="shared" si="28"/>
        <v>47.916666666666671</v>
      </c>
      <c r="X71" s="35">
        <f t="shared" si="29"/>
        <v>78.125</v>
      </c>
      <c r="Y71" s="35">
        <f t="shared" si="30"/>
        <v>79.11036036036036</v>
      </c>
      <c r="Z71" s="35">
        <f t="shared" si="31"/>
        <v>53.068693693693689</v>
      </c>
      <c r="AA71" s="35">
        <f t="shared" si="32"/>
        <v>-5.1520270270270316</v>
      </c>
      <c r="AB71" s="35">
        <f t="shared" si="33"/>
        <v>-5.1520270270270174</v>
      </c>
      <c r="AC71" s="35">
        <f t="shared" si="34"/>
        <v>-5.1520270270270174</v>
      </c>
      <c r="AF71">
        <v>1.62</v>
      </c>
      <c r="AG71">
        <v>2.2999999999999998</v>
      </c>
      <c r="AJ71" t="s">
        <v>457</v>
      </c>
    </row>
    <row r="72" spans="1:36" ht="15" x14ac:dyDescent="0.25">
      <c r="A72">
        <v>3.7</v>
      </c>
      <c r="B72">
        <v>3.84</v>
      </c>
      <c r="C72">
        <v>1.92</v>
      </c>
      <c r="D72" s="20">
        <f t="shared" si="22"/>
        <v>5.1520270270270174E-2</v>
      </c>
      <c r="E72" s="17">
        <f>IF(OR($A72="",$B72="",$C72=""),"",A72*'MPTO_working_3-way'!$I71)</f>
        <v>3.890625</v>
      </c>
      <c r="F72" s="21">
        <f>IF(OR($A72="",$B72="",$C72=""),"",B72*'MPTO_working_3-way'!$I71)</f>
        <v>4.037837837837837</v>
      </c>
      <c r="G72" s="22">
        <f>IF(OR($A72="",$B72="",$C72=""),"",C72*'MPTO_working_3-way'!$I71)</f>
        <v>2.0189189189189185</v>
      </c>
      <c r="H72" s="17">
        <f>IF(OR($A72="",$B72="",$C72=""),"",'MPTO_working_3-way'!E71)</f>
        <v>3.9510567296996664</v>
      </c>
      <c r="I72" s="21">
        <f>IF(OR($A72="",$B72="",$C72=""),"",'MPTO_working_3-way'!F71)</f>
        <v>4.1111111111111107</v>
      </c>
      <c r="J72" s="22">
        <f>IF(OR($A72="",$B72="",$C72=""),"",'MPTO_working_3-way'!G71)</f>
        <v>1.9854667411961986</v>
      </c>
      <c r="K72" s="17">
        <f>IF(OR($A72="",$B72="",$C72=""),"",'OddsRatio_working_3-way'!H71)</f>
        <v>3.9292640157052068</v>
      </c>
      <c r="L72" s="21">
        <f>IF(OR($A72="",$B72="",$C72=""),"",'OddsRatio_working_3-way'!I71)</f>
        <v>4.0811517794825134</v>
      </c>
      <c r="M72" s="22">
        <f>IF(OR($A72="",$B72="",$C72=""),"",'OddsRatio_working_3-way'!J71)</f>
        <v>1.9981195905365885</v>
      </c>
      <c r="N72" s="23">
        <f t="shared" si="23"/>
        <v>25.702811244979916</v>
      </c>
      <c r="O72" s="24">
        <f t="shared" si="24"/>
        <v>24.765729585006699</v>
      </c>
      <c r="P72" s="24">
        <f t="shared" si="25"/>
        <v>49.531459170013399</v>
      </c>
      <c r="Q72" t="s">
        <v>388</v>
      </c>
      <c r="R72" t="s">
        <v>393</v>
      </c>
      <c r="S72" s="62">
        <v>44450</v>
      </c>
      <c r="T72" s="35">
        <v>100</v>
      </c>
      <c r="U72" s="35">
        <f t="shared" si="26"/>
        <v>20.634920634920633</v>
      </c>
      <c r="V72" s="35">
        <f t="shared" si="27"/>
        <v>84.301412872841439</v>
      </c>
      <c r="W72" s="35">
        <f t="shared" si="28"/>
        <v>91.680532445923475</v>
      </c>
      <c r="X72" s="35">
        <f t="shared" si="29"/>
        <v>24.018054681235096</v>
      </c>
      <c r="Y72" s="35">
        <f t="shared" si="30"/>
        <v>87.684546919155906</v>
      </c>
      <c r="Z72" s="35">
        <f t="shared" si="31"/>
        <v>95.063666492237914</v>
      </c>
      <c r="AA72" s="35">
        <f t="shared" si="32"/>
        <v>-3.3831340463144635</v>
      </c>
      <c r="AB72" s="35">
        <f t="shared" si="33"/>
        <v>-3.383134046314467</v>
      </c>
      <c r="AC72" s="35">
        <f t="shared" si="34"/>
        <v>-3.3831340463144386</v>
      </c>
      <c r="AF72">
        <v>1.72</v>
      </c>
      <c r="AG72">
        <v>2.13</v>
      </c>
      <c r="AJ72" t="s">
        <v>457</v>
      </c>
    </row>
    <row r="73" spans="1:36" ht="15" x14ac:dyDescent="0.25">
      <c r="A73">
        <v>1.26</v>
      </c>
      <c r="B73">
        <v>6.37</v>
      </c>
      <c r="C73">
        <v>12.02</v>
      </c>
      <c r="D73" s="20">
        <f t="shared" si="22"/>
        <v>3.383134046314451E-2</v>
      </c>
      <c r="E73" s="17">
        <f>IF(OR($A73="",$B73="",$C73=""),"",A73*'MPTO_working_3-way'!$I72)</f>
        <v>1.3026274889835621</v>
      </c>
      <c r="F73" s="21">
        <f>IF(OR($A73="",$B73="",$C73=""),"",B73*'MPTO_working_3-way'!$I72)</f>
        <v>6.5855056387502309</v>
      </c>
      <c r="G73" s="22">
        <f>IF(OR($A73="",$B73="",$C73=""),"",C73*'MPTO_working_3-way'!$I72)</f>
        <v>12.426652712366996</v>
      </c>
      <c r="H73" s="17">
        <f>IF(OR($A73="",$B73="",$C73=""),"",'MPTO_working_3-way'!E72)</f>
        <v>1.2781616066015398</v>
      </c>
      <c r="I73" s="21">
        <f>IF(OR($A73="",$B73="",$C73=""),"",'MPTO_working_3-way'!F72)</f>
        <v>6.8630054583492948</v>
      </c>
      <c r="J73" s="22">
        <f>IF(OR($A73="",$B73="",$C73=""),"",'MPTO_working_3-way'!G72)</f>
        <v>13.904809499275604</v>
      </c>
      <c r="K73" s="17">
        <f>IF(OR($A73="",$B73="",$C73=""),"",'OddsRatio_working_3-way'!H72)</f>
        <v>1.284906801677558</v>
      </c>
      <c r="L73" s="21">
        <f>IF(OR($A73="",$B73="",$C73=""),"",'OddsRatio_working_3-way'!I72)</f>
        <v>6.8844212500326289</v>
      </c>
      <c r="M73" s="22">
        <f>IF(OR($A73="",$B73="",$C73=""),"",'OddsRatio_working_3-way'!J72)</f>
        <v>13.075665209564164</v>
      </c>
      <c r="N73" s="23">
        <f t="shared" si="23"/>
        <v>76.767917801296989</v>
      </c>
      <c r="O73" s="24">
        <f t="shared" si="24"/>
        <v>15.184862861795009</v>
      </c>
      <c r="P73" s="24">
        <f t="shared" si="25"/>
        <v>8.0472193369080038</v>
      </c>
      <c r="Q73" t="s">
        <v>295</v>
      </c>
      <c r="R73" t="s">
        <v>249</v>
      </c>
      <c r="S73" s="62">
        <v>44450</v>
      </c>
      <c r="T73" s="35">
        <v>100</v>
      </c>
      <c r="U73" s="35">
        <f t="shared" si="26"/>
        <v>51.92307692307692</v>
      </c>
      <c r="V73" s="35">
        <f t="shared" si="27"/>
        <v>73.40425531914893</v>
      </c>
      <c r="W73" s="35">
        <f t="shared" si="28"/>
        <v>72.451790633608823</v>
      </c>
      <c r="X73" s="35">
        <f t="shared" si="29"/>
        <v>54.143954047242246</v>
      </c>
      <c r="Y73" s="35">
        <f t="shared" si="30"/>
        <v>75.625132443314257</v>
      </c>
      <c r="Z73" s="35">
        <f t="shared" si="31"/>
        <v>74.672667757774136</v>
      </c>
      <c r="AA73" s="35">
        <f t="shared" si="32"/>
        <v>-2.2208771241653267</v>
      </c>
      <c r="AB73" s="35">
        <f t="shared" si="33"/>
        <v>-2.2208771241653267</v>
      </c>
      <c r="AC73" s="35">
        <f t="shared" si="34"/>
        <v>-2.2208771241653125</v>
      </c>
      <c r="AF73">
        <v>1.48</v>
      </c>
      <c r="AG73">
        <v>2.74</v>
      </c>
      <c r="AJ73" t="s">
        <v>317</v>
      </c>
    </row>
    <row r="74" spans="1:36" ht="15" x14ac:dyDescent="0.25">
      <c r="A74">
        <v>2.08</v>
      </c>
      <c r="B74">
        <v>3.76</v>
      </c>
      <c r="C74">
        <v>3.63</v>
      </c>
      <c r="D74" s="20">
        <f t="shared" si="22"/>
        <v>2.2208771241653213E-2</v>
      </c>
      <c r="E74" s="17">
        <f>IF(OR($A74="",$B74="",$C74=""),"",A74*'MPTO_working_3-way'!$I73)</f>
        <v>2.1261942441826389</v>
      </c>
      <c r="F74" s="21">
        <f>IF(OR($A74="",$B74="",$C74=""),"",B74*'MPTO_working_3-way'!$I73)</f>
        <v>3.8435049798686158</v>
      </c>
      <c r="G74" s="22">
        <f>IF(OR($A74="",$B74="",$C74=""),"",C74*'MPTO_working_3-way'!$I73)</f>
        <v>3.7106178396072012</v>
      </c>
      <c r="H74" s="17">
        <f>IF(OR($A74="",$B74="",$C74=""),"",'MPTO_working_3-way'!E73)</f>
        <v>2.1125288918239313</v>
      </c>
      <c r="I74" s="21">
        <f>IF(OR($A74="",$B74="",$C74=""),"",'MPTO_working_3-way'!F73)</f>
        <v>3.8676561839258179</v>
      </c>
      <c r="J74" s="22">
        <f>IF(OR($A74="",$B74="",$C74=""),"",'MPTO_working_3-way'!G73)</f>
        <v>3.730241332479324</v>
      </c>
      <c r="K74" s="17">
        <f>IF(OR($A74="",$B74="",$C74=""),"",'OddsRatio_working_3-way'!H73)</f>
        <v>2.1180682336833696</v>
      </c>
      <c r="L74" s="21">
        <f>IF(OR($A74="",$B74="",$C74=""),"",'OddsRatio_working_3-way'!I73)</f>
        <v>3.857285486079721</v>
      </c>
      <c r="M74" s="22">
        <f>IF(OR($A74="",$B74="",$C74=""),"",'OddsRatio_working_3-way'!J73)</f>
        <v>3.7227031986919079</v>
      </c>
      <c r="N74" s="23">
        <f t="shared" si="23"/>
        <v>47.032391454169534</v>
      </c>
      <c r="O74" s="24">
        <f t="shared" si="24"/>
        <v>26.017918676774642</v>
      </c>
      <c r="P74" s="24">
        <f t="shared" si="25"/>
        <v>26.949689869055828</v>
      </c>
      <c r="Q74" t="s">
        <v>301</v>
      </c>
      <c r="R74" t="s">
        <v>246</v>
      </c>
      <c r="S74" s="62">
        <v>44450</v>
      </c>
      <c r="T74" s="35">
        <v>100</v>
      </c>
      <c r="U74" s="35">
        <f t="shared" si="26"/>
        <v>45.945945945945937</v>
      </c>
      <c r="V74" s="35">
        <f t="shared" si="27"/>
        <v>70.414201183431956</v>
      </c>
      <c r="W74" s="35">
        <f t="shared" si="28"/>
        <v>79.508196721311478</v>
      </c>
      <c r="X74" s="35">
        <f t="shared" si="29"/>
        <v>50.07760209525658</v>
      </c>
      <c r="Y74" s="35">
        <f t="shared" si="30"/>
        <v>74.545857332742571</v>
      </c>
      <c r="Z74" s="35">
        <f t="shared" si="31"/>
        <v>83.639852870622093</v>
      </c>
      <c r="AA74" s="35">
        <f t="shared" si="32"/>
        <v>-4.1316561493106434</v>
      </c>
      <c r="AB74" s="35">
        <f t="shared" si="33"/>
        <v>-4.131656149310615</v>
      </c>
      <c r="AC74" s="35">
        <f t="shared" si="34"/>
        <v>-4.131656149310615</v>
      </c>
      <c r="AF74">
        <v>1.88</v>
      </c>
      <c r="AG74">
        <v>2.02</v>
      </c>
      <c r="AJ74" t="s">
        <v>317</v>
      </c>
    </row>
    <row r="75" spans="1:36" ht="15" x14ac:dyDescent="0.25">
      <c r="A75">
        <v>1.85</v>
      </c>
      <c r="B75">
        <v>3.38</v>
      </c>
      <c r="C75">
        <v>4.88</v>
      </c>
      <c r="D75" s="20">
        <f t="shared" si="22"/>
        <v>4.1316561493106363E-2</v>
      </c>
      <c r="E75" s="17">
        <f>IF(OR($A75="",$B75="",$C75=""),"",A75*'MPTO_working_3-way'!$I74)</f>
        <v>1.9264356387622468</v>
      </c>
      <c r="F75" s="21">
        <f>IF(OR($A75="",$B75="",$C75=""),"",B75*'MPTO_working_3-way'!$I74)</f>
        <v>3.5196499778466994</v>
      </c>
      <c r="G75" s="22">
        <f>IF(OR($A75="",$B75="",$C75=""),"",C75*'MPTO_working_3-way'!$I74)</f>
        <v>5.0816248200863585</v>
      </c>
      <c r="H75" s="17">
        <f>IF(OR($A75="",$B75="",$C75=""),"",'MPTO_working_3-way'!E74)</f>
        <v>1.8983676479249083</v>
      </c>
      <c r="I75" s="21">
        <f>IF(OR($A75="",$B75="",$C75=""),"",'MPTO_working_3-way'!F74)</f>
        <v>3.5450206867922081</v>
      </c>
      <c r="J75" s="22">
        <f>IF(OR($A75="",$B75="",$C75=""),"",'MPTO_working_3-way'!G74)</f>
        <v>5.2316072930763333</v>
      </c>
      <c r="K75" s="17">
        <f>IF(OR($A75="",$B75="",$C75=""),"",'OddsRatio_working_3-way'!H74)</f>
        <v>1.9091591155050551</v>
      </c>
      <c r="L75" s="21">
        <f>IF(OR($A75="",$B75="",$C75=""),"",'OddsRatio_working_3-way'!I74)</f>
        <v>3.5456455234141533</v>
      </c>
      <c r="M75" s="22">
        <f>IF(OR($A75="",$B75="",$C75=""),"",'OddsRatio_working_3-way'!J74)</f>
        <v>5.1500439625407211</v>
      </c>
      <c r="N75" s="23">
        <f t="shared" si="23"/>
        <v>51.909338670795648</v>
      </c>
      <c r="O75" s="24">
        <f t="shared" si="24"/>
        <v>28.411916136382231</v>
      </c>
      <c r="P75" s="24">
        <f t="shared" si="25"/>
        <v>19.67874519282212</v>
      </c>
      <c r="Q75" t="s">
        <v>259</v>
      </c>
      <c r="R75" t="s">
        <v>256</v>
      </c>
      <c r="S75" s="62">
        <v>44450</v>
      </c>
      <c r="T75" s="35">
        <v>100</v>
      </c>
      <c r="U75" s="35">
        <f t="shared" si="26"/>
        <v>62.962962962962962</v>
      </c>
      <c r="V75" s="35">
        <f t="shared" si="27"/>
        <v>65.870307167235495</v>
      </c>
      <c r="W75" s="35">
        <f t="shared" si="28"/>
        <v>67.320261437908499</v>
      </c>
      <c r="X75" s="35">
        <f t="shared" si="29"/>
        <v>66.809431394856006</v>
      </c>
      <c r="Y75" s="35">
        <f t="shared" si="30"/>
        <v>69.716775599128539</v>
      </c>
      <c r="Z75" s="35">
        <f t="shared" si="31"/>
        <v>71.166729869801543</v>
      </c>
      <c r="AA75" s="35">
        <f t="shared" si="32"/>
        <v>-3.8464684318930438</v>
      </c>
      <c r="AB75" s="35">
        <f t="shared" si="33"/>
        <v>-3.8464684318930438</v>
      </c>
      <c r="AC75" s="35">
        <f t="shared" si="34"/>
        <v>-3.8464684318930438</v>
      </c>
      <c r="AF75">
        <v>2.2200000000000002</v>
      </c>
      <c r="AG75">
        <v>1.68</v>
      </c>
      <c r="AJ75" t="s">
        <v>321</v>
      </c>
    </row>
    <row r="76" spans="1:36" ht="15" x14ac:dyDescent="0.25">
      <c r="A76">
        <v>2.7</v>
      </c>
      <c r="B76">
        <v>2.93</v>
      </c>
      <c r="C76">
        <v>3.06</v>
      </c>
      <c r="D76" s="20">
        <f t="shared" si="22"/>
        <v>3.8464684318930464E-2</v>
      </c>
      <c r="E76" s="17">
        <f>IF(OR($A76="",$B76="",$C76=""),"",A76*'MPTO_working_3-way'!$I75)</f>
        <v>2.8038546476611126</v>
      </c>
      <c r="F76" s="21">
        <f>IF(OR($A76="",$B76="",$C76=""),"",B76*'MPTO_working_3-way'!$I75)</f>
        <v>3.0427015250544662</v>
      </c>
      <c r="G76" s="22">
        <f>IF(OR($A76="",$B76="",$C76=""),"",C76*'MPTO_working_3-way'!$I75)</f>
        <v>3.1777019340159272</v>
      </c>
      <c r="H76" s="17">
        <f>IF(OR($A76="",$B76="",$C76=""),"",'MPTO_working_3-way'!E75)</f>
        <v>2.7968209514962887</v>
      </c>
      <c r="I76" s="21">
        <f>IF(OR($A76="",$B76="",$C76=""),"",'MPTO_working_3-way'!F75)</f>
        <v>3.0443683173994733</v>
      </c>
      <c r="J76" s="22">
        <f>IF(OR($A76="",$B76="",$C76=""),"",'MPTO_working_3-way'!G75)</f>
        <v>3.1849585954829998</v>
      </c>
      <c r="K76" s="17">
        <f>IF(OR($A76="",$B76="",$C76=""),"",'OddsRatio_working_3-way'!H75)</f>
        <v>2.8001564927949616</v>
      </c>
      <c r="L76" s="21">
        <f>IF(OR($A76="",$B76="",$C76=""),"",'OddsRatio_working_3-way'!I75)</f>
        <v>3.0437070771142807</v>
      </c>
      <c r="M76" s="22">
        <f>IF(OR($A76="",$B76="",$C76=""),"",'OddsRatio_working_3-way'!J75)</f>
        <v>3.1813661030338944</v>
      </c>
      <c r="N76" s="23">
        <f t="shared" si="23"/>
        <v>35.665186882428749</v>
      </c>
      <c r="O76" s="24">
        <f t="shared" si="24"/>
        <v>32.865530574251757</v>
      </c>
      <c r="P76" s="24">
        <f t="shared" si="25"/>
        <v>31.469282543319487</v>
      </c>
      <c r="Q76" t="s">
        <v>252</v>
      </c>
      <c r="R76" t="s">
        <v>263</v>
      </c>
      <c r="S76" s="62">
        <v>44450</v>
      </c>
      <c r="T76" s="35">
        <v>100</v>
      </c>
      <c r="U76" s="35">
        <f t="shared" si="26"/>
        <v>62.546816479400754</v>
      </c>
      <c r="V76" s="35">
        <f t="shared" si="27"/>
        <v>65.753424657534239</v>
      </c>
      <c r="W76" s="35">
        <f t="shared" si="28"/>
        <v>67.845659163987136</v>
      </c>
      <c r="X76" s="35">
        <f t="shared" si="29"/>
        <v>66.40091617847861</v>
      </c>
      <c r="Y76" s="35">
        <f t="shared" si="30"/>
        <v>69.607524356612117</v>
      </c>
      <c r="Z76" s="35">
        <f t="shared" si="31"/>
        <v>71.699758863065014</v>
      </c>
      <c r="AA76" s="35">
        <f t="shared" si="32"/>
        <v>-3.8540996990778567</v>
      </c>
      <c r="AB76" s="35">
        <f t="shared" si="33"/>
        <v>-3.854099699077878</v>
      </c>
      <c r="AC76" s="35">
        <f t="shared" si="34"/>
        <v>-3.854099699077878</v>
      </c>
      <c r="AF76">
        <v>2.64</v>
      </c>
      <c r="AG76">
        <v>1.51</v>
      </c>
      <c r="AJ76" t="s">
        <v>321</v>
      </c>
    </row>
    <row r="77" spans="1:36" ht="15" x14ac:dyDescent="0.25">
      <c r="A77">
        <v>2.67</v>
      </c>
      <c r="B77">
        <v>2.92</v>
      </c>
      <c r="C77">
        <v>3.11</v>
      </c>
      <c r="D77" s="20">
        <f t="shared" si="22"/>
        <v>3.854099699077862E-2</v>
      </c>
      <c r="E77" s="17">
        <f>IF(OR($A77="",$B77="",$C77=""),"",A77*'MPTO_working_3-way'!$I76)</f>
        <v>2.7729044619653789</v>
      </c>
      <c r="F77" s="21">
        <f>IF(OR($A77="",$B77="",$C77=""),"",B77*'MPTO_working_3-way'!$I76)</f>
        <v>3.0325397112130736</v>
      </c>
      <c r="G77" s="22">
        <f>IF(OR($A77="",$B77="",$C77=""),"",C77*'MPTO_working_3-way'!$I76)</f>
        <v>3.2298625006413215</v>
      </c>
      <c r="H77" s="17">
        <f>IF(OR($A77="",$B77="",$C77=""),"",'MPTO_working_3-way'!E76)</f>
        <v>2.7648380575788516</v>
      </c>
      <c r="I77" s="21">
        <f>IF(OR($A77="",$B77="",$C77=""),"",'MPTO_working_3-way'!F76)</f>
        <v>3.0338079571235359</v>
      </c>
      <c r="J77" s="22">
        <f>IF(OR($A77="",$B77="",$C77=""),"",'MPTO_working_3-way'!G76)</f>
        <v>3.2394286738315499</v>
      </c>
      <c r="K77" s="17">
        <f>IF(OR($A77="",$B77="",$C77=""),"",'OddsRatio_working_3-way'!H76)</f>
        <v>2.768653327942781</v>
      </c>
      <c r="L77" s="21">
        <f>IF(OR($A77="",$B77="",$C77=""),"",'OddsRatio_working_3-way'!I76)</f>
        <v>3.0334217902096654</v>
      </c>
      <c r="M77" s="22">
        <f>IF(OR($A77="",$B77="",$C77=""),"",'OddsRatio_working_3-way'!J76)</f>
        <v>3.2346458215324954</v>
      </c>
      <c r="N77" s="23">
        <f t="shared" si="23"/>
        <v>36.063269171964912</v>
      </c>
      <c r="O77" s="24">
        <f t="shared" si="24"/>
        <v>32.975660509981616</v>
      </c>
      <c r="P77" s="24">
        <f t="shared" si="25"/>
        <v>30.96107031805348</v>
      </c>
      <c r="Q77" t="s">
        <v>254</v>
      </c>
      <c r="R77" t="s">
        <v>262</v>
      </c>
      <c r="S77" s="62">
        <v>44450</v>
      </c>
      <c r="T77" s="35">
        <v>100</v>
      </c>
      <c r="U77" s="35">
        <f t="shared" si="26"/>
        <v>39.393939393939398</v>
      </c>
      <c r="V77" s="35">
        <f t="shared" si="27"/>
        <v>72.972972972972968</v>
      </c>
      <c r="W77" s="35">
        <f t="shared" si="28"/>
        <v>82.728842832469766</v>
      </c>
      <c r="X77" s="35">
        <f t="shared" si="29"/>
        <v>44.298184194557244</v>
      </c>
      <c r="Y77" s="35">
        <f t="shared" si="30"/>
        <v>77.877217773590829</v>
      </c>
      <c r="Z77" s="35">
        <f t="shared" si="31"/>
        <v>87.633087633087641</v>
      </c>
      <c r="AA77" s="35">
        <f t="shared" si="32"/>
        <v>-4.9042448006178461</v>
      </c>
      <c r="AB77" s="35">
        <f t="shared" si="33"/>
        <v>-4.9042448006178603</v>
      </c>
      <c r="AC77" s="35">
        <f t="shared" si="34"/>
        <v>-4.9042448006178745</v>
      </c>
      <c r="AF77">
        <v>2.64</v>
      </c>
      <c r="AG77">
        <v>1.51</v>
      </c>
      <c r="AJ77" t="s">
        <v>321</v>
      </c>
    </row>
    <row r="78" spans="1:36" ht="15" x14ac:dyDescent="0.25">
      <c r="A78">
        <v>1.65</v>
      </c>
      <c r="B78">
        <v>3.7</v>
      </c>
      <c r="C78">
        <v>5.79</v>
      </c>
      <c r="D78" s="20">
        <f t="shared" si="22"/>
        <v>4.9042448006178629E-2</v>
      </c>
      <c r="E78" s="17">
        <f>IF(OR($A78="",$B78="",$C78=""),"",A78*'MPTO_working_3-way'!$I77)</f>
        <v>1.7309200392101947</v>
      </c>
      <c r="F78" s="21">
        <f>IF(OR($A78="",$B78="",$C78=""),"",B78*'MPTO_working_3-way'!$I77)</f>
        <v>3.8814570576228613</v>
      </c>
      <c r="G78" s="22">
        <f>IF(OR($A78="",$B78="",$C78=""),"",C78*'MPTO_working_3-way'!$I77)</f>
        <v>6.0739557739557739</v>
      </c>
      <c r="H78" s="17">
        <f>IF(OR($A78="",$B78="",$C78=""),"",'MPTO_working_3-way'!E77)</f>
        <v>1.6957397763988262</v>
      </c>
      <c r="I78" s="21">
        <f>IF(OR($A78="",$B78="",$C78=""),"",'MPTO_working_3-way'!F77)</f>
        <v>3.938205032504611</v>
      </c>
      <c r="J78" s="22">
        <f>IF(OR($A78="",$B78="",$C78=""),"",'MPTO_working_3-way'!G77)</f>
        <v>6.3953303239463386</v>
      </c>
      <c r="K78" s="17">
        <f>IF(OR($A78="",$B78="",$C78=""),"",'OddsRatio_working_3-way'!H77)</f>
        <v>1.7080827767192943</v>
      </c>
      <c r="L78" s="21">
        <f>IF(OR($A78="",$B78="",$C78=""),"",'OddsRatio_working_3-way'!I77)</f>
        <v>3.9412669186801477</v>
      </c>
      <c r="M78" s="22">
        <f>IF(OR($A78="",$B78="",$C78=""),"",'OddsRatio_working_3-way'!J77)</f>
        <v>6.2180253853621874</v>
      </c>
      <c r="N78" s="23">
        <f t="shared" si="23"/>
        <v>57.772743821042837</v>
      </c>
      <c r="O78" s="24">
        <f t="shared" si="24"/>
        <v>25.763520893167748</v>
      </c>
      <c r="P78" s="24">
        <f t="shared" si="25"/>
        <v>16.463735285789411</v>
      </c>
      <c r="Q78" t="s">
        <v>251</v>
      </c>
      <c r="R78" t="s">
        <v>260</v>
      </c>
      <c r="S78" s="62">
        <v>44450</v>
      </c>
      <c r="T78" s="35">
        <v>100</v>
      </c>
      <c r="U78" s="35">
        <f t="shared" si="26"/>
        <v>56.140350877192972</v>
      </c>
      <c r="V78" s="35">
        <f t="shared" si="27"/>
        <v>67.10526315789474</v>
      </c>
      <c r="W78" s="35">
        <f t="shared" si="28"/>
        <v>72.826086956521735</v>
      </c>
      <c r="X78" s="35">
        <f t="shared" si="29"/>
        <v>60.068649885583525</v>
      </c>
      <c r="Y78" s="35">
        <f t="shared" si="30"/>
        <v>71.033562166285279</v>
      </c>
      <c r="Z78" s="35">
        <f t="shared" si="31"/>
        <v>76.754385964912288</v>
      </c>
      <c r="AA78" s="35">
        <f t="shared" si="32"/>
        <v>-3.9282990083905531</v>
      </c>
      <c r="AB78" s="35">
        <f t="shared" si="33"/>
        <v>-3.9282990083905389</v>
      </c>
      <c r="AC78" s="35">
        <f t="shared" si="34"/>
        <v>-3.9282990083905531</v>
      </c>
      <c r="AF78">
        <v>2.0499999999999998</v>
      </c>
      <c r="AG78">
        <v>1.79</v>
      </c>
      <c r="AJ78" t="s">
        <v>321</v>
      </c>
    </row>
    <row r="79" spans="1:36" ht="15" x14ac:dyDescent="0.25">
      <c r="A79">
        <v>2.2799999999999998</v>
      </c>
      <c r="B79">
        <v>3.04</v>
      </c>
      <c r="C79">
        <v>3.68</v>
      </c>
      <c r="D79" s="20">
        <f t="shared" si="22"/>
        <v>3.9282990083905567E-2</v>
      </c>
      <c r="E79" s="17">
        <f>IF(OR($A79="",$B79="",$C79=""),"",A79*'MPTO_working_3-way'!$I78)</f>
        <v>2.3695652173913047</v>
      </c>
      <c r="F79" s="21">
        <f>IF(OR($A79="",$B79="",$C79=""),"",B79*'MPTO_working_3-way'!$I78)</f>
        <v>3.1594202898550732</v>
      </c>
      <c r="G79" s="22">
        <f>IF(OR($A79="",$B79="",$C79=""),"",C79*'MPTO_working_3-way'!$I78)</f>
        <v>3.8245614035087727</v>
      </c>
      <c r="H79" s="17">
        <f>IF(OR($A79="",$B79="",$C79=""),"",'MPTO_working_3-way'!E78)</f>
        <v>2.3501643262623246</v>
      </c>
      <c r="I79" s="21">
        <f>IF(OR($A79="",$B79="",$C79=""),"",'MPTO_working_3-way'!F78)</f>
        <v>3.1660293821694516</v>
      </c>
      <c r="J79" s="22">
        <f>IF(OR($A79="",$B79="",$C79=""),"",'MPTO_working_3-way'!G78)</f>
        <v>3.8663062177439187</v>
      </c>
      <c r="K79" s="17">
        <f>IF(OR($A79="",$B79="",$C79=""),"",'OddsRatio_working_3-way'!H78)</f>
        <v>2.358634265093464</v>
      </c>
      <c r="L79" s="21">
        <f>IF(OR($A79="",$B79="",$C79=""),"",'OddsRatio_working_3-way'!I78)</f>
        <v>3.1653233599927084</v>
      </c>
      <c r="M79" s="22">
        <f>IF(OR($A79="",$B79="",$C79=""),"",'OddsRatio_working_3-way'!J78)</f>
        <v>3.8446404925394417</v>
      </c>
      <c r="N79" s="23">
        <f t="shared" si="23"/>
        <v>42.201834862385319</v>
      </c>
      <c r="O79" s="24">
        <f t="shared" si="24"/>
        <v>31.651376146788984</v>
      </c>
      <c r="P79" s="24">
        <f t="shared" si="25"/>
        <v>26.14678899082568</v>
      </c>
      <c r="Q79" t="s">
        <v>255</v>
      </c>
      <c r="R79" t="s">
        <v>257</v>
      </c>
      <c r="S79" s="62">
        <v>44450</v>
      </c>
      <c r="T79" s="35">
        <v>100</v>
      </c>
      <c r="U79" s="35">
        <f t="shared" si="26"/>
        <v>63.235294117647051</v>
      </c>
      <c r="V79" s="35">
        <f t="shared" si="27"/>
        <v>67.948717948717942</v>
      </c>
      <c r="W79" s="35">
        <f t="shared" si="28"/>
        <v>64.912280701754383</v>
      </c>
      <c r="X79" s="35">
        <f t="shared" si="29"/>
        <v>67.139001349527661</v>
      </c>
      <c r="Y79" s="35">
        <f t="shared" si="30"/>
        <v>71.852425180598559</v>
      </c>
      <c r="Z79" s="35">
        <f t="shared" si="31"/>
        <v>68.815987933634986</v>
      </c>
      <c r="AA79" s="35">
        <f t="shared" si="32"/>
        <v>-3.9037072318806096</v>
      </c>
      <c r="AB79" s="35">
        <f t="shared" si="33"/>
        <v>-3.9037072318806167</v>
      </c>
      <c r="AC79" s="35">
        <f t="shared" si="34"/>
        <v>-3.9037072318806025</v>
      </c>
      <c r="AF79">
        <v>2.5499999999999998</v>
      </c>
      <c r="AG79">
        <v>1.54</v>
      </c>
      <c r="AJ79" t="s">
        <v>321</v>
      </c>
    </row>
    <row r="80" spans="1:36" ht="15" x14ac:dyDescent="0.25">
      <c r="A80">
        <v>2.72</v>
      </c>
      <c r="B80">
        <v>3.12</v>
      </c>
      <c r="C80">
        <v>2.85</v>
      </c>
      <c r="D80" s="20">
        <f t="shared" si="22"/>
        <v>3.9037072318806043E-2</v>
      </c>
      <c r="E80" s="17">
        <f>IF(OR($A80="",$B80="",$C80=""),"",A80*'MPTO_working_3-way'!$I79)</f>
        <v>2.8261808367071528</v>
      </c>
      <c r="F80" s="21">
        <f>IF(OR($A80="",$B80="",$C80=""),"",B80*'MPTO_working_3-way'!$I79)</f>
        <v>3.2417956656346751</v>
      </c>
      <c r="G80" s="22">
        <f>IF(OR($A80="",$B80="",$C80=""),"",C80*'MPTO_working_3-way'!$I79)</f>
        <v>2.9612556561085972</v>
      </c>
      <c r="H80" s="17">
        <f>IF(OR($A80="",$B80="",$C80=""),"",'MPTO_working_3-way'!E79)</f>
        <v>2.8198030144754518</v>
      </c>
      <c r="I80" s="21">
        <f>IF(OR($A80="",$B80="",$C80=""),"",'MPTO_working_3-way'!F79)</f>
        <v>3.2520276230019576</v>
      </c>
      <c r="J80" s="22">
        <f>IF(OR($A80="",$B80="",$C80=""),"",'MPTO_working_3-way'!G79)</f>
        <v>2.9597634758091358</v>
      </c>
      <c r="K80" s="17">
        <f>IF(OR($A80="",$B80="",$C80=""),"",'OddsRatio_working_3-way'!H79)</f>
        <v>2.8228969332553131</v>
      </c>
      <c r="L80" s="21">
        <f>IF(OR($A80="",$B80="",$C80=""),"",'OddsRatio_working_3-way'!I79)</f>
        <v>3.2468264526170136</v>
      </c>
      <c r="M80" s="22">
        <f>IF(OR($A80="",$B80="",$C80=""),"",'OddsRatio_working_3-way'!J79)</f>
        <v>2.9606740270478658</v>
      </c>
      <c r="N80" s="23">
        <f t="shared" si="23"/>
        <v>35.383439977079547</v>
      </c>
      <c r="O80" s="24">
        <f t="shared" si="24"/>
        <v>30.847101518479608</v>
      </c>
      <c r="P80" s="24">
        <f t="shared" si="25"/>
        <v>33.769458504440834</v>
      </c>
      <c r="Q80" t="s">
        <v>299</v>
      </c>
      <c r="R80" t="s">
        <v>363</v>
      </c>
      <c r="S80" s="62">
        <v>44450</v>
      </c>
      <c r="T80" s="35">
        <v>100</v>
      </c>
      <c r="U80" s="35">
        <f t="shared" si="26"/>
        <v>58.847736625514408</v>
      </c>
      <c r="V80" s="35">
        <f t="shared" si="27"/>
        <v>66.555183946488299</v>
      </c>
      <c r="W80" s="35">
        <f t="shared" si="28"/>
        <v>70.845481049562679</v>
      </c>
      <c r="X80" s="35">
        <f t="shared" si="29"/>
        <v>62.599335003949022</v>
      </c>
      <c r="Y80" s="35">
        <f t="shared" si="30"/>
        <v>70.306782324922906</v>
      </c>
      <c r="Z80" s="35">
        <f t="shared" si="31"/>
        <v>74.597079427997286</v>
      </c>
      <c r="AA80" s="35">
        <f t="shared" si="32"/>
        <v>-3.7515983784346147</v>
      </c>
      <c r="AB80" s="35">
        <f t="shared" si="33"/>
        <v>-3.7515983784346076</v>
      </c>
      <c r="AC80" s="35">
        <f t="shared" si="34"/>
        <v>-3.7515983784346076</v>
      </c>
      <c r="AF80">
        <v>2.34</v>
      </c>
      <c r="AG80">
        <v>1.62</v>
      </c>
      <c r="AJ80" t="s">
        <v>321</v>
      </c>
    </row>
    <row r="81" spans="1:36" ht="15" x14ac:dyDescent="0.25">
      <c r="A81">
        <v>2.4300000000000002</v>
      </c>
      <c r="B81">
        <v>2.99</v>
      </c>
      <c r="C81">
        <v>3.43</v>
      </c>
      <c r="D81" s="20">
        <f t="shared" si="22"/>
        <v>3.7515983784345952E-2</v>
      </c>
      <c r="E81" s="17">
        <f>IF(OR($A81="",$B81="",$C81=""),"",A81*'MPTO_working_3-way'!$I80)</f>
        <v>2.5211638405959609</v>
      </c>
      <c r="F81" s="21">
        <f>IF(OR($A81="",$B81="",$C81=""),"",B81*'MPTO_working_3-way'!$I80)</f>
        <v>3.1021727915151946</v>
      </c>
      <c r="G81" s="22">
        <f>IF(OR($A81="",$B81="",$C81=""),"",C81*'MPTO_working_3-way'!$I80)</f>
        <v>3.5586798243803068</v>
      </c>
      <c r="H81" s="17">
        <f>IF(OR($A81="",$B81="",$C81=""),"",'MPTO_working_3-way'!E80)</f>
        <v>2.5061569646788122</v>
      </c>
      <c r="I81" s="21">
        <f>IF(OR($A81="",$B81="",$C81=""),"",'MPTO_working_3-way'!F80)</f>
        <v>3.1061415217797634</v>
      </c>
      <c r="J81" s="22">
        <f>IF(OR($A81="",$B81="",$C81=""),"",'MPTO_working_3-way'!G80)</f>
        <v>3.583717374109697</v>
      </c>
      <c r="K81" s="17">
        <f>IF(OR($A81="",$B81="",$C81=""),"",'OddsRatio_working_3-way'!H80)</f>
        <v>2.5129312923497427</v>
      </c>
      <c r="L81" s="21">
        <f>IF(OR($A81="",$B81="",$C81=""),"",'OddsRatio_working_3-way'!I80)</f>
        <v>3.1054078823608307</v>
      </c>
      <c r="M81" s="22">
        <f>IF(OR($A81="",$B81="",$C81=""),"",'OddsRatio_working_3-way'!J80)</f>
        <v>3.5709252030838288</v>
      </c>
      <c r="N81" s="23">
        <f t="shared" si="23"/>
        <v>39.664221098919803</v>
      </c>
      <c r="O81" s="24">
        <f t="shared" si="24"/>
        <v>32.235470658988334</v>
      </c>
      <c r="P81" s="24">
        <f t="shared" si="25"/>
        <v>28.100308242091877</v>
      </c>
      <c r="Q81" t="s">
        <v>265</v>
      </c>
      <c r="R81" t="s">
        <v>258</v>
      </c>
      <c r="S81" s="62">
        <v>44450</v>
      </c>
      <c r="T81" s="35">
        <v>100</v>
      </c>
      <c r="U81" s="35">
        <f t="shared" si="26"/>
        <v>68.454258675078862</v>
      </c>
      <c r="V81" s="35">
        <f t="shared" si="27"/>
        <v>68.051118210862612</v>
      </c>
      <c r="W81" s="35">
        <f t="shared" si="28"/>
        <v>59.016393442622956</v>
      </c>
      <c r="X81" s="35">
        <f t="shared" si="29"/>
        <v>72.932488346514418</v>
      </c>
      <c r="Y81" s="35">
        <f t="shared" si="30"/>
        <v>72.529347882298197</v>
      </c>
      <c r="Z81" s="35">
        <f t="shared" si="31"/>
        <v>63.494623114058513</v>
      </c>
      <c r="AA81" s="35">
        <f t="shared" si="32"/>
        <v>-4.4782296714355567</v>
      </c>
      <c r="AB81" s="35">
        <f t="shared" si="33"/>
        <v>-4.4782296714355851</v>
      </c>
      <c r="AC81" s="35">
        <f t="shared" si="34"/>
        <v>-4.4782296714355567</v>
      </c>
      <c r="AF81">
        <v>2.2999999999999998</v>
      </c>
      <c r="AG81">
        <v>1.65</v>
      </c>
      <c r="AJ81" t="s">
        <v>321</v>
      </c>
    </row>
    <row r="82" spans="1:36" ht="15" x14ac:dyDescent="0.25">
      <c r="A82">
        <v>3.17</v>
      </c>
      <c r="B82">
        <v>3.13</v>
      </c>
      <c r="C82">
        <v>2.44</v>
      </c>
      <c r="D82" s="20">
        <f t="shared" si="22"/>
        <v>4.4782296714355629E-2</v>
      </c>
      <c r="E82" s="17">
        <f>IF(OR($A82="",$B82="",$C82=""),"",A82*'MPTO_working_3-way'!$I81)</f>
        <v>3.3119598805845074</v>
      </c>
      <c r="F82" s="21">
        <f>IF(OR($A82="",$B82="",$C82=""),"",B82*'MPTO_working_3-way'!$I81)</f>
        <v>3.2701685887159329</v>
      </c>
      <c r="G82" s="22">
        <f>IF(OR($A82="",$B82="",$C82=""),"",C82*'MPTO_working_3-way'!$I81)</f>
        <v>2.5492688039830278</v>
      </c>
      <c r="H82" s="17">
        <f>IF(OR($A82="",$B82="",$C82=""),"",'MPTO_working_3-way'!E81)</f>
        <v>3.3274550400450371</v>
      </c>
      <c r="I82" s="21">
        <f>IF(OR($A82="",$B82="",$C82=""),"",'MPTO_working_3-way'!F81)</f>
        <v>3.2834103307452942</v>
      </c>
      <c r="J82" s="22">
        <f>IF(OR($A82="",$B82="",$C82=""),"",'MPTO_working_3-way'!G81)</f>
        <v>2.5322312950045123</v>
      </c>
      <c r="K82" s="17">
        <f>IF(OR($A82="",$B82="",$C82=""),"",'OddsRatio_working_3-way'!H81)</f>
        <v>3.3203941365652652</v>
      </c>
      <c r="L82" s="21">
        <f>IF(OR($A82="",$B82="",$C82=""),"",'OddsRatio_working_3-way'!I81)</f>
        <v>3.2776218944165958</v>
      </c>
      <c r="M82" s="22">
        <f>IF(OR($A82="",$B82="",$C82=""),"",'OddsRatio_working_3-way'!J81)</f>
        <v>2.5398007173520649</v>
      </c>
      <c r="N82" s="23">
        <f t="shared" si="23"/>
        <v>30.19360246065288</v>
      </c>
      <c r="O82" s="24">
        <f t="shared" si="24"/>
        <v>30.579463194974327</v>
      </c>
      <c r="P82" s="24">
        <f t="shared" si="25"/>
        <v>39.2269343443728</v>
      </c>
      <c r="Q82" t="s">
        <v>253</v>
      </c>
      <c r="R82" t="s">
        <v>291</v>
      </c>
      <c r="S82" s="62">
        <v>44450</v>
      </c>
      <c r="T82" s="35">
        <v>100</v>
      </c>
      <c r="U82" s="35">
        <f t="shared" si="26"/>
        <v>52.38095238095238</v>
      </c>
      <c r="V82" s="35">
        <f t="shared" si="27"/>
        <v>70.501474926253692</v>
      </c>
      <c r="W82" s="35">
        <f t="shared" si="28"/>
        <v>73.045822102425873</v>
      </c>
      <c r="X82" s="35">
        <f t="shared" si="29"/>
        <v>56.452702971320434</v>
      </c>
      <c r="Y82" s="35">
        <f t="shared" si="30"/>
        <v>74.573225516621733</v>
      </c>
      <c r="Z82" s="35">
        <f t="shared" si="31"/>
        <v>77.117572692793928</v>
      </c>
      <c r="AA82" s="35">
        <f t="shared" si="32"/>
        <v>-4.0717505903680546</v>
      </c>
      <c r="AB82" s="35">
        <f t="shared" si="33"/>
        <v>-4.0717505903680404</v>
      </c>
      <c r="AC82" s="35">
        <f t="shared" si="34"/>
        <v>-4.0717505903680546</v>
      </c>
      <c r="AF82">
        <v>2.3199999999999998</v>
      </c>
      <c r="AG82">
        <v>1.62</v>
      </c>
      <c r="AJ82" t="s">
        <v>321</v>
      </c>
    </row>
    <row r="83" spans="1:36" ht="15" x14ac:dyDescent="0.25">
      <c r="A83">
        <v>2.1</v>
      </c>
      <c r="B83">
        <v>3.39</v>
      </c>
      <c r="C83">
        <v>3.71</v>
      </c>
      <c r="D83" s="20">
        <f t="shared" si="22"/>
        <v>4.0717505903680618E-2</v>
      </c>
      <c r="E83" s="17">
        <f>IF(OR($A83="",$B83="",$C83=""),"",A83*'MPTO_working_3-way'!$I82)</f>
        <v>2.1855067623977296</v>
      </c>
      <c r="F83" s="21">
        <f>IF(OR($A83="",$B83="",$C83=""),"",B83*'MPTO_working_3-way'!$I82)</f>
        <v>3.5280323450134774</v>
      </c>
      <c r="G83" s="22">
        <f>IF(OR($A83="",$B83="",$C83=""),"",C83*'MPTO_working_3-way'!$I82)</f>
        <v>3.8610619469026553</v>
      </c>
      <c r="H83" s="17">
        <f>IF(OR($A83="",$B83="",$C83=""),"",'MPTO_working_3-way'!E82)</f>
        <v>2.1616107797810362</v>
      </c>
      <c r="I83" s="21">
        <f>IF(OR($A83="",$B83="",$C83=""),"",'MPTO_working_3-way'!F82)</f>
        <v>3.5534992795185492</v>
      </c>
      <c r="J83" s="22">
        <f>IF(OR($A83="",$B83="",$C83=""),"",'MPTO_working_3-way'!G82)</f>
        <v>3.9067188519243317</v>
      </c>
      <c r="K83" s="17">
        <f>IF(OR($A83="",$B83="",$C83=""),"",'OddsRatio_working_3-way'!H82)</f>
        <v>2.171308167902454</v>
      </c>
      <c r="L83" s="21">
        <f>IF(OR($A83="",$B83="",$C83=""),"",'OddsRatio_working_3-way'!I82)</f>
        <v>3.5449332011698771</v>
      </c>
      <c r="M83" s="22">
        <f>IF(OR($A83="",$B83="",$C83=""),"",'OddsRatio_working_3-way'!J82)</f>
        <v>3.8856773954687731</v>
      </c>
      <c r="N83" s="23">
        <f t="shared" si="23"/>
        <v>45.755978302391313</v>
      </c>
      <c r="O83" s="24">
        <f t="shared" si="24"/>
        <v>28.34441133776453</v>
      </c>
      <c r="P83" s="24">
        <f t="shared" si="25"/>
        <v>25.899610359844143</v>
      </c>
      <c r="Q83" t="s">
        <v>264</v>
      </c>
      <c r="R83" t="s">
        <v>360</v>
      </c>
      <c r="S83" s="62">
        <v>44450</v>
      </c>
      <c r="T83" s="35">
        <v>100</v>
      </c>
      <c r="U83" s="35">
        <f t="shared" si="26"/>
        <v>65.635738831615114</v>
      </c>
      <c r="V83" s="35">
        <f t="shared" si="27"/>
        <v>67.948717948717942</v>
      </c>
      <c r="W83" s="35">
        <f t="shared" si="28"/>
        <v>61.538461538461533</v>
      </c>
      <c r="X83" s="35">
        <f t="shared" si="29"/>
        <v>70.512820512820511</v>
      </c>
      <c r="Y83" s="35">
        <f t="shared" si="30"/>
        <v>72.825799629923338</v>
      </c>
      <c r="Z83" s="35">
        <f t="shared" si="31"/>
        <v>66.41554321966693</v>
      </c>
      <c r="AA83" s="35">
        <f t="shared" si="32"/>
        <v>-4.8770816812053965</v>
      </c>
      <c r="AB83" s="35">
        <f t="shared" si="33"/>
        <v>-4.8770816812053965</v>
      </c>
      <c r="AC83" s="35">
        <f t="shared" si="34"/>
        <v>-4.8770816812053965</v>
      </c>
      <c r="AF83">
        <v>2.14</v>
      </c>
      <c r="AG83">
        <v>1.74</v>
      </c>
      <c r="AJ83" t="s">
        <v>321</v>
      </c>
    </row>
    <row r="84" spans="1:36" ht="15" x14ac:dyDescent="0.25">
      <c r="A84">
        <v>2.91</v>
      </c>
      <c r="B84">
        <v>3.12</v>
      </c>
      <c r="C84">
        <v>2.6</v>
      </c>
      <c r="D84" s="20">
        <f t="shared" si="22"/>
        <v>4.8770816812053752E-2</v>
      </c>
      <c r="E84" s="17">
        <f>IF(OR($A84="",$B84="",$C84=""),"",A84*'MPTO_working_3-way'!$I83)</f>
        <v>3.0519230769230767</v>
      </c>
      <c r="F84" s="21">
        <f>IF(OR($A84="",$B84="",$C84=""),"",B84*'MPTO_working_3-way'!$I83)</f>
        <v>3.2721649484536077</v>
      </c>
      <c r="G84" s="22">
        <f>IF(OR($A84="",$B84="",$C84=""),"",C84*'MPTO_working_3-way'!$I83)</f>
        <v>2.7268041237113398</v>
      </c>
      <c r="H84" s="17">
        <f>IF(OR($A84="",$B84="",$C84=""),"",'MPTO_working_3-way'!E83)</f>
        <v>3.054501412999596</v>
      </c>
      <c r="I84" s="21">
        <f>IF(OR($A84="",$B84="",$C84=""),"",'MPTO_working_3-way'!F83)</f>
        <v>3.2867072111207638</v>
      </c>
      <c r="J84" s="22">
        <f>IF(OR($A84="",$B84="",$C84=""),"",'MPTO_working_3-way'!G83)</f>
        <v>2.7147470398277718</v>
      </c>
      <c r="K84" s="17">
        <f>IF(OR($A84="",$B84="",$C84=""),"",'OddsRatio_working_3-way'!H83)</f>
        <v>3.0536761633515193</v>
      </c>
      <c r="L84" s="21">
        <f>IF(OR($A84="",$B84="",$C84=""),"",'OddsRatio_working_3-way'!I83)</f>
        <v>3.2794730190079697</v>
      </c>
      <c r="M84" s="22">
        <f>IF(OR($A84="",$B84="",$C84=""),"",'OddsRatio_working_3-way'!J83)</f>
        <v>2.7203569954777129</v>
      </c>
      <c r="N84" s="23">
        <f t="shared" si="23"/>
        <v>32.766225582860748</v>
      </c>
      <c r="O84" s="24">
        <f t="shared" si="24"/>
        <v>30.560806553245122</v>
      </c>
      <c r="P84" s="24">
        <f t="shared" si="25"/>
        <v>36.672967863894144</v>
      </c>
      <c r="Q84" t="s">
        <v>467</v>
      </c>
      <c r="R84" t="s">
        <v>468</v>
      </c>
      <c r="S84" s="62">
        <v>44450</v>
      </c>
      <c r="T84" s="35">
        <v>100</v>
      </c>
      <c r="U84" s="35">
        <f t="shared" si="26"/>
        <v>28.571428571428573</v>
      </c>
      <c r="V84" s="35">
        <f t="shared" si="27"/>
        <v>77.777777777777771</v>
      </c>
      <c r="W84" s="35">
        <f t="shared" si="28"/>
        <v>87.893462469733663</v>
      </c>
      <c r="X84" s="35">
        <f t="shared" si="29"/>
        <v>34.328759752488565</v>
      </c>
      <c r="Y84" s="35">
        <f t="shared" si="30"/>
        <v>83.535108958837782</v>
      </c>
      <c r="Z84" s="35">
        <f t="shared" si="31"/>
        <v>93.650793650793645</v>
      </c>
      <c r="AA84" s="35">
        <f t="shared" si="32"/>
        <v>-5.7573311810599925</v>
      </c>
      <c r="AB84" s="35">
        <f t="shared" si="33"/>
        <v>-5.7573311810600103</v>
      </c>
      <c r="AC84" s="35">
        <f t="shared" si="34"/>
        <v>-5.7573311810599819</v>
      </c>
      <c r="AF84">
        <v>2.2200000000000002</v>
      </c>
      <c r="AG84">
        <v>1.67</v>
      </c>
      <c r="AJ84" t="s">
        <v>485</v>
      </c>
    </row>
    <row r="85" spans="1:36" ht="15" x14ac:dyDescent="0.25">
      <c r="A85">
        <v>1.4</v>
      </c>
      <c r="B85">
        <v>4.5</v>
      </c>
      <c r="C85">
        <v>8.26</v>
      </c>
      <c r="D85" s="20">
        <f t="shared" si="22"/>
        <v>5.7573311810599881E-2</v>
      </c>
      <c r="E85" s="17">
        <f>IF(OR($A85="",$B85="",$C85=""),"",A85*'MPTO_working_3-way'!$I84)</f>
        <v>1.4806026365348397</v>
      </c>
      <c r="F85" s="21">
        <f>IF(OR($A85="",$B85="",$C85=""),"",B85*'MPTO_working_3-way'!$I84)</f>
        <v>4.7590799031476996</v>
      </c>
      <c r="G85" s="22">
        <f>IF(OR($A85="",$B85="",$C85=""),"",C85*'MPTO_working_3-way'!$I84)</f>
        <v>8.7355555555555551</v>
      </c>
      <c r="H85" s="17">
        <f>IF(OR($A85="",$B85="",$C85=""),"",'MPTO_working_3-way'!E84)</f>
        <v>1.4386530770223194</v>
      </c>
      <c r="I85" s="21">
        <f>IF(OR($A85="",$B85="",$C85=""),"",'MPTO_working_3-way'!F84)</f>
        <v>4.9253533568904588</v>
      </c>
      <c r="J85" s="22">
        <f>IF(OR($A85="",$B85="",$C85=""),"",'MPTO_working_3-way'!G84)</f>
        <v>9.8160211267605604</v>
      </c>
      <c r="K85" s="17">
        <f>IF(OR($A85="",$B85="",$C85=""),"",'OddsRatio_working_3-way'!H84)</f>
        <v>1.4512087938738885</v>
      </c>
      <c r="L85" s="21">
        <f>IF(OR($A85="",$B85="",$C85=""),"",'OddsRatio_working_3-way'!I84)</f>
        <v>4.9480769463965251</v>
      </c>
      <c r="M85" s="22">
        <f>IF(OR($A85="",$B85="",$C85=""),"",'OddsRatio_working_3-way'!J84)</f>
        <v>9.1894396088110764</v>
      </c>
      <c r="N85" s="23">
        <f t="shared" si="23"/>
        <v>67.540066140931074</v>
      </c>
      <c r="O85" s="24">
        <f t="shared" si="24"/>
        <v>21.012465021622997</v>
      </c>
      <c r="P85" s="24">
        <f t="shared" si="25"/>
        <v>11.447468837445943</v>
      </c>
      <c r="Q85" t="s">
        <v>469</v>
      </c>
      <c r="R85" t="s">
        <v>470</v>
      </c>
      <c r="S85" s="62">
        <v>44450</v>
      </c>
      <c r="T85" s="35">
        <v>100</v>
      </c>
      <c r="U85" s="35">
        <f t="shared" si="26"/>
        <v>45.652173913043477</v>
      </c>
      <c r="V85" s="35">
        <f t="shared" si="27"/>
        <v>75.308641975308646</v>
      </c>
      <c r="W85" s="35">
        <f t="shared" si="28"/>
        <v>76.580796252927385</v>
      </c>
      <c r="X85" s="35">
        <f t="shared" si="29"/>
        <v>48.110561771763962</v>
      </c>
      <c r="Y85" s="35">
        <f t="shared" si="30"/>
        <v>77.767029834029117</v>
      </c>
      <c r="Z85" s="35">
        <f t="shared" si="31"/>
        <v>79.03918411164787</v>
      </c>
      <c r="AA85" s="35">
        <f t="shared" si="32"/>
        <v>-2.458387858720485</v>
      </c>
      <c r="AB85" s="35">
        <f t="shared" si="33"/>
        <v>-2.4583878587204708</v>
      </c>
      <c r="AC85" s="35">
        <f t="shared" si="34"/>
        <v>-2.458387858720485</v>
      </c>
      <c r="AF85">
        <v>2.0499999999999998</v>
      </c>
      <c r="AG85">
        <v>1.78</v>
      </c>
      <c r="AJ85" t="s">
        <v>485</v>
      </c>
    </row>
    <row r="86" spans="1:36" ht="15" x14ac:dyDescent="0.25">
      <c r="A86">
        <v>1.84</v>
      </c>
      <c r="B86">
        <v>4.05</v>
      </c>
      <c r="C86">
        <v>4.2699999999999996</v>
      </c>
      <c r="D86" s="20">
        <f t="shared" si="22"/>
        <v>2.4583878587204788E-2</v>
      </c>
      <c r="E86" s="17">
        <f>IF(OR($A86="",$B86="",$C86=""),"",A86*'MPTO_working_3-way'!$I85)</f>
        <v>1.8852343366004569</v>
      </c>
      <c r="F86" s="21">
        <f>IF(OR($A86="",$B86="",$C86=""),"",B86*'MPTO_working_3-way'!$I85)</f>
        <v>4.149564708278179</v>
      </c>
      <c r="G86" s="22">
        <f>IF(OR($A86="",$B86="",$C86=""),"",C86*'MPTO_working_3-way'!$I85)</f>
        <v>4.3749731615673637</v>
      </c>
      <c r="H86" s="17">
        <f>IF(OR($A86="",$B86="",$C86=""),"",'MPTO_working_3-way'!E85)</f>
        <v>1.8681684535514336</v>
      </c>
      <c r="I86" s="21">
        <f>IF(OR($A86="",$B86="",$C86=""),"",'MPTO_working_3-way'!F85)</f>
        <v>4.1890263970644375</v>
      </c>
      <c r="J86" s="22">
        <f>IF(OR($A86="",$B86="",$C86=""),"",'MPTO_working_3-way'!G85)</f>
        <v>4.4248294454276351</v>
      </c>
      <c r="K86" s="17">
        <f>IF(OR($A86="",$B86="",$C86=""),"",'OddsRatio_working_3-way'!H85)</f>
        <v>1.8745459066736208</v>
      </c>
      <c r="L86" s="21">
        <f>IF(OR($A86="",$B86="",$C86=""),"",'OddsRatio_working_3-way'!I85)</f>
        <v>4.1754345420887411</v>
      </c>
      <c r="M86" s="22">
        <f>IF(OR($A86="",$B86="",$C86=""),"",'OddsRatio_working_3-way'!J85)</f>
        <v>4.4044822795508809</v>
      </c>
      <c r="N86" s="23">
        <f t="shared" si="23"/>
        <v>53.043803658024125</v>
      </c>
      <c r="O86" s="24">
        <f t="shared" si="24"/>
        <v>24.098913266855408</v>
      </c>
      <c r="P86" s="24">
        <f t="shared" si="25"/>
        <v>22.857283075120471</v>
      </c>
      <c r="Q86" t="s">
        <v>402</v>
      </c>
      <c r="R86" t="s">
        <v>426</v>
      </c>
      <c r="S86" s="62">
        <v>44450</v>
      </c>
      <c r="T86" s="35">
        <v>100</v>
      </c>
      <c r="U86" s="35">
        <f t="shared" si="26"/>
        <v>60.15936254980079</v>
      </c>
      <c r="V86" s="35">
        <f t="shared" si="27"/>
        <v>71.988795518207283</v>
      </c>
      <c r="W86" s="35">
        <f t="shared" si="28"/>
        <v>65.635738831615114</v>
      </c>
      <c r="X86" s="35">
        <f t="shared" si="29"/>
        <v>62.375465650177595</v>
      </c>
      <c r="Y86" s="35">
        <f t="shared" si="30"/>
        <v>74.204898618584082</v>
      </c>
      <c r="Z86" s="35">
        <f t="shared" si="31"/>
        <v>67.851841931991913</v>
      </c>
      <c r="AA86" s="35">
        <f t="shared" si="32"/>
        <v>-2.2161031003768059</v>
      </c>
      <c r="AB86" s="35">
        <f t="shared" si="33"/>
        <v>-2.2161031003767988</v>
      </c>
      <c r="AC86" s="35">
        <f t="shared" si="34"/>
        <v>-2.2161031003767988</v>
      </c>
      <c r="AF86">
        <v>1.81</v>
      </c>
      <c r="AG86">
        <v>2.11</v>
      </c>
      <c r="AJ86" t="s">
        <v>458</v>
      </c>
    </row>
    <row r="87" spans="1:36" ht="15" x14ac:dyDescent="0.25">
      <c r="A87">
        <v>2.5099999999999998</v>
      </c>
      <c r="B87">
        <v>3.57</v>
      </c>
      <c r="C87">
        <v>2.91</v>
      </c>
      <c r="D87" s="20">
        <f t="shared" si="22"/>
        <v>2.2161031003768095E-2</v>
      </c>
      <c r="E87" s="17">
        <f>IF(OR($A87="",$B87="",$C87=""),"",A87*'MPTO_working_3-way'!$I86)</f>
        <v>2.5656241878194579</v>
      </c>
      <c r="F87" s="21">
        <f>IF(OR($A87="",$B87="",$C87=""),"",B87*'MPTO_working_3-way'!$I86)</f>
        <v>3.6491148806834519</v>
      </c>
      <c r="G87" s="22">
        <f>IF(OR($A87="",$B87="",$C87=""),"",C87*'MPTO_working_3-way'!$I86)</f>
        <v>2.9744886002209654</v>
      </c>
      <c r="H87" s="17">
        <f>IF(OR($A87="",$B87="",$C87=""),"",'MPTO_working_3-way'!E86)</f>
        <v>2.5574181016055291</v>
      </c>
      <c r="I87" s="21">
        <f>IF(OR($A87="",$B87="",$C87=""),"",'MPTO_working_3-way'!F86)</f>
        <v>3.666696758859866</v>
      </c>
      <c r="J87" s="22">
        <f>IF(OR($A87="",$B87="",$C87=""),"",'MPTO_working_3-way'!G86)</f>
        <v>2.9739281546163081</v>
      </c>
      <c r="K87" s="17">
        <f>IF(OR($A87="",$B87="",$C87=""),"",'OddsRatio_working_3-way'!H86)</f>
        <v>2.5612965607331333</v>
      </c>
      <c r="L87" s="21">
        <f>IF(OR($A87="",$B87="",$C87=""),"",'OddsRatio_working_3-way'!I86)</f>
        <v>3.6573060669431476</v>
      </c>
      <c r="M87" s="22">
        <f>IF(OR($A87="",$B87="",$C87=""),"",'OddsRatio_working_3-way'!J86)</f>
        <v>2.9748850536425726</v>
      </c>
      <c r="N87" s="23">
        <f t="shared" si="23"/>
        <v>38.976869829478304</v>
      </c>
      <c r="O87" s="24">
        <f t="shared" si="24"/>
        <v>27.403905678428725</v>
      </c>
      <c r="P87" s="24">
        <f t="shared" si="25"/>
        <v>33.619224492092961</v>
      </c>
      <c r="Q87" t="s">
        <v>425</v>
      </c>
      <c r="R87" t="s">
        <v>424</v>
      </c>
      <c r="S87" s="62">
        <v>44450</v>
      </c>
      <c r="T87" s="35">
        <v>100</v>
      </c>
      <c r="U87" s="35">
        <f t="shared" si="26"/>
        <v>37.5</v>
      </c>
      <c r="V87" s="35">
        <f t="shared" si="27"/>
        <v>76.470588235294116</v>
      </c>
      <c r="W87" s="35">
        <f t="shared" si="28"/>
        <v>83.471074380165291</v>
      </c>
      <c r="X87" s="35">
        <f t="shared" si="29"/>
        <v>40.058337384540593</v>
      </c>
      <c r="Y87" s="35">
        <f t="shared" si="30"/>
        <v>79.028925619834709</v>
      </c>
      <c r="Z87" s="35">
        <f t="shared" si="31"/>
        <v>86.029411764705884</v>
      </c>
      <c r="AA87" s="35">
        <f t="shared" si="32"/>
        <v>-2.558337384540593</v>
      </c>
      <c r="AB87" s="35">
        <f t="shared" si="33"/>
        <v>-2.558337384540593</v>
      </c>
      <c r="AC87" s="35">
        <f t="shared" si="34"/>
        <v>-2.558337384540593</v>
      </c>
      <c r="AF87">
        <v>1.91</v>
      </c>
      <c r="AG87">
        <v>2</v>
      </c>
      <c r="AJ87" t="s">
        <v>458</v>
      </c>
    </row>
    <row r="88" spans="1:36" ht="15" x14ac:dyDescent="0.25">
      <c r="A88">
        <v>1.6</v>
      </c>
      <c r="B88">
        <v>4.25</v>
      </c>
      <c r="C88">
        <v>6.05</v>
      </c>
      <c r="D88" s="20">
        <f t="shared" si="22"/>
        <v>2.5583373845405877E-2</v>
      </c>
      <c r="E88" s="17">
        <f>IF(OR($A88="",$B88="",$C88=""),"",A88*'MPTO_working_3-way'!$I87)</f>
        <v>1.6409333981526495</v>
      </c>
      <c r="F88" s="21">
        <f>IF(OR($A88="",$B88="",$C88=""),"",B88*'MPTO_working_3-way'!$I87)</f>
        <v>4.3587293388429753</v>
      </c>
      <c r="G88" s="22">
        <f>IF(OR($A88="",$B88="",$C88=""),"",C88*'MPTO_working_3-way'!$I87)</f>
        <v>6.2047794117647053</v>
      </c>
      <c r="H88" s="17">
        <f>IF(OR($A88="",$B88="",$C88=""),"",'MPTO_working_3-way'!E87)</f>
        <v>1.6221331405664718</v>
      </c>
      <c r="I88" s="21">
        <f>IF(OR($A88="",$B88="",$C88=""),"",'MPTO_working_3-way'!F87)</f>
        <v>4.4098258150960241</v>
      </c>
      <c r="J88" s="22">
        <f>IF(OR($A88="",$B88="",$C88=""),"",'MPTO_working_3-way'!G87)</f>
        <v>6.3791187491924006</v>
      </c>
      <c r="K88" s="17">
        <f>IF(OR($A88="",$B88="",$C88=""),"",'OddsRatio_working_3-way'!H87)</f>
        <v>1.6286089380402435</v>
      </c>
      <c r="L88" s="21">
        <f>IF(OR($A88="",$B88="",$C88=""),"",'OddsRatio_working_3-way'!I87)</f>
        <v>4.4049650810513192</v>
      </c>
      <c r="M88" s="22">
        <f>IF(OR($A88="",$B88="",$C88=""),"",'OddsRatio_working_3-way'!J87)</f>
        <v>6.290791895172049</v>
      </c>
      <c r="N88" s="23">
        <f t="shared" si="23"/>
        <v>60.940925519938382</v>
      </c>
      <c r="O88" s="24">
        <f t="shared" si="24"/>
        <v>22.942466078094448</v>
      </c>
      <c r="P88" s="24">
        <f t="shared" si="25"/>
        <v>16.116608401967174</v>
      </c>
      <c r="Q88" t="s">
        <v>405</v>
      </c>
      <c r="R88" t="s">
        <v>428</v>
      </c>
      <c r="S88" s="62">
        <v>44450</v>
      </c>
      <c r="T88" s="35">
        <v>100</v>
      </c>
      <c r="U88" s="35">
        <f t="shared" si="26"/>
        <v>75.429975429975428</v>
      </c>
      <c r="V88" s="35">
        <f t="shared" si="27"/>
        <v>69.040247678018574</v>
      </c>
      <c r="W88" s="35">
        <f t="shared" si="28"/>
        <v>52.606635071090047</v>
      </c>
      <c r="X88" s="35">
        <f t="shared" si="29"/>
        <v>78.353117250891387</v>
      </c>
      <c r="Y88" s="35">
        <f t="shared" si="30"/>
        <v>71.963389498934532</v>
      </c>
      <c r="Z88" s="35">
        <f t="shared" si="31"/>
        <v>55.529776892005998</v>
      </c>
      <c r="AA88" s="35">
        <f t="shared" si="32"/>
        <v>-2.9231418209159585</v>
      </c>
      <c r="AB88" s="35">
        <f t="shared" si="33"/>
        <v>-2.9231418209159585</v>
      </c>
      <c r="AC88" s="35">
        <f t="shared" si="34"/>
        <v>-2.9231418209159514</v>
      </c>
      <c r="AF88">
        <v>1.54</v>
      </c>
      <c r="AG88">
        <v>2.63</v>
      </c>
      <c r="AJ88" t="s">
        <v>458</v>
      </c>
    </row>
    <row r="89" spans="1:36" ht="15" x14ac:dyDescent="0.25">
      <c r="A89">
        <v>4.07</v>
      </c>
      <c r="B89">
        <v>3.23</v>
      </c>
      <c r="C89">
        <v>2.11</v>
      </c>
      <c r="D89" s="20">
        <f t="shared" si="22"/>
        <v>2.9231418209159532E-2</v>
      </c>
      <c r="E89" s="17">
        <f>IF(OR($A89="",$B89="",$C89=""),"",A89*'MPTO_working_3-way'!$I88)</f>
        <v>4.1889718721112796</v>
      </c>
      <c r="F89" s="21">
        <f>IF(OR($A89="",$B89="",$C89=""),"",B89*'MPTO_working_3-way'!$I88)</f>
        <v>3.3244174808155851</v>
      </c>
      <c r="G89" s="22">
        <f>IF(OR($A89="",$B89="",$C89=""),"",C89*'MPTO_working_3-way'!$I88)</f>
        <v>2.1716782924213267</v>
      </c>
      <c r="H89" s="17">
        <f>IF(OR($A89="",$B89="",$C89=""),"",'MPTO_working_3-way'!E88)</f>
        <v>4.2380703894577216</v>
      </c>
      <c r="I89" s="21">
        <f>IF(OR($A89="",$B89="",$C89=""),"",'MPTO_working_3-way'!F88)</f>
        <v>3.3349594912623384</v>
      </c>
      <c r="J89" s="22">
        <f>IF(OR($A89="",$B89="",$C89=""),"",'MPTO_working_3-way'!G88)</f>
        <v>2.154290996684717</v>
      </c>
      <c r="K89" s="17">
        <f>IF(OR($A89="",$B89="",$C89=""),"",'OddsRatio_working_3-way'!H88)</f>
        <v>4.2125484624038769</v>
      </c>
      <c r="L89" s="21">
        <f>IF(OR($A89="",$B89="",$C89=""),"",'OddsRatio_working_3-way'!I88)</f>
        <v>3.3335449743194276</v>
      </c>
      <c r="M89" s="22">
        <f>IF(OR($A89="",$B89="",$C89=""),"",'OddsRatio_working_3-way'!J88)</f>
        <v>2.1615403235401636</v>
      </c>
      <c r="N89" s="23">
        <f t="shared" si="23"/>
        <v>23.872206129089879</v>
      </c>
      <c r="O89" s="24">
        <f t="shared" si="24"/>
        <v>30.080457877831524</v>
      </c>
      <c r="P89" s="24">
        <f t="shared" si="25"/>
        <v>46.047335993078583</v>
      </c>
      <c r="Q89" t="s">
        <v>436</v>
      </c>
      <c r="R89" t="s">
        <v>432</v>
      </c>
      <c r="S89" s="62">
        <v>44450</v>
      </c>
      <c r="T89" s="35">
        <v>100</v>
      </c>
      <c r="U89" s="35">
        <f t="shared" si="26"/>
        <v>57.805907172995774</v>
      </c>
      <c r="V89" s="35">
        <f t="shared" si="27"/>
        <v>68.847352024922117</v>
      </c>
      <c r="W89" s="35">
        <f t="shared" si="28"/>
        <v>70.674486803519059</v>
      </c>
      <c r="X89" s="35">
        <f t="shared" si="29"/>
        <v>60.478161171558817</v>
      </c>
      <c r="Y89" s="35">
        <f t="shared" si="30"/>
        <v>71.519606023485153</v>
      </c>
      <c r="Z89" s="35">
        <f t="shared" si="31"/>
        <v>73.346740802082095</v>
      </c>
      <c r="AA89" s="35">
        <f t="shared" si="32"/>
        <v>-2.6722539985630434</v>
      </c>
      <c r="AB89" s="35">
        <f t="shared" si="33"/>
        <v>-2.6722539985630362</v>
      </c>
      <c r="AC89" s="35">
        <f t="shared" si="34"/>
        <v>-2.6722539985630362</v>
      </c>
      <c r="AF89">
        <v>2.09</v>
      </c>
      <c r="AG89">
        <v>1.8</v>
      </c>
      <c r="AJ89" t="s">
        <v>455</v>
      </c>
    </row>
    <row r="90" spans="1:36" ht="15" x14ac:dyDescent="0.25">
      <c r="A90">
        <v>2.37</v>
      </c>
      <c r="B90">
        <v>3.21</v>
      </c>
      <c r="C90">
        <v>3.41</v>
      </c>
      <c r="D90" s="20">
        <f t="shared" si="22"/>
        <v>2.6722539985630345E-2</v>
      </c>
      <c r="E90" s="17">
        <f>IF(OR($A90="",$B90="",$C90=""),"",A90*'MPTO_working_3-way'!$I89)</f>
        <v>2.4333324197659438</v>
      </c>
      <c r="F90" s="21">
        <f>IF(OR($A90="",$B90="",$C90=""),"",B90*'MPTO_working_3-way'!$I89)</f>
        <v>3.2957793533538733</v>
      </c>
      <c r="G90" s="22">
        <f>IF(OR($A90="",$B90="",$C90=""),"",C90*'MPTO_working_3-way'!$I89)</f>
        <v>3.5011238613509996</v>
      </c>
      <c r="H90" s="17">
        <f>IF(OR($A90="",$B90="",$C90=""),"",'MPTO_working_3-way'!E89)</f>
        <v>2.4211116191207873</v>
      </c>
      <c r="I90" s="21">
        <f>IF(OR($A90="",$B90="",$C90=""),"",'MPTO_working_3-way'!F89)</f>
        <v>3.3044855443882826</v>
      </c>
      <c r="J90" s="22">
        <f>IF(OR($A90="",$B90="",$C90=""),"",'MPTO_working_3-way'!G89)</f>
        <v>3.5168221376215851</v>
      </c>
      <c r="K90" s="17">
        <f>IF(OR($A90="",$B90="",$C90=""),"",'OddsRatio_working_3-way'!H89)</f>
        <v>2.4264813829740577</v>
      </c>
      <c r="L90" s="21">
        <f>IF(OR($A90="",$B90="",$C90=""),"",'OddsRatio_working_3-way'!I89)</f>
        <v>3.3011123039216552</v>
      </c>
      <c r="M90" s="22">
        <f>IF(OR($A90="",$B90="",$C90=""),"",'OddsRatio_working_3-way'!J89)</f>
        <v>3.5093577612901306</v>
      </c>
      <c r="N90" s="23">
        <f t="shared" si="23"/>
        <v>41.095905839950447</v>
      </c>
      <c r="O90" s="24">
        <f t="shared" si="24"/>
        <v>30.341837022019487</v>
      </c>
      <c r="P90" s="24">
        <f t="shared" si="25"/>
        <v>28.562257138030073</v>
      </c>
      <c r="Q90" t="s">
        <v>440</v>
      </c>
      <c r="R90" t="s">
        <v>433</v>
      </c>
      <c r="S90" s="62">
        <v>44450</v>
      </c>
      <c r="T90" s="35">
        <v>100</v>
      </c>
      <c r="U90" s="35">
        <f t="shared" si="26"/>
        <v>52.38095238095238</v>
      </c>
      <c r="V90" s="35">
        <f t="shared" si="27"/>
        <v>70.059880239520965</v>
      </c>
      <c r="W90" s="35">
        <f t="shared" si="28"/>
        <v>74.226804123711347</v>
      </c>
      <c r="X90" s="35">
        <f t="shared" si="29"/>
        <v>55.71331563676771</v>
      </c>
      <c r="Y90" s="35">
        <f t="shared" si="30"/>
        <v>73.392243495336288</v>
      </c>
      <c r="Z90" s="35">
        <f t="shared" si="31"/>
        <v>77.559167379526656</v>
      </c>
      <c r="AA90" s="35">
        <f t="shared" si="32"/>
        <v>-3.3323632558153307</v>
      </c>
      <c r="AB90" s="35">
        <f t="shared" si="33"/>
        <v>-3.3323632558153236</v>
      </c>
      <c r="AC90" s="35">
        <f t="shared" si="34"/>
        <v>-3.3323632558153093</v>
      </c>
      <c r="AF90">
        <v>2.12</v>
      </c>
      <c r="AG90">
        <v>1.78</v>
      </c>
      <c r="AJ90" t="s">
        <v>455</v>
      </c>
    </row>
    <row r="91" spans="1:36" ht="15" x14ac:dyDescent="0.25">
      <c r="A91">
        <v>2.1</v>
      </c>
      <c r="B91">
        <v>3.34</v>
      </c>
      <c r="C91">
        <v>3.88</v>
      </c>
      <c r="D91" s="20">
        <f t="shared" si="22"/>
        <v>3.3323632558153182E-2</v>
      </c>
      <c r="E91" s="17">
        <f>IF(OR($A91="",$B91="",$C91=""),"",A91*'MPTO_working_3-way'!$I90)</f>
        <v>2.169979628372122</v>
      </c>
      <c r="F91" s="21">
        <f>IF(OR($A91="",$B91="",$C91=""),"",B91*'MPTO_working_3-way'!$I90)</f>
        <v>3.4513009327442314</v>
      </c>
      <c r="G91" s="22">
        <f>IF(OR($A91="",$B91="",$C91=""),"",C91*'MPTO_working_3-way'!$I90)</f>
        <v>4.0092956943256342</v>
      </c>
      <c r="H91" s="17">
        <f>IF(OR($A91="",$B91="",$C91=""),"",'MPTO_working_3-way'!E90)</f>
        <v>2.1501556989174819</v>
      </c>
      <c r="I91" s="21">
        <f>IF(OR($A91="",$B91="",$C91=""),"",'MPTO_working_3-way'!F90)</f>
        <v>3.468689457333777</v>
      </c>
      <c r="J91" s="22">
        <f>IF(OR($A91="",$B91="",$C91=""),"",'MPTO_working_3-way'!G90)</f>
        <v>4.0547540814258864</v>
      </c>
      <c r="K91" s="17">
        <f>IF(OR($A91="",$B91="",$C91=""),"",'OddsRatio_working_3-way'!H90)</f>
        <v>2.158274802211094</v>
      </c>
      <c r="L91" s="21">
        <f>IF(OR($A91="",$B91="",$C91=""),"",'OddsRatio_working_3-way'!I90)</f>
        <v>3.4639663974308736</v>
      </c>
      <c r="M91" s="22">
        <f>IF(OR($A91="",$B91="",$C91=""),"",'OddsRatio_working_3-way'!J90)</f>
        <v>4.0325740276072288</v>
      </c>
      <c r="N91" s="23">
        <f t="shared" si="23"/>
        <v>46.083381932492209</v>
      </c>
      <c r="O91" s="24">
        <f t="shared" si="24"/>
        <v>28.974581454560973</v>
      </c>
      <c r="P91" s="24">
        <f t="shared" si="25"/>
        <v>24.942036612946819</v>
      </c>
      <c r="Q91" t="s">
        <v>379</v>
      </c>
      <c r="R91" t="s">
        <v>407</v>
      </c>
      <c r="S91" s="62">
        <v>44450</v>
      </c>
      <c r="T91" s="35">
        <v>100</v>
      </c>
      <c r="U91" s="35">
        <f t="shared" si="26"/>
        <v>65.397923875432525</v>
      </c>
      <c r="V91" s="35">
        <f t="shared" si="27"/>
        <v>66.442953020134226</v>
      </c>
      <c r="W91" s="35">
        <f t="shared" si="28"/>
        <v>64.912280701754383</v>
      </c>
      <c r="X91" s="35">
        <f t="shared" si="29"/>
        <v>68.644766278111376</v>
      </c>
      <c r="Y91" s="35">
        <f t="shared" si="30"/>
        <v>69.689795422813077</v>
      </c>
      <c r="Z91" s="35">
        <f t="shared" si="31"/>
        <v>68.159123104433235</v>
      </c>
      <c r="AA91" s="35">
        <f t="shared" si="32"/>
        <v>-3.2468424026788512</v>
      </c>
      <c r="AB91" s="35">
        <f t="shared" si="33"/>
        <v>-3.2468424026788512</v>
      </c>
      <c r="AC91" s="35">
        <f t="shared" si="34"/>
        <v>-3.2468424026788512</v>
      </c>
      <c r="AF91">
        <v>2.23</v>
      </c>
      <c r="AG91">
        <v>1.7</v>
      </c>
      <c r="AJ91" t="s">
        <v>455</v>
      </c>
    </row>
    <row r="92" spans="1:36" ht="15" x14ac:dyDescent="0.25">
      <c r="A92">
        <v>2.89</v>
      </c>
      <c r="B92">
        <v>2.98</v>
      </c>
      <c r="C92">
        <v>2.85</v>
      </c>
      <c r="D92" s="20">
        <f t="shared" si="22"/>
        <v>3.2468424026788512E-2</v>
      </c>
      <c r="E92" s="17">
        <f>IF(OR($A92="",$B92="",$C92=""),"",A92*'MPTO_working_3-way'!$I91)</f>
        <v>2.9838337454374191</v>
      </c>
      <c r="F92" s="21">
        <f>IF(OR($A92="",$B92="",$C92=""),"",B92*'MPTO_working_3-way'!$I91)</f>
        <v>3.0767559035998295</v>
      </c>
      <c r="G92" s="22">
        <f>IF(OR($A92="",$B92="",$C92=""),"",C92*'MPTO_working_3-way'!$I91)</f>
        <v>2.9425350084763475</v>
      </c>
      <c r="H92" s="17">
        <f>IF(OR($A92="",$B92="",$C92=""),"",'MPTO_working_3-way'!E91)</f>
        <v>2.9833117724728924</v>
      </c>
      <c r="I92" s="21">
        <f>IF(OR($A92="",$B92="",$C92=""),"",'MPTO_working_3-way'!F91)</f>
        <v>3.0793139340522573</v>
      </c>
      <c r="J92" s="22">
        <f>IF(OR($A92="",$B92="",$C92=""),"",'MPTO_working_3-way'!G91)</f>
        <v>2.940706087580228</v>
      </c>
      <c r="K92" s="17">
        <f>IF(OR($A92="",$B92="",$C92=""),"",'OddsRatio_working_3-way'!H91)</f>
        <v>2.9835841562071121</v>
      </c>
      <c r="L92" s="21">
        <f>IF(OR($A92="",$B92="",$C92=""),"",'OddsRatio_working_3-way'!I91)</f>
        <v>3.078040544597926</v>
      </c>
      <c r="M92" s="22">
        <f>IF(OR($A92="",$B92="",$C92=""),"",'OddsRatio_working_3-way'!J91)</f>
        <v>2.9416035391445274</v>
      </c>
      <c r="N92" s="23">
        <f t="shared" si="23"/>
        <v>33.513931583121895</v>
      </c>
      <c r="O92" s="24">
        <f t="shared" si="24"/>
        <v>32.501765864168547</v>
      </c>
      <c r="P92" s="24">
        <f t="shared" si="25"/>
        <v>33.984302552709565</v>
      </c>
      <c r="Q92" t="s">
        <v>442</v>
      </c>
      <c r="R92" t="s">
        <v>430</v>
      </c>
      <c r="S92" s="62">
        <v>44450</v>
      </c>
      <c r="T92" s="35">
        <v>100</v>
      </c>
      <c r="U92" s="35">
        <f t="shared" si="26"/>
        <v>60.474308300395251</v>
      </c>
      <c r="V92" s="35">
        <f t="shared" si="27"/>
        <v>68.847352024922117</v>
      </c>
      <c r="W92" s="35">
        <f t="shared" si="28"/>
        <v>67.948717948717942</v>
      </c>
      <c r="X92" s="35">
        <f t="shared" si="29"/>
        <v>63.203930026359934</v>
      </c>
      <c r="Y92" s="35">
        <f t="shared" si="30"/>
        <v>71.576973750886793</v>
      </c>
      <c r="Z92" s="35">
        <f t="shared" si="31"/>
        <v>70.678339674682618</v>
      </c>
      <c r="AA92" s="35">
        <f t="shared" si="32"/>
        <v>-2.7296217259646838</v>
      </c>
      <c r="AB92" s="35">
        <f t="shared" si="33"/>
        <v>-2.7296217259646767</v>
      </c>
      <c r="AC92" s="35">
        <f t="shared" si="34"/>
        <v>-2.7296217259646767</v>
      </c>
      <c r="AF92">
        <v>2.36</v>
      </c>
      <c r="AG92">
        <v>1.63</v>
      </c>
      <c r="AJ92" t="s">
        <v>455</v>
      </c>
    </row>
    <row r="93" spans="1:36" ht="15" x14ac:dyDescent="0.25">
      <c r="A93">
        <v>2.5299999999999998</v>
      </c>
      <c r="B93">
        <v>3.21</v>
      </c>
      <c r="C93">
        <v>3.12</v>
      </c>
      <c r="D93" s="20">
        <f t="shared" si="22"/>
        <v>2.7296217259646705E-2</v>
      </c>
      <c r="E93" s="17">
        <f>IF(OR($A93="",$B93="",$C93=""),"",A93*'MPTO_working_3-way'!$I92)</f>
        <v>2.5990594296669061</v>
      </c>
      <c r="F93" s="21">
        <f>IF(OR($A93="",$B93="",$C93=""),"",B93*'MPTO_working_3-way'!$I92)</f>
        <v>3.2976208574034658</v>
      </c>
      <c r="G93" s="22">
        <f>IF(OR($A93="",$B93="",$C93=""),"",C93*'MPTO_working_3-way'!$I92)</f>
        <v>3.205164197850098</v>
      </c>
      <c r="H93" s="17">
        <f>IF(OR($A93="",$B93="",$C93=""),"",'MPTO_working_3-way'!E92)</f>
        <v>2.5896123847838428</v>
      </c>
      <c r="I93" s="21">
        <f>IF(OR($A93="",$B93="",$C93=""),"",'MPTO_working_3-way'!F92)</f>
        <v>3.3065749782201652</v>
      </c>
      <c r="J93" s="22">
        <f>IF(OR($A93="",$B93="",$C93=""),"",'MPTO_working_3-way'!G92)</f>
        <v>3.2111585815901953</v>
      </c>
      <c r="K93" s="17">
        <f>IF(OR($A93="",$B93="",$C93=""),"",'OddsRatio_working_3-way'!H92)</f>
        <v>2.5939174220314172</v>
      </c>
      <c r="L93" s="21">
        <f>IF(OR($A93="",$B93="",$C93=""),"",'OddsRatio_working_3-way'!I92)</f>
        <v>3.3023251651564913</v>
      </c>
      <c r="M93" s="22">
        <f>IF(OR($A93="",$B93="",$C93=""),"",'OddsRatio_working_3-way'!J92)</f>
        <v>3.2085653168017023</v>
      </c>
      <c r="N93" s="23">
        <f t="shared" si="23"/>
        <v>38.475457259096203</v>
      </c>
      <c r="O93" s="24">
        <f t="shared" si="24"/>
        <v>30.324893104521305</v>
      </c>
      <c r="P93" s="24">
        <f t="shared" si="25"/>
        <v>31.199649636382492</v>
      </c>
      <c r="Q93" t="s">
        <v>431</v>
      </c>
      <c r="R93" t="s">
        <v>441</v>
      </c>
      <c r="S93" s="62">
        <v>44450</v>
      </c>
      <c r="T93" s="35">
        <v>100</v>
      </c>
      <c r="U93" s="35">
        <f t="shared" si="26"/>
        <v>56.896551724137922</v>
      </c>
      <c r="V93" s="35">
        <f t="shared" si="27"/>
        <v>68.152866242038215</v>
      </c>
      <c r="W93" s="35">
        <f t="shared" si="28"/>
        <v>71.671388101982998</v>
      </c>
      <c r="X93" s="35">
        <f t="shared" si="29"/>
        <v>60.175745655978787</v>
      </c>
      <c r="Y93" s="35">
        <f t="shared" si="30"/>
        <v>71.432060173879066</v>
      </c>
      <c r="Z93" s="35">
        <f t="shared" si="31"/>
        <v>74.950582033823849</v>
      </c>
      <c r="AA93" s="35">
        <f t="shared" si="32"/>
        <v>-3.2791939318408652</v>
      </c>
      <c r="AB93" s="35">
        <f t="shared" si="33"/>
        <v>-3.279193931840851</v>
      </c>
      <c r="AC93" s="35">
        <f t="shared" si="34"/>
        <v>-3.279193931840851</v>
      </c>
      <c r="AF93">
        <v>2.1800000000000002</v>
      </c>
      <c r="AG93">
        <v>1.74</v>
      </c>
      <c r="AJ93" t="s">
        <v>455</v>
      </c>
    </row>
    <row r="94" spans="1:36" ht="15" x14ac:dyDescent="0.25">
      <c r="A94">
        <v>2.3199999999999998</v>
      </c>
      <c r="B94">
        <v>3.14</v>
      </c>
      <c r="C94">
        <v>3.53</v>
      </c>
      <c r="D94" s="20">
        <f t="shared" si="22"/>
        <v>3.2791939318408403E-2</v>
      </c>
      <c r="E94" s="17">
        <f>IF(OR($A94="",$B94="",$C94=""),"",A94*'MPTO_working_3-way'!$I93)</f>
        <v>2.3960772992187072</v>
      </c>
      <c r="F94" s="21">
        <f>IF(OR($A94="",$B94="",$C94=""),"",B94*'MPTO_working_3-way'!$I93)</f>
        <v>3.2429666894598026</v>
      </c>
      <c r="G94" s="22">
        <f>IF(OR($A94="",$B94="",$C94=""),"",C94*'MPTO_working_3-way'!$I93)</f>
        <v>3.6457555457939814</v>
      </c>
      <c r="H94" s="17">
        <f>IF(OR($A94="",$B94="",$C94=""),"",'MPTO_working_3-way'!E93)</f>
        <v>2.3803638851807669</v>
      </c>
      <c r="I94" s="21">
        <f>IF(OR($A94="",$B94="",$C94=""),"",'MPTO_working_3-way'!F93)</f>
        <v>3.2516022393416981</v>
      </c>
      <c r="J94" s="22">
        <f>IF(OR($A94="",$B94="",$C94=""),"",'MPTO_working_3-way'!G93)</f>
        <v>3.6716721374143164</v>
      </c>
      <c r="K94" s="17">
        <f>IF(OR($A94="",$B94="",$C94=""),"",'OddsRatio_working_3-way'!H93)</f>
        <v>2.3872140559769175</v>
      </c>
      <c r="L94" s="21">
        <f>IF(OR($A94="",$B94="",$C94=""),"",'OddsRatio_working_3-way'!I93)</f>
        <v>3.2489682422656081</v>
      </c>
      <c r="M94" s="22">
        <f>IF(OR($A94="",$B94="",$C94=""),"",'OddsRatio_working_3-way'!J93)</f>
        <v>3.6588269406224252</v>
      </c>
      <c r="N94" s="23">
        <f t="shared" si="23"/>
        <v>41.734880603646282</v>
      </c>
      <c r="O94" s="24">
        <f t="shared" si="24"/>
        <v>30.835962738999793</v>
      </c>
      <c r="P94" s="24">
        <f t="shared" si="25"/>
        <v>27.429156657353932</v>
      </c>
      <c r="Q94" t="s">
        <v>439</v>
      </c>
      <c r="R94" t="s">
        <v>429</v>
      </c>
      <c r="S94" s="62">
        <v>44450</v>
      </c>
      <c r="T94" s="35">
        <v>100</v>
      </c>
      <c r="U94" s="35">
        <f t="shared" si="26"/>
        <v>72.826086956521735</v>
      </c>
      <c r="V94" s="35">
        <f t="shared" si="27"/>
        <v>72.602739726027394</v>
      </c>
      <c r="W94" s="35">
        <f t="shared" si="28"/>
        <v>51.219512195121943</v>
      </c>
      <c r="X94" s="35">
        <f t="shared" si="29"/>
        <v>76.177748078850655</v>
      </c>
      <c r="Y94" s="35">
        <f t="shared" si="30"/>
        <v>75.954400848356315</v>
      </c>
      <c r="Z94" s="35">
        <f t="shared" si="31"/>
        <v>54.571173317450864</v>
      </c>
      <c r="AA94" s="35">
        <f t="shared" si="32"/>
        <v>-3.3516611223289203</v>
      </c>
      <c r="AB94" s="35">
        <f t="shared" si="33"/>
        <v>-3.3516611223289203</v>
      </c>
      <c r="AC94" s="35">
        <f t="shared" si="34"/>
        <v>-3.3516611223289203</v>
      </c>
      <c r="AF94">
        <v>2.15</v>
      </c>
      <c r="AG94">
        <v>1.74</v>
      </c>
      <c r="AJ94" t="s">
        <v>455</v>
      </c>
    </row>
    <row r="95" spans="1:36" ht="15" x14ac:dyDescent="0.25">
      <c r="A95">
        <v>3.68</v>
      </c>
      <c r="B95">
        <v>3.65</v>
      </c>
      <c r="C95">
        <v>2.0499999999999998</v>
      </c>
      <c r="D95" s="20">
        <f t="shared" si="22"/>
        <v>3.3516611223289194E-2</v>
      </c>
      <c r="E95" s="17">
        <f>IF(OR($A95="",$B95="",$C95=""),"",A95*'MPTO_working_3-way'!$I94)</f>
        <v>3.8033411293017045</v>
      </c>
      <c r="F95" s="21">
        <f>IF(OR($A95="",$B95="",$C95=""),"",B95*'MPTO_working_3-way'!$I94)</f>
        <v>3.7723356309650056</v>
      </c>
      <c r="G95" s="22">
        <f>IF(OR($A95="",$B95="",$C95=""),"",C95*'MPTO_working_3-way'!$I94)</f>
        <v>2.1187090530077426</v>
      </c>
      <c r="H95" s="17">
        <f>IF(OR($A95="",$B95="",$C95=""),"",'MPTO_working_3-way'!E94)</f>
        <v>3.8377856034490776</v>
      </c>
      <c r="I95" s="21">
        <f>IF(OR($A95="",$B95="",$C95=""),"",'MPTO_working_3-way'!F94)</f>
        <v>3.8051692608168928</v>
      </c>
      <c r="J95" s="22">
        <f>IF(OR($A95="",$B95="",$C95=""),"",'MPTO_working_3-way'!G94)</f>
        <v>2.0980517155113514</v>
      </c>
      <c r="K95" s="17">
        <f>IF(OR($A95="",$B95="",$C95=""),"",'OddsRatio_working_3-way'!H94)</f>
        <v>3.8236982688292445</v>
      </c>
      <c r="L95" s="21">
        <f>IF(OR($A95="",$B95="",$C95=""),"",'OddsRatio_working_3-way'!I94)</f>
        <v>3.7920897061184693</v>
      </c>
      <c r="M95" s="22">
        <f>IF(OR($A95="",$B95="",$C95=""),"",'OddsRatio_working_3-way'!J94)</f>
        <v>2.1062996948771291</v>
      </c>
      <c r="N95" s="23">
        <f t="shared" si="23"/>
        <v>26.292671785231121</v>
      </c>
      <c r="O95" s="24">
        <f t="shared" si="24"/>
        <v>26.508775936890562</v>
      </c>
      <c r="P95" s="24">
        <f t="shared" si="25"/>
        <v>47.198552277878314</v>
      </c>
      <c r="Q95" t="s">
        <v>302</v>
      </c>
      <c r="R95" t="s">
        <v>267</v>
      </c>
      <c r="S95" s="62">
        <v>44450</v>
      </c>
      <c r="T95" s="35">
        <v>100</v>
      </c>
      <c r="U95" s="35">
        <f t="shared" si="26"/>
        <v>42.528735632183903</v>
      </c>
      <c r="V95" s="35">
        <f t="shared" si="27"/>
        <v>74.619289340101517</v>
      </c>
      <c r="W95" s="35">
        <f t="shared" si="28"/>
        <v>79.423868312757207</v>
      </c>
      <c r="X95" s="35">
        <f t="shared" si="29"/>
        <v>45.956842347141269</v>
      </c>
      <c r="Y95" s="35">
        <f t="shared" si="30"/>
        <v>78.047396055058883</v>
      </c>
      <c r="Z95" s="35">
        <f t="shared" si="31"/>
        <v>82.851975027714559</v>
      </c>
      <c r="AA95" s="35">
        <f t="shared" si="32"/>
        <v>-3.4281067149573659</v>
      </c>
      <c r="AB95" s="35">
        <f t="shared" si="33"/>
        <v>-3.4281067149573659</v>
      </c>
      <c r="AC95" s="35">
        <f t="shared" si="34"/>
        <v>-3.4281067149573516</v>
      </c>
      <c r="AF95">
        <v>1.79</v>
      </c>
      <c r="AG95">
        <v>2.09</v>
      </c>
      <c r="AJ95" t="s">
        <v>322</v>
      </c>
    </row>
    <row r="96" spans="1:36" ht="15" x14ac:dyDescent="0.25">
      <c r="A96">
        <v>1.74</v>
      </c>
      <c r="B96">
        <v>3.94</v>
      </c>
      <c r="C96">
        <v>4.8600000000000003</v>
      </c>
      <c r="D96" s="20">
        <f t="shared" si="22"/>
        <v>3.4281067149573685E-2</v>
      </c>
      <c r="E96" s="17">
        <f>IF(OR($A96="",$B96="",$C96=""),"",A96*'MPTO_working_3-way'!$I95)</f>
        <v>1.7996490568402581</v>
      </c>
      <c r="F96" s="21">
        <f>IF(OR($A96="",$B96="",$C96=""),"",B96*'MPTO_working_3-way'!$I95)</f>
        <v>4.07506740456932</v>
      </c>
      <c r="G96" s="22">
        <f>IF(OR($A96="",$B96="",$C96=""),"",C96*'MPTO_working_3-way'!$I95)</f>
        <v>5.0266059863469286</v>
      </c>
      <c r="H96" s="17">
        <f>IF(OR($A96="",$B96="",$C96=""),"",'MPTO_working_3-way'!E95)</f>
        <v>1.775298289526799</v>
      </c>
      <c r="I96" s="21">
        <f>IF(OR($A96="",$B96="",$C96=""),"",'MPTO_working_3-way'!F95)</f>
        <v>4.1257515164063134</v>
      </c>
      <c r="J96" s="22">
        <f>IF(OR($A96="",$B96="",$C96=""),"",'MPTO_working_3-way'!G95)</f>
        <v>5.1457721480826191</v>
      </c>
      <c r="K96" s="17">
        <f>IF(OR($A96="",$B96="",$C96=""),"",'OddsRatio_working_3-way'!H95)</f>
        <v>1.7840601035074628</v>
      </c>
      <c r="L96" s="21">
        <f>IF(OR($A96="",$B96="",$C96=""),"",'OddsRatio_working_3-way'!I95)</f>
        <v>4.1150496004215409</v>
      </c>
      <c r="M96" s="22">
        <f>IF(OR($A96="",$B96="",$C96=""),"",'OddsRatio_working_3-way'!J95)</f>
        <v>5.0898270264037917</v>
      </c>
      <c r="N96" s="23">
        <f t="shared" si="23"/>
        <v>55.566389246787615</v>
      </c>
      <c r="O96" s="24">
        <f t="shared" si="24"/>
        <v>24.539471393251386</v>
      </c>
      <c r="P96" s="24">
        <f t="shared" si="25"/>
        <v>19.894139359960995</v>
      </c>
      <c r="Q96" t="s">
        <v>374</v>
      </c>
      <c r="R96" t="s">
        <v>364</v>
      </c>
      <c r="S96" s="62">
        <v>44450</v>
      </c>
      <c r="T96" s="35">
        <v>100</v>
      </c>
      <c r="U96" s="35">
        <f t="shared" si="26"/>
        <v>92.019154030327215</v>
      </c>
      <c r="V96" s="35">
        <f t="shared" si="27"/>
        <v>86.168741355463339</v>
      </c>
      <c r="W96" s="35">
        <f t="shared" si="28"/>
        <v>18.032786885245901</v>
      </c>
      <c r="X96" s="35">
        <f t="shared" si="29"/>
        <v>95.798471759290749</v>
      </c>
      <c r="Y96" s="35">
        <f t="shared" si="30"/>
        <v>89.948059084426887</v>
      </c>
      <c r="Z96" s="35">
        <f t="shared" si="31"/>
        <v>21.812104614209439</v>
      </c>
      <c r="AA96" s="35">
        <f t="shared" si="32"/>
        <v>-3.7793177289635338</v>
      </c>
      <c r="AB96" s="35">
        <f t="shared" si="33"/>
        <v>-3.779317728963548</v>
      </c>
      <c r="AC96" s="35">
        <f t="shared" si="34"/>
        <v>-3.7793177289635373</v>
      </c>
      <c r="AF96">
        <v>1.81</v>
      </c>
      <c r="AG96">
        <v>2.06</v>
      </c>
      <c r="AJ96" t="s">
        <v>322</v>
      </c>
    </row>
    <row r="97" spans="1:36" ht="15" x14ac:dyDescent="0.25">
      <c r="A97">
        <v>12.53</v>
      </c>
      <c r="B97">
        <v>7.23</v>
      </c>
      <c r="C97">
        <v>1.22</v>
      </c>
      <c r="D97" s="20">
        <f t="shared" si="22"/>
        <v>3.7793177289635382E-2</v>
      </c>
      <c r="E97" s="17">
        <f>IF(OR($A97="",$B97="",$C97=""),"",A97*'MPTO_working_3-way'!$I96)</f>
        <v>13.003548511439131</v>
      </c>
      <c r="F97" s="21">
        <f>IF(OR($A97="",$B97="",$C97=""),"",B97*'MPTO_working_3-way'!$I96)</f>
        <v>7.5032446718040644</v>
      </c>
      <c r="G97" s="22">
        <f>IF(OR($A97="",$B97="",$C97=""),"",C97*'MPTO_working_3-way'!$I96)</f>
        <v>1.2661076762933552</v>
      </c>
      <c r="H97" s="17">
        <f>IF(OR($A97="",$B97="",$C97=""),"",'MPTO_working_3-way'!E96)</f>
        <v>14.8785758088758</v>
      </c>
      <c r="I97" s="21">
        <f>IF(OR($A97="",$B97="",$C97=""),"",'MPTO_working_3-way'!F96)</f>
        <v>7.9545090737387296</v>
      </c>
      <c r="J97" s="22">
        <f>IF(OR($A97="",$B97="",$C97=""),"",'MPTO_working_3-way'!G96)</f>
        <v>1.2390431332335456</v>
      </c>
      <c r="K97" s="17">
        <f>IF(OR($A97="",$B97="",$C97=""),"",'OddsRatio_working_3-way'!H96)</f>
        <v>13.895639047248519</v>
      </c>
      <c r="L97" s="21">
        <f>IF(OR($A97="",$B97="",$C97=""),"",'OddsRatio_working_3-way'!I96)</f>
        <v>7.9678951660328092</v>
      </c>
      <c r="M97" s="22">
        <f>IF(OR($A97="",$B97="",$C97=""),"",'OddsRatio_working_3-way'!J96)</f>
        <v>1.2460572931825389</v>
      </c>
      <c r="N97" s="23">
        <f t="shared" si="23"/>
        <v>7.6902085543827283</v>
      </c>
      <c r="O97" s="24">
        <f t="shared" si="24"/>
        <v>13.327567522325806</v>
      </c>
      <c r="P97" s="24">
        <f t="shared" si="25"/>
        <v>78.982223923291457</v>
      </c>
      <c r="Q97" t="s">
        <v>268</v>
      </c>
      <c r="R97" t="s">
        <v>307</v>
      </c>
      <c r="S97" s="62">
        <v>44450</v>
      </c>
      <c r="T97" s="35">
        <v>100</v>
      </c>
      <c r="U97" s="35">
        <f t="shared" si="26"/>
        <v>69.6048632218845</v>
      </c>
      <c r="V97" s="35">
        <f t="shared" si="27"/>
        <v>74.424552429667528</v>
      </c>
      <c r="W97" s="35">
        <f t="shared" si="28"/>
        <v>53.051643192488264</v>
      </c>
      <c r="X97" s="35">
        <f t="shared" si="29"/>
        <v>72.523804377844229</v>
      </c>
      <c r="Y97" s="35">
        <f t="shared" si="30"/>
        <v>77.343493585627243</v>
      </c>
      <c r="Z97" s="35">
        <f t="shared" si="31"/>
        <v>55.970584348447986</v>
      </c>
      <c r="AA97" s="35">
        <f t="shared" si="32"/>
        <v>-2.9189411559597289</v>
      </c>
      <c r="AB97" s="35">
        <f t="shared" si="33"/>
        <v>-2.9189411559597147</v>
      </c>
      <c r="AC97" s="35">
        <f t="shared" si="34"/>
        <v>-2.9189411559597218</v>
      </c>
      <c r="AF97">
        <v>1.37</v>
      </c>
      <c r="AG97">
        <v>3.21</v>
      </c>
      <c r="AJ97" t="s">
        <v>322</v>
      </c>
    </row>
    <row r="98" spans="1:36" ht="15" x14ac:dyDescent="0.25">
      <c r="A98">
        <v>3.29</v>
      </c>
      <c r="B98">
        <v>3.91</v>
      </c>
      <c r="C98">
        <v>2.13</v>
      </c>
      <c r="D98" s="20">
        <f t="shared" si="22"/>
        <v>2.91894115595972E-2</v>
      </c>
      <c r="E98" s="17">
        <f>IF(OR($A98="",$B98="",$C98=""),"",A98*'MPTO_working_3-way'!$I97)</f>
        <v>3.3860331640310748</v>
      </c>
      <c r="F98" s="21">
        <f>IF(OR($A98="",$B98="",$C98=""),"",B98*'MPTO_working_3-way'!$I97)</f>
        <v>4.024130599198025</v>
      </c>
      <c r="G98" s="22">
        <f>IF(OR($A98="",$B98="",$C98=""),"",C98*'MPTO_working_3-way'!$I97)</f>
        <v>2.192173446621942</v>
      </c>
      <c r="H98" s="17">
        <f>IF(OR($A98="",$B98="",$C98=""),"",'MPTO_working_3-way'!E97)</f>
        <v>3.3987991452756448</v>
      </c>
      <c r="I98" s="21">
        <f>IF(OR($A98="",$B98="",$C98=""),"",'MPTO_working_3-way'!F97)</f>
        <v>4.0646329999341857</v>
      </c>
      <c r="J98" s="22">
        <f>IF(OR($A98="",$B98="",$C98=""),"",'MPTO_working_3-way'!G97)</f>
        <v>2.1750773518785382</v>
      </c>
      <c r="K98" s="17">
        <f>IF(OR($A98="",$B98="",$C98=""),"",'OddsRatio_working_3-way'!H97)</f>
        <v>3.3957471379462669</v>
      </c>
      <c r="L98" s="21">
        <f>IF(OR($A98="",$B98="",$C98=""),"",'OddsRatio_working_3-way'!I97)</f>
        <v>4.0443773674339019</v>
      </c>
      <c r="M98" s="22">
        <f>IF(OR($A98="",$B98="",$C98=""),"",'OddsRatio_working_3-way'!J97)</f>
        <v>2.1821809021306908</v>
      </c>
      <c r="N98" s="23">
        <f t="shared" si="23"/>
        <v>29.533083450650533</v>
      </c>
      <c r="O98" s="24">
        <f t="shared" si="24"/>
        <v>24.850088120879864</v>
      </c>
      <c r="P98" s="24">
        <f t="shared" si="25"/>
        <v>45.616828428469603</v>
      </c>
      <c r="Q98" t="s">
        <v>306</v>
      </c>
      <c r="R98" t="s">
        <v>304</v>
      </c>
      <c r="S98" s="62">
        <v>44450</v>
      </c>
      <c r="T98" s="35">
        <v>100</v>
      </c>
      <c r="U98" s="35">
        <f t="shared" si="26"/>
        <v>77.32426303854875</v>
      </c>
      <c r="V98" s="35">
        <f t="shared" si="27"/>
        <v>72.451790633608823</v>
      </c>
      <c r="W98" s="35">
        <f t="shared" si="28"/>
        <v>47.368421052631575</v>
      </c>
      <c r="X98" s="35">
        <f t="shared" si="29"/>
        <v>80.179788313759602</v>
      </c>
      <c r="Y98" s="35">
        <f t="shared" si="30"/>
        <v>75.30731590881966</v>
      </c>
      <c r="Z98" s="35">
        <f t="shared" si="31"/>
        <v>50.223946327842427</v>
      </c>
      <c r="AA98" s="35">
        <f t="shared" si="32"/>
        <v>-2.8555252752108515</v>
      </c>
      <c r="AB98" s="35">
        <f t="shared" si="33"/>
        <v>-2.8555252752108373</v>
      </c>
      <c r="AC98" s="35">
        <f t="shared" si="34"/>
        <v>-2.8555252752108515</v>
      </c>
      <c r="AF98">
        <v>1.65</v>
      </c>
      <c r="AG98">
        <v>2.34</v>
      </c>
      <c r="AJ98" t="s">
        <v>322</v>
      </c>
    </row>
    <row r="99" spans="1:36" ht="15" x14ac:dyDescent="0.25">
      <c r="A99">
        <v>4.41</v>
      </c>
      <c r="B99">
        <v>3.63</v>
      </c>
      <c r="C99">
        <v>1.9</v>
      </c>
      <c r="D99" s="20">
        <f t="shared" si="22"/>
        <v>2.8555252752108462E-2</v>
      </c>
      <c r="E99" s="17">
        <f>IF(OR($A99="",$B99="",$C99=""),"",A99*'MPTO_working_3-way'!$I98)</f>
        <v>4.5359286646367982</v>
      </c>
      <c r="F99" s="21">
        <f>IF(OR($A99="",$B99="",$C99=""),"",B99*'MPTO_working_3-way'!$I98)</f>
        <v>3.7336555674901537</v>
      </c>
      <c r="G99" s="22">
        <f>IF(OR($A99="",$B99="",$C99=""),"",C99*'MPTO_working_3-way'!$I98)</f>
        <v>1.9542549802290059</v>
      </c>
      <c r="H99" s="17">
        <f>IF(OR($A99="",$B99="",$C99=""),"",'MPTO_working_3-way'!E98)</f>
        <v>4.6032260359077348</v>
      </c>
      <c r="I99" s="21">
        <f>IF(OR($A99="",$B99="",$C99=""),"",'MPTO_working_3-way'!F98)</f>
        <v>3.7599119351158108</v>
      </c>
      <c r="J99" s="22">
        <f>IF(OR($A99="",$B99="",$C99=""),"",'MPTO_working_3-way'!G98)</f>
        <v>1.93499436025292</v>
      </c>
      <c r="K99" s="17">
        <f>IF(OR($A99="",$B99="",$C99=""),"",'OddsRatio_working_3-way'!H98)</f>
        <v>4.5706708954376749</v>
      </c>
      <c r="L99" s="21">
        <f>IF(OR($A99="",$B99="",$C99=""),"",'OddsRatio_working_3-way'!I98)</f>
        <v>3.7539191950149804</v>
      </c>
      <c r="M99" s="22">
        <f>IF(OR($A99="",$B99="",$C99=""),"",'OddsRatio_working_3-way'!J98)</f>
        <v>1.9424058081800313</v>
      </c>
      <c r="N99" s="23">
        <f t="shared" si="23"/>
        <v>22.04620208858757</v>
      </c>
      <c r="O99" s="24">
        <f t="shared" si="24"/>
        <v>26.783402537374979</v>
      </c>
      <c r="P99" s="24">
        <f t="shared" si="25"/>
        <v>51.170395374037469</v>
      </c>
      <c r="Q99" t="s">
        <v>132</v>
      </c>
      <c r="R99" t="s">
        <v>133</v>
      </c>
      <c r="S99" s="62">
        <v>44450</v>
      </c>
      <c r="T99" s="35">
        <v>100</v>
      </c>
      <c r="U99" s="35">
        <f t="shared" si="26"/>
        <v>84.227129337539424</v>
      </c>
      <c r="V99" s="35">
        <f t="shared" si="27"/>
        <v>77.678571428571431</v>
      </c>
      <c r="W99" s="35">
        <f t="shared" si="28"/>
        <v>35.064935064935064</v>
      </c>
      <c r="X99" s="35">
        <f t="shared" si="29"/>
        <v>87.256493506493499</v>
      </c>
      <c r="Y99" s="35">
        <f t="shared" si="30"/>
        <v>80.707935597525506</v>
      </c>
      <c r="Z99" s="35">
        <f t="shared" si="31"/>
        <v>38.094299233889139</v>
      </c>
      <c r="AA99" s="35">
        <f t="shared" si="32"/>
        <v>-3.0293641689540749</v>
      </c>
      <c r="AB99" s="35">
        <f t="shared" si="33"/>
        <v>-3.0293641689540749</v>
      </c>
      <c r="AC99" s="35">
        <f t="shared" si="34"/>
        <v>-3.0293641689540749</v>
      </c>
      <c r="AF99">
        <v>2.21</v>
      </c>
      <c r="AG99">
        <v>1.72</v>
      </c>
      <c r="AJ99" t="s">
        <v>312</v>
      </c>
    </row>
    <row r="100" spans="1:36" ht="15" x14ac:dyDescent="0.25">
      <c r="A100">
        <v>6.34</v>
      </c>
      <c r="B100">
        <v>4.4800000000000004</v>
      </c>
      <c r="C100">
        <v>1.54</v>
      </c>
      <c r="D100" s="20">
        <f t="shared" si="22"/>
        <v>3.029364168954074E-2</v>
      </c>
      <c r="E100" s="17">
        <f>IF(OR($A100="",$B100="",$C100=""),"",A100*'MPTO_working_3-way'!$I99)</f>
        <v>6.5320616883116882</v>
      </c>
      <c r="F100" s="21">
        <f>IF(OR($A100="",$B100="",$C100=""),"",B100*'MPTO_working_3-way'!$I99)</f>
        <v>4.6157155147691427</v>
      </c>
      <c r="G100" s="22">
        <f>IF(OR($A100="",$B100="",$C100=""),"",C100*'MPTO_working_3-way'!$I99)</f>
        <v>1.5866522082018928</v>
      </c>
      <c r="H100" s="17">
        <f>IF(OR($A100="",$B100="",$C100=""),"",'MPTO_working_3-way'!E99)</f>
        <v>6.7736530823442349</v>
      </c>
      <c r="I100" s="21">
        <f>IF(OR($A100="",$B100="",$C100=""),"",'MPTO_working_3-way'!F99)</f>
        <v>4.6922713401203078</v>
      </c>
      <c r="J100" s="22">
        <f>IF(OR($A100="",$B100="",$C100=""),"",'MPTO_working_3-way'!G99)</f>
        <v>1.5643264273955264</v>
      </c>
      <c r="K100" s="17">
        <f>IF(OR($A100="",$B100="",$C100=""),"",'OddsRatio_working_3-way'!H99)</f>
        <v>6.6538065722603168</v>
      </c>
      <c r="L100" s="21">
        <f>IF(OR($A100="",$B100="",$C100=""),"",'OddsRatio_working_3-way'!I99)</f>
        <v>4.6845031594505429</v>
      </c>
      <c r="M100" s="22">
        <f>IF(OR($A100="",$B100="",$C100=""),"",'OddsRatio_working_3-way'!J99)</f>
        <v>1.5717332488802569</v>
      </c>
      <c r="N100" s="23">
        <f t="shared" si="23"/>
        <v>15.309102205653929</v>
      </c>
      <c r="O100" s="24">
        <f t="shared" si="24"/>
        <v>21.665113389251321</v>
      </c>
      <c r="P100" s="24">
        <f t="shared" si="25"/>
        <v>63.025784405094754</v>
      </c>
      <c r="Q100" t="s">
        <v>131</v>
      </c>
      <c r="R100" t="s">
        <v>111</v>
      </c>
      <c r="S100" s="62">
        <v>44450</v>
      </c>
      <c r="T100" s="35">
        <v>100</v>
      </c>
      <c r="U100" s="35">
        <f t="shared" si="26"/>
        <v>61.832061068702288</v>
      </c>
      <c r="V100" s="35">
        <f t="shared" si="27"/>
        <v>69.325153374233125</v>
      </c>
      <c r="W100" s="35">
        <f t="shared" si="28"/>
        <v>66.21621621621621</v>
      </c>
      <c r="X100" s="35">
        <f t="shared" si="29"/>
        <v>64.458630409550651</v>
      </c>
      <c r="Y100" s="35">
        <f t="shared" si="30"/>
        <v>71.951722715081488</v>
      </c>
      <c r="Z100" s="35">
        <f t="shared" si="31"/>
        <v>68.842785557064573</v>
      </c>
      <c r="AA100" s="35">
        <f t="shared" si="32"/>
        <v>-2.6265693408483628</v>
      </c>
      <c r="AB100" s="35">
        <f t="shared" si="33"/>
        <v>-2.6265693408483628</v>
      </c>
      <c r="AC100" s="35">
        <f t="shared" si="34"/>
        <v>-2.6265693408483628</v>
      </c>
      <c r="AF100">
        <v>1.81</v>
      </c>
      <c r="AG100">
        <v>2.0699999999999998</v>
      </c>
      <c r="AJ100" t="s">
        <v>312</v>
      </c>
    </row>
    <row r="101" spans="1:36" ht="15" x14ac:dyDescent="0.25">
      <c r="A101">
        <v>2.62</v>
      </c>
      <c r="B101">
        <v>3.26</v>
      </c>
      <c r="C101">
        <v>2.96</v>
      </c>
      <c r="D101" s="20">
        <f t="shared" si="22"/>
        <v>2.6265693408483504E-2</v>
      </c>
      <c r="E101" s="17">
        <f>IF(OR($A101="",$B101="",$C101=""),"",A101*'MPTO_working_3-way'!$I100)</f>
        <v>2.6888161167302269</v>
      </c>
      <c r="F101" s="21">
        <f>IF(OR($A101="",$B101="",$C101=""),"",B101*'MPTO_working_3-way'!$I100)</f>
        <v>3.3456261605116562</v>
      </c>
      <c r="G101" s="22">
        <f>IF(OR($A101="",$B101="",$C101=""),"",C101*'MPTO_working_3-way'!$I100)</f>
        <v>3.0377464524891113</v>
      </c>
      <c r="H101" s="17">
        <f>IF(OR($A101="",$B101="",$C101=""),"",'MPTO_working_3-way'!E100)</f>
        <v>2.6815103770398974</v>
      </c>
      <c r="I101" s="21">
        <f>IF(OR($A101="",$B101="",$C101=""),"",'MPTO_working_3-way'!F100)</f>
        <v>3.3557808773485993</v>
      </c>
      <c r="J101" s="22">
        <f>IF(OR($A101="",$B101="",$C101=""),"",'MPTO_working_3-way'!G100)</f>
        <v>3.0387506955253039</v>
      </c>
      <c r="K101" s="17">
        <f>IF(OR($A101="",$B101="",$C101=""),"",'OddsRatio_working_3-way'!H100)</f>
        <v>2.6849513465431922</v>
      </c>
      <c r="L101" s="21">
        <f>IF(OR($A101="",$B101="",$C101=""),"",'OddsRatio_working_3-way'!I100)</f>
        <v>3.3506111377701315</v>
      </c>
      <c r="M101" s="22">
        <f>IF(OR($A101="",$B101="",$C101=""),"",'OddsRatio_working_3-way'!J100)</f>
        <v>3.0385831106325032</v>
      </c>
      <c r="N101" s="23">
        <f t="shared" si="23"/>
        <v>37.191089185230872</v>
      </c>
      <c r="O101" s="24">
        <f t="shared" si="24"/>
        <v>29.889771062976955</v>
      </c>
      <c r="P101" s="24">
        <f t="shared" si="25"/>
        <v>32.919139751792187</v>
      </c>
      <c r="Q101" t="s">
        <v>130</v>
      </c>
      <c r="R101" t="s">
        <v>109</v>
      </c>
      <c r="S101" s="62">
        <v>44450</v>
      </c>
      <c r="T101" s="35">
        <v>100</v>
      </c>
      <c r="U101" s="35">
        <f t="shared" si="26"/>
        <v>86.84210526315789</v>
      </c>
      <c r="V101" s="35">
        <f t="shared" si="27"/>
        <v>78.021978021978015</v>
      </c>
      <c r="W101" s="35">
        <f t="shared" si="28"/>
        <v>31.506849315068493</v>
      </c>
      <c r="X101" s="35">
        <f t="shared" si="29"/>
        <v>90.471172662953478</v>
      </c>
      <c r="Y101" s="35">
        <f t="shared" si="30"/>
        <v>81.651045421773603</v>
      </c>
      <c r="Z101" s="35">
        <f t="shared" si="31"/>
        <v>35.135916714864081</v>
      </c>
      <c r="AA101" s="35">
        <f t="shared" si="32"/>
        <v>-3.6290673997955878</v>
      </c>
      <c r="AB101" s="35">
        <f t="shared" si="33"/>
        <v>-3.6290673997955878</v>
      </c>
      <c r="AC101" s="35">
        <f t="shared" si="34"/>
        <v>-3.6290673997955878</v>
      </c>
      <c r="AF101">
        <v>2.14</v>
      </c>
      <c r="AG101">
        <v>1.77</v>
      </c>
      <c r="AJ101" t="s">
        <v>312</v>
      </c>
    </row>
    <row r="102" spans="1:36" ht="15" x14ac:dyDescent="0.25">
      <c r="A102">
        <v>7.6</v>
      </c>
      <c r="B102">
        <v>4.55</v>
      </c>
      <c r="C102">
        <v>1.46</v>
      </c>
      <c r="D102" s="20">
        <f t="shared" si="22"/>
        <v>3.6290673997955825E-2</v>
      </c>
      <c r="E102" s="17">
        <f>IF(OR($A102="",$B102="",$C102=""),"",A102*'MPTO_working_3-way'!$I101)</f>
        <v>7.8758091223844637</v>
      </c>
      <c r="F102" s="21">
        <f>IF(OR($A102="",$B102="",$C102=""),"",B102*'MPTO_working_3-way'!$I101)</f>
        <v>4.7151225666906988</v>
      </c>
      <c r="G102" s="22">
        <f>IF(OR($A102="",$B102="",$C102=""),"",C102*'MPTO_working_3-way'!$I101)</f>
        <v>1.5129843840370154</v>
      </c>
      <c r="H102" s="17">
        <f>IF(OR($A102="",$B102="",$C102=""),"",'MPTO_working_3-way'!E101)</f>
        <v>8.3694575836611964</v>
      </c>
      <c r="I102" s="21">
        <f>IF(OR($A102="",$B102="",$C102=""),"",'MPTO_working_3-way'!F101)</f>
        <v>4.815022984632404</v>
      </c>
      <c r="J102" s="22">
        <f>IF(OR($A102="",$B102="",$C102=""),"",'MPTO_working_3-way'!G101)</f>
        <v>1.4862493351833714</v>
      </c>
      <c r="K102" s="17">
        <f>IF(OR($A102="",$B102="",$C102=""),"",'OddsRatio_working_3-way'!H101)</f>
        <v>8.0990725681656119</v>
      </c>
      <c r="L102" s="21">
        <f>IF(OR($A102="",$B102="",$C102=""),"",'OddsRatio_working_3-way'!I101)</f>
        <v>4.818440548028474</v>
      </c>
      <c r="M102" s="22">
        <f>IF(OR($A102="",$B102="",$C102=""),"",'OddsRatio_working_3-way'!J101)</f>
        <v>1.4947838456600278</v>
      </c>
      <c r="N102" s="23">
        <f t="shared" si="23"/>
        <v>12.6971081251553</v>
      </c>
      <c r="O102" s="24">
        <f t="shared" si="24"/>
        <v>21.208356428830829</v>
      </c>
      <c r="P102" s="24">
        <f t="shared" si="25"/>
        <v>66.094535446013879</v>
      </c>
      <c r="Q102" t="s">
        <v>449</v>
      </c>
      <c r="R102" t="s">
        <v>448</v>
      </c>
      <c r="S102" s="62">
        <v>44450</v>
      </c>
      <c r="T102" s="35">
        <v>100</v>
      </c>
      <c r="U102" s="35">
        <f t="shared" si="26"/>
        <v>13.043478260869554</v>
      </c>
      <c r="V102" s="35">
        <f t="shared" si="27"/>
        <v>88.713318284424389</v>
      </c>
      <c r="W102" s="35">
        <f t="shared" si="28"/>
        <v>94.903160040774708</v>
      </c>
      <c r="X102" s="35">
        <f t="shared" si="29"/>
        <v>16.383521674800903</v>
      </c>
      <c r="Y102" s="35">
        <f t="shared" si="30"/>
        <v>92.053361698355715</v>
      </c>
      <c r="Z102" s="35">
        <f t="shared" si="31"/>
        <v>98.243203454706062</v>
      </c>
      <c r="AA102" s="35">
        <f t="shared" si="32"/>
        <v>-3.3400434139313493</v>
      </c>
      <c r="AB102" s="35">
        <f t="shared" si="33"/>
        <v>-3.3400434139313262</v>
      </c>
      <c r="AC102" s="35">
        <f t="shared" si="34"/>
        <v>-3.3400434139313546</v>
      </c>
      <c r="AF102">
        <v>1.94</v>
      </c>
      <c r="AG102">
        <v>1.94</v>
      </c>
      <c r="AJ102" t="s">
        <v>459</v>
      </c>
    </row>
    <row r="103" spans="1:36" ht="15" x14ac:dyDescent="0.25">
      <c r="A103">
        <v>1.1499999999999999</v>
      </c>
      <c r="B103">
        <v>8.86</v>
      </c>
      <c r="C103">
        <v>19.62</v>
      </c>
      <c r="D103" s="20">
        <f t="shared" si="22"/>
        <v>3.3400434139313484E-2</v>
      </c>
      <c r="E103" s="17">
        <f>IF(OR($A103="",$B103="",$C103=""),"",A103*'MPTO_working_3-way'!$I102)</f>
        <v>1.1884104992602105</v>
      </c>
      <c r="F103" s="21">
        <f>IF(OR($A103="",$B103="",$C103=""),"",B103*'MPTO_working_3-way'!$I102)</f>
        <v>9.1559278464743166</v>
      </c>
      <c r="G103" s="22">
        <f>IF(OR($A103="",$B103="",$C103=""),"",C103*'MPTO_working_3-way'!$I102)</f>
        <v>20.27531651781333</v>
      </c>
      <c r="H103" s="17">
        <f>IF(OR($A103="",$B103="",$C103=""),"",'MPTO_working_3-way'!E102)</f>
        <v>1.1649149887714714</v>
      </c>
      <c r="I103" s="21">
        <f>IF(OR($A103="",$B103="",$C103=""),"",'MPTO_working_3-way'!F102)</f>
        <v>9.82961936327915</v>
      </c>
      <c r="J103" s="22">
        <f>IF(OR($A103="",$B103="",$C103=""),"",'MPTO_working_3-way'!G102)</f>
        <v>25.103601593638864</v>
      </c>
      <c r="K103" s="17">
        <f>IF(OR($A103="",$B103="",$C103=""),"",'OddsRatio_working_3-way'!H102)</f>
        <v>1.1705758868965752</v>
      </c>
      <c r="L103" s="21">
        <f>IF(OR($A103="",$B103="",$C103=""),"",'OddsRatio_working_3-way'!I102)</f>
        <v>9.9381764733805653</v>
      </c>
      <c r="M103" s="22">
        <f>IF(OR($A103="",$B103="",$C103=""),"",'OddsRatio_working_3-way'!J102)</f>
        <v>22.174153426761592</v>
      </c>
      <c r="N103" s="23">
        <f t="shared" si="23"/>
        <v>84.146008523359853</v>
      </c>
      <c r="O103" s="24">
        <f t="shared" si="24"/>
        <v>10.921885982151673</v>
      </c>
      <c r="P103" s="24">
        <f t="shared" si="25"/>
        <v>4.9321054944884724</v>
      </c>
      <c r="Q103" t="s">
        <v>410</v>
      </c>
      <c r="R103" t="s">
        <v>447</v>
      </c>
      <c r="S103" s="62">
        <v>44450</v>
      </c>
      <c r="T103" s="35">
        <v>100</v>
      </c>
      <c r="U103" s="35">
        <f t="shared" si="26"/>
        <v>57.264957264957268</v>
      </c>
      <c r="V103" s="35">
        <f t="shared" si="27"/>
        <v>70.059880239520965</v>
      </c>
      <c r="W103" s="35">
        <f t="shared" si="28"/>
        <v>69.325153374233125</v>
      </c>
      <c r="X103" s="35">
        <f t="shared" si="29"/>
        <v>60.614966386245918</v>
      </c>
      <c r="Y103" s="35">
        <f t="shared" si="30"/>
        <v>73.409889360809615</v>
      </c>
      <c r="Z103" s="35">
        <f t="shared" si="31"/>
        <v>72.675162495521789</v>
      </c>
      <c r="AA103" s="35">
        <f t="shared" si="32"/>
        <v>-3.3500091212886502</v>
      </c>
      <c r="AB103" s="35">
        <f t="shared" si="33"/>
        <v>-3.3500091212886502</v>
      </c>
      <c r="AC103" s="35">
        <f t="shared" si="34"/>
        <v>-3.3500091212886645</v>
      </c>
      <c r="AF103">
        <v>1.36</v>
      </c>
      <c r="AG103">
        <v>3.26</v>
      </c>
      <c r="AJ103" t="s">
        <v>459</v>
      </c>
    </row>
    <row r="104" spans="1:36" ht="15" x14ac:dyDescent="0.25">
      <c r="A104">
        <v>2.34</v>
      </c>
      <c r="B104">
        <v>3.34</v>
      </c>
      <c r="C104">
        <v>3.26</v>
      </c>
      <c r="D104" s="20">
        <f t="shared" si="22"/>
        <v>3.3500091212886662E-2</v>
      </c>
      <c r="E104" s="17">
        <f>IF(OR($A104="",$B104="",$C104=""),"",A104*'MPTO_working_3-way'!$I103)</f>
        <v>2.4183902134381547</v>
      </c>
      <c r="F104" s="21">
        <f>IF(OR($A104="",$B104="",$C104=""),"",B104*'MPTO_working_3-way'!$I103)</f>
        <v>3.4518903046510414</v>
      </c>
      <c r="G104" s="22">
        <f>IF(OR($A104="",$B104="",$C104=""),"",C104*'MPTO_working_3-way'!$I103)</f>
        <v>3.3692102973540101</v>
      </c>
      <c r="H104" s="17">
        <f>IF(OR($A104="",$B104="",$C104=""),"",'MPTO_working_3-way'!E103)</f>
        <v>2.4027849414692528</v>
      </c>
      <c r="I104" s="21">
        <f>IF(OR($A104="",$B104="",$C104=""),"",'MPTO_working_3-way'!F103)</f>
        <v>3.4693973072201207</v>
      </c>
      <c r="J104" s="22">
        <f>IF(OR($A104="",$B104="",$C104=""),"",'MPTO_working_3-way'!G103)</f>
        <v>3.3831585850220085</v>
      </c>
      <c r="K104" s="17">
        <f>IF(OR($A104="",$B104="",$C104=""),"",'OddsRatio_working_3-way'!H103)</f>
        <v>2.4095622839399526</v>
      </c>
      <c r="L104" s="21">
        <f>IF(OR($A104="",$B104="",$C104=""),"",'OddsRatio_working_3-way'!I103)</f>
        <v>3.461474436133948</v>
      </c>
      <c r="M104" s="22">
        <f>IF(OR($A104="",$B104="",$C104=""),"",'OddsRatio_working_3-way'!J103)</f>
        <v>3.3773214639584284</v>
      </c>
      <c r="N104" s="23">
        <f t="shared" si="23"/>
        <v>41.349819993620017</v>
      </c>
      <c r="O104" s="24">
        <f t="shared" si="24"/>
        <v>28.969634366787677</v>
      </c>
      <c r="P104" s="24">
        <f t="shared" si="25"/>
        <v>29.680545639592289</v>
      </c>
      <c r="Q104" t="s">
        <v>443</v>
      </c>
      <c r="R104" t="s">
        <v>412</v>
      </c>
      <c r="S104" s="62">
        <v>44450</v>
      </c>
      <c r="T104" s="35">
        <v>100</v>
      </c>
      <c r="U104" s="35">
        <f t="shared" si="26"/>
        <v>66.996699669967001</v>
      </c>
      <c r="V104" s="35">
        <f t="shared" si="27"/>
        <v>69.696969696969703</v>
      </c>
      <c r="W104" s="35">
        <f t="shared" si="28"/>
        <v>60.629921259842511</v>
      </c>
      <c r="X104" s="35">
        <f t="shared" si="29"/>
        <v>69.673109043187779</v>
      </c>
      <c r="Y104" s="35">
        <f t="shared" si="30"/>
        <v>72.373379070190481</v>
      </c>
      <c r="Z104" s="35">
        <f t="shared" si="31"/>
        <v>63.306330633063304</v>
      </c>
      <c r="AA104" s="35">
        <f t="shared" si="32"/>
        <v>-2.6764093732207783</v>
      </c>
      <c r="AB104" s="35">
        <f t="shared" si="33"/>
        <v>-2.6764093732207783</v>
      </c>
      <c r="AC104" s="35">
        <f t="shared" si="34"/>
        <v>-2.6764093732207925</v>
      </c>
      <c r="AF104">
        <v>2.3199999999999998</v>
      </c>
      <c r="AG104">
        <v>1.65</v>
      </c>
      <c r="AJ104" t="s">
        <v>459</v>
      </c>
    </row>
    <row r="105" spans="1:36" ht="15" x14ac:dyDescent="0.25">
      <c r="A105">
        <v>3.03</v>
      </c>
      <c r="B105">
        <v>3.3</v>
      </c>
      <c r="C105">
        <v>2.54</v>
      </c>
      <c r="D105" s="20">
        <f t="shared" si="22"/>
        <v>2.6764093732207783E-2</v>
      </c>
      <c r="E105" s="17">
        <f>IF(OR($A105="",$B105="",$C105=""),"",A105*'MPTO_working_3-way'!$I104)</f>
        <v>3.1110952040085893</v>
      </c>
      <c r="F105" s="21">
        <f>IF(OR($A105="",$B105="",$C105=""),"",B105*'MPTO_working_3-way'!$I104)</f>
        <v>3.3883215093162855</v>
      </c>
      <c r="G105" s="22">
        <f>IF(OR($A105="",$B105="",$C105=""),"",C105*'MPTO_working_3-way'!$I104)</f>
        <v>2.607980798079808</v>
      </c>
      <c r="H105" s="17">
        <f>IF(OR($A105="",$B105="",$C105=""),"",'MPTO_working_3-way'!E104)</f>
        <v>3.1141817343558023</v>
      </c>
      <c r="I105" s="21">
        <f>IF(OR($A105="",$B105="",$C105=""),"",'MPTO_working_3-way'!F104)</f>
        <v>3.4001006744653668</v>
      </c>
      <c r="J105" s="22">
        <f>IF(OR($A105="",$B105="",$C105=""),"",'MPTO_working_3-way'!G104)</f>
        <v>2.5988915744513643</v>
      </c>
      <c r="K105" s="17">
        <f>IF(OR($A105="",$B105="",$C105=""),"",'OddsRatio_working_3-way'!H104)</f>
        <v>3.1131432537677002</v>
      </c>
      <c r="L105" s="21">
        <f>IF(OR($A105="",$B105="",$C105=""),"",'OddsRatio_working_3-way'!I104)</f>
        <v>3.3942017160914828</v>
      </c>
      <c r="M105" s="22">
        <f>IF(OR($A105="",$B105="",$C105=""),"",'OddsRatio_working_3-way'!J104)</f>
        <v>2.6030741925134282</v>
      </c>
      <c r="N105" s="23">
        <f t="shared" si="23"/>
        <v>32.143021490037277</v>
      </c>
      <c r="O105" s="24">
        <f t="shared" si="24"/>
        <v>29.513137913579683</v>
      </c>
      <c r="P105" s="24">
        <f t="shared" si="25"/>
        <v>38.343840596383046</v>
      </c>
      <c r="Q105" t="s">
        <v>413</v>
      </c>
      <c r="R105" t="s">
        <v>446</v>
      </c>
      <c r="S105" s="62">
        <v>44450</v>
      </c>
      <c r="T105" s="35">
        <v>100</v>
      </c>
      <c r="U105" s="35">
        <f t="shared" si="26"/>
        <v>58.333333333333336</v>
      </c>
      <c r="V105" s="35">
        <f t="shared" si="27"/>
        <v>68.55345911949685</v>
      </c>
      <c r="W105" s="35">
        <f t="shared" si="28"/>
        <v>69.78851963746223</v>
      </c>
      <c r="X105" s="35">
        <f t="shared" si="29"/>
        <v>61.658021243040906</v>
      </c>
      <c r="Y105" s="35">
        <f t="shared" si="30"/>
        <v>71.878147029204428</v>
      </c>
      <c r="Z105" s="35">
        <f t="shared" si="31"/>
        <v>73.113207547169807</v>
      </c>
      <c r="AA105" s="35">
        <f t="shared" si="32"/>
        <v>-3.3246879097075706</v>
      </c>
      <c r="AB105" s="35">
        <f t="shared" si="33"/>
        <v>-3.3246879097075777</v>
      </c>
      <c r="AC105" s="35">
        <f t="shared" si="34"/>
        <v>-3.3246879097075777</v>
      </c>
      <c r="AF105">
        <v>2.33</v>
      </c>
      <c r="AG105">
        <v>1.65</v>
      </c>
      <c r="AJ105" t="s">
        <v>459</v>
      </c>
    </row>
    <row r="106" spans="1:36" ht="15" x14ac:dyDescent="0.25">
      <c r="A106">
        <v>2.4</v>
      </c>
      <c r="B106">
        <v>3.18</v>
      </c>
      <c r="C106">
        <v>3.31</v>
      </c>
      <c r="D106" s="20">
        <f t="shared" si="22"/>
        <v>3.3246879097075688E-2</v>
      </c>
      <c r="E106" s="17">
        <f>IF(OR($A106="",$B106="",$C106=""),"",A106*'MPTO_working_3-way'!$I105)</f>
        <v>2.4797925098329814</v>
      </c>
      <c r="F106" s="21">
        <f>IF(OR($A106="",$B106="",$C106=""),"",B106*'MPTO_working_3-way'!$I105)</f>
        <v>3.2857250755287009</v>
      </c>
      <c r="G106" s="22">
        <f>IF(OR($A106="",$B106="",$C106=""),"",C106*'MPTO_working_3-way'!$I105)</f>
        <v>3.4200471698113204</v>
      </c>
      <c r="H106" s="17">
        <f>IF(OR($A106="",$B106="",$C106=""),"",'MPTO_working_3-way'!E105)</f>
        <v>2.4655782249186005</v>
      </c>
      <c r="I106" s="21">
        <f>IF(OR($A106="",$B106="",$C106=""),"",'MPTO_working_3-way'!F105)</f>
        <v>3.2961623373573206</v>
      </c>
      <c r="J106" s="22">
        <f>IF(OR($A106="",$B106="",$C106=""),"",'MPTO_working_3-way'!G105)</f>
        <v>3.4360422413370979</v>
      </c>
      <c r="K106" s="17">
        <f>IF(OR($A106="",$B106="",$C106=""),"",'OddsRatio_working_3-way'!H105)</f>
        <v>2.4718528680017195</v>
      </c>
      <c r="L106" s="21">
        <f>IF(OR($A106="",$B106="",$C106=""),"",'OddsRatio_working_3-way'!I105)</f>
        <v>3.2918851801741069</v>
      </c>
      <c r="M106" s="22">
        <f>IF(OR($A106="",$B106="",$C106=""),"",'OddsRatio_working_3-way'!J105)</f>
        <v>3.4285572322028375</v>
      </c>
      <c r="N106" s="23">
        <f t="shared" si="23"/>
        <v>40.325954531871375</v>
      </c>
      <c r="O106" s="24">
        <f t="shared" si="24"/>
        <v>30.434682665563294</v>
      </c>
      <c r="P106" s="24">
        <f t="shared" si="25"/>
        <v>29.239362802565346</v>
      </c>
      <c r="Q106" t="s">
        <v>411</v>
      </c>
      <c r="R106" t="s">
        <v>450</v>
      </c>
      <c r="S106" s="62">
        <v>44450</v>
      </c>
      <c r="T106" s="35">
        <v>100</v>
      </c>
      <c r="U106" s="35">
        <f t="shared" si="26"/>
        <v>56.521739130434774</v>
      </c>
      <c r="V106" s="35">
        <f t="shared" si="27"/>
        <v>71.014492753623188</v>
      </c>
      <c r="W106" s="35">
        <f t="shared" si="28"/>
        <v>65.277777777777771</v>
      </c>
      <c r="X106" s="35">
        <f t="shared" si="29"/>
        <v>63.707729468599041</v>
      </c>
      <c r="Y106" s="35">
        <f t="shared" si="30"/>
        <v>78.200483091787447</v>
      </c>
      <c r="Z106" s="35">
        <f t="shared" si="31"/>
        <v>72.463768115942045</v>
      </c>
      <c r="AA106" s="35">
        <f t="shared" si="32"/>
        <v>-7.1859903381642667</v>
      </c>
      <c r="AB106" s="35">
        <f t="shared" si="33"/>
        <v>-7.1859903381642596</v>
      </c>
      <c r="AC106" s="35">
        <f t="shared" si="34"/>
        <v>-7.1859903381642738</v>
      </c>
      <c r="AF106">
        <v>2.37</v>
      </c>
      <c r="AG106">
        <v>1.62</v>
      </c>
      <c r="AJ106" t="s">
        <v>459</v>
      </c>
    </row>
    <row r="107" spans="1:36" ht="15" x14ac:dyDescent="0.25">
      <c r="A107">
        <v>2.2999999999999998</v>
      </c>
      <c r="B107">
        <v>3.45</v>
      </c>
      <c r="C107">
        <v>2.88</v>
      </c>
      <c r="D107" s="20">
        <f t="shared" si="22"/>
        <v>7.185990338164272E-2</v>
      </c>
      <c r="E107" s="17">
        <f>IF(OR($A107="",$B107="",$C107=""),"",A107*'MPTO_working_3-way'!$I106)</f>
        <v>2.4652777777777781</v>
      </c>
      <c r="F107" s="21">
        <f>IF(OR($A107="",$B107="",$C107=""),"",B107*'MPTO_working_3-way'!$I106)</f>
        <v>3.6979166666666674</v>
      </c>
      <c r="G107" s="22">
        <f>IF(OR($A107="",$B107="",$C107=""),"",C107*'MPTO_working_3-way'!$I106)</f>
        <v>3.0869565217391308</v>
      </c>
      <c r="H107" s="17">
        <f>IF(OR($A107="",$B107="",$C107=""),"",'MPTO_working_3-way'!E106)</f>
        <v>2.4341009309162178</v>
      </c>
      <c r="I107" s="21">
        <f>IF(OR($A107="",$B107="",$C107=""),"",'MPTO_working_3-way'!F106)</f>
        <v>3.7607872823618482</v>
      </c>
      <c r="J107" s="22">
        <f>IF(OR($A107="",$B107="",$C107=""),"",'MPTO_working_3-way'!G106)</f>
        <v>3.0933997509339983</v>
      </c>
      <c r="K107" s="17">
        <f>IF(OR($A107="",$B107="",$C107=""),"",'OddsRatio_working_3-way'!H106)</f>
        <v>2.4477214405051742</v>
      </c>
      <c r="L107" s="21">
        <f>IF(OR($A107="",$B107="",$C107=""),"",'OddsRatio_working_3-way'!I106)</f>
        <v>3.7283980994135972</v>
      </c>
      <c r="M107" s="22">
        <f>IF(OR($A107="",$B107="",$C107=""),"",'OddsRatio_working_3-way'!J106)</f>
        <v>3.0936279293459443</v>
      </c>
      <c r="N107" s="23">
        <f t="shared" si="23"/>
        <v>40.563380281690137</v>
      </c>
      <c r="O107" s="24">
        <f t="shared" si="24"/>
        <v>27.042253521126757</v>
      </c>
      <c r="P107" s="24">
        <f t="shared" si="25"/>
        <v>32.394366197183096</v>
      </c>
      <c r="Q107" t="s">
        <v>414</v>
      </c>
      <c r="R107" t="s">
        <v>416</v>
      </c>
      <c r="S107" s="62">
        <v>44450</v>
      </c>
      <c r="T107" s="35">
        <v>100</v>
      </c>
      <c r="U107" s="35">
        <f t="shared" si="26"/>
        <v>67.637540453074436</v>
      </c>
      <c r="V107" s="35">
        <f t="shared" si="27"/>
        <v>69.512195121951223</v>
      </c>
      <c r="W107" s="35">
        <f t="shared" si="28"/>
        <v>55.752212389380524</v>
      </c>
      <c r="X107" s="35">
        <f t="shared" si="29"/>
        <v>74.73559248866826</v>
      </c>
      <c r="Y107" s="35">
        <f t="shared" si="30"/>
        <v>76.610247157545047</v>
      </c>
      <c r="Z107" s="35">
        <f t="shared" si="31"/>
        <v>62.850264424974341</v>
      </c>
      <c r="AA107" s="35">
        <f t="shared" si="32"/>
        <v>-7.0980520355938239</v>
      </c>
      <c r="AB107" s="35">
        <f t="shared" si="33"/>
        <v>-7.0980520355938239</v>
      </c>
      <c r="AC107" s="35">
        <f t="shared" si="34"/>
        <v>-7.0980520355938168</v>
      </c>
      <c r="AF107">
        <v>1.75</v>
      </c>
      <c r="AG107">
        <v>2.02</v>
      </c>
      <c r="AJ107" t="s">
        <v>456</v>
      </c>
    </row>
    <row r="108" spans="1:36" s="35" customFormat="1" ht="15" x14ac:dyDescent="0.25">
      <c r="A108">
        <v>3.09</v>
      </c>
      <c r="B108">
        <v>3.28</v>
      </c>
      <c r="C108">
        <v>2.2599999999999998</v>
      </c>
      <c r="D108" s="20">
        <f t="shared" si="22"/>
        <v>7.0980520355938159E-2</v>
      </c>
      <c r="E108" s="17">
        <f>IF(OR($A108="",$B108="",$C108=""),"",A108*'MPTO_working_3-way'!$I107)</f>
        <v>3.3093298078998488</v>
      </c>
      <c r="F108" s="21">
        <f>IF(OR($A108="",$B108="",$C108=""),"",B108*'MPTO_working_3-way'!$I107)</f>
        <v>3.512816106767477</v>
      </c>
      <c r="G108" s="22">
        <f>IF(OR($A108="",$B108="",$C108=""),"",C108*'MPTO_working_3-way'!$I107)</f>
        <v>2.4204159760044202</v>
      </c>
      <c r="H108" s="17">
        <f>IF(OR($A108="",$B108="",$C108=""),"",'MPTO_working_3-way'!E107)</f>
        <v>3.333728691139263</v>
      </c>
      <c r="I108" s="21">
        <f>IF(OR($A108="",$B108="",$C108=""),"",'MPTO_working_3-way'!F107)</f>
        <v>3.5559617212520243</v>
      </c>
      <c r="J108" s="22">
        <f>IF(OR($A108="",$B108="",$C108=""),"",'MPTO_working_3-way'!G107)</f>
        <v>2.3876736672366041</v>
      </c>
      <c r="K108" s="17">
        <f>IF(OR($A108="",$B108="",$C108=""),"",'OddsRatio_working_3-way'!H107)</f>
        <v>3.3246611357694178</v>
      </c>
      <c r="L108" s="21">
        <f>IF(OR($A108="",$B108="",$C108=""),"",'OddsRatio_working_3-way'!I107)</f>
        <v>3.5359939662939115</v>
      </c>
      <c r="M108" s="22">
        <f>IF(OR($A108="",$B108="",$C108=""),"",'OddsRatio_working_3-way'!J107)</f>
        <v>2.4014703497940033</v>
      </c>
      <c r="N108" s="23">
        <f t="shared" si="23"/>
        <v>30.217598669460365</v>
      </c>
      <c r="O108" s="24">
        <f t="shared" si="24"/>
        <v>28.46718899043675</v>
      </c>
      <c r="P108" s="24">
        <f t="shared" si="25"/>
        <v>41.315212340102889</v>
      </c>
      <c r="Q108" t="s">
        <v>471</v>
      </c>
      <c r="R108" t="s">
        <v>381</v>
      </c>
      <c r="S108" s="62">
        <v>44450</v>
      </c>
      <c r="T108" s="35">
        <v>100</v>
      </c>
      <c r="U108" s="35">
        <f t="shared" si="26"/>
        <v>57.805907172995774</v>
      </c>
      <c r="V108" s="35">
        <f t="shared" si="27"/>
        <v>69.040247678018574</v>
      </c>
      <c r="W108" s="35">
        <f t="shared" si="28"/>
        <v>68.152866242038215</v>
      </c>
      <c r="X108" s="35">
        <f t="shared" si="29"/>
        <v>62.806886079943204</v>
      </c>
      <c r="Y108" s="35">
        <f t="shared" si="30"/>
        <v>74.041226584965997</v>
      </c>
      <c r="Z108" s="35">
        <f t="shared" si="31"/>
        <v>73.153845148985639</v>
      </c>
      <c r="AA108" s="35">
        <f t="shared" si="32"/>
        <v>-5.0009789069474309</v>
      </c>
      <c r="AB108" s="35">
        <f t="shared" si="33"/>
        <v>-5.0009789069474238</v>
      </c>
      <c r="AC108" s="35">
        <f t="shared" si="34"/>
        <v>-5.0009789069474238</v>
      </c>
      <c r="AD108" s="36"/>
      <c r="AE108" s="36"/>
      <c r="AF108">
        <v>1.95</v>
      </c>
      <c r="AG108">
        <v>1.85</v>
      </c>
      <c r="AH108" s="36"/>
      <c r="AI108" s="36"/>
      <c r="AJ108" t="s">
        <v>456</v>
      </c>
    </row>
    <row r="109" spans="1:36" ht="15" x14ac:dyDescent="0.25">
      <c r="A109">
        <v>2.37</v>
      </c>
      <c r="B109">
        <v>3.23</v>
      </c>
      <c r="C109">
        <v>3.14</v>
      </c>
      <c r="D109" s="20">
        <f t="shared" si="22"/>
        <v>5.0009789069474175E-2</v>
      </c>
      <c r="E109" s="17">
        <f>IF(OR($A109="",$B109="",$C109=""),"",A109*'MPTO_working_3-way'!$I108)</f>
        <v>2.488523200094654</v>
      </c>
      <c r="F109" s="21">
        <f>IF(OR($A109="",$B109="",$C109=""),"",B109*'MPTO_working_3-way'!$I108)</f>
        <v>3.3915316186944016</v>
      </c>
      <c r="G109" s="22">
        <f>IF(OR($A109="",$B109="",$C109=""),"",C109*'MPTO_working_3-way'!$I108)</f>
        <v>3.2970307376781491</v>
      </c>
      <c r="H109" s="17">
        <f>IF(OR($A109="",$B109="",$C109=""),"",'MPTO_working_3-way'!E108)</f>
        <v>2.4674847287451898</v>
      </c>
      <c r="I109" s="21">
        <f>IF(OR($A109="",$B109="",$C109=""),"",'MPTO_working_3-way'!F108)</f>
        <v>3.4138129083343642</v>
      </c>
      <c r="J109" s="22">
        <f>IF(OR($A109="",$B109="",$C109=""),"",'MPTO_working_3-way'!G108)</f>
        <v>3.3134371605223381</v>
      </c>
      <c r="K109" s="17">
        <f>IF(OR($A109="",$B109="",$C109=""),"",'OddsRatio_working_3-way'!H108)</f>
        <v>2.4766592404500973</v>
      </c>
      <c r="L109" s="21">
        <f>IF(OR($A109="",$B109="",$C109=""),"",'OddsRatio_working_3-way'!I108)</f>
        <v>3.4036132162070909</v>
      </c>
      <c r="M109" s="22">
        <f>IF(OR($A109="",$B109="",$C109=""),"",'OddsRatio_working_3-way'!J108)</f>
        <v>3.3066064047906618</v>
      </c>
      <c r="N109" s="23">
        <f t="shared" si="23"/>
        <v>40.184475674647672</v>
      </c>
      <c r="O109" s="24">
        <f t="shared" si="24"/>
        <v>29.48520351359597</v>
      </c>
      <c r="P109" s="24">
        <f t="shared" si="25"/>
        <v>30.330320811756362</v>
      </c>
      <c r="Q109" t="s">
        <v>418</v>
      </c>
      <c r="R109" t="s">
        <v>415</v>
      </c>
      <c r="S109" s="62">
        <v>44450</v>
      </c>
      <c r="T109" s="35">
        <v>100</v>
      </c>
      <c r="U109" s="35">
        <f t="shared" si="26"/>
        <v>33.333333333333329</v>
      </c>
      <c r="V109" s="35">
        <f t="shared" si="27"/>
        <v>76.133651551312653</v>
      </c>
      <c r="W109" s="35">
        <f t="shared" si="28"/>
        <v>84.779299847792998</v>
      </c>
      <c r="X109" s="35">
        <f t="shared" si="29"/>
        <v>39.087048600894349</v>
      </c>
      <c r="Y109" s="35">
        <f t="shared" si="30"/>
        <v>81.887366818873659</v>
      </c>
      <c r="Z109" s="35">
        <f t="shared" si="31"/>
        <v>90.533015115354004</v>
      </c>
      <c r="AA109" s="35">
        <f t="shared" si="32"/>
        <v>-5.7537152675610201</v>
      </c>
      <c r="AB109" s="35">
        <f t="shared" si="33"/>
        <v>-5.7537152675610059</v>
      </c>
      <c r="AC109" s="35">
        <f t="shared" si="34"/>
        <v>-5.7537152675610059</v>
      </c>
      <c r="AF109">
        <v>2.16</v>
      </c>
      <c r="AG109">
        <v>1.7</v>
      </c>
      <c r="AJ109" t="s">
        <v>456</v>
      </c>
    </row>
    <row r="110" spans="1:36" ht="15" x14ac:dyDescent="0.25">
      <c r="A110">
        <v>1.5</v>
      </c>
      <c r="B110">
        <v>4.1900000000000004</v>
      </c>
      <c r="C110">
        <v>6.57</v>
      </c>
      <c r="D110" s="20">
        <f t="shared" si="22"/>
        <v>5.7537152675610104E-2</v>
      </c>
      <c r="E110" s="17">
        <f>IF(OR($A110="",$B110="",$C110=""),"",A110*'MPTO_working_3-way'!$I109)</f>
        <v>1.5863057290134153</v>
      </c>
      <c r="F110" s="21">
        <f>IF(OR($A110="",$B110="",$C110=""),"",B110*'MPTO_working_3-way'!$I109)</f>
        <v>4.4310806697108065</v>
      </c>
      <c r="G110" s="22">
        <f>IF(OR($A110="",$B110="",$C110=""),"",C110*'MPTO_working_3-way'!$I109)</f>
        <v>6.9480190930787584</v>
      </c>
      <c r="H110" s="17">
        <f>IF(OR($A110="",$B110="",$C110=""),"",'MPTO_working_3-way'!E109)</f>
        <v>1.544431083524864</v>
      </c>
      <c r="I110" s="21">
        <f>IF(OR($A110="",$B110="",$C110=""),"",'MPTO_working_3-way'!F109)</f>
        <v>4.556131765796283</v>
      </c>
      <c r="J110" s="22">
        <f>IF(OR($A110="",$B110="",$C110=""),"",'MPTO_working_3-way'!G109)</f>
        <v>7.5172172108391502</v>
      </c>
      <c r="K110" s="17">
        <f>IF(OR($A110="",$B110="",$C110=""),"",'OddsRatio_working_3-way'!H109)</f>
        <v>1.5577036228502332</v>
      </c>
      <c r="L110" s="21">
        <f>IF(OR($A110="",$B110="",$C110=""),"",'OddsRatio_working_3-way'!I109)</f>
        <v>4.5581491137844887</v>
      </c>
      <c r="M110" s="22">
        <f>IF(OR($A110="",$B110="",$C110=""),"",'OddsRatio_working_3-way'!J109)</f>
        <v>7.2128183585515986</v>
      </c>
      <c r="N110" s="23">
        <f t="shared" si="23"/>
        <v>63.039550429029759</v>
      </c>
      <c r="O110" s="24">
        <f t="shared" si="24"/>
        <v>22.567858148817336</v>
      </c>
      <c r="P110" s="24">
        <f t="shared" si="25"/>
        <v>14.392591422152911</v>
      </c>
      <c r="Q110" t="s">
        <v>417</v>
      </c>
      <c r="R110" t="s">
        <v>419</v>
      </c>
      <c r="S110" s="62">
        <v>44450</v>
      </c>
      <c r="T110" s="35">
        <v>100</v>
      </c>
      <c r="U110" s="35">
        <f t="shared" si="26"/>
        <v>45.355191256830594</v>
      </c>
      <c r="V110" s="35">
        <f t="shared" si="27"/>
        <v>73.333333333333329</v>
      </c>
      <c r="W110" s="35">
        <f t="shared" si="28"/>
        <v>74.874371859296474</v>
      </c>
      <c r="X110" s="35">
        <f t="shared" si="29"/>
        <v>51.792294807370176</v>
      </c>
      <c r="Y110" s="35">
        <f t="shared" si="30"/>
        <v>79.770436883872904</v>
      </c>
      <c r="Z110" s="35">
        <f t="shared" si="31"/>
        <v>81.311475409836049</v>
      </c>
      <c r="AA110" s="35">
        <f t="shared" si="32"/>
        <v>-6.4371035505395824</v>
      </c>
      <c r="AB110" s="35">
        <f t="shared" si="33"/>
        <v>-6.4371035505395753</v>
      </c>
      <c r="AC110" s="35">
        <f t="shared" si="34"/>
        <v>-6.4371035505395753</v>
      </c>
      <c r="AF110">
        <v>1.86</v>
      </c>
      <c r="AG110">
        <v>1.94</v>
      </c>
      <c r="AJ110" t="s">
        <v>456</v>
      </c>
    </row>
    <row r="111" spans="1:36" ht="15" x14ac:dyDescent="0.25">
      <c r="A111">
        <v>1.83</v>
      </c>
      <c r="B111">
        <v>3.75</v>
      </c>
      <c r="C111">
        <v>3.98</v>
      </c>
      <c r="D111" s="20">
        <f t="shared" si="22"/>
        <v>6.4371035505395691E-2</v>
      </c>
      <c r="E111" s="17">
        <f>IF(OR($A111="",$B111="",$C111=""),"",A111*'MPTO_working_3-way'!$I110)</f>
        <v>1.9477989949748742</v>
      </c>
      <c r="F111" s="21">
        <f>IF(OR($A111="",$B111="",$C111=""),"",B111*'MPTO_working_3-way'!$I110)</f>
        <v>3.9913913831452339</v>
      </c>
      <c r="G111" s="22">
        <f>IF(OR($A111="",$B111="",$C111=""),"",C111*'MPTO_working_3-way'!$I110)</f>
        <v>4.2361967213114751</v>
      </c>
      <c r="H111" s="17">
        <f>IF(OR($A111="",$B111="",$C111=""),"",'MPTO_working_3-way'!E110)</f>
        <v>1.9047942841003001</v>
      </c>
      <c r="I111" s="21">
        <f>IF(OR($A111="",$B111="",$C111=""),"",'MPTO_working_3-way'!F110)</f>
        <v>4.0781428475441777</v>
      </c>
      <c r="J111" s="22">
        <f>IF(OR($A111="",$B111="",$C111=""),"",'MPTO_working_3-way'!G110)</f>
        <v>4.3516239275386548</v>
      </c>
      <c r="K111" s="17">
        <f>IF(OR($A111="",$B111="",$C111=""),"",'OddsRatio_working_3-way'!H110)</f>
        <v>1.9203687051184757</v>
      </c>
      <c r="L111" s="21">
        <f>IF(OR($A111="",$B111="",$C111=""),"",'OddsRatio_working_3-way'!I110)</f>
        <v>4.049414384428685</v>
      </c>
      <c r="M111" s="22">
        <f>IF(OR($A111="",$B111="",$C111=""),"",'OddsRatio_working_3-way'!J110)</f>
        <v>4.3044563147627208</v>
      </c>
      <c r="N111" s="23">
        <f t="shared" si="23"/>
        <v>51.339999793608051</v>
      </c>
      <c r="O111" s="24">
        <f t="shared" si="24"/>
        <v>25.053919899280725</v>
      </c>
      <c r="P111" s="24">
        <f t="shared" si="25"/>
        <v>23.606080307111238</v>
      </c>
      <c r="Q111" t="s">
        <v>472</v>
      </c>
      <c r="R111" t="s">
        <v>420</v>
      </c>
      <c r="S111" s="62">
        <v>44450</v>
      </c>
      <c r="T111" s="35">
        <v>100</v>
      </c>
      <c r="U111" s="35">
        <f t="shared" si="26"/>
        <v>70.845481049562679</v>
      </c>
      <c r="V111" s="35">
        <f t="shared" si="27"/>
        <v>70.845481049562679</v>
      </c>
      <c r="W111" s="35">
        <f t="shared" si="28"/>
        <v>50.495049504950494</v>
      </c>
      <c r="X111" s="35">
        <f t="shared" si="29"/>
        <v>78.65946944548682</v>
      </c>
      <c r="Y111" s="35">
        <f t="shared" si="30"/>
        <v>78.65946944548682</v>
      </c>
      <c r="Z111" s="35">
        <f t="shared" si="31"/>
        <v>58.309037900874628</v>
      </c>
      <c r="AA111" s="35">
        <f t="shared" si="32"/>
        <v>-7.8139883959241416</v>
      </c>
      <c r="AB111" s="35">
        <f t="shared" si="33"/>
        <v>-7.8139883959241416</v>
      </c>
      <c r="AC111" s="35">
        <f t="shared" si="34"/>
        <v>-7.8139883959241345</v>
      </c>
      <c r="AF111">
        <v>1.78</v>
      </c>
      <c r="AG111">
        <v>2.0099999999999998</v>
      </c>
      <c r="AJ111" t="s">
        <v>456</v>
      </c>
    </row>
    <row r="112" spans="1:36" ht="15" x14ac:dyDescent="0.25">
      <c r="A112">
        <v>3.43</v>
      </c>
      <c r="B112">
        <v>3.43</v>
      </c>
      <c r="C112">
        <v>2.02</v>
      </c>
      <c r="D112" s="20">
        <f t="shared" si="22"/>
        <v>7.8139883959241319E-2</v>
      </c>
      <c r="E112" s="17">
        <f>IF(OR($A112="",$B112="",$C112=""),"",A112*'MPTO_working_3-way'!$I111)</f>
        <v>3.6980198019801978</v>
      </c>
      <c r="F112" s="21">
        <f>IF(OR($A112="",$B112="",$C112=""),"",B112*'MPTO_working_3-way'!$I111)</f>
        <v>3.6980198019801978</v>
      </c>
      <c r="G112" s="22">
        <f>IF(OR($A112="",$B112="",$C112=""),"",C112*'MPTO_working_3-way'!$I111)</f>
        <v>2.1778425655976674</v>
      </c>
      <c r="H112" s="17">
        <f>IF(OR($A112="",$B112="",$C112=""),"",'MPTO_working_3-way'!E111)</f>
        <v>3.7664987496828903</v>
      </c>
      <c r="I112" s="21">
        <f>IF(OR($A112="",$B112="",$C112=""),"",'MPTO_working_3-way'!F111)</f>
        <v>3.7664987496828903</v>
      </c>
      <c r="J112" s="22">
        <f>IF(OR($A112="",$B112="",$C112=""),"",'MPTO_working_3-way'!G111)</f>
        <v>2.1321830826990542</v>
      </c>
      <c r="K112" s="17">
        <f>IF(OR($A112="",$B112="",$C112=""),"",'OddsRatio_working_3-way'!H111)</f>
        <v>3.7393538984164474</v>
      </c>
      <c r="L112" s="21">
        <f>IF(OR($A112="",$B112="",$C112=""),"",'OddsRatio_working_3-way'!I111)</f>
        <v>3.7393538984164474</v>
      </c>
      <c r="M112" s="22">
        <f>IF(OR($A112="",$B112="",$C112=""),"",'OddsRatio_working_3-way'!J111)</f>
        <v>2.1498522536562867</v>
      </c>
      <c r="N112" s="23">
        <f t="shared" si="23"/>
        <v>27.041499330655959</v>
      </c>
      <c r="O112" s="24">
        <f t="shared" si="24"/>
        <v>27.041499330655959</v>
      </c>
      <c r="P112" s="24">
        <f t="shared" si="25"/>
        <v>45.917001338688088</v>
      </c>
      <c r="Q112" t="s">
        <v>473</v>
      </c>
      <c r="R112" t="s">
        <v>342</v>
      </c>
      <c r="S112" s="62">
        <v>44450</v>
      </c>
      <c r="T112" s="35">
        <v>100</v>
      </c>
      <c r="U112" s="35">
        <f t="shared" si="26"/>
        <v>55.55555555555555</v>
      </c>
      <c r="V112" s="35">
        <f t="shared" si="27"/>
        <v>67.741935483870961</v>
      </c>
      <c r="W112" s="35">
        <f t="shared" si="28"/>
        <v>68.847352024922117</v>
      </c>
      <c r="X112" s="35">
        <f t="shared" si="29"/>
        <v>63.410712491206908</v>
      </c>
      <c r="Y112" s="35">
        <f t="shared" si="30"/>
        <v>75.597092419522326</v>
      </c>
      <c r="Z112" s="35">
        <f t="shared" si="31"/>
        <v>76.702508960573468</v>
      </c>
      <c r="AA112" s="35">
        <f t="shared" si="32"/>
        <v>-7.8551569356513582</v>
      </c>
      <c r="AB112" s="35">
        <f t="shared" si="33"/>
        <v>-7.8551569356513653</v>
      </c>
      <c r="AC112" s="35">
        <f t="shared" si="34"/>
        <v>-7.8551569356513511</v>
      </c>
      <c r="AF112">
        <v>1.92</v>
      </c>
      <c r="AG112">
        <v>1.87</v>
      </c>
      <c r="AJ112" t="s">
        <v>356</v>
      </c>
    </row>
    <row r="113" spans="1:36" ht="15" x14ac:dyDescent="0.25">
      <c r="A113">
        <v>2.25</v>
      </c>
      <c r="B113">
        <v>3.1</v>
      </c>
      <c r="C113">
        <v>3.21</v>
      </c>
      <c r="D113" s="20">
        <f t="shared" si="22"/>
        <v>7.8551569356513529E-2</v>
      </c>
      <c r="E113" s="17">
        <f>IF(OR($A113="",$B113="",$C113=""),"",A113*'MPTO_working_3-way'!$I112)</f>
        <v>2.4267410310521553</v>
      </c>
      <c r="F113" s="21">
        <f>IF(OR($A113="",$B113="",$C113=""),"",B113*'MPTO_working_3-way'!$I112)</f>
        <v>3.343509865005192</v>
      </c>
      <c r="G113" s="22">
        <f>IF(OR($A113="",$B113="",$C113=""),"",C113*'MPTO_working_3-way'!$I112)</f>
        <v>3.4621505376344084</v>
      </c>
      <c r="H113" s="17">
        <f>IF(OR($A113="",$B113="",$C113=""),"",'MPTO_working_3-way'!E112)</f>
        <v>2.390854000373742</v>
      </c>
      <c r="I113" s="21">
        <f>IF(OR($A113="",$B113="",$C113=""),"",'MPTO_working_3-way'!F112)</f>
        <v>3.3738557167074781</v>
      </c>
      <c r="J113" s="22">
        <f>IF(OR($A113="",$B113="",$C113=""),"",'MPTO_working_3-way'!G112)</f>
        <v>3.5045587947564072</v>
      </c>
      <c r="K113" s="17">
        <f>IF(OR($A113="",$B113="",$C113=""),"",'OddsRatio_working_3-way'!H112)</f>
        <v>2.4058716054174534</v>
      </c>
      <c r="L113" s="21">
        <f>IF(OR($A113="",$B113="",$C113=""),"",'OddsRatio_working_3-way'!I112)</f>
        <v>3.3618642971013215</v>
      </c>
      <c r="M113" s="22">
        <f>IF(OR($A113="",$B113="",$C113=""),"",'OddsRatio_working_3-way'!J112)</f>
        <v>3.4855809983780572</v>
      </c>
      <c r="N113" s="23">
        <f t="shared" si="23"/>
        <v>41.207528417914155</v>
      </c>
      <c r="O113" s="24">
        <f t="shared" si="24"/>
        <v>29.908689980744146</v>
      </c>
      <c r="P113" s="24">
        <f t="shared" si="25"/>
        <v>28.883781601341703</v>
      </c>
      <c r="Q113" t="s">
        <v>341</v>
      </c>
      <c r="R113" t="s">
        <v>338</v>
      </c>
      <c r="S113" s="62">
        <v>44450</v>
      </c>
      <c r="T113" s="35">
        <v>100</v>
      </c>
      <c r="U113" s="35">
        <f t="shared" si="26"/>
        <v>57.081545064377686</v>
      </c>
      <c r="V113" s="35">
        <f t="shared" si="27"/>
        <v>70.238095238095241</v>
      </c>
      <c r="W113" s="35">
        <f t="shared" si="28"/>
        <v>64.788732394366207</v>
      </c>
      <c r="X113" s="35">
        <f t="shared" si="29"/>
        <v>64.973172367538567</v>
      </c>
      <c r="Y113" s="35">
        <f t="shared" si="30"/>
        <v>78.129722541256115</v>
      </c>
      <c r="Z113" s="35">
        <f t="shared" si="31"/>
        <v>72.680359697527081</v>
      </c>
      <c r="AA113" s="35">
        <f t="shared" si="32"/>
        <v>-7.891627303160881</v>
      </c>
      <c r="AB113" s="35">
        <f t="shared" si="33"/>
        <v>-7.8916273031608739</v>
      </c>
      <c r="AC113" s="35">
        <f t="shared" si="34"/>
        <v>-7.8916273031608739</v>
      </c>
      <c r="AF113">
        <v>1.76</v>
      </c>
      <c r="AG113">
        <v>2.02</v>
      </c>
      <c r="AJ113" t="s">
        <v>356</v>
      </c>
    </row>
    <row r="114" spans="1:36" ht="15" x14ac:dyDescent="0.25">
      <c r="A114">
        <v>2.33</v>
      </c>
      <c r="B114">
        <v>3.36</v>
      </c>
      <c r="C114">
        <v>2.84</v>
      </c>
      <c r="D114" s="20">
        <f t="shared" si="22"/>
        <v>7.8916273031608863E-2</v>
      </c>
      <c r="E114" s="17">
        <f>IF(OR($A114="",$B114="",$C114=""),"",A114*'MPTO_working_3-way'!$I113)</f>
        <v>2.5138749161636489</v>
      </c>
      <c r="F114" s="21">
        <f>IF(OR($A114="",$B114="",$C114=""),"",B114*'MPTO_working_3-way'!$I113)</f>
        <v>3.6251586773862057</v>
      </c>
      <c r="G114" s="22">
        <f>IF(OR($A114="",$B114="",$C114=""),"",C114*'MPTO_working_3-way'!$I113)</f>
        <v>3.0641222154097689</v>
      </c>
      <c r="H114" s="17">
        <f>IF(OR($A114="",$B114="",$C114=""),"",'MPTO_working_3-way'!E113)</f>
        <v>2.4821340643284433</v>
      </c>
      <c r="I114" s="21">
        <f>IF(OR($A114="",$B114="",$C114=""),"",'MPTO_working_3-way'!F113)</f>
        <v>3.6857714254391007</v>
      </c>
      <c r="J114" s="22">
        <f>IF(OR($A114="",$B114="",$C114=""),"",'MPTO_working_3-way'!G113)</f>
        <v>3.0692993932575829</v>
      </c>
      <c r="K114" s="17">
        <f>IF(OR($A114="",$B114="",$C114=""),"",'OddsRatio_working_3-way'!H113)</f>
        <v>2.496094616211892</v>
      </c>
      <c r="L114" s="21">
        <f>IF(OR($A114="",$B114="",$C114=""),"",'OddsRatio_working_3-way'!I113)</f>
        <v>3.6547242813985457</v>
      </c>
      <c r="M114" s="22">
        <f>IF(OR($A114="",$B114="",$C114=""),"",'OddsRatio_working_3-way'!J113)</f>
        <v>3.069785032954798</v>
      </c>
      <c r="N114" s="23">
        <f t="shared" si="23"/>
        <v>39.779226626202657</v>
      </c>
      <c r="O114" s="24">
        <f t="shared" si="24"/>
        <v>27.584999416384587</v>
      </c>
      <c r="P114" s="24">
        <f t="shared" si="25"/>
        <v>32.635773957412752</v>
      </c>
      <c r="Q114" t="s">
        <v>340</v>
      </c>
      <c r="R114" t="s">
        <v>343</v>
      </c>
      <c r="S114" s="62">
        <v>44450</v>
      </c>
      <c r="T114" s="35">
        <v>100</v>
      </c>
      <c r="U114" s="35">
        <f t="shared" si="26"/>
        <v>57.446808510638299</v>
      </c>
      <c r="V114" s="35">
        <f t="shared" si="27"/>
        <v>70.501474926253692</v>
      </c>
      <c r="W114" s="35">
        <f t="shared" si="28"/>
        <v>64.285714285714292</v>
      </c>
      <c r="X114" s="35">
        <f t="shared" si="29"/>
        <v>65.21281078803203</v>
      </c>
      <c r="Y114" s="35">
        <f t="shared" si="30"/>
        <v>78.267477203647417</v>
      </c>
      <c r="Z114" s="35">
        <f t="shared" si="31"/>
        <v>72.051716563108016</v>
      </c>
      <c r="AA114" s="35">
        <f t="shared" si="32"/>
        <v>-7.7660022773937314</v>
      </c>
      <c r="AB114" s="35">
        <f t="shared" si="33"/>
        <v>-7.7660022773937243</v>
      </c>
      <c r="AC114" s="35">
        <f t="shared" si="34"/>
        <v>-7.7660022773937243</v>
      </c>
      <c r="AF114">
        <v>1.92</v>
      </c>
      <c r="AG114">
        <v>1.87</v>
      </c>
      <c r="AJ114" t="s">
        <v>356</v>
      </c>
    </row>
    <row r="115" spans="1:36" ht="15" x14ac:dyDescent="0.25">
      <c r="A115">
        <v>2.35</v>
      </c>
      <c r="B115">
        <v>3.39</v>
      </c>
      <c r="C115">
        <v>2.8</v>
      </c>
      <c r="D115" s="20">
        <f t="shared" si="22"/>
        <v>7.7660022773937243E-2</v>
      </c>
      <c r="E115" s="17">
        <f>IF(OR($A115="",$B115="",$C115=""),"",A115*'MPTO_working_3-way'!$I114)</f>
        <v>2.5325010535187524</v>
      </c>
      <c r="F115" s="21">
        <f>IF(OR($A115="",$B115="",$C115=""),"",B115*'MPTO_working_3-way'!$I114)</f>
        <v>3.6532674772036473</v>
      </c>
      <c r="G115" s="22">
        <f>IF(OR($A115="",$B115="",$C115=""),"",C115*'MPTO_working_3-way'!$I114)</f>
        <v>3.017448063767024</v>
      </c>
      <c r="H115" s="17">
        <f>IF(OR($A115="",$B115="",$C115=""),"",'MPTO_working_3-way'!E114)</f>
        <v>2.5022192142448501</v>
      </c>
      <c r="I115" s="21">
        <f>IF(OR($A115="",$B115="",$C115=""),"",'MPTO_working_3-way'!F114)</f>
        <v>3.7161103305808068</v>
      </c>
      <c r="J115" s="22">
        <f>IF(OR($A115="",$B115="",$C115=""),"",'MPTO_working_3-way'!G114)</f>
        <v>3.0188115774658044</v>
      </c>
      <c r="K115" s="17">
        <f>IF(OR($A115="",$B115="",$C115=""),"",'OddsRatio_working_3-way'!H114)</f>
        <v>2.5157440838692144</v>
      </c>
      <c r="L115" s="21">
        <f>IF(OR($A115="",$B115="",$C115=""),"",'OddsRatio_working_3-way'!I114)</f>
        <v>3.6834284151462389</v>
      </c>
      <c r="M115" s="22">
        <f>IF(OR($A115="",$B115="",$C115=""),"",'OddsRatio_working_3-way'!J114)</f>
        <v>3.0209921118256196</v>
      </c>
      <c r="N115" s="23">
        <f t="shared" si="23"/>
        <v>39.486656821349086</v>
      </c>
      <c r="O115" s="24">
        <f t="shared" si="24"/>
        <v>27.372756203590075</v>
      </c>
      <c r="P115" s="24">
        <f t="shared" si="25"/>
        <v>33.140586975060842</v>
      </c>
      <c r="Q115" t="s">
        <v>345</v>
      </c>
      <c r="R115" t="s">
        <v>339</v>
      </c>
      <c r="S115" s="62">
        <v>44450</v>
      </c>
      <c r="T115" s="35">
        <v>100</v>
      </c>
      <c r="U115" s="35">
        <f t="shared" si="26"/>
        <v>43.181818181818187</v>
      </c>
      <c r="V115" s="35">
        <f t="shared" si="27"/>
        <v>73.333333333333329</v>
      </c>
      <c r="W115" s="35">
        <f t="shared" si="28"/>
        <v>75.786924939467312</v>
      </c>
      <c r="X115" s="35">
        <f t="shared" si="29"/>
        <v>50.87974172719936</v>
      </c>
      <c r="Y115" s="35">
        <f t="shared" si="30"/>
        <v>81.031256878714515</v>
      </c>
      <c r="Z115" s="35">
        <f t="shared" si="31"/>
        <v>83.484848484848499</v>
      </c>
      <c r="AA115" s="35">
        <f t="shared" si="32"/>
        <v>-7.6979235453811725</v>
      </c>
      <c r="AB115" s="35">
        <f t="shared" si="33"/>
        <v>-7.6979235453811867</v>
      </c>
      <c r="AC115" s="35">
        <f t="shared" si="34"/>
        <v>-7.6979235453811867</v>
      </c>
      <c r="AF115">
        <v>1.92</v>
      </c>
      <c r="AG115">
        <v>1.87</v>
      </c>
      <c r="AJ115" t="s">
        <v>356</v>
      </c>
    </row>
    <row r="116" spans="1:36" ht="15" x14ac:dyDescent="0.25">
      <c r="A116">
        <v>1.76</v>
      </c>
      <c r="B116">
        <v>3.75</v>
      </c>
      <c r="C116">
        <v>4.13</v>
      </c>
      <c r="D116" s="20">
        <f t="shared" si="22"/>
        <v>7.6979235453811912E-2</v>
      </c>
      <c r="E116" s="17">
        <f>IF(OR($A116="",$B116="",$C116=""),"",A116*'MPTO_working_3-way'!$I115)</f>
        <v>1.8954834543987089</v>
      </c>
      <c r="F116" s="21">
        <f>IF(OR($A116="",$B116="",$C116=""),"",B116*'MPTO_working_3-way'!$I115)</f>
        <v>4.0386721329517945</v>
      </c>
      <c r="G116" s="22">
        <f>IF(OR($A116="",$B116="",$C116=""),"",C116*'MPTO_working_3-way'!$I115)</f>
        <v>4.4479242424242429</v>
      </c>
      <c r="H116" s="17">
        <f>IF(OR($A116="",$B116="",$C116=""),"",'MPTO_working_3-way'!E115)</f>
        <v>1.843242975191709</v>
      </c>
      <c r="I116" s="21">
        <f>IF(OR($A116="",$B116="",$C116=""),"",'MPTO_working_3-way'!F115)</f>
        <v>4.1492584267382453</v>
      </c>
      <c r="J116" s="22">
        <f>IF(OR($A116="",$B116="",$C116=""),"",'MPTO_working_3-way'!G115)</f>
        <v>4.6195563138003708</v>
      </c>
      <c r="K116" s="17">
        <f>IF(OR($A116="",$B116="",$C116=""),"",'OddsRatio_working_3-way'!H115)</f>
        <v>1.861437955416873</v>
      </c>
      <c r="L116" s="21">
        <f>IF(OR($A116="",$B116="",$C116=""),"",'OddsRatio_working_3-way'!I115)</f>
        <v>4.1170452334163166</v>
      </c>
      <c r="M116" s="22">
        <f>IF(OR($A116="",$B116="",$C116=""),"",'OddsRatio_working_3-way'!J115)</f>
        <v>4.547764211124754</v>
      </c>
      <c r="N116" s="23">
        <f t="shared" si="23"/>
        <v>52.756989130101537</v>
      </c>
      <c r="O116" s="24">
        <f t="shared" si="24"/>
        <v>24.760613565060989</v>
      </c>
      <c r="P116" s="24">
        <f t="shared" si="25"/>
        <v>22.482397304837459</v>
      </c>
      <c r="Q116" t="s">
        <v>344</v>
      </c>
      <c r="R116" t="s">
        <v>474</v>
      </c>
      <c r="S116" s="62">
        <v>44450</v>
      </c>
      <c r="T116" s="35">
        <v>100</v>
      </c>
      <c r="U116" s="35">
        <f t="shared" si="26"/>
        <v>56.140350877192972</v>
      </c>
      <c r="V116" s="35">
        <f t="shared" si="27"/>
        <v>71.346704871060169</v>
      </c>
      <c r="W116" s="35">
        <f t="shared" si="28"/>
        <v>64.788732394366207</v>
      </c>
      <c r="X116" s="35">
        <f t="shared" si="29"/>
        <v>63.864562734573639</v>
      </c>
      <c r="Y116" s="35">
        <f t="shared" si="30"/>
        <v>79.070916728440821</v>
      </c>
      <c r="Z116" s="35">
        <f t="shared" si="31"/>
        <v>72.512944251746845</v>
      </c>
      <c r="AA116" s="35">
        <f t="shared" si="32"/>
        <v>-7.7242118573806664</v>
      </c>
      <c r="AB116" s="35">
        <f t="shared" si="33"/>
        <v>-7.7242118573806522</v>
      </c>
      <c r="AC116" s="35">
        <f t="shared" si="34"/>
        <v>-7.724211857380638</v>
      </c>
      <c r="AF116">
        <v>1.85</v>
      </c>
      <c r="AG116">
        <v>1.93</v>
      </c>
      <c r="AJ116" t="s">
        <v>356</v>
      </c>
    </row>
    <row r="117" spans="1:36" ht="15" x14ac:dyDescent="0.25">
      <c r="A117">
        <v>2.2799999999999998</v>
      </c>
      <c r="B117">
        <v>3.49</v>
      </c>
      <c r="C117">
        <v>2.84</v>
      </c>
      <c r="D117" s="20">
        <f t="shared" si="22"/>
        <v>7.7242118573806584E-2</v>
      </c>
      <c r="E117" s="17">
        <f>IF(OR($A117="",$B117="",$C117=""),"",A117*'MPTO_working_3-way'!$I116)</f>
        <v>2.4561120303482786</v>
      </c>
      <c r="F117" s="21">
        <f>IF(OR($A117="",$B117="",$C117=""),"",B117*'MPTO_working_3-way'!$I116)</f>
        <v>3.7595749938225853</v>
      </c>
      <c r="G117" s="22">
        <f>IF(OR($A117="",$B117="",$C117=""),"",C117*'MPTO_working_3-way'!$I116)</f>
        <v>3.0593676167496104</v>
      </c>
      <c r="H117" s="17">
        <f>IF(OR($A117="",$B117="",$C117=""),"",'MPTO_working_3-way'!E116)</f>
        <v>2.4221924075988035</v>
      </c>
      <c r="I117" s="21">
        <f>IF(OR($A117="",$B117="",$C117=""),"",'MPTO_working_3-way'!F116)</f>
        <v>3.8345678699514854</v>
      </c>
      <c r="J117" s="22">
        <f>IF(OR($A117="",$B117="",$C117=""),"",'MPTO_working_3-way'!G116)</f>
        <v>3.0640512033599494</v>
      </c>
      <c r="K117" s="17">
        <f>IF(OR($A117="",$B117="",$C117=""),"",'OddsRatio_working_3-way'!H116)</f>
        <v>2.4370165525265213</v>
      </c>
      <c r="L117" s="21">
        <f>IF(OR($A117="",$B117="",$C117=""),"",'OddsRatio_working_3-way'!I116)</f>
        <v>3.7954462623367498</v>
      </c>
      <c r="M117" s="22">
        <f>IF(OR($A117="",$B117="",$C117=""),"",'OddsRatio_working_3-way'!J116)</f>
        <v>3.0657112942568747</v>
      </c>
      <c r="N117" s="23">
        <f t="shared" si="23"/>
        <v>40.714755175813345</v>
      </c>
      <c r="O117" s="24">
        <f t="shared" si="24"/>
        <v>26.598751232336504</v>
      </c>
      <c r="P117" s="24">
        <f t="shared" si="25"/>
        <v>32.686493591850144</v>
      </c>
      <c r="Q117" t="s">
        <v>346</v>
      </c>
      <c r="R117" t="s">
        <v>353</v>
      </c>
      <c r="S117" s="62">
        <v>44450</v>
      </c>
      <c r="T117" s="35">
        <v>100</v>
      </c>
      <c r="U117" s="35">
        <f t="shared" si="26"/>
        <v>50.495049504950494</v>
      </c>
      <c r="V117" s="35">
        <f t="shared" si="27"/>
        <v>70.238095238095241</v>
      </c>
      <c r="W117" s="35">
        <f t="shared" si="28"/>
        <v>68.652037617554868</v>
      </c>
      <c r="X117" s="35">
        <f t="shared" si="29"/>
        <v>61.109867144349906</v>
      </c>
      <c r="Y117" s="35">
        <f t="shared" si="30"/>
        <v>80.85291287749466</v>
      </c>
      <c r="Z117" s="35">
        <f t="shared" si="31"/>
        <v>79.266855256954273</v>
      </c>
      <c r="AA117" s="35">
        <f t="shared" si="32"/>
        <v>-10.614817639399412</v>
      </c>
      <c r="AB117" s="35">
        <f t="shared" si="33"/>
        <v>-10.614817639399419</v>
      </c>
      <c r="AC117" s="35">
        <f t="shared" si="34"/>
        <v>-10.614817639399405</v>
      </c>
      <c r="AF117">
        <v>1.71</v>
      </c>
      <c r="AG117">
        <v>2.08</v>
      </c>
      <c r="AJ117" t="s">
        <v>357</v>
      </c>
    </row>
    <row r="118" spans="1:36" ht="15" x14ac:dyDescent="0.25">
      <c r="A118">
        <v>2.02</v>
      </c>
      <c r="B118">
        <v>3.36</v>
      </c>
      <c r="C118">
        <v>3.19</v>
      </c>
      <c r="D118" s="20">
        <f t="shared" si="22"/>
        <v>0.10614817639399421</v>
      </c>
      <c r="E118" s="17">
        <f>IF(OR($A118="",$B118="",$C118=""),"",A118*'MPTO_working_3-way'!$I117)</f>
        <v>2.2344193163158685</v>
      </c>
      <c r="F118" s="21">
        <f>IF(OR($A118="",$B118="",$C118=""),"",B118*'MPTO_working_3-way'!$I117)</f>
        <v>3.7166578726838204</v>
      </c>
      <c r="G118" s="22">
        <f>IF(OR($A118="",$B118="",$C118=""),"",C118*'MPTO_working_3-way'!$I117)</f>
        <v>3.5286126826968416</v>
      </c>
      <c r="H118" s="17">
        <f>IF(OR($A118="",$B118="",$C118=""),"",'MPTO_working_3-way'!E117)</f>
        <v>2.175488951188882</v>
      </c>
      <c r="I118" s="21">
        <f>IF(OR($A118="",$B118="",$C118=""),"",'MPTO_working_3-way'!F117)</f>
        <v>3.8133542744367936</v>
      </c>
      <c r="J118" s="22">
        <f>IF(OR($A118="",$B118="",$C118=""),"",'MPTO_working_3-way'!G117)</f>
        <v>3.5958689431561166</v>
      </c>
      <c r="K118" s="17">
        <f>IF(OR($A118="",$B118="",$C118=""),"",'OddsRatio_working_3-way'!H117)</f>
        <v>2.1980423950432582</v>
      </c>
      <c r="L118" s="21">
        <f>IF(OR($A118="",$B118="",$C118=""),"",'OddsRatio_working_3-way'!I117)</f>
        <v>3.7719412277471465</v>
      </c>
      <c r="M118" s="22">
        <f>IF(OR($A118="",$B118="",$C118=""),"",'OddsRatio_working_3-way'!J117)</f>
        <v>3.5722674952399371</v>
      </c>
      <c r="N118" s="23">
        <f t="shared" si="23"/>
        <v>44.754357102891923</v>
      </c>
      <c r="O118" s="24">
        <f t="shared" si="24"/>
        <v>26.905893258286216</v>
      </c>
      <c r="P118" s="24">
        <f t="shared" si="25"/>
        <v>28.339749638821843</v>
      </c>
      <c r="Q118" t="s">
        <v>348</v>
      </c>
      <c r="R118" t="s">
        <v>354</v>
      </c>
      <c r="S118" s="62">
        <v>44450</v>
      </c>
      <c r="T118" s="35">
        <v>100</v>
      </c>
      <c r="U118" s="35">
        <f t="shared" si="26"/>
        <v>23.664122137404579</v>
      </c>
      <c r="V118" s="35">
        <f t="shared" si="27"/>
        <v>79.423868312757207</v>
      </c>
      <c r="W118" s="35">
        <f t="shared" si="28"/>
        <v>86.37602179836513</v>
      </c>
      <c r="X118" s="35">
        <f t="shared" si="29"/>
        <v>34.20010988887767</v>
      </c>
      <c r="Y118" s="35">
        <f t="shared" si="30"/>
        <v>89.959856064230294</v>
      </c>
      <c r="Z118" s="35">
        <f t="shared" si="31"/>
        <v>96.912009549838203</v>
      </c>
      <c r="AA118" s="35">
        <f t="shared" si="32"/>
        <v>-10.53598775147309</v>
      </c>
      <c r="AB118" s="35">
        <f t="shared" si="33"/>
        <v>-10.535987751473087</v>
      </c>
      <c r="AC118" s="35">
        <f t="shared" si="34"/>
        <v>-10.535987751473073</v>
      </c>
      <c r="AF118">
        <v>1.82</v>
      </c>
      <c r="AG118">
        <v>1.97</v>
      </c>
      <c r="AJ118" t="s">
        <v>357</v>
      </c>
    </row>
    <row r="119" spans="1:36" ht="15" x14ac:dyDescent="0.25">
      <c r="A119">
        <v>1.31</v>
      </c>
      <c r="B119">
        <v>4.8600000000000003</v>
      </c>
      <c r="C119">
        <v>7.34</v>
      </c>
      <c r="D119" s="20">
        <f t="shared" si="22"/>
        <v>0.10535987751473086</v>
      </c>
      <c r="E119" s="17">
        <f>IF(OR($A119="",$B119="",$C119=""),"",A119*'MPTO_working_3-way'!$I118)</f>
        <v>1.4480214395442974</v>
      </c>
      <c r="F119" s="21">
        <f>IF(OR($A119="",$B119="",$C119=""),"",B119*'MPTO_working_3-way'!$I118)</f>
        <v>5.3720490047215925</v>
      </c>
      <c r="G119" s="22">
        <f>IF(OR($A119="",$B119="",$C119=""),"",C119*'MPTO_working_3-way'!$I118)</f>
        <v>8.1133415009581249</v>
      </c>
      <c r="H119" s="17">
        <f>IF(OR($A119="",$B119="",$C119=""),"",'MPTO_working_3-way'!E118)</f>
        <v>1.3731759050543833</v>
      </c>
      <c r="I119" s="21">
        <f>IF(OR($A119="",$B119="",$C119=""),"",'MPTO_working_3-way'!F118)</f>
        <v>5.8602440432587635</v>
      </c>
      <c r="J119" s="22">
        <f>IF(OR($A119="",$B119="",$C119=""),"",'MPTO_working_3-way'!G118)</f>
        <v>9.8892578316230981</v>
      </c>
      <c r="K119" s="17">
        <f>IF(OR($A119="",$B119="",$C119=""),"",'OddsRatio_working_3-way'!H118)</f>
        <v>1.3914065587085007</v>
      </c>
      <c r="L119" s="21">
        <f>IF(OR($A119="",$B119="",$C119=""),"",'OddsRatio_working_3-way'!I118)</f>
        <v>5.873642956821973</v>
      </c>
      <c r="M119" s="22">
        <f>IF(OR($A119="",$B119="",$C119=""),"",'OddsRatio_working_3-way'!J118)</f>
        <v>9.0048954264899752</v>
      </c>
      <c r="N119" s="23">
        <f t="shared" si="23"/>
        <v>69.059750960227987</v>
      </c>
      <c r="O119" s="24">
        <f t="shared" si="24"/>
        <v>18.614871143600546</v>
      </c>
      <c r="P119" s="24">
        <f t="shared" si="25"/>
        <v>12.325377896171478</v>
      </c>
      <c r="Q119" t="s">
        <v>352</v>
      </c>
      <c r="R119" t="s">
        <v>350</v>
      </c>
      <c r="S119" s="62">
        <v>44450</v>
      </c>
      <c r="T119" s="35">
        <v>100</v>
      </c>
      <c r="U119" s="35">
        <f t="shared" si="26"/>
        <v>51.690821256038639</v>
      </c>
      <c r="V119" s="35">
        <f t="shared" si="27"/>
        <v>70.326409495548958</v>
      </c>
      <c r="W119" s="35">
        <f t="shared" si="28"/>
        <v>67.426710097719877</v>
      </c>
      <c r="X119" s="35">
        <f t="shared" si="29"/>
        <v>62.246880406731165</v>
      </c>
      <c r="Y119" s="35">
        <f t="shared" si="30"/>
        <v>80.882468646241492</v>
      </c>
      <c r="Z119" s="35">
        <f t="shared" si="31"/>
        <v>77.982769248412382</v>
      </c>
      <c r="AA119" s="35">
        <f t="shared" si="32"/>
        <v>-10.556059150692526</v>
      </c>
      <c r="AB119" s="35">
        <f t="shared" si="33"/>
        <v>-10.556059150692533</v>
      </c>
      <c r="AC119" s="35">
        <f t="shared" si="34"/>
        <v>-10.556059150692505</v>
      </c>
      <c r="AF119">
        <v>1.48</v>
      </c>
      <c r="AG119">
        <v>2.4</v>
      </c>
      <c r="AJ119" t="s">
        <v>357</v>
      </c>
    </row>
    <row r="120" spans="1:36" ht="15" x14ac:dyDescent="0.25">
      <c r="A120">
        <v>2.0699999999999998</v>
      </c>
      <c r="B120">
        <v>3.37</v>
      </c>
      <c r="C120">
        <v>3.07</v>
      </c>
      <c r="D120" s="20">
        <f t="shared" si="22"/>
        <v>0.10556059150692532</v>
      </c>
      <c r="E120" s="17">
        <f>IF(OR($A120="",$B120="",$C120=""),"",A120*'MPTO_working_3-way'!$I119)</f>
        <v>2.2885104244193353</v>
      </c>
      <c r="F120" s="21">
        <f>IF(OR($A120="",$B120="",$C120=""),"",B120*'MPTO_working_3-way'!$I119)</f>
        <v>3.7257391933783386</v>
      </c>
      <c r="G120" s="22">
        <f>IF(OR($A120="",$B120="",$C120=""),"",C120*'MPTO_working_3-way'!$I119)</f>
        <v>3.3940710159262606</v>
      </c>
      <c r="H120" s="17">
        <f>IF(OR($A120="",$B120="",$C120=""),"",'MPTO_working_3-way'!E119)</f>
        <v>2.2326166722029139</v>
      </c>
      <c r="I120" s="21">
        <f>IF(OR($A120="",$B120="",$C120=""),"",'MPTO_working_3-way'!F119)</f>
        <v>3.823374749829104</v>
      </c>
      <c r="J120" s="22">
        <f>IF(OR($A120="",$B120="",$C120=""),"",'MPTO_working_3-way'!G119)</f>
        <v>3.4417953745465333</v>
      </c>
      <c r="K120" s="17">
        <f>IF(OR($A120="",$B120="",$C120=""),"",'OddsRatio_working_3-way'!H119)</f>
        <v>2.2545152254405769</v>
      </c>
      <c r="L120" s="21">
        <f>IF(OR($A120="",$B120="",$C120=""),"",'OddsRatio_working_3-way'!I119)</f>
        <v>3.7786926021440839</v>
      </c>
      <c r="M120" s="22">
        <f>IF(OR($A120="",$B120="",$C120=""),"",'OddsRatio_working_3-way'!J119)</f>
        <v>3.4269593613663512</v>
      </c>
      <c r="N120" s="23">
        <f t="shared" si="23"/>
        <v>43.696545548999651</v>
      </c>
      <c r="O120" s="24">
        <f t="shared" si="24"/>
        <v>26.840311360958236</v>
      </c>
      <c r="P120" s="24">
        <f t="shared" si="25"/>
        <v>29.463143090042109</v>
      </c>
      <c r="Q120" t="s">
        <v>355</v>
      </c>
      <c r="R120" t="s">
        <v>349</v>
      </c>
      <c r="S120" s="62">
        <v>44450</v>
      </c>
      <c r="T120" s="35">
        <v>100</v>
      </c>
      <c r="U120" s="35">
        <f t="shared" si="26"/>
        <v>62.686567164179095</v>
      </c>
      <c r="V120" s="35">
        <f t="shared" si="27"/>
        <v>71.428571428571431</v>
      </c>
      <c r="W120" s="35">
        <f t="shared" si="28"/>
        <v>58.15899581589958</v>
      </c>
      <c r="X120" s="35">
        <f t="shared" si="29"/>
        <v>70.412432755528982</v>
      </c>
      <c r="Y120" s="35">
        <f t="shared" si="30"/>
        <v>79.154437019921303</v>
      </c>
      <c r="Z120" s="35">
        <f t="shared" si="31"/>
        <v>65.88486140724946</v>
      </c>
      <c r="AA120" s="35">
        <f t="shared" si="32"/>
        <v>-7.725865591349887</v>
      </c>
      <c r="AB120" s="35">
        <f t="shared" si="33"/>
        <v>-7.7258655913498728</v>
      </c>
      <c r="AC120" s="35">
        <f t="shared" si="34"/>
        <v>-7.7258655913498799</v>
      </c>
      <c r="AF120">
        <v>1.84</v>
      </c>
      <c r="AG120">
        <v>1.95</v>
      </c>
      <c r="AJ120" t="s">
        <v>357</v>
      </c>
    </row>
    <row r="121" spans="1:36" ht="15" x14ac:dyDescent="0.25">
      <c r="A121">
        <v>2.68</v>
      </c>
      <c r="B121">
        <v>3.5</v>
      </c>
      <c r="C121">
        <v>2.39</v>
      </c>
      <c r="D121" s="20">
        <f t="shared" si="22"/>
        <v>7.7258655913498675E-2</v>
      </c>
      <c r="E121" s="17">
        <f>IF(OR($A121="",$B121="",$C121=""),"",A121*'MPTO_working_3-way'!$I120)</f>
        <v>2.8870531978481768</v>
      </c>
      <c r="F121" s="21">
        <f>IF(OR($A121="",$B121="",$C121=""),"",B121*'MPTO_working_3-way'!$I120)</f>
        <v>3.7704052956972456</v>
      </c>
      <c r="G121" s="22">
        <f>IF(OR($A121="",$B121="",$C121=""),"",C121*'MPTO_working_3-way'!$I120)</f>
        <v>2.5746481876332621</v>
      </c>
      <c r="H121" s="17">
        <f>IF(OR($A121="",$B121="",$C121=""),"",'MPTO_working_3-way'!E120)</f>
        <v>2.8786799640457135</v>
      </c>
      <c r="I121" s="21">
        <f>IF(OR($A121="",$B121="",$C121=""),"",'MPTO_working_3-way'!F120)</f>
        <v>3.8467249307922846</v>
      </c>
      <c r="J121" s="22">
        <f>IF(OR($A121="",$B121="",$C121=""),"",'MPTO_working_3-way'!G120)</f>
        <v>2.5467509845501359</v>
      </c>
      <c r="K121" s="17">
        <f>IF(OR($A121="",$B121="",$C121=""),"",'OddsRatio_working_3-way'!H120)</f>
        <v>2.8853221175871027</v>
      </c>
      <c r="L121" s="21">
        <f>IF(OR($A121="",$B121="",$C121=""),"",'OddsRatio_working_3-way'!I120)</f>
        <v>3.8055388654569975</v>
      </c>
      <c r="M121" s="22">
        <f>IF(OR($A121="",$B121="",$C121=""),"",'OddsRatio_working_3-way'!J120)</f>
        <v>2.5598796091940907</v>
      </c>
      <c r="N121" s="23">
        <f t="shared" si="23"/>
        <v>34.637394307293526</v>
      </c>
      <c r="O121" s="24">
        <f t="shared" si="24"/>
        <v>26.522347641013326</v>
      </c>
      <c r="P121" s="24">
        <f t="shared" si="25"/>
        <v>38.840258051693155</v>
      </c>
      <c r="Q121" t="s">
        <v>351</v>
      </c>
      <c r="R121" t="s">
        <v>347</v>
      </c>
      <c r="S121" s="62">
        <v>44450</v>
      </c>
      <c r="T121" s="35">
        <v>100</v>
      </c>
      <c r="U121" s="35">
        <f t="shared" si="26"/>
        <v>53.051643192488264</v>
      </c>
      <c r="V121" s="35">
        <f t="shared" si="27"/>
        <v>71.671388101982998</v>
      </c>
      <c r="W121" s="35">
        <f t="shared" si="28"/>
        <v>73.045822102425873</v>
      </c>
      <c r="X121" s="35">
        <f t="shared" si="29"/>
        <v>55.282789795591114</v>
      </c>
      <c r="Y121" s="35">
        <f t="shared" si="30"/>
        <v>73.902534705085856</v>
      </c>
      <c r="Z121" s="35">
        <f t="shared" si="31"/>
        <v>75.276968705528731</v>
      </c>
      <c r="AA121" s="35">
        <f t="shared" si="32"/>
        <v>-2.2311466031028502</v>
      </c>
      <c r="AB121" s="35">
        <f t="shared" si="33"/>
        <v>-2.2311466031028573</v>
      </c>
      <c r="AC121" s="35">
        <f t="shared" si="34"/>
        <v>-2.2311466031028573</v>
      </c>
      <c r="AF121">
        <v>1.79</v>
      </c>
      <c r="AG121">
        <v>2.0099999999999998</v>
      </c>
      <c r="AJ121" t="s">
        <v>357</v>
      </c>
    </row>
    <row r="122" spans="1:36" ht="15" x14ac:dyDescent="0.25">
      <c r="A122">
        <v>2.13</v>
      </c>
      <c r="B122">
        <v>3.53</v>
      </c>
      <c r="C122">
        <v>3.71</v>
      </c>
      <c r="D122" s="20">
        <f t="shared" si="22"/>
        <v>2.2311466031028626E-2</v>
      </c>
      <c r="E122" s="17">
        <f>IF(OR($A122="",$B122="",$C122=""),"",A122*'MPTO_working_3-way'!$I121)</f>
        <v>2.1775234226460909</v>
      </c>
      <c r="F122" s="21">
        <f>IF(OR($A122="",$B122="",$C122=""),"",B122*'MPTO_working_3-way'!$I121)</f>
        <v>3.6087594750895309</v>
      </c>
      <c r="G122" s="22">
        <f>IF(OR($A122="",$B122="",$C122=""),"",C122*'MPTO_working_3-way'!$I121)</f>
        <v>3.7927755389751163</v>
      </c>
      <c r="H122" s="17">
        <f>IF(OR($A122="",$B122="",$C122=""),"",'MPTO_working_3-way'!E121)</f>
        <v>2.1642847394667206</v>
      </c>
      <c r="I122" s="21">
        <f>IF(OR($A122="",$B122="",$C122=""),"",'MPTO_working_3-way'!F121)</f>
        <v>3.6251722203958421</v>
      </c>
      <c r="J122" s="22">
        <f>IF(OR($A122="",$B122="",$C122=""),"",'MPTO_working_3-way'!G121)</f>
        <v>3.8152703532760692</v>
      </c>
      <c r="K122" s="17">
        <f>IF(OR($A122="",$B122="",$C122=""),"",'OddsRatio_working_3-way'!H121)</f>
        <v>2.1697345295037107</v>
      </c>
      <c r="L122" s="21">
        <f>IF(OR($A122="",$B122="",$C122=""),"",'OddsRatio_working_3-way'!I121)</f>
        <v>3.6189631501277781</v>
      </c>
      <c r="M122" s="22">
        <f>IF(OR($A122="",$B122="",$C122=""),"",'OddsRatio_working_3-way'!J121)</f>
        <v>3.8052925442080148</v>
      </c>
      <c r="N122" s="23">
        <f t="shared" si="23"/>
        <v>45.923731042342418</v>
      </c>
      <c r="O122" s="24">
        <f t="shared" si="24"/>
        <v>27.710353291838345</v>
      </c>
      <c r="P122" s="24">
        <f t="shared" si="25"/>
        <v>26.365915665819234</v>
      </c>
      <c r="Q122" t="s">
        <v>115</v>
      </c>
      <c r="R122" t="s">
        <v>118</v>
      </c>
      <c r="S122" s="62">
        <v>44450</v>
      </c>
      <c r="T122" s="35">
        <v>100</v>
      </c>
      <c r="U122" s="35">
        <f t="shared" si="26"/>
        <v>42.528735632183903</v>
      </c>
      <c r="V122" s="35">
        <f t="shared" si="27"/>
        <v>73.40425531914893</v>
      </c>
      <c r="W122" s="35">
        <f t="shared" si="28"/>
        <v>81.884057971014499</v>
      </c>
      <c r="X122" s="35">
        <f t="shared" si="29"/>
        <v>44.71168670983657</v>
      </c>
      <c r="Y122" s="35">
        <f t="shared" si="30"/>
        <v>75.587206396801605</v>
      </c>
      <c r="Z122" s="35">
        <f t="shared" si="31"/>
        <v>84.067009048667146</v>
      </c>
      <c r="AA122" s="35">
        <f t="shared" si="32"/>
        <v>-2.1829510776526675</v>
      </c>
      <c r="AB122" s="35">
        <f t="shared" si="33"/>
        <v>-2.1829510776526746</v>
      </c>
      <c r="AC122" s="35">
        <f t="shared" si="34"/>
        <v>-2.1829510776526462</v>
      </c>
      <c r="AF122">
        <v>2.0299999999999998</v>
      </c>
      <c r="AG122">
        <v>1.88</v>
      </c>
      <c r="AJ122" t="s">
        <v>313</v>
      </c>
    </row>
    <row r="123" spans="1:36" ht="15" x14ac:dyDescent="0.25">
      <c r="A123">
        <v>1.74</v>
      </c>
      <c r="B123">
        <v>3.76</v>
      </c>
      <c r="C123">
        <v>5.52</v>
      </c>
      <c r="D123" s="20">
        <f t="shared" si="22"/>
        <v>2.1829510776526728E-2</v>
      </c>
      <c r="E123" s="17">
        <f>IF(OR($A123="",$B123="",$C123=""),"",A123*'MPTO_working_3-way'!$I122)</f>
        <v>1.7779833487511565</v>
      </c>
      <c r="F123" s="21">
        <f>IF(OR($A123="",$B123="",$C123=""),"",B123*'MPTO_working_3-way'!$I122)</f>
        <v>3.8420789605197401</v>
      </c>
      <c r="G123" s="22">
        <f>IF(OR($A123="",$B123="",$C123=""),"",C123*'MPTO_working_3-way'!$I122)</f>
        <v>5.6404988994864267</v>
      </c>
      <c r="H123" s="17">
        <f>IF(OR($A123="",$B123="",$C123=""),"",'MPTO_working_3-way'!E122)</f>
        <v>1.7623128478359995</v>
      </c>
      <c r="I123" s="21">
        <f>IF(OR($A123="",$B123="",$C123=""),"",'MPTO_working_3-way'!F122)</f>
        <v>3.8657660188122134</v>
      </c>
      <c r="J123" s="22">
        <f>IF(OR($A123="",$B123="",$C123=""),"",'MPTO_working_3-way'!G122)</f>
        <v>5.7509962392604903</v>
      </c>
      <c r="K123" s="17">
        <f>IF(OR($A123="",$B123="",$C123=""),"",'OddsRatio_working_3-way'!H122)</f>
        <v>1.7681269886135917</v>
      </c>
      <c r="L123" s="21">
        <f>IF(OR($A123="",$B123="",$C123=""),"",'OddsRatio_working_3-way'!I122)</f>
        <v>3.8649060656398824</v>
      </c>
      <c r="M123" s="22">
        <f>IF(OR($A123="",$B123="",$C123=""),"",'OddsRatio_working_3-way'!J122)</f>
        <v>5.6918026872073417</v>
      </c>
      <c r="N123" s="23">
        <f t="shared" si="23"/>
        <v>56.243496357960453</v>
      </c>
      <c r="O123" s="24">
        <f t="shared" si="24"/>
        <v>26.02757544224766</v>
      </c>
      <c r="P123" s="24">
        <f t="shared" si="25"/>
        <v>17.728928199791884</v>
      </c>
      <c r="Q123" t="s">
        <v>116</v>
      </c>
      <c r="R123" t="s">
        <v>114</v>
      </c>
      <c r="S123" s="62">
        <v>44450</v>
      </c>
      <c r="T123" s="35">
        <v>100</v>
      </c>
      <c r="U123" s="35">
        <f t="shared" si="26"/>
        <v>61.832061068702288</v>
      </c>
      <c r="V123" s="35">
        <f t="shared" si="27"/>
        <v>66.555183946488299</v>
      </c>
      <c r="W123" s="35">
        <f t="shared" si="28"/>
        <v>68.35443037974683</v>
      </c>
      <c r="X123" s="35">
        <f t="shared" si="29"/>
        <v>65.090385673764857</v>
      </c>
      <c r="Y123" s="35">
        <f t="shared" si="30"/>
        <v>69.813508551550868</v>
      </c>
      <c r="Z123" s="35">
        <f t="shared" si="31"/>
        <v>71.612754984809413</v>
      </c>
      <c r="AA123" s="35">
        <f t="shared" si="32"/>
        <v>-3.2583246050625689</v>
      </c>
      <c r="AB123" s="35">
        <f t="shared" si="33"/>
        <v>-3.2583246050625689</v>
      </c>
      <c r="AC123" s="35">
        <f t="shared" si="34"/>
        <v>-3.2583246050625831</v>
      </c>
      <c r="AF123">
        <v>2.36</v>
      </c>
      <c r="AG123">
        <v>1.65</v>
      </c>
      <c r="AJ123" t="s">
        <v>313</v>
      </c>
    </row>
    <row r="124" spans="1:36" ht="15" x14ac:dyDescent="0.25">
      <c r="A124">
        <v>2.62</v>
      </c>
      <c r="B124">
        <v>2.99</v>
      </c>
      <c r="C124">
        <v>3.16</v>
      </c>
      <c r="D124" s="20">
        <f t="shared" si="22"/>
        <v>3.258324605062568E-2</v>
      </c>
      <c r="E124" s="17">
        <f>IF(OR($A124="",$B124="",$C124=""),"",A124*'MPTO_working_3-way'!$I123)</f>
        <v>2.7053681046526394</v>
      </c>
      <c r="F124" s="21">
        <f>IF(OR($A124="",$B124="",$C124=""),"",B124*'MPTO_working_3-way'!$I123)</f>
        <v>3.087423905691371</v>
      </c>
      <c r="G124" s="22">
        <f>IF(OR($A124="",$B124="",$C124=""),"",C124*'MPTO_working_3-way'!$I123)</f>
        <v>3.2629630575199773</v>
      </c>
      <c r="H124" s="17">
        <f>IF(OR($A124="",$B124="",$C124=""),"",'MPTO_working_3-way'!E123)</f>
        <v>2.6967384843852673</v>
      </c>
      <c r="I124" s="21">
        <f>IF(OR($A124="",$B124="",$C124=""),"",'MPTO_working_3-way'!F123)</f>
        <v>3.0903582571317858</v>
      </c>
      <c r="J124" s="22">
        <f>IF(OR($A124="",$B124="",$C124=""),"",'MPTO_working_3-way'!G123)</f>
        <v>3.2723089792167439</v>
      </c>
      <c r="K124" s="17">
        <f>IF(OR($A124="",$B124="",$C124=""),"",'OddsRatio_working_3-way'!H123)</f>
        <v>2.7007639044904952</v>
      </c>
      <c r="L124" s="21">
        <f>IF(OR($A124="",$B124="",$C124=""),"",'OddsRatio_working_3-way'!I123)</f>
        <v>3.0892099814420275</v>
      </c>
      <c r="M124" s="22">
        <f>IF(OR($A124="",$B124="",$C124=""),"",'OddsRatio_working_3-way'!J123)</f>
        <v>3.2676852059873265</v>
      </c>
      <c r="N124" s="23">
        <f t="shared" si="23"/>
        <v>36.9635465976042</v>
      </c>
      <c r="O124" s="24">
        <f t="shared" si="24"/>
        <v>32.389462236027761</v>
      </c>
      <c r="P124" s="24">
        <f t="shared" si="25"/>
        <v>30.646991166368043</v>
      </c>
      <c r="Q124" t="s">
        <v>370</v>
      </c>
      <c r="R124" t="s">
        <v>375</v>
      </c>
      <c r="S124" s="62">
        <v>44450</v>
      </c>
      <c r="T124" s="35">
        <v>100</v>
      </c>
      <c r="U124" s="35">
        <f t="shared" si="26"/>
        <v>67.948717948717942</v>
      </c>
      <c r="V124" s="35">
        <f t="shared" si="27"/>
        <v>65.986394557823132</v>
      </c>
      <c r="W124" s="35">
        <f t="shared" si="28"/>
        <v>62.121212121212118</v>
      </c>
      <c r="X124" s="35">
        <f t="shared" si="29"/>
        <v>71.892393320964757</v>
      </c>
      <c r="Y124" s="35">
        <f t="shared" si="30"/>
        <v>69.930069930069934</v>
      </c>
      <c r="Z124" s="35">
        <f t="shared" si="31"/>
        <v>66.064887493458912</v>
      </c>
      <c r="AA124" s="35">
        <f t="shared" si="32"/>
        <v>-3.9436753722468154</v>
      </c>
      <c r="AB124" s="35">
        <f t="shared" si="33"/>
        <v>-3.9436753722468012</v>
      </c>
      <c r="AC124" s="35">
        <f t="shared" si="34"/>
        <v>-3.9436753722467941</v>
      </c>
      <c r="AF124">
        <v>2.81</v>
      </c>
      <c r="AG124">
        <v>1.47</v>
      </c>
      <c r="AJ124" t="s">
        <v>314</v>
      </c>
    </row>
    <row r="125" spans="1:36" ht="15" x14ac:dyDescent="0.25">
      <c r="A125">
        <v>3.12</v>
      </c>
      <c r="B125">
        <v>2.94</v>
      </c>
      <c r="C125">
        <v>2.64</v>
      </c>
      <c r="D125" s="20">
        <f t="shared" si="22"/>
        <v>3.9436753722467799E-2</v>
      </c>
      <c r="E125" s="17">
        <f>IF(OR($A125="",$B125="",$C125=""),"",A125*'MPTO_working_3-way'!$I124)</f>
        <v>3.2430426716140994</v>
      </c>
      <c r="F125" s="21">
        <f>IF(OR($A125="",$B125="",$C125=""),"",B125*'MPTO_working_3-way'!$I124)</f>
        <v>3.0559440559440554</v>
      </c>
      <c r="G125" s="22">
        <f>IF(OR($A125="",$B125="",$C125=""),"",C125*'MPTO_working_3-way'!$I124)</f>
        <v>2.7441130298273153</v>
      </c>
      <c r="H125" s="17">
        <f>IF(OR($A125="",$B125="",$C125=""),"",'MPTO_working_3-way'!E124)</f>
        <v>3.2534372017437501</v>
      </c>
      <c r="I125" s="21">
        <f>IF(OR($A125="",$B125="",$C125=""),"",'MPTO_working_3-way'!F124)</f>
        <v>3.0581931041171617</v>
      </c>
      <c r="J125" s="22">
        <f>IF(OR($A125="",$B125="",$C125=""),"",'MPTO_working_3-way'!G124)</f>
        <v>2.7349133725090526</v>
      </c>
      <c r="K125" s="17">
        <f>IF(OR($A125="",$B125="",$C125=""),"",'OddsRatio_working_3-way'!H124)</f>
        <v>3.2482703449188413</v>
      </c>
      <c r="L125" s="21">
        <f>IF(OR($A125="",$B125="",$C125=""),"",'OddsRatio_working_3-way'!I124)</f>
        <v>3.0573794665766747</v>
      </c>
      <c r="M125" s="22">
        <f>IF(OR($A125="",$B125="",$C125=""),"",'OddsRatio_working_3-way'!J124)</f>
        <v>2.7392280026730651</v>
      </c>
      <c r="N125" s="23">
        <f t="shared" si="23"/>
        <v>30.835240274599553</v>
      </c>
      <c r="O125" s="24">
        <f t="shared" si="24"/>
        <v>32.723112128146461</v>
      </c>
      <c r="P125" s="24">
        <f t="shared" si="25"/>
        <v>36.441647597254004</v>
      </c>
      <c r="Q125" t="s">
        <v>369</v>
      </c>
      <c r="R125" t="s">
        <v>112</v>
      </c>
      <c r="S125" s="62">
        <v>44450</v>
      </c>
      <c r="T125" s="35">
        <v>100</v>
      </c>
      <c r="U125" s="35">
        <f t="shared" si="26"/>
        <v>54.545454545454554</v>
      </c>
      <c r="V125" s="35">
        <f t="shared" si="27"/>
        <v>67.741935483870961</v>
      </c>
      <c r="W125" s="35">
        <f t="shared" si="28"/>
        <v>69.696969696969703</v>
      </c>
      <c r="X125" s="35">
        <f t="shared" si="29"/>
        <v>62.561094819159337</v>
      </c>
      <c r="Y125" s="35">
        <f t="shared" si="30"/>
        <v>75.757575757575751</v>
      </c>
      <c r="Z125" s="35">
        <f t="shared" si="31"/>
        <v>77.712609970674478</v>
      </c>
      <c r="AA125" s="35">
        <f t="shared" si="32"/>
        <v>-8.0156402737047827</v>
      </c>
      <c r="AB125" s="35">
        <f t="shared" si="33"/>
        <v>-8.0156402737047898</v>
      </c>
      <c r="AC125" s="35">
        <f t="shared" si="34"/>
        <v>-8.0156402737047756</v>
      </c>
      <c r="AF125">
        <v>2.68</v>
      </c>
      <c r="AG125">
        <v>1.49</v>
      </c>
      <c r="AJ125" t="s">
        <v>314</v>
      </c>
    </row>
    <row r="126" spans="1:36" ht="15" x14ac:dyDescent="0.25">
      <c r="A126">
        <v>2.2000000000000002</v>
      </c>
      <c r="B126">
        <v>3.1</v>
      </c>
      <c r="C126">
        <v>3.3</v>
      </c>
      <c r="D126" s="20">
        <f t="shared" si="22"/>
        <v>8.0156402737047827E-2</v>
      </c>
      <c r="E126" s="17">
        <f>IF(OR($A126="",$B126="",$C126=""),"",A126*'MPTO_working_3-way'!$I125)</f>
        <v>2.3763440860215055</v>
      </c>
      <c r="F126" s="21">
        <f>IF(OR($A126="",$B126="",$C126=""),"",B126*'MPTO_working_3-way'!$I125)</f>
        <v>3.3484848484848482</v>
      </c>
      <c r="G126" s="22">
        <f>IF(OR($A126="",$B126="",$C126=""),"",C126*'MPTO_working_3-way'!$I125)</f>
        <v>3.5645161290322576</v>
      </c>
      <c r="H126" s="17">
        <f>IF(OR($A126="",$B126="",$C126=""),"",'MPTO_working_3-way'!E125)</f>
        <v>2.3373952779893377</v>
      </c>
      <c r="I126" s="21">
        <f>IF(OR($A126="",$B126="",$C126=""),"",'MPTO_working_3-way'!F125)</f>
        <v>3.3799559471365637</v>
      </c>
      <c r="J126" s="22">
        <f>IF(OR($A126="",$B126="",$C126=""),"",'MPTO_working_3-way'!G125)</f>
        <v>3.6191037735849045</v>
      </c>
      <c r="K126" s="17">
        <f>IF(OR($A126="",$B126="",$C126=""),"",'OddsRatio_working_3-way'!H125)</f>
        <v>2.3534617050880717</v>
      </c>
      <c r="L126" s="21">
        <f>IF(OR($A126="",$B126="",$C126=""),"",'OddsRatio_working_3-way'!I125)</f>
        <v>3.3685579839041253</v>
      </c>
      <c r="M126" s="22">
        <f>IF(OR($A126="",$B126="",$C126=""),"",'OddsRatio_working_3-way'!J125)</f>
        <v>3.5941349347521365</v>
      </c>
      <c r="N126" s="23">
        <f t="shared" si="23"/>
        <v>42.081447963800905</v>
      </c>
      <c r="O126" s="24">
        <f t="shared" si="24"/>
        <v>29.864253393665162</v>
      </c>
      <c r="P126" s="24">
        <f t="shared" si="25"/>
        <v>28.054298642533944</v>
      </c>
      <c r="Q126" t="s">
        <v>87</v>
      </c>
      <c r="R126" t="s">
        <v>365</v>
      </c>
      <c r="S126" s="62">
        <v>44450</v>
      </c>
      <c r="T126" s="35">
        <v>100</v>
      </c>
      <c r="U126" s="35">
        <f t="shared" si="26"/>
        <v>59.016393442622956</v>
      </c>
      <c r="V126" s="35">
        <f t="shared" si="27"/>
        <v>65.397923875432525</v>
      </c>
      <c r="W126" s="35">
        <f t="shared" si="28"/>
        <v>71.671388101982998</v>
      </c>
      <c r="X126" s="35">
        <f t="shared" si="29"/>
        <v>62.930688022584469</v>
      </c>
      <c r="Y126" s="35">
        <f t="shared" si="30"/>
        <v>69.312218455394046</v>
      </c>
      <c r="Z126" s="35">
        <f t="shared" si="31"/>
        <v>75.585682681944519</v>
      </c>
      <c r="AA126" s="35">
        <f t="shared" si="32"/>
        <v>-3.9142945799615134</v>
      </c>
      <c r="AB126" s="35">
        <f t="shared" si="33"/>
        <v>-3.9142945799615205</v>
      </c>
      <c r="AC126" s="35">
        <f t="shared" si="34"/>
        <v>-3.9142945799615205</v>
      </c>
      <c r="AF126">
        <v>2.31</v>
      </c>
      <c r="AG126">
        <v>1.7</v>
      </c>
      <c r="AJ126" t="s">
        <v>314</v>
      </c>
    </row>
    <row r="127" spans="1:36" ht="15" x14ac:dyDescent="0.25">
      <c r="A127">
        <v>2.44</v>
      </c>
      <c r="B127">
        <v>2.89</v>
      </c>
      <c r="C127">
        <v>3.53</v>
      </c>
      <c r="D127" s="20">
        <f t="shared" si="22"/>
        <v>3.9142945799615081E-2</v>
      </c>
      <c r="E127" s="17">
        <f>IF(OR($A127="",$B127="",$C127=""),"",A127*'MPTO_working_3-way'!$I126)</f>
        <v>2.5355087877510609</v>
      </c>
      <c r="F127" s="21">
        <f>IF(OR($A127="",$B127="",$C127=""),"",B127*'MPTO_working_3-way'!$I126)</f>
        <v>3.0031231133608878</v>
      </c>
      <c r="G127" s="22">
        <f>IF(OR($A127="",$B127="",$C127=""),"",C127*'MPTO_working_3-way'!$I126)</f>
        <v>3.6681745986726408</v>
      </c>
      <c r="H127" s="17">
        <f>IF(OR($A127="",$B127="",$C127=""),"",'MPTO_working_3-way'!E126)</f>
        <v>2.520234858735257</v>
      </c>
      <c r="I127" s="21">
        <f>IF(OR($A127="",$B127="",$C127=""),"",'MPTO_working_3-way'!F126)</f>
        <v>3.0032454934694393</v>
      </c>
      <c r="J127" s="22">
        <f>IF(OR($A127="",$B127="",$C127=""),"",'MPTO_working_3-way'!G126)</f>
        <v>3.700435391721729</v>
      </c>
      <c r="K127" s="17">
        <f>IF(OR($A127="",$B127="",$C127=""),"",'OddsRatio_working_3-way'!H126)</f>
        <v>2.5272859679972393</v>
      </c>
      <c r="L127" s="21">
        <f>IF(OR($A127="",$B127="",$C127=""),"",'OddsRatio_working_3-way'!I126)</f>
        <v>3.0045628329963763</v>
      </c>
      <c r="M127" s="22">
        <f>IF(OR($A127="",$B127="",$C127=""),"",'OddsRatio_working_3-way'!J126)</f>
        <v>3.6833565965507042</v>
      </c>
      <c r="N127" s="23">
        <f t="shared" si="23"/>
        <v>39.439815978195739</v>
      </c>
      <c r="O127" s="24">
        <f t="shared" si="24"/>
        <v>33.298668161521661</v>
      </c>
      <c r="P127" s="24">
        <f t="shared" si="25"/>
        <v>27.261515860282611</v>
      </c>
      <c r="Q127" t="s">
        <v>53</v>
      </c>
      <c r="R127" t="s">
        <v>89</v>
      </c>
      <c r="S127" s="62">
        <v>44450</v>
      </c>
      <c r="T127" s="35">
        <v>100</v>
      </c>
      <c r="U127" s="35">
        <f t="shared" si="26"/>
        <v>55.55555555555555</v>
      </c>
      <c r="V127" s="35">
        <f t="shared" si="27"/>
        <v>71.988795518207283</v>
      </c>
      <c r="W127" s="35">
        <f t="shared" si="28"/>
        <v>69.135802469135797</v>
      </c>
      <c r="X127" s="35">
        <f t="shared" si="29"/>
        <v>58.875402012656906</v>
      </c>
      <c r="Y127" s="35">
        <f t="shared" si="30"/>
        <v>75.308641975308646</v>
      </c>
      <c r="Z127" s="35">
        <f t="shared" si="31"/>
        <v>72.45564892623716</v>
      </c>
      <c r="AA127" s="35">
        <f t="shared" si="32"/>
        <v>-3.319846457101356</v>
      </c>
      <c r="AB127" s="35">
        <f t="shared" si="33"/>
        <v>-3.3198464571013631</v>
      </c>
      <c r="AC127" s="35">
        <f t="shared" si="34"/>
        <v>-3.3198464571013631</v>
      </c>
      <c r="AF127">
        <v>2.77</v>
      </c>
      <c r="AG127">
        <v>1.47</v>
      </c>
      <c r="AJ127" t="s">
        <v>314</v>
      </c>
    </row>
    <row r="128" spans="1:36" ht="15" x14ac:dyDescent="0.25">
      <c r="A128">
        <v>2.25</v>
      </c>
      <c r="B128">
        <v>3.57</v>
      </c>
      <c r="C128">
        <v>3.24</v>
      </c>
      <c r="D128" s="20">
        <f t="shared" si="22"/>
        <v>3.3198464571013497E-2</v>
      </c>
      <c r="E128" s="17">
        <f>IF(OR($A128="",$B128="",$C128=""),"",A128*'MPTO_working_3-way'!$I127)</f>
        <v>2.3246965452847803</v>
      </c>
      <c r="F128" s="21">
        <f>IF(OR($A128="",$B128="",$C128=""),"",B128*'MPTO_working_3-way'!$I127)</f>
        <v>3.6885185185185181</v>
      </c>
      <c r="G128" s="22">
        <f>IF(OR($A128="",$B128="",$C128=""),"",C128*'MPTO_working_3-way'!$I127)</f>
        <v>3.3475630252100839</v>
      </c>
      <c r="H128" s="17">
        <f>IF(OR($A128="",$B128="",$C128=""),"",'MPTO_working_3-way'!E127)</f>
        <v>2.3074529205234597</v>
      </c>
      <c r="I128" s="21">
        <f>IF(OR($A128="",$B128="",$C128=""),"",'MPTO_working_3-way'!F127)</f>
        <v>3.716838046272493</v>
      </c>
      <c r="J128" s="22">
        <f>IF(OR($A128="",$B128="",$C128=""),"",'MPTO_working_3-way'!G127)</f>
        <v>3.3604880883207437</v>
      </c>
      <c r="K128" s="17">
        <f>IF(OR($A128="",$B128="",$C128=""),"",'OddsRatio_working_3-way'!H127)</f>
        <v>2.3148007500742946</v>
      </c>
      <c r="L128" s="21">
        <f>IF(OR($A128="",$B128="",$C128=""),"",'OddsRatio_working_3-way'!I127)</f>
        <v>3.7032303421527497</v>
      </c>
      <c r="M128" s="22">
        <f>IF(OR($A128="",$B128="",$C128=""),"",'OddsRatio_working_3-way'!J127)</f>
        <v>3.3561229441331366</v>
      </c>
      <c r="N128" s="23">
        <f t="shared" si="23"/>
        <v>43.016367105131046</v>
      </c>
      <c r="O128" s="24">
        <f t="shared" si="24"/>
        <v>27.11115573852797</v>
      </c>
      <c r="P128" s="24">
        <f t="shared" si="25"/>
        <v>29.872477156340999</v>
      </c>
      <c r="Q128" t="s">
        <v>190</v>
      </c>
      <c r="R128" t="s">
        <v>376</v>
      </c>
      <c r="S128" s="62">
        <v>44450</v>
      </c>
      <c r="T128" s="35">
        <v>100</v>
      </c>
      <c r="U128" s="35">
        <f t="shared" si="26"/>
        <v>58.677685950413228</v>
      </c>
      <c r="V128" s="35">
        <f t="shared" si="27"/>
        <v>70.674486803519059</v>
      </c>
      <c r="W128" s="35">
        <f t="shared" si="28"/>
        <v>67.320261437908499</v>
      </c>
      <c r="X128" s="35">
        <f t="shared" si="29"/>
        <v>62.005251758572435</v>
      </c>
      <c r="Y128" s="35">
        <f t="shared" si="30"/>
        <v>74.00205261167828</v>
      </c>
      <c r="Z128" s="35">
        <f t="shared" si="31"/>
        <v>70.647827246067706</v>
      </c>
      <c r="AA128" s="35">
        <f t="shared" si="32"/>
        <v>-3.327565808159207</v>
      </c>
      <c r="AB128" s="35">
        <f t="shared" si="33"/>
        <v>-3.3275658081592212</v>
      </c>
      <c r="AC128" s="35">
        <f t="shared" si="34"/>
        <v>-3.327565808159207</v>
      </c>
      <c r="AF128">
        <v>1.96</v>
      </c>
      <c r="AG128">
        <v>1.93</v>
      </c>
      <c r="AJ128" t="s">
        <v>318</v>
      </c>
    </row>
    <row r="129" spans="1:36" ht="15" x14ac:dyDescent="0.25">
      <c r="A129">
        <v>2.42</v>
      </c>
      <c r="B129">
        <v>3.41</v>
      </c>
      <c r="C129">
        <v>3.06</v>
      </c>
      <c r="D129" s="20">
        <f t="shared" si="22"/>
        <v>3.3275658081592052E-2</v>
      </c>
      <c r="E129" s="17">
        <f>IF(OR($A129="",$B129="",$C129=""),"",A129*'MPTO_working_3-way'!$I128)</f>
        <v>2.5005270925574528</v>
      </c>
      <c r="F129" s="21">
        <f>IF(OR($A129="",$B129="",$C129=""),"",B129*'MPTO_working_3-way'!$I128)</f>
        <v>3.523469994058229</v>
      </c>
      <c r="G129" s="22">
        <f>IF(OR($A129="",$B129="",$C129=""),"",C129*'MPTO_working_3-way'!$I128)</f>
        <v>3.1618235137296717</v>
      </c>
      <c r="H129" s="17">
        <f>IF(OR($A129="",$B129="",$C129=""),"",'MPTO_working_3-way'!E128)</f>
        <v>2.4867502560110228</v>
      </c>
      <c r="I129" s="21">
        <f>IF(OR($A129="",$B129="",$C129=""),"",'MPTO_working_3-way'!F128)</f>
        <v>3.5440476901130702</v>
      </c>
      <c r="J129" s="22">
        <f>IF(OR($A129="",$B129="",$C129=""),"",'MPTO_working_3-way'!G128)</f>
        <v>3.1675089641672471</v>
      </c>
      <c r="K129" s="17">
        <f>IF(OR($A129="",$B129="",$C129=""),"",'OddsRatio_working_3-way'!H128)</f>
        <v>2.4929159500351865</v>
      </c>
      <c r="L129" s="21">
        <f>IF(OR($A129="",$B129="",$C129=""),"",'OddsRatio_working_3-way'!I128)</f>
        <v>3.5337517180174651</v>
      </c>
      <c r="M129" s="22">
        <f>IF(OR($A129="",$B129="",$C129=""),"",'OddsRatio_working_3-way'!J128)</f>
        <v>3.165779476811609</v>
      </c>
      <c r="N129" s="23">
        <f t="shared" si="23"/>
        <v>39.991568296795961</v>
      </c>
      <c r="O129" s="24">
        <f t="shared" si="24"/>
        <v>28.381112984822938</v>
      </c>
      <c r="P129" s="24">
        <f t="shared" si="25"/>
        <v>31.627318718381115</v>
      </c>
      <c r="Q129" t="s">
        <v>128</v>
      </c>
      <c r="R129" t="s">
        <v>371</v>
      </c>
      <c r="S129" s="62">
        <v>44450</v>
      </c>
      <c r="T129" s="35">
        <v>100</v>
      </c>
      <c r="U129" s="35">
        <f t="shared" si="26"/>
        <v>25.925925925925924</v>
      </c>
      <c r="V129" s="35">
        <f t="shared" si="27"/>
        <v>80.657640232108321</v>
      </c>
      <c r="W129" s="35">
        <f t="shared" si="28"/>
        <v>89.293361884368309</v>
      </c>
      <c r="X129" s="35">
        <f t="shared" si="29"/>
        <v>30.048997883523377</v>
      </c>
      <c r="Y129" s="35">
        <f t="shared" si="30"/>
        <v>84.780712189705767</v>
      </c>
      <c r="Z129" s="35">
        <f t="shared" si="31"/>
        <v>93.416433841965755</v>
      </c>
      <c r="AA129" s="35">
        <f t="shared" si="32"/>
        <v>-4.1230719575974533</v>
      </c>
      <c r="AB129" s="35">
        <f t="shared" si="33"/>
        <v>-4.1230719575974462</v>
      </c>
      <c r="AC129" s="35">
        <f t="shared" si="34"/>
        <v>-4.1230719575974462</v>
      </c>
      <c r="AF129">
        <v>2.09</v>
      </c>
      <c r="AG129">
        <v>1.79</v>
      </c>
      <c r="AJ129" t="s">
        <v>318</v>
      </c>
    </row>
    <row r="130" spans="1:36" ht="15" x14ac:dyDescent="0.25">
      <c r="A130">
        <v>1.35</v>
      </c>
      <c r="B130">
        <v>5.17</v>
      </c>
      <c r="C130">
        <v>9.34</v>
      </c>
      <c r="D130" s="20">
        <f t="shared" si="22"/>
        <v>4.1230719575974462E-2</v>
      </c>
      <c r="E130" s="17">
        <f>IF(OR($A130="",$B130="",$C130=""),"",A130*'MPTO_working_3-way'!$I129)</f>
        <v>1.4056614714275657</v>
      </c>
      <c r="F130" s="21">
        <f>IF(OR($A130="",$B130="",$C130=""),"",B130*'MPTO_working_3-way'!$I129)</f>
        <v>5.3831628202077875</v>
      </c>
      <c r="G130" s="22">
        <f>IF(OR($A130="",$B130="",$C130=""),"",C130*'MPTO_working_3-way'!$I129)</f>
        <v>9.7250949208396005</v>
      </c>
      <c r="H130" s="17">
        <f>IF(OR($A130="",$B130="",$C130=""),"",'MPTO_working_3-way'!E129)</f>
        <v>1.3755211775745255</v>
      </c>
      <c r="I130" s="21">
        <f>IF(OR($A130="",$B130="",$C130=""),"",'MPTO_working_3-way'!F129)</f>
        <v>5.5654489298712573</v>
      </c>
      <c r="J130" s="22">
        <f>IF(OR($A130="",$B130="",$C130=""),"",'MPTO_working_3-way'!G129)</f>
        <v>10.715494119961228</v>
      </c>
      <c r="K130" s="17">
        <f>IF(OR($A130="",$B130="",$C130=""),"",'OddsRatio_working_3-way'!H129)</f>
        <v>1.3843814168763882</v>
      </c>
      <c r="L130" s="21">
        <f>IF(OR($A130="",$B130="",$C130=""),"",'OddsRatio_working_3-way'!I129)</f>
        <v>5.5796300239272538</v>
      </c>
      <c r="M130" s="22">
        <f>IF(OR($A130="",$B130="",$C130=""),"",'OddsRatio_working_3-way'!J129)</f>
        <v>10.159260047854506</v>
      </c>
      <c r="N130" s="23">
        <f t="shared" si="23"/>
        <v>71.140884226158462</v>
      </c>
      <c r="O130" s="24">
        <f t="shared" si="24"/>
        <v>18.576439788261883</v>
      </c>
      <c r="P130" s="24">
        <f t="shared" si="25"/>
        <v>10.282675985579651</v>
      </c>
      <c r="Q130" t="s">
        <v>125</v>
      </c>
      <c r="R130" t="s">
        <v>93</v>
      </c>
      <c r="S130" s="62">
        <v>44450</v>
      </c>
      <c r="T130" s="35">
        <v>100</v>
      </c>
      <c r="U130" s="35">
        <f t="shared" si="26"/>
        <v>63.369963369963365</v>
      </c>
      <c r="V130" s="35">
        <f t="shared" si="27"/>
        <v>69.696969696969703</v>
      </c>
      <c r="W130" s="35">
        <f t="shared" si="28"/>
        <v>63.63636363636364</v>
      </c>
      <c r="X130" s="35">
        <f t="shared" si="29"/>
        <v>66.666666666666671</v>
      </c>
      <c r="Y130" s="35">
        <f t="shared" si="30"/>
        <v>72.993672993672988</v>
      </c>
      <c r="Z130" s="35">
        <f t="shared" si="31"/>
        <v>66.933066933066925</v>
      </c>
      <c r="AA130" s="35">
        <f t="shared" si="32"/>
        <v>-3.2967032967033063</v>
      </c>
      <c r="AB130" s="35">
        <f t="shared" si="33"/>
        <v>-3.296703296703285</v>
      </c>
      <c r="AC130" s="35">
        <f t="shared" si="34"/>
        <v>-3.296703296703285</v>
      </c>
      <c r="AF130">
        <v>1.65</v>
      </c>
      <c r="AG130">
        <v>2.31</v>
      </c>
      <c r="AJ130" t="s">
        <v>318</v>
      </c>
    </row>
    <row r="131" spans="1:36" ht="15" x14ac:dyDescent="0.25">
      <c r="A131">
        <v>2.73</v>
      </c>
      <c r="B131">
        <v>3.3</v>
      </c>
      <c r="C131">
        <v>2.75</v>
      </c>
      <c r="D131" s="20">
        <f t="shared" si="22"/>
        <v>3.296703296703285E-2</v>
      </c>
      <c r="E131" s="17">
        <f>IF(OR($A131="",$B131="",$C131=""),"",A131*'MPTO_working_3-way'!$I130)</f>
        <v>2.82</v>
      </c>
      <c r="F131" s="21">
        <f>IF(OR($A131="",$B131="",$C131=""),"",B131*'MPTO_working_3-way'!$I130)</f>
        <v>3.4087912087912082</v>
      </c>
      <c r="G131" s="22">
        <f>IF(OR($A131="",$B131="",$C131=""),"",C131*'MPTO_working_3-way'!$I130)</f>
        <v>2.8406593406593403</v>
      </c>
      <c r="H131" s="17">
        <f>IF(OR($A131="",$B131="",$C131=""),"",'MPTO_working_3-way'!E130)</f>
        <v>2.8144329896907214</v>
      </c>
      <c r="I131" s="21">
        <f>IF(OR($A131="",$B131="",$C131=""),"",'MPTO_working_3-way'!F130)</f>
        <v>3.4241733181299878</v>
      </c>
      <c r="J131" s="22">
        <f>IF(OR($A131="",$B131="",$C131=""),"",'MPTO_working_3-way'!G130)</f>
        <v>2.835694050991501</v>
      </c>
      <c r="K131" s="17">
        <f>IF(OR($A131="",$B131="",$C131=""),"",'OddsRatio_working_3-way'!H130)</f>
        <v>2.8173186016730787</v>
      </c>
      <c r="L131" s="21">
        <f>IF(OR($A131="",$B131="",$C131=""),"",'OddsRatio_working_3-way'!I130)</f>
        <v>3.4160883143630518</v>
      </c>
      <c r="M131" s="22">
        <f>IF(OR($A131="",$B131="",$C131=""),"",'OddsRatio_working_3-way'!J130)</f>
        <v>2.8383280652762357</v>
      </c>
      <c r="N131" s="23">
        <f t="shared" si="23"/>
        <v>35.460992907801419</v>
      </c>
      <c r="O131" s="24">
        <f t="shared" si="24"/>
        <v>29.335912314635728</v>
      </c>
      <c r="P131" s="24">
        <f t="shared" si="25"/>
        <v>35.203094777562868</v>
      </c>
      <c r="Q131" t="s">
        <v>124</v>
      </c>
      <c r="R131" t="s">
        <v>126</v>
      </c>
      <c r="S131" s="62">
        <v>44450</v>
      </c>
      <c r="T131" s="35">
        <v>100</v>
      </c>
      <c r="U131" s="35">
        <f t="shared" si="26"/>
        <v>37.888198757763973</v>
      </c>
      <c r="V131" s="35">
        <f t="shared" si="27"/>
        <v>76.076555023923447</v>
      </c>
      <c r="W131" s="35">
        <f t="shared" si="28"/>
        <v>79.123173277661792</v>
      </c>
      <c r="X131" s="35">
        <f t="shared" si="29"/>
        <v>44.800271698414761</v>
      </c>
      <c r="Y131" s="35">
        <f t="shared" si="30"/>
        <v>82.988627964574221</v>
      </c>
      <c r="Z131" s="35">
        <f t="shared" si="31"/>
        <v>86.035246218312579</v>
      </c>
      <c r="AA131" s="35">
        <f t="shared" si="32"/>
        <v>-6.9120729406507877</v>
      </c>
      <c r="AB131" s="35">
        <f t="shared" si="33"/>
        <v>-6.9120729406507735</v>
      </c>
      <c r="AC131" s="35">
        <f t="shared" si="34"/>
        <v>-6.9120729406507877</v>
      </c>
      <c r="AF131">
        <v>2.0699999999999998</v>
      </c>
      <c r="AG131">
        <v>1.83</v>
      </c>
      <c r="AJ131" t="s">
        <v>318</v>
      </c>
    </row>
    <row r="132" spans="1:36" ht="15" x14ac:dyDescent="0.25">
      <c r="A132">
        <v>1.61</v>
      </c>
      <c r="B132">
        <v>4.18</v>
      </c>
      <c r="C132">
        <v>4.79</v>
      </c>
      <c r="D132" s="20">
        <f t="shared" si="22"/>
        <v>6.912072940650793E-2</v>
      </c>
      <c r="E132" s="17">
        <f>IF(OR($A132="",$B132="",$C132=""),"",A132*'MPTO_working_3-way'!$I131)</f>
        <v>1.7212843743444779</v>
      </c>
      <c r="F132" s="21">
        <f>IF(OR($A132="",$B132="",$C132=""),"",B132*'MPTO_working_3-way'!$I131)</f>
        <v>4.4689246489192032</v>
      </c>
      <c r="G132" s="22">
        <f>IF(OR($A132="",$B132="",$C132=""),"",C132*'MPTO_working_3-way'!$I131)</f>
        <v>5.1210882938571727</v>
      </c>
      <c r="H132" s="17">
        <f>IF(OR($A132="",$B132="",$C132=""),"",'MPTO_working_3-way'!E131)</f>
        <v>1.6720233577522714</v>
      </c>
      <c r="I132" s="21">
        <f>IF(OR($A132="",$B132="",$C132=""),"",'MPTO_working_3-way'!F131)</f>
        <v>4.6254708468360368</v>
      </c>
      <c r="J132" s="22">
        <f>IF(OR($A132="",$B132="",$C132=""),"",'MPTO_working_3-way'!G131)</f>
        <v>5.3842170825380578</v>
      </c>
      <c r="K132" s="17">
        <f>IF(OR($A132="",$B132="",$C132=""),"",'OddsRatio_working_3-way'!H131)</f>
        <v>1.6880357719537984</v>
      </c>
      <c r="L132" s="21">
        <f>IF(OR($A132="",$B132="",$C132=""),"",'OddsRatio_working_3-way'!I131)</f>
        <v>4.5868094341198011</v>
      </c>
      <c r="M132" s="22">
        <f>IF(OR($A132="",$B132="",$C132=""),"",'OddsRatio_working_3-way'!J131)</f>
        <v>5.2748452060736009</v>
      </c>
      <c r="N132" s="23">
        <f t="shared" si="23"/>
        <v>58.09615278595863</v>
      </c>
      <c r="O132" s="24">
        <f t="shared" si="24"/>
        <v>22.376747843395549</v>
      </c>
      <c r="P132" s="24">
        <f t="shared" si="25"/>
        <v>19.527099370645807</v>
      </c>
      <c r="Q132" t="s">
        <v>277</v>
      </c>
      <c r="R132" t="s">
        <v>191</v>
      </c>
      <c r="S132" s="62">
        <v>44451</v>
      </c>
      <c r="T132" s="35">
        <v>100</v>
      </c>
      <c r="U132" s="35">
        <f t="shared" si="26"/>
        <v>37.106918238993707</v>
      </c>
      <c r="V132" s="35">
        <f t="shared" si="27"/>
        <v>76.470588235294116</v>
      </c>
      <c r="W132" s="35">
        <f t="shared" si="28"/>
        <v>81.412639405204473</v>
      </c>
      <c r="X132" s="35">
        <f t="shared" si="29"/>
        <v>42.116772359501418</v>
      </c>
      <c r="Y132" s="35">
        <f t="shared" si="30"/>
        <v>81.480442355801827</v>
      </c>
      <c r="Z132" s="35">
        <f t="shared" si="31"/>
        <v>86.422493525712156</v>
      </c>
      <c r="AA132" s="35">
        <f t="shared" si="32"/>
        <v>-5.0098541205077112</v>
      </c>
      <c r="AB132" s="35">
        <f t="shared" si="33"/>
        <v>-5.0098541205077112</v>
      </c>
      <c r="AC132" s="35">
        <f t="shared" si="34"/>
        <v>-5.0098541205076828</v>
      </c>
      <c r="AF132">
        <v>1.61</v>
      </c>
      <c r="AG132">
        <v>2.36</v>
      </c>
      <c r="AJ132" t="s">
        <v>315</v>
      </c>
    </row>
    <row r="133" spans="1:36" ht="15" x14ac:dyDescent="0.25">
      <c r="A133">
        <v>1.59</v>
      </c>
      <c r="B133">
        <v>4.25</v>
      </c>
      <c r="C133">
        <v>5.38</v>
      </c>
      <c r="D133" s="20">
        <f t="shared" ref="D133:D196" si="35">IF(OR($A133="",$B133="",$C133=""),"",(1/A133)+(1/B133)+(1/C133)-1)</f>
        <v>5.0098541205076952E-2</v>
      </c>
      <c r="E133" s="17">
        <f>IF(OR($A133="",$B133="",$C133=""),"",A133*'MPTO_working_3-way'!$I132)</f>
        <v>1.6696566805160724</v>
      </c>
      <c r="F133" s="21">
        <f>IF(OR($A133="",$B133="",$C133=""),"",B133*'MPTO_working_3-way'!$I132)</f>
        <v>4.4629188001215772</v>
      </c>
      <c r="G133" s="22">
        <f>IF(OR($A133="",$B133="",$C133=""),"",C133*'MPTO_working_3-way'!$I132)</f>
        <v>5.6495301516833143</v>
      </c>
      <c r="H133" s="17">
        <f>IF(OR($A133="",$B133="",$C133=""),"",'MPTO_working_3-way'!E132)</f>
        <v>1.6333696001341846</v>
      </c>
      <c r="I133" s="21">
        <f>IF(OR($A133="",$B133="",$C133=""),"",'MPTO_working_3-way'!F132)</f>
        <v>4.5746783411104692</v>
      </c>
      <c r="J133" s="22">
        <f>IF(OR($A133="",$B133="",$C133=""),"",'MPTO_working_3-way'!G132)</f>
        <v>5.9110705836763549</v>
      </c>
      <c r="K133" s="17">
        <f>IF(OR($A133="",$B133="",$C133=""),"",'OddsRatio_working_3-way'!H132)</f>
        <v>1.6453524810110474</v>
      </c>
      <c r="L133" s="21">
        <f>IF(OR($A133="",$B133="",$C133=""),"",'OddsRatio_working_3-way'!I132)</f>
        <v>4.5549077343828888</v>
      </c>
      <c r="M133" s="22">
        <f>IF(OR($A133="",$B133="",$C133=""),"",'OddsRatio_working_3-way'!J132)</f>
        <v>5.7909218081837066</v>
      </c>
      <c r="N133" s="23">
        <f t="shared" ref="N133:N196" si="36">(1/E133)* 100</f>
        <v>59.892552263553434</v>
      </c>
      <c r="O133" s="24">
        <f t="shared" ref="O133:O196" si="37">(1/F133)* 100</f>
        <v>22.406860729188224</v>
      </c>
      <c r="P133" s="24">
        <f t="shared" ref="P133:P196" si="38">(1/G133)* 100</f>
        <v>17.700587007258356</v>
      </c>
      <c r="Q133" t="s">
        <v>278</v>
      </c>
      <c r="R133" t="s">
        <v>197</v>
      </c>
      <c r="S133" s="62">
        <v>44451</v>
      </c>
      <c r="T133" s="35">
        <v>100</v>
      </c>
      <c r="U133" s="35">
        <f t="shared" ref="U133:U196" si="39">(1/A134)*((T133*A134)-T133)</f>
        <v>71.671388101982998</v>
      </c>
      <c r="V133" s="35">
        <f t="shared" ref="V133:V196" si="40">(1/B134)*((T133*B134)-T133)</f>
        <v>72.14484679665739</v>
      </c>
      <c r="W133" s="35">
        <f t="shared" ref="W133:W196" si="41">(1/C134)*((T133*C134)-T133)</f>
        <v>50</v>
      </c>
      <c r="X133" s="35">
        <f t="shared" ref="X133:X196" si="42">((1/B134)+(1/C134))*T133</f>
        <v>77.855153203342624</v>
      </c>
      <c r="Y133" s="35">
        <f t="shared" ref="Y133:Y196" si="43">((1/A134)+(1/C134))*T133</f>
        <v>78.328611898017002</v>
      </c>
      <c r="Z133" s="35">
        <f t="shared" ref="Z133:Z196" si="44">((1/A134)+(1/B134))*T133</f>
        <v>56.183765101359619</v>
      </c>
      <c r="AA133" s="35">
        <f t="shared" si="32"/>
        <v>-6.1837651013596258</v>
      </c>
      <c r="AB133" s="35">
        <f t="shared" si="33"/>
        <v>-6.1837651013596115</v>
      </c>
      <c r="AC133" s="35">
        <f t="shared" si="34"/>
        <v>-6.1837651013596187</v>
      </c>
      <c r="AF133">
        <v>1.63</v>
      </c>
      <c r="AG133">
        <v>2.31</v>
      </c>
      <c r="AJ133" t="s">
        <v>315</v>
      </c>
    </row>
    <row r="134" spans="1:36" ht="15" x14ac:dyDescent="0.25">
      <c r="A134">
        <v>3.53</v>
      </c>
      <c r="B134">
        <v>3.59</v>
      </c>
      <c r="C134">
        <v>2</v>
      </c>
      <c r="D134" s="20">
        <f t="shared" si="35"/>
        <v>6.1837651013596062E-2</v>
      </c>
      <c r="E134" s="17">
        <f>IF(OR($A134="",$B134="",$C134=""),"",A134*'MPTO_working_3-way'!$I133)</f>
        <v>3.7482869080779939</v>
      </c>
      <c r="F134" s="21">
        <f>IF(OR($A134="",$B134="",$C134=""),"",B134*'MPTO_working_3-way'!$I133)</f>
        <v>3.8119971671388098</v>
      </c>
      <c r="G134" s="22">
        <f>IF(OR($A134="",$B134="",$C134=""),"",C134*'MPTO_working_3-way'!$I133)</f>
        <v>2.1236753020271921</v>
      </c>
      <c r="H134" s="17">
        <f>IF(OR($A134="",$B134="",$C134=""),"",'MPTO_working_3-way'!E133)</f>
        <v>3.8070065639598045</v>
      </c>
      <c r="I134" s="21">
        <f>IF(OR($A134="",$B134="",$C134=""),"",'MPTO_working_3-way'!F133)</f>
        <v>3.876885895363718</v>
      </c>
      <c r="J134" s="22">
        <f>IF(OR($A134="",$B134="",$C134=""),"",'MPTO_working_3-way'!G133)</f>
        <v>2.0859953691002664</v>
      </c>
      <c r="K134" s="17">
        <f>IF(OR($A134="",$B134="",$C134=""),"",'OddsRatio_working_3-way'!H133)</f>
        <v>3.784482068145437</v>
      </c>
      <c r="L134" s="21">
        <f>IF(OR($A134="",$B134="",$C134=""),"",'OddsRatio_working_3-way'!I133)</f>
        <v>3.8505172160065926</v>
      </c>
      <c r="M134" s="22">
        <f>IF(OR($A134="",$B134="",$C134=""),"",'OddsRatio_working_3-way'!J133)</f>
        <v>2.1005857976859432</v>
      </c>
      <c r="N134" s="23">
        <f t="shared" si="36"/>
        <v>26.678854221241277</v>
      </c>
      <c r="O134" s="24">
        <f t="shared" si="37"/>
        <v>26.232968078267881</v>
      </c>
      <c r="P134" s="24">
        <f t="shared" si="38"/>
        <v>47.088177700490853</v>
      </c>
      <c r="Q134" t="s">
        <v>336</v>
      </c>
      <c r="R134" t="s">
        <v>274</v>
      </c>
      <c r="S134" s="62">
        <v>44451</v>
      </c>
      <c r="T134" s="35">
        <v>100</v>
      </c>
      <c r="U134" s="35">
        <f t="shared" si="39"/>
        <v>56.521739130434774</v>
      </c>
      <c r="V134" s="35">
        <f t="shared" si="40"/>
        <v>74.226804123711347</v>
      </c>
      <c r="W134" s="35">
        <f t="shared" si="41"/>
        <v>65.397923875432525</v>
      </c>
      <c r="X134" s="35">
        <f t="shared" si="42"/>
        <v>60.375272000856128</v>
      </c>
      <c r="Y134" s="35">
        <f t="shared" si="43"/>
        <v>78.080336994132693</v>
      </c>
      <c r="Z134" s="35">
        <f t="shared" si="44"/>
        <v>69.251456745853886</v>
      </c>
      <c r="AA134" s="35">
        <f t="shared" ref="AA134:AA197" si="45">U134-X134</f>
        <v>-3.8535328704213541</v>
      </c>
      <c r="AB134" s="35">
        <f t="shared" ref="AB134:AB197" si="46">V134-Y134</f>
        <v>-3.853532870421347</v>
      </c>
      <c r="AC134" s="35">
        <f t="shared" ref="AC134:AC197" si="47">W134-Z134</f>
        <v>-3.8535328704213612</v>
      </c>
      <c r="AF134">
        <v>1.76</v>
      </c>
      <c r="AG134">
        <v>2.08</v>
      </c>
      <c r="AJ134" t="s">
        <v>315</v>
      </c>
    </row>
    <row r="135" spans="1:36" ht="15" x14ac:dyDescent="0.25">
      <c r="A135">
        <v>2.2999999999999998</v>
      </c>
      <c r="B135">
        <v>3.88</v>
      </c>
      <c r="C135">
        <v>2.89</v>
      </c>
      <c r="D135" s="20">
        <f t="shared" si="35"/>
        <v>3.8535328704213612E-2</v>
      </c>
      <c r="E135" s="17">
        <f>IF(OR($A135="",$B135="",$C135=""),"",A135*'MPTO_working_3-way'!$I134)</f>
        <v>2.388631256019691</v>
      </c>
      <c r="F135" s="21">
        <f>IF(OR($A135="",$B135="",$C135=""),"",B135*'MPTO_working_3-way'!$I134)</f>
        <v>4.0295170753723486</v>
      </c>
      <c r="G135" s="22">
        <f>IF(OR($A135="",$B135="",$C135=""),"",C135*'MPTO_working_3-way'!$I134)</f>
        <v>3.0013670999551776</v>
      </c>
      <c r="H135" s="17">
        <f>IF(OR($A135="",$B135="",$C135=""),"",'MPTO_working_3-way'!E134)</f>
        <v>2.3700192613068283</v>
      </c>
      <c r="I135" s="21">
        <f>IF(OR($A135="",$B135="",$C135=""),"",'MPTO_working_3-way'!F134)</f>
        <v>4.083518585371106</v>
      </c>
      <c r="J135" s="22">
        <f>IF(OR($A135="",$B135="",$C135=""),"",'MPTO_working_3-way'!G134)</f>
        <v>3.0014198065339035</v>
      </c>
      <c r="K135" s="17">
        <f>IF(OR($A135="",$B135="",$C135=""),"",'OddsRatio_working_3-way'!H134)</f>
        <v>2.3784662229088358</v>
      </c>
      <c r="L135" s="21">
        <f>IF(OR($A135="",$B135="",$C135=""),"",'OddsRatio_working_3-way'!I134)</f>
        <v>4.0538328630595748</v>
      </c>
      <c r="M135" s="22">
        <f>IF(OR($A135="",$B135="",$C135=""),"",'OddsRatio_working_3-way'!J134)</f>
        <v>3.0040778163828468</v>
      </c>
      <c r="N135" s="23">
        <f t="shared" si="36"/>
        <v>41.864980100208335</v>
      </c>
      <c r="O135" s="24">
        <f t="shared" si="37"/>
        <v>24.81686964703071</v>
      </c>
      <c r="P135" s="24">
        <f t="shared" si="38"/>
        <v>33.318150252760944</v>
      </c>
      <c r="Q135" t="s">
        <v>192</v>
      </c>
      <c r="R135" t="s">
        <v>337</v>
      </c>
      <c r="S135" s="62">
        <v>44451</v>
      </c>
      <c r="T135" s="35">
        <v>100</v>
      </c>
      <c r="U135" s="35">
        <f t="shared" si="39"/>
        <v>62.406015037593981</v>
      </c>
      <c r="V135" s="35">
        <f t="shared" si="40"/>
        <v>72.602739726027394</v>
      </c>
      <c r="W135" s="35">
        <f t="shared" si="41"/>
        <v>61.089494163424128</v>
      </c>
      <c r="X135" s="35">
        <f t="shared" si="42"/>
        <v>66.307766110548471</v>
      </c>
      <c r="Y135" s="35">
        <f t="shared" si="43"/>
        <v>76.504490798981891</v>
      </c>
      <c r="Z135" s="35">
        <f t="shared" si="44"/>
        <v>64.991245236378617</v>
      </c>
      <c r="AA135" s="35">
        <f t="shared" si="45"/>
        <v>-3.9017510729544895</v>
      </c>
      <c r="AB135" s="35">
        <f t="shared" si="46"/>
        <v>-3.9017510729544966</v>
      </c>
      <c r="AC135" s="35">
        <f t="shared" si="47"/>
        <v>-3.9017510729544895</v>
      </c>
      <c r="AF135">
        <v>1.6</v>
      </c>
      <c r="AG135">
        <v>2.39</v>
      </c>
      <c r="AJ135" t="s">
        <v>315</v>
      </c>
    </row>
    <row r="136" spans="1:36" ht="15" x14ac:dyDescent="0.25">
      <c r="A136">
        <v>2.66</v>
      </c>
      <c r="B136">
        <v>3.65</v>
      </c>
      <c r="C136">
        <v>2.57</v>
      </c>
      <c r="D136" s="20">
        <f t="shared" si="35"/>
        <v>3.9017510729544957E-2</v>
      </c>
      <c r="E136" s="17">
        <f>IF(OR($A136="",$B136="",$C136=""),"",A136*'MPTO_working_3-way'!$I135)</f>
        <v>2.7637865785405897</v>
      </c>
      <c r="F136" s="21">
        <f>IF(OR($A136="",$B136="",$C136=""),"",B136*'MPTO_working_3-way'!$I135)</f>
        <v>3.792413914162839</v>
      </c>
      <c r="G136" s="22">
        <f>IF(OR($A136="",$B136="",$C136=""),"",C136*'MPTO_working_3-way'!$I135)</f>
        <v>2.6702750025749302</v>
      </c>
      <c r="H136" s="17">
        <f>IF(OR($A136="",$B136="",$C136=""),"",'MPTO_working_3-way'!E135)</f>
        <v>2.7553218077343398</v>
      </c>
      <c r="I136" s="21">
        <f>IF(OR($A136="",$B136="",$C136=""),"",'MPTO_working_3-way'!F135)</f>
        <v>3.8319055563262507</v>
      </c>
      <c r="J136" s="22">
        <f>IF(OR($A136="",$B136="",$C136=""),"",'MPTO_working_3-way'!G135)</f>
        <v>2.6588728265081727</v>
      </c>
      <c r="K136" s="17">
        <f>IF(OR($A136="",$B136="",$C136=""),"",'OddsRatio_working_3-way'!H135)</f>
        <v>2.7602799895978225</v>
      </c>
      <c r="L136" s="21">
        <f>IF(OR($A136="",$B136="",$C136=""),"",'OddsRatio_working_3-way'!I135)</f>
        <v>3.8100855255627892</v>
      </c>
      <c r="M136" s="22">
        <f>IF(OR($A136="",$B136="",$C136=""),"",'OddsRatio_working_3-way'!J135)</f>
        <v>2.664843122691916</v>
      </c>
      <c r="N136" s="23">
        <f t="shared" si="36"/>
        <v>36.182243873839468</v>
      </c>
      <c r="O136" s="24">
        <f t="shared" si="37"/>
        <v>26.368429782030955</v>
      </c>
      <c r="P136" s="24">
        <f t="shared" si="38"/>
        <v>37.449326344129574</v>
      </c>
      <c r="Q136" t="s">
        <v>194</v>
      </c>
      <c r="R136" t="s">
        <v>196</v>
      </c>
      <c r="S136" s="62">
        <v>44451</v>
      </c>
      <c r="T136" s="35">
        <v>100</v>
      </c>
      <c r="U136" s="35">
        <f t="shared" si="39"/>
        <v>51.690821256038639</v>
      </c>
      <c r="V136" s="35">
        <f t="shared" si="40"/>
        <v>74.025974025974023</v>
      </c>
      <c r="W136" s="35">
        <f t="shared" si="41"/>
        <v>71.988795518207283</v>
      </c>
      <c r="X136" s="35">
        <f t="shared" si="42"/>
        <v>53.985230455818687</v>
      </c>
      <c r="Y136" s="35">
        <f t="shared" si="43"/>
        <v>76.320383225754071</v>
      </c>
      <c r="Z136" s="35">
        <f t="shared" si="44"/>
        <v>74.283204717987331</v>
      </c>
      <c r="AA136" s="35">
        <f t="shared" si="45"/>
        <v>-2.2944091997800484</v>
      </c>
      <c r="AB136" s="35">
        <f t="shared" si="46"/>
        <v>-2.2944091997800484</v>
      </c>
      <c r="AC136" s="35">
        <f t="shared" si="47"/>
        <v>-2.2944091997800484</v>
      </c>
      <c r="AF136">
        <v>1.65</v>
      </c>
      <c r="AG136">
        <v>2.2999999999999998</v>
      </c>
      <c r="AJ136" t="s">
        <v>315</v>
      </c>
    </row>
    <row r="137" spans="1:36" ht="15" x14ac:dyDescent="0.25">
      <c r="A137">
        <v>2.0699999999999998</v>
      </c>
      <c r="B137">
        <v>3.85</v>
      </c>
      <c r="C137">
        <v>3.57</v>
      </c>
      <c r="D137" s="20">
        <f t="shared" si="35"/>
        <v>2.2944091997800342E-2</v>
      </c>
      <c r="E137" s="17">
        <f>IF(OR($A137="",$B137="",$C137=""),"",A137*'MPTO_working_3-way'!$I136)</f>
        <v>2.1174942704354467</v>
      </c>
      <c r="F137" s="21">
        <f>IF(OR($A137="",$B137="",$C137=""),"",B137*'MPTO_working_3-way'!$I136)</f>
        <v>3.9383347541915312</v>
      </c>
      <c r="G137" s="22">
        <f>IF(OR($A137="",$B137="",$C137=""),"",C137*'MPTO_working_3-way'!$I136)</f>
        <v>3.6519104084321472</v>
      </c>
      <c r="H137" s="17">
        <f>IF(OR($A137="",$B137="",$C137=""),"",'MPTO_working_3-way'!E136)</f>
        <v>2.1032982045782087</v>
      </c>
      <c r="I137" s="21">
        <f>IF(OR($A137="",$B137="",$C137=""),"",'MPTO_working_3-way'!F136)</f>
        <v>3.9668021647155269</v>
      </c>
      <c r="J137" s="22">
        <f>IF(OR($A137="",$B137="",$C137=""),"",'MPTO_working_3-way'!G136)</f>
        <v>3.6702094517412167</v>
      </c>
      <c r="K137" s="17">
        <f>IF(OR($A137="",$B137="",$C137=""),"",'OddsRatio_working_3-way'!H136)</f>
        <v>2.1090430547964627</v>
      </c>
      <c r="L137" s="21">
        <f>IF(OR($A137="",$B137="",$C137=""),"",'OddsRatio_working_3-way'!I136)</f>
        <v>3.9539931833363737</v>
      </c>
      <c r="M137" s="22">
        <f>IF(OR($A137="",$B137="",$C137=""),"",'OddsRatio_working_3-way'!J136)</f>
        <v>3.6637763091840276</v>
      </c>
      <c r="N137" s="23">
        <f t="shared" si="36"/>
        <v>47.225629554801941</v>
      </c>
      <c r="O137" s="24">
        <f t="shared" si="37"/>
        <v>25.391442384010393</v>
      </c>
      <c r="P137" s="24">
        <f t="shared" si="38"/>
        <v>27.382928061187677</v>
      </c>
      <c r="Q137" t="s">
        <v>201</v>
      </c>
      <c r="R137" t="s">
        <v>182</v>
      </c>
      <c r="S137" s="62">
        <v>44451</v>
      </c>
      <c r="T137" s="35">
        <v>100</v>
      </c>
      <c r="U137" s="35">
        <f t="shared" si="39"/>
        <v>64.285714285714292</v>
      </c>
      <c r="V137" s="35">
        <f t="shared" si="40"/>
        <v>70.760233918128648</v>
      </c>
      <c r="W137" s="35">
        <f t="shared" si="41"/>
        <v>62.686567164179095</v>
      </c>
      <c r="X137" s="35">
        <f t="shared" si="42"/>
        <v>66.553198917692242</v>
      </c>
      <c r="Y137" s="35">
        <f t="shared" si="43"/>
        <v>73.027718550106613</v>
      </c>
      <c r="Z137" s="35">
        <f t="shared" si="44"/>
        <v>64.954051796157046</v>
      </c>
      <c r="AA137" s="35">
        <f t="shared" si="45"/>
        <v>-2.2674846319779505</v>
      </c>
      <c r="AB137" s="35">
        <f t="shared" si="46"/>
        <v>-2.2674846319779647</v>
      </c>
      <c r="AC137" s="35">
        <f t="shared" si="47"/>
        <v>-2.2674846319779505</v>
      </c>
      <c r="AF137">
        <v>1.51</v>
      </c>
      <c r="AG137">
        <v>2.68</v>
      </c>
      <c r="AJ137" t="s">
        <v>178</v>
      </c>
    </row>
    <row r="138" spans="1:36" ht="15" x14ac:dyDescent="0.25">
      <c r="A138">
        <v>2.8</v>
      </c>
      <c r="B138">
        <v>3.42</v>
      </c>
      <c r="C138">
        <v>2.68</v>
      </c>
      <c r="D138" s="20">
        <f t="shared" si="35"/>
        <v>2.2674846319779451E-2</v>
      </c>
      <c r="E138" s="17">
        <f>IF(OR($A138="",$B138="",$C138=""),"",A138*'MPTO_working_3-way'!$I137)</f>
        <v>2.8634895696953824</v>
      </c>
      <c r="F138" s="21">
        <f>IF(OR($A138="",$B138="",$C138=""),"",B138*'MPTO_working_3-way'!$I137)</f>
        <v>3.4975479744136457</v>
      </c>
      <c r="G138" s="22">
        <f>IF(OR($A138="",$B138="",$C138=""),"",C138*'MPTO_working_3-way'!$I137)</f>
        <v>2.740768588137009</v>
      </c>
      <c r="H138" s="17">
        <f>IF(OR($A138="",$B138="",$C138=""),"",'MPTO_working_3-way'!E137)</f>
        <v>2.8605381112603876</v>
      </c>
      <c r="I138" s="21">
        <f>IF(OR($A138="",$B138="",$C138=""),"",'MPTO_working_3-way'!F137)</f>
        <v>3.5107505307778171</v>
      </c>
      <c r="J138" s="22">
        <f>IF(OR($A138="",$B138="",$C138=""),"",'MPTO_working_3-way'!G137)</f>
        <v>2.7354089805756252</v>
      </c>
      <c r="K138" s="17">
        <f>IF(OR($A138="",$B138="",$C138=""),"",'OddsRatio_working_3-way'!H137)</f>
        <v>2.8622654186702383</v>
      </c>
      <c r="L138" s="21">
        <f>IF(OR($A138="",$B138="",$C138=""),"",'OddsRatio_working_3-way'!I137)</f>
        <v>3.503712396212209</v>
      </c>
      <c r="M138" s="22">
        <f>IF(OR($A138="",$B138="",$C138=""),"",'OddsRatio_working_3-way'!J137)</f>
        <v>2.7381143907588892</v>
      </c>
      <c r="N138" s="23">
        <f t="shared" si="36"/>
        <v>34.922425092205941</v>
      </c>
      <c r="O138" s="24">
        <f t="shared" si="37"/>
        <v>28.591459139817726</v>
      </c>
      <c r="P138" s="24">
        <f t="shared" si="38"/>
        <v>36.486115767976351</v>
      </c>
      <c r="Q138" t="s">
        <v>285</v>
      </c>
      <c r="R138" t="s">
        <v>202</v>
      </c>
      <c r="S138" s="62">
        <v>44451</v>
      </c>
      <c r="T138" s="35">
        <v>100</v>
      </c>
      <c r="U138" s="35">
        <f t="shared" si="39"/>
        <v>31.972789115646258</v>
      </c>
      <c r="V138" s="35">
        <f t="shared" si="40"/>
        <v>79.035639412997895</v>
      </c>
      <c r="W138" s="35">
        <f t="shared" si="41"/>
        <v>86.52291105121293</v>
      </c>
      <c r="X138" s="35">
        <f t="shared" si="42"/>
        <v>34.441449535789161</v>
      </c>
      <c r="Y138" s="35">
        <f t="shared" si="43"/>
        <v>81.504299833140806</v>
      </c>
      <c r="Z138" s="35">
        <f t="shared" si="44"/>
        <v>88.99157147135584</v>
      </c>
      <c r="AA138" s="35">
        <f t="shared" si="45"/>
        <v>-2.4686604201429034</v>
      </c>
      <c r="AB138" s="35">
        <f t="shared" si="46"/>
        <v>-2.4686604201429105</v>
      </c>
      <c r="AC138" s="35">
        <f t="shared" si="47"/>
        <v>-2.4686604201429105</v>
      </c>
      <c r="AF138">
        <v>2.0299999999999998</v>
      </c>
      <c r="AG138">
        <v>1.88</v>
      </c>
      <c r="AJ138" t="s">
        <v>178</v>
      </c>
    </row>
    <row r="139" spans="1:36" ht="15" x14ac:dyDescent="0.25">
      <c r="A139">
        <v>1.47</v>
      </c>
      <c r="B139">
        <v>4.7699999999999996</v>
      </c>
      <c r="C139">
        <v>7.42</v>
      </c>
      <c r="D139" s="20">
        <f t="shared" si="35"/>
        <v>2.4686604201428874E-2</v>
      </c>
      <c r="E139" s="17">
        <f>IF(OR($A139="",$B139="",$C139=""),"",A139*'MPTO_working_3-way'!$I138)</f>
        <v>1.5062893081761004</v>
      </c>
      <c r="F139" s="21">
        <f>IF(OR($A139="",$B139="",$C139=""),"",B139*'MPTO_working_3-way'!$I138)</f>
        <v>4.8877551020408152</v>
      </c>
      <c r="G139" s="22">
        <f>IF(OR($A139="",$B139="",$C139=""),"",C139*'MPTO_working_3-way'!$I138)</f>
        <v>7.6031746031746019</v>
      </c>
      <c r="H139" s="17">
        <f>IF(OR($A139="",$B139="",$C139=""),"",'MPTO_working_3-way'!E138)</f>
        <v>1.4879994906945653</v>
      </c>
      <c r="I139" s="21">
        <f>IF(OR($A139="",$B139="",$C139=""),"",'MPTO_working_3-way'!F138)</f>
        <v>4.9648799830064414</v>
      </c>
      <c r="J139" s="22">
        <f>IF(OR($A139="",$B139="",$C139=""),"",'MPTO_working_3-way'!G138)</f>
        <v>7.9025132424208246</v>
      </c>
      <c r="K139" s="17">
        <f>IF(OR($A139="",$B139="",$C139=""),"",'OddsRatio_working_3-way'!H138)</f>
        <v>1.4939234524623057</v>
      </c>
      <c r="L139" s="21">
        <f>IF(OR($A139="",$B139="",$C139=""),"",'OddsRatio_working_3-way'!I138)</f>
        <v>4.9618966293253051</v>
      </c>
      <c r="M139" s="22">
        <f>IF(OR($A139="",$B139="",$C139=""),"",'OddsRatio_working_3-way'!J138)</f>
        <v>7.7467841804425612</v>
      </c>
      <c r="N139" s="23">
        <f t="shared" si="36"/>
        <v>66.388308977035507</v>
      </c>
      <c r="O139" s="24">
        <f t="shared" si="37"/>
        <v>20.459290187891447</v>
      </c>
      <c r="P139" s="24">
        <f t="shared" si="38"/>
        <v>13.152400835073072</v>
      </c>
      <c r="Q139" t="s">
        <v>204</v>
      </c>
      <c r="R139" t="s">
        <v>282</v>
      </c>
      <c r="S139" s="62">
        <v>44451</v>
      </c>
      <c r="T139" s="35">
        <v>100</v>
      </c>
      <c r="U139" s="35">
        <f t="shared" si="39"/>
        <v>76.635514018691595</v>
      </c>
      <c r="V139" s="35">
        <f t="shared" si="40"/>
        <v>71.988795518207283</v>
      </c>
      <c r="W139" s="35">
        <f t="shared" si="41"/>
        <v>48.453608247422686</v>
      </c>
      <c r="X139" s="35">
        <f t="shared" si="42"/>
        <v>79.557596234370038</v>
      </c>
      <c r="Y139" s="35">
        <f t="shared" si="43"/>
        <v>74.910877733885741</v>
      </c>
      <c r="Z139" s="35">
        <f t="shared" si="44"/>
        <v>51.37569046310113</v>
      </c>
      <c r="AA139" s="35">
        <f t="shared" si="45"/>
        <v>-2.9220822156784436</v>
      </c>
      <c r="AB139" s="35">
        <f t="shared" si="46"/>
        <v>-2.9220822156784578</v>
      </c>
      <c r="AC139" s="35">
        <f t="shared" si="47"/>
        <v>-2.9220822156784436</v>
      </c>
      <c r="AF139">
        <v>1.71</v>
      </c>
      <c r="AG139">
        <v>2.2599999999999998</v>
      </c>
      <c r="AJ139" t="s">
        <v>178</v>
      </c>
    </row>
    <row r="140" spans="1:36" ht="15" x14ac:dyDescent="0.25">
      <c r="A140">
        <v>4.28</v>
      </c>
      <c r="B140">
        <v>3.57</v>
      </c>
      <c r="C140">
        <v>1.94</v>
      </c>
      <c r="D140" s="20">
        <f t="shared" si="35"/>
        <v>2.9220822156784454E-2</v>
      </c>
      <c r="E140" s="17">
        <f>IF(OR($A140="",$B140="",$C140=""),"",A140*'MPTO_working_3-way'!$I139)</f>
        <v>4.4050651188310379</v>
      </c>
      <c r="F140" s="21">
        <f>IF(OR($A140="",$B140="",$C140=""),"",B140*'MPTO_working_3-way'!$I139)</f>
        <v>3.6743183350997204</v>
      </c>
      <c r="G140" s="22">
        <f>IF(OR($A140="",$B140="",$C140=""),"",C140*'MPTO_working_3-way'!$I139)</f>
        <v>1.9966883949841618</v>
      </c>
      <c r="H140" s="17">
        <f>IF(OR($A140="",$B140="",$C140=""),"",'MPTO_working_3-way'!E139)</f>
        <v>4.4661881158084507</v>
      </c>
      <c r="I140" s="21">
        <f>IF(OR($A140="",$B140="",$C140=""),"",'MPTO_working_3-way'!F139)</f>
        <v>3.6986109798670936</v>
      </c>
      <c r="J140" s="22">
        <f>IF(OR($A140="",$B140="",$C140=""),"",'MPTO_working_3-way'!G139)</f>
        <v>1.9773645407036955</v>
      </c>
      <c r="K140" s="17">
        <f>IF(OR($A140="",$B140="",$C140=""),"",'OddsRatio_working_3-way'!H139)</f>
        <v>4.4366620622894022</v>
      </c>
      <c r="L140" s="21">
        <f>IF(OR($A140="",$B140="",$C140=""),"",'OddsRatio_working_3-way'!I139)</f>
        <v>3.6927504573426111</v>
      </c>
      <c r="M140" s="22">
        <f>IF(OR($A140="",$B140="",$C140=""),"",'OddsRatio_working_3-way'!J139)</f>
        <v>1.9848970544365971</v>
      </c>
      <c r="N140" s="23">
        <f t="shared" si="36"/>
        <v>22.701140006424417</v>
      </c>
      <c r="O140" s="24">
        <f t="shared" si="37"/>
        <v>27.215932556721711</v>
      </c>
      <c r="P140" s="24">
        <f t="shared" si="38"/>
        <v>50.082927436853872</v>
      </c>
      <c r="Q140" t="s">
        <v>184</v>
      </c>
      <c r="R140" t="s">
        <v>185</v>
      </c>
      <c r="S140" s="62">
        <v>44451</v>
      </c>
      <c r="T140" s="35">
        <v>100</v>
      </c>
      <c r="U140" s="35">
        <f t="shared" si="39"/>
        <v>67.10526315789474</v>
      </c>
      <c r="V140" s="35">
        <f t="shared" si="40"/>
        <v>72.14484679665739</v>
      </c>
      <c r="W140" s="35">
        <f t="shared" si="41"/>
        <v>57.264957264957268</v>
      </c>
      <c r="X140" s="35">
        <f t="shared" si="42"/>
        <v>70.590195938385364</v>
      </c>
      <c r="Y140" s="35">
        <f t="shared" si="43"/>
        <v>75.629779577148</v>
      </c>
      <c r="Z140" s="35">
        <f t="shared" si="44"/>
        <v>60.749890045447884</v>
      </c>
      <c r="AA140" s="35">
        <f t="shared" si="45"/>
        <v>-3.4849327804906238</v>
      </c>
      <c r="AB140" s="35">
        <f t="shared" si="46"/>
        <v>-3.4849327804906096</v>
      </c>
      <c r="AC140" s="35">
        <f t="shared" si="47"/>
        <v>-3.4849327804906167</v>
      </c>
      <c r="AF140">
        <v>1.81</v>
      </c>
      <c r="AG140">
        <v>2.0699999999999998</v>
      </c>
      <c r="AJ140" t="s">
        <v>179</v>
      </c>
    </row>
    <row r="141" spans="1:36" ht="15" x14ac:dyDescent="0.25">
      <c r="A141">
        <v>3.04</v>
      </c>
      <c r="B141">
        <v>3.59</v>
      </c>
      <c r="C141">
        <v>2.34</v>
      </c>
      <c r="D141" s="20">
        <f t="shared" si="35"/>
        <v>3.4849327804906238E-2</v>
      </c>
      <c r="E141" s="17">
        <f>IF(OR($A141="",$B141="",$C141=""),"",A141*'MPTO_working_3-way'!$I140)</f>
        <v>3.1459419565269151</v>
      </c>
      <c r="F141" s="21">
        <f>IF(OR($A141="",$B141="",$C141=""),"",B141*'MPTO_working_3-way'!$I140)</f>
        <v>3.7151090868196133</v>
      </c>
      <c r="G141" s="22">
        <f>IF(OR($A141="",$B141="",$C141=""),"",C141*'MPTO_working_3-way'!$I140)</f>
        <v>2.4215474270634805</v>
      </c>
      <c r="H141" s="17">
        <f>IF(OR($A141="",$B141="",$C141=""),"",'MPTO_working_3-way'!E140)</f>
        <v>3.1512844120622137</v>
      </c>
      <c r="I141" s="21">
        <f>IF(OR($A141="",$B141="",$C141=""),"",'MPTO_working_3-way'!F140)</f>
        <v>3.7462291005976094</v>
      </c>
      <c r="J141" s="22">
        <f>IF(OR($A141="",$B141="",$C141=""),"",'MPTO_working_3-way'!G140)</f>
        <v>2.405384300261745</v>
      </c>
      <c r="K141" s="17">
        <f>IF(OR($A141="",$B141="",$C141=""),"",'OddsRatio_working_3-way'!H140)</f>
        <v>3.1504309228804286</v>
      </c>
      <c r="L141" s="21">
        <f>IF(OR($A141="",$B141="",$C141=""),"",'OddsRatio_working_3-way'!I140)</f>
        <v>3.7302039658138786</v>
      </c>
      <c r="M141" s="22">
        <f>IF(OR($A141="",$B141="",$C141=""),"",'OddsRatio_working_3-way'!J140)</f>
        <v>2.4125379591469485</v>
      </c>
      <c r="N141" s="23">
        <f t="shared" si="36"/>
        <v>31.786981890282203</v>
      </c>
      <c r="O141" s="24">
        <f t="shared" si="37"/>
        <v>26.917110012940913</v>
      </c>
      <c r="P141" s="24">
        <f t="shared" si="38"/>
        <v>41.295908096776877</v>
      </c>
      <c r="Q141" t="s">
        <v>373</v>
      </c>
      <c r="R141" t="s">
        <v>213</v>
      </c>
      <c r="S141" s="62">
        <v>44451</v>
      </c>
      <c r="T141" s="35">
        <v>100</v>
      </c>
      <c r="U141" s="35">
        <f t="shared" si="39"/>
        <v>53.488372093023258</v>
      </c>
      <c r="V141" s="35">
        <f t="shared" si="40"/>
        <v>72.29916897506925</v>
      </c>
      <c r="W141" s="35">
        <f t="shared" si="41"/>
        <v>70.845481049562679</v>
      </c>
      <c r="X141" s="35">
        <f t="shared" si="42"/>
        <v>56.855349975368064</v>
      </c>
      <c r="Y141" s="35">
        <f t="shared" si="43"/>
        <v>75.666146857414063</v>
      </c>
      <c r="Z141" s="35">
        <f t="shared" si="44"/>
        <v>74.212458931907491</v>
      </c>
      <c r="AA141" s="35">
        <f t="shared" si="45"/>
        <v>-3.3669778823448056</v>
      </c>
      <c r="AB141" s="35">
        <f t="shared" si="46"/>
        <v>-3.3669778823448127</v>
      </c>
      <c r="AC141" s="35">
        <f t="shared" si="47"/>
        <v>-3.3669778823448127</v>
      </c>
      <c r="AF141">
        <v>1.75</v>
      </c>
      <c r="AG141">
        <v>2.14</v>
      </c>
      <c r="AJ141" t="s">
        <v>179</v>
      </c>
    </row>
    <row r="142" spans="1:36" ht="15" x14ac:dyDescent="0.25">
      <c r="A142">
        <v>2.15</v>
      </c>
      <c r="B142">
        <v>3.61</v>
      </c>
      <c r="C142">
        <v>3.43</v>
      </c>
      <c r="D142" s="20">
        <f t="shared" si="35"/>
        <v>3.3669778823448127E-2</v>
      </c>
      <c r="E142" s="17">
        <f>IF(OR($A142="",$B142="",$C142=""),"",A142*'MPTO_working_3-way'!$I141)</f>
        <v>2.2223900244704136</v>
      </c>
      <c r="F142" s="21">
        <f>IF(OR($A142="",$B142="",$C142=""),"",B142*'MPTO_working_3-way'!$I141)</f>
        <v>3.7315479015526476</v>
      </c>
      <c r="G142" s="22">
        <f>IF(OR($A142="",$B142="",$C142=""),"",C142*'MPTO_working_3-way'!$I141)</f>
        <v>3.5454873413644274</v>
      </c>
      <c r="H142" s="17">
        <f>IF(OR($A142="",$B142="",$C142=""),"",'MPTO_working_3-way'!E141)</f>
        <v>2.2031623248698744</v>
      </c>
      <c r="I142" s="21">
        <f>IF(OR($A142="",$B142="",$C142=""),"",'MPTO_working_3-way'!F141)</f>
        <v>3.7624388489361147</v>
      </c>
      <c r="J142" s="22">
        <f>IF(OR($A142="",$B142="",$C142=""),"",'MPTO_working_3-way'!G141)</f>
        <v>3.5673270384839841</v>
      </c>
      <c r="K142" s="17">
        <f>IF(OR($A142="",$B142="",$C142=""),"",'OddsRatio_working_3-way'!H141)</f>
        <v>2.2110890876664193</v>
      </c>
      <c r="L142" s="21">
        <f>IF(OR($A142="",$B142="",$C142=""),"",'OddsRatio_working_3-way'!I141)</f>
        <v>3.7486456685298735</v>
      </c>
      <c r="M142" s="22">
        <f>IF(OR($A142="",$B142="",$C142=""),"",'OddsRatio_working_3-way'!J141)</f>
        <v>3.5590838982864348</v>
      </c>
      <c r="N142" s="23">
        <f t="shared" si="36"/>
        <v>44.996602261040827</v>
      </c>
      <c r="O142" s="24">
        <f t="shared" si="37"/>
        <v>26.798530432475843</v>
      </c>
      <c r="P142" s="24">
        <f t="shared" si="38"/>
        <v>28.204867306483315</v>
      </c>
      <c r="Q142" t="s">
        <v>177</v>
      </c>
      <c r="R142" t="s">
        <v>367</v>
      </c>
      <c r="S142" s="62">
        <v>44451</v>
      </c>
      <c r="T142" s="35">
        <v>100</v>
      </c>
      <c r="U142" s="35">
        <f t="shared" si="39"/>
        <v>61.832061068702288</v>
      </c>
      <c r="V142" s="35">
        <f t="shared" si="40"/>
        <v>73.544973544973558</v>
      </c>
      <c r="W142" s="35">
        <f t="shared" si="41"/>
        <v>61.832061068702288</v>
      </c>
      <c r="X142" s="35">
        <f t="shared" si="42"/>
        <v>64.622965386324168</v>
      </c>
      <c r="Y142" s="35">
        <f t="shared" si="43"/>
        <v>76.33587786259541</v>
      </c>
      <c r="Z142" s="35">
        <f t="shared" si="44"/>
        <v>64.622965386324168</v>
      </c>
      <c r="AA142" s="35">
        <f t="shared" si="45"/>
        <v>-2.7909043176218802</v>
      </c>
      <c r="AB142" s="35">
        <f t="shared" si="46"/>
        <v>-2.7909043176218518</v>
      </c>
      <c r="AC142" s="35">
        <f t="shared" si="47"/>
        <v>-2.7909043176218802</v>
      </c>
      <c r="AF142">
        <v>1.87</v>
      </c>
      <c r="AG142">
        <v>2.02</v>
      </c>
      <c r="AJ142" t="s">
        <v>179</v>
      </c>
    </row>
    <row r="143" spans="1:36" ht="15" x14ac:dyDescent="0.25">
      <c r="A143">
        <v>2.62</v>
      </c>
      <c r="B143">
        <v>3.78</v>
      </c>
      <c r="C143">
        <v>2.62</v>
      </c>
      <c r="D143" s="20">
        <f t="shared" si="35"/>
        <v>2.7909043176218784E-2</v>
      </c>
      <c r="E143" s="17">
        <f>IF(OR($A143="",$B143="",$C143=""),"",A143*'MPTO_working_3-way'!$I142)</f>
        <v>2.6931216931216935</v>
      </c>
      <c r="F143" s="21">
        <f>IF(OR($A143="",$B143="",$C143=""),"",B143*'MPTO_working_3-way'!$I142)</f>
        <v>3.885496183206107</v>
      </c>
      <c r="G143" s="22">
        <f>IF(OR($A143="",$B143="",$C143=""),"",C143*'MPTO_working_3-way'!$I142)</f>
        <v>2.6931216931216935</v>
      </c>
      <c r="H143" s="17">
        <f>IF(OR($A143="",$B143="",$C143=""),"",'MPTO_working_3-way'!E142)</f>
        <v>2.6854550056039628</v>
      </c>
      <c r="I143" s="21">
        <f>IF(OR($A143="",$B143="",$C143=""),"",'MPTO_working_3-way'!F142)</f>
        <v>3.9177699245740811</v>
      </c>
      <c r="J143" s="22">
        <f>IF(OR($A143="",$B143="",$C143=""),"",'MPTO_working_3-way'!G142)</f>
        <v>2.6854550056039628</v>
      </c>
      <c r="K143" s="17">
        <f>IF(OR($A143="",$B143="",$C143=""),"",'OddsRatio_working_3-way'!H142)</f>
        <v>2.6897342669265618</v>
      </c>
      <c r="L143" s="21">
        <f>IF(OR($A143="",$B143="",$C143=""),"",'OddsRatio_working_3-way'!I142)</f>
        <v>3.8996674457134803</v>
      </c>
      <c r="M143" s="22">
        <f>IF(OR($A143="",$B143="",$C143=""),"",'OddsRatio_working_3-way'!J142)</f>
        <v>2.6897342669265618</v>
      </c>
      <c r="N143" s="23">
        <f t="shared" si="36"/>
        <v>37.131630648330052</v>
      </c>
      <c r="O143" s="24">
        <f t="shared" si="37"/>
        <v>25.736738703339878</v>
      </c>
      <c r="P143" s="24">
        <f t="shared" si="38"/>
        <v>37.131630648330052</v>
      </c>
      <c r="Q143" t="s">
        <v>210</v>
      </c>
      <c r="R143" t="s">
        <v>206</v>
      </c>
      <c r="S143" s="62">
        <v>44451</v>
      </c>
      <c r="T143" s="35">
        <v>100</v>
      </c>
      <c r="U143" s="35">
        <f t="shared" si="39"/>
        <v>63.898916967509031</v>
      </c>
      <c r="V143" s="35">
        <f t="shared" si="40"/>
        <v>71.181556195965413</v>
      </c>
      <c r="W143" s="35">
        <f t="shared" si="41"/>
        <v>62.121212121212118</v>
      </c>
      <c r="X143" s="35">
        <f t="shared" si="42"/>
        <v>66.697231682822462</v>
      </c>
      <c r="Y143" s="35">
        <f t="shared" si="43"/>
        <v>73.979870911278852</v>
      </c>
      <c r="Z143" s="35">
        <f t="shared" si="44"/>
        <v>64.919526836525549</v>
      </c>
      <c r="AA143" s="35">
        <f t="shared" si="45"/>
        <v>-2.7983147153134311</v>
      </c>
      <c r="AB143" s="35">
        <f t="shared" si="46"/>
        <v>-2.7983147153134382</v>
      </c>
      <c r="AC143" s="35">
        <f t="shared" si="47"/>
        <v>-2.7983147153134311</v>
      </c>
      <c r="AF143">
        <v>1.55</v>
      </c>
      <c r="AG143">
        <v>2.58</v>
      </c>
      <c r="AJ143" t="s">
        <v>179</v>
      </c>
    </row>
    <row r="144" spans="1:36" ht="15" x14ac:dyDescent="0.25">
      <c r="A144">
        <v>2.77</v>
      </c>
      <c r="B144">
        <v>3.47</v>
      </c>
      <c r="C144">
        <v>2.64</v>
      </c>
      <c r="D144" s="20">
        <f t="shared" si="35"/>
        <v>2.7983147153134436E-2</v>
      </c>
      <c r="E144" s="17">
        <f>IF(OR($A144="",$B144="",$C144=""),"",A144*'MPTO_working_3-way'!$I143)</f>
        <v>2.8475133176141822</v>
      </c>
      <c r="F144" s="21">
        <f>IF(OR($A144="",$B144="",$C144=""),"",B144*'MPTO_working_3-way'!$I143)</f>
        <v>3.5671015206213768</v>
      </c>
      <c r="G144" s="22">
        <f>IF(OR($A144="",$B144="",$C144=""),"",C144*'MPTO_working_3-way'!$I143)</f>
        <v>2.7138755084842749</v>
      </c>
      <c r="H144" s="17">
        <f>IF(OR($A144="",$B144="",$C144=""),"",'MPTO_working_3-way'!E143)</f>
        <v>2.8434689027277282</v>
      </c>
      <c r="I144" s="21">
        <f>IF(OR($A144="",$B144="",$C144=""),"",'MPTO_working_3-way'!F143)</f>
        <v>3.5860709817962015</v>
      </c>
      <c r="J144" s="22">
        <f>IF(OR($A144="",$B144="",$C144=""),"",'MPTO_working_3-way'!G143)</f>
        <v>2.7066517583117116</v>
      </c>
      <c r="K144" s="17">
        <f>IF(OR($A144="",$B144="",$C144=""),"",'OddsRatio_working_3-way'!H143)</f>
        <v>2.84587387558775</v>
      </c>
      <c r="L144" s="21">
        <f>IF(OR($A144="",$B144="",$C144=""),"",'OddsRatio_working_3-way'!I143)</f>
        <v>3.5758804930518324</v>
      </c>
      <c r="M144" s="22">
        <f>IF(OR($A144="",$B144="",$C144=""),"",'OddsRatio_working_3-way'!J143)</f>
        <v>2.7103012180587065</v>
      </c>
      <c r="N144" s="23">
        <f t="shared" si="36"/>
        <v>35.118360775143273</v>
      </c>
      <c r="O144" s="24">
        <f t="shared" si="37"/>
        <v>28.033965229725322</v>
      </c>
      <c r="P144" s="24">
        <f t="shared" si="38"/>
        <v>36.847673995131395</v>
      </c>
      <c r="Q144" t="s">
        <v>212</v>
      </c>
      <c r="R144" t="s">
        <v>287</v>
      </c>
      <c r="S144" s="62">
        <v>44451</v>
      </c>
      <c r="T144" s="35">
        <v>100</v>
      </c>
      <c r="U144" s="35">
        <f t="shared" si="39"/>
        <v>77.973568281938327</v>
      </c>
      <c r="V144" s="35">
        <f t="shared" si="40"/>
        <v>75.903614457831324</v>
      </c>
      <c r="W144" s="35">
        <f t="shared" si="41"/>
        <v>43.820224719101127</v>
      </c>
      <c r="X144" s="35">
        <f t="shared" si="42"/>
        <v>80.276160823067556</v>
      </c>
      <c r="Y144" s="35">
        <f t="shared" si="43"/>
        <v>78.206206998960553</v>
      </c>
      <c r="Z144" s="35">
        <f t="shared" si="44"/>
        <v>46.122817260230342</v>
      </c>
      <c r="AA144" s="35">
        <f t="shared" si="45"/>
        <v>-2.3025925411292292</v>
      </c>
      <c r="AB144" s="35">
        <f t="shared" si="46"/>
        <v>-2.3025925411292292</v>
      </c>
      <c r="AC144" s="35">
        <f t="shared" si="47"/>
        <v>-2.302592541129215</v>
      </c>
      <c r="AF144">
        <v>1.85</v>
      </c>
      <c r="AG144">
        <v>2.04</v>
      </c>
      <c r="AJ144" t="s">
        <v>179</v>
      </c>
    </row>
    <row r="145" spans="1:38" ht="15" x14ac:dyDescent="0.25">
      <c r="A145">
        <v>4.54</v>
      </c>
      <c r="B145">
        <v>4.1500000000000004</v>
      </c>
      <c r="C145">
        <v>1.78</v>
      </c>
      <c r="D145" s="20">
        <f t="shared" si="35"/>
        <v>2.3025925411292114E-2</v>
      </c>
      <c r="E145" s="17">
        <f>IF(OR($A145="",$B145="",$C145=""),"",A145*'MPTO_working_3-way'!$I144)</f>
        <v>4.6445377013672662</v>
      </c>
      <c r="F145" s="21">
        <f>IF(OR($A145="",$B145="",$C145=""),"",B145*'MPTO_working_3-way'!$I144)</f>
        <v>4.2455575904568628</v>
      </c>
      <c r="G145" s="22">
        <f>IF(OR($A145="",$B145="",$C145=""),"",C145*'MPTO_working_3-way'!$I144)</f>
        <v>1.8209861472321001</v>
      </c>
      <c r="H145" s="17">
        <f>IF(OR($A145="",$B145="",$C145=""),"",'MPTO_working_3-way'!E144)</f>
        <v>4.7039120510847265</v>
      </c>
      <c r="I145" s="21">
        <f>IF(OR($A145="",$B145="",$C145=""),"",'MPTO_working_3-way'!F144)</f>
        <v>4.2865370506548821</v>
      </c>
      <c r="J145" s="22">
        <f>IF(OR($A145="",$B145="",$C145=""),"",'MPTO_working_3-way'!G144)</f>
        <v>1.8046552891277932</v>
      </c>
      <c r="K145" s="17">
        <f>IF(OR($A145="",$B145="",$C145=""),"",'OddsRatio_working_3-way'!H144)</f>
        <v>4.6790355065919673</v>
      </c>
      <c r="L145" s="21">
        <f>IF(OR($A145="",$B145="",$C145=""),"",'OddsRatio_working_3-way'!I144)</f>
        <v>4.273718035526751</v>
      </c>
      <c r="M145" s="22">
        <f>IF(OR($A145="",$B145="",$C145=""),"",'OddsRatio_working_3-way'!J144)</f>
        <v>1.8106349421304333</v>
      </c>
      <c r="N145" s="23">
        <f t="shared" si="36"/>
        <v>21.530668158977768</v>
      </c>
      <c r="O145" s="24">
        <f t="shared" si="37"/>
        <v>23.554032154640741</v>
      </c>
      <c r="P145" s="24">
        <f t="shared" si="38"/>
        <v>54.915299686381502</v>
      </c>
      <c r="Q145" t="s">
        <v>105</v>
      </c>
      <c r="R145" t="s">
        <v>66</v>
      </c>
      <c r="S145" s="62">
        <v>44451</v>
      </c>
      <c r="T145" s="35">
        <v>100</v>
      </c>
      <c r="U145" s="35">
        <f t="shared" si="39"/>
        <v>66.88741721854305</v>
      </c>
      <c r="V145" s="35">
        <f t="shared" si="40"/>
        <v>67.845659163987136</v>
      </c>
      <c r="W145" s="35">
        <f t="shared" si="41"/>
        <v>61.977186311787079</v>
      </c>
      <c r="X145" s="35">
        <f t="shared" si="42"/>
        <v>70.177154524225799</v>
      </c>
      <c r="Y145" s="35">
        <f t="shared" si="43"/>
        <v>71.135396469669885</v>
      </c>
      <c r="Z145" s="35">
        <f t="shared" si="44"/>
        <v>65.266923617469814</v>
      </c>
      <c r="AA145" s="35">
        <f t="shared" si="45"/>
        <v>-3.289737305682749</v>
      </c>
      <c r="AB145" s="35">
        <f t="shared" si="46"/>
        <v>-3.289737305682749</v>
      </c>
      <c r="AC145" s="35">
        <f t="shared" si="47"/>
        <v>-3.2897373056827348</v>
      </c>
      <c r="AF145">
        <v>1.59</v>
      </c>
      <c r="AG145">
        <v>2.5</v>
      </c>
      <c r="AJ145" t="s">
        <v>319</v>
      </c>
    </row>
    <row r="146" spans="1:38" ht="15" x14ac:dyDescent="0.25">
      <c r="A146">
        <v>3.02</v>
      </c>
      <c r="B146">
        <v>3.11</v>
      </c>
      <c r="C146">
        <v>2.63</v>
      </c>
      <c r="D146" s="20">
        <f t="shared" si="35"/>
        <v>3.2897373056827384E-2</v>
      </c>
      <c r="E146" s="17">
        <f>IF(OR($A146="",$B146="",$C146=""),"",A146*'MPTO_working_3-way'!$I145)</f>
        <v>3.1193500666316187</v>
      </c>
      <c r="F146" s="21">
        <f>IF(OR($A146="",$B146="",$C146=""),"",B146*'MPTO_working_3-way'!$I145)</f>
        <v>3.2123108302067331</v>
      </c>
      <c r="G146" s="22">
        <f>IF(OR($A146="",$B146="",$C146=""),"",C146*'MPTO_working_3-way'!$I145)</f>
        <v>2.716520091139456</v>
      </c>
      <c r="H146" s="17">
        <f>IF(OR($A146="",$B146="",$C146=""),"",'MPTO_working_3-way'!E145)</f>
        <v>3.1234379218863788</v>
      </c>
      <c r="I146" s="21">
        <f>IF(OR($A146="",$B146="",$C146=""),"",'MPTO_working_3-way'!F145)</f>
        <v>3.2198070439230864</v>
      </c>
      <c r="J146" s="22">
        <f>IF(OR($A146="",$B146="",$C146=""),"",'MPTO_working_3-way'!G145)</f>
        <v>2.7081017363479134</v>
      </c>
      <c r="K146" s="17">
        <f>IF(OR($A146="",$B146="",$C146=""),"",'OddsRatio_working_3-way'!H145)</f>
        <v>3.121648759319692</v>
      </c>
      <c r="L146" s="21">
        <f>IF(OR($A146="",$B146="",$C146=""),"",'OddsRatio_working_3-way'!I145)</f>
        <v>3.2161776644378963</v>
      </c>
      <c r="M146" s="22">
        <f>IF(OR($A146="",$B146="",$C146=""),"",'OddsRatio_working_3-way'!J145)</f>
        <v>2.7120235038074747</v>
      </c>
      <c r="N146" s="23">
        <f t="shared" si="36"/>
        <v>32.057960108332253</v>
      </c>
      <c r="O146" s="24">
        <f t="shared" si="37"/>
        <v>31.130237790084703</v>
      </c>
      <c r="P146" s="24">
        <f t="shared" si="38"/>
        <v>36.811802101583048</v>
      </c>
      <c r="Q146" t="s">
        <v>215</v>
      </c>
      <c r="R146" t="s">
        <v>47</v>
      </c>
      <c r="S146" s="62">
        <v>44451</v>
      </c>
      <c r="T146" s="35">
        <v>100</v>
      </c>
      <c r="U146" s="35">
        <f t="shared" si="39"/>
        <v>62.406015037593981</v>
      </c>
      <c r="V146" s="35">
        <f t="shared" si="40"/>
        <v>72.14484679665739</v>
      </c>
      <c r="W146" s="35">
        <f t="shared" si="41"/>
        <v>63.235294117647051</v>
      </c>
      <c r="X146" s="35">
        <f t="shared" si="42"/>
        <v>64.619859085695566</v>
      </c>
      <c r="Y146" s="35">
        <f t="shared" si="43"/>
        <v>74.358690844758939</v>
      </c>
      <c r="Z146" s="35">
        <f t="shared" si="44"/>
        <v>65.449138165748636</v>
      </c>
      <c r="AA146" s="35">
        <f t="shared" si="45"/>
        <v>-2.2138440481015849</v>
      </c>
      <c r="AB146" s="35">
        <f t="shared" si="46"/>
        <v>-2.2138440481015493</v>
      </c>
      <c r="AC146" s="35">
        <f t="shared" si="47"/>
        <v>-2.2138440481015849</v>
      </c>
      <c r="AF146">
        <v>2.4</v>
      </c>
      <c r="AG146">
        <v>1.61</v>
      </c>
      <c r="AJ146" t="s">
        <v>311</v>
      </c>
    </row>
    <row r="147" spans="1:38" ht="15" x14ac:dyDescent="0.25">
      <c r="A147">
        <v>2.66</v>
      </c>
      <c r="B147">
        <v>3.59</v>
      </c>
      <c r="C147">
        <v>2.72</v>
      </c>
      <c r="D147" s="20">
        <f t="shared" si="35"/>
        <v>2.2138440481015653E-2</v>
      </c>
      <c r="E147" s="17">
        <f>IF(OR($A147="",$B147="",$C147=""),"",A147*'MPTO_working_3-way'!$I146)</f>
        <v>2.7188882516795019</v>
      </c>
      <c r="F147" s="21">
        <f>IF(OR($A147="",$B147="",$C147=""),"",B147*'MPTO_working_3-way'!$I146)</f>
        <v>3.6694770013268458</v>
      </c>
      <c r="G147" s="22">
        <f>IF(OR($A147="",$B147="",$C147=""),"",C147*'MPTO_working_3-way'!$I146)</f>
        <v>2.7802165581083629</v>
      </c>
      <c r="H147" s="17">
        <f>IF(OR($A147="",$B147="",$C147=""),"",'MPTO_working_3-way'!E146)</f>
        <v>2.713259706829203</v>
      </c>
      <c r="I147" s="21">
        <f>IF(OR($A147="",$B147="",$C147=""),"",'MPTO_working_3-way'!F146)</f>
        <v>3.6876956644042878</v>
      </c>
      <c r="J147" s="22">
        <f>IF(OR($A147="",$B147="",$C147=""),"",'MPTO_working_3-way'!G146)</f>
        <v>2.7757146610599843</v>
      </c>
      <c r="K147" s="17">
        <f>IF(OR($A147="",$B147="",$C147=""),"",'OddsRatio_working_3-way'!H146)</f>
        <v>2.7162331684707324</v>
      </c>
      <c r="L147" s="21">
        <f>IF(OR($A147="",$B147="",$C147=""),"",'OddsRatio_working_3-way'!I146)</f>
        <v>3.67773729297542</v>
      </c>
      <c r="M147" s="22">
        <f>IF(OR($A147="",$B147="",$C147=""),"",'OddsRatio_working_3-way'!J146)</f>
        <v>2.778265692632325</v>
      </c>
      <c r="N147" s="23">
        <f t="shared" si="36"/>
        <v>36.779738901820757</v>
      </c>
      <c r="O147" s="24">
        <f t="shared" si="37"/>
        <v>27.251839966251595</v>
      </c>
      <c r="P147" s="24">
        <f t="shared" si="38"/>
        <v>35.968421131927656</v>
      </c>
      <c r="Q147" t="s">
        <v>244</v>
      </c>
      <c r="R147" t="s">
        <v>289</v>
      </c>
      <c r="S147" s="62">
        <v>44451</v>
      </c>
      <c r="T147" s="35">
        <v>100</v>
      </c>
      <c r="U147" s="35">
        <f t="shared" si="39"/>
        <v>69.879518072289159</v>
      </c>
      <c r="V147" s="35">
        <f t="shared" si="40"/>
        <v>72.29916897506925</v>
      </c>
      <c r="W147" s="35">
        <f t="shared" si="41"/>
        <v>55.55555555555555</v>
      </c>
      <c r="X147" s="35">
        <f t="shared" si="42"/>
        <v>72.145275469375193</v>
      </c>
      <c r="Y147" s="35">
        <f t="shared" si="43"/>
        <v>74.564926372155284</v>
      </c>
      <c r="Z147" s="35">
        <f t="shared" si="44"/>
        <v>57.821312952641591</v>
      </c>
      <c r="AA147" s="35">
        <f t="shared" si="45"/>
        <v>-2.2657573970860341</v>
      </c>
      <c r="AB147" s="35">
        <f t="shared" si="46"/>
        <v>-2.2657573970860341</v>
      </c>
      <c r="AC147" s="35">
        <f t="shared" si="47"/>
        <v>-2.2657573970860412</v>
      </c>
      <c r="AD147" s="36"/>
      <c r="AE147" s="36"/>
      <c r="AF147">
        <v>1.78</v>
      </c>
      <c r="AG147">
        <v>2.14</v>
      </c>
      <c r="AI147" s="36"/>
      <c r="AJ147" t="s">
        <v>317</v>
      </c>
      <c r="AK147" s="35"/>
      <c r="AL147" s="35"/>
    </row>
    <row r="148" spans="1:38" ht="15" x14ac:dyDescent="0.25">
      <c r="A148">
        <v>3.32</v>
      </c>
      <c r="B148">
        <v>3.61</v>
      </c>
      <c r="C148">
        <v>2.25</v>
      </c>
      <c r="D148" s="20">
        <f t="shared" si="35"/>
        <v>2.2657573970860323E-2</v>
      </c>
      <c r="E148" s="17">
        <f>IF(OR($A148="",$B148="",$C148=""),"",A148*'MPTO_working_3-way'!$I147)</f>
        <v>3.3952231455832562</v>
      </c>
      <c r="F148" s="21">
        <f>IF(OR($A148="",$B148="",$C148=""),"",B148*'MPTO_working_3-way'!$I147)</f>
        <v>3.6917938420348055</v>
      </c>
      <c r="G148" s="22">
        <f>IF(OR($A148="",$B148="",$C148=""),"",C148*'MPTO_working_3-way'!$I147)</f>
        <v>2.3009795414344358</v>
      </c>
      <c r="H148" s="17">
        <f>IF(OR($A148="",$B148="",$C148=""),"",'MPTO_working_3-way'!E147)</f>
        <v>3.4053879990739375</v>
      </c>
      <c r="I148" s="21">
        <f>IF(OR($A148="",$B148="",$C148=""),"",'MPTO_working_3-way'!F147)</f>
        <v>3.7111839992660212</v>
      </c>
      <c r="J148" s="22">
        <f>IF(OR($A148="",$B148="",$C148=""),"",'MPTO_working_3-way'!G147)</f>
        <v>2.2888956163034808</v>
      </c>
      <c r="K148" s="17">
        <f>IF(OR($A148="",$B148="",$C148=""),"",'OddsRatio_working_3-way'!H147)</f>
        <v>3.4017642647294948</v>
      </c>
      <c r="L148" s="21">
        <f>IF(OR($A148="",$B148="",$C148=""),"",'OddsRatio_working_3-way'!I147)</f>
        <v>3.7019847978206815</v>
      </c>
      <c r="M148" s="22">
        <f>IF(OR($A148="",$B148="",$C148=""),"",'OddsRatio_working_3-way'!J147)</f>
        <v>2.2940540219447709</v>
      </c>
      <c r="N148" s="23">
        <f t="shared" si="36"/>
        <v>29.453145113624412</v>
      </c>
      <c r="O148" s="24">
        <f t="shared" si="37"/>
        <v>27.087102985383122</v>
      </c>
      <c r="P148" s="24">
        <f t="shared" si="38"/>
        <v>43.459751900992465</v>
      </c>
      <c r="Q148" t="s">
        <v>189</v>
      </c>
      <c r="R148" t="s">
        <v>245</v>
      </c>
      <c r="S148" s="62">
        <v>44451</v>
      </c>
      <c r="T148" s="35">
        <v>100</v>
      </c>
      <c r="U148" s="35">
        <f t="shared" si="39"/>
        <v>62.686567164179095</v>
      </c>
      <c r="V148" s="35">
        <f t="shared" si="40"/>
        <v>71.346704871060169</v>
      </c>
      <c r="W148" s="35">
        <f t="shared" si="41"/>
        <v>63.768115942028999</v>
      </c>
      <c r="X148" s="35">
        <f t="shared" si="42"/>
        <v>64.885179186910847</v>
      </c>
      <c r="Y148" s="35">
        <f t="shared" si="43"/>
        <v>73.545316893791906</v>
      </c>
      <c r="Z148" s="35">
        <f t="shared" si="44"/>
        <v>65.966727964760722</v>
      </c>
      <c r="AA148" s="35">
        <f t="shared" si="45"/>
        <v>-2.1986120227317514</v>
      </c>
      <c r="AB148" s="35">
        <f t="shared" si="46"/>
        <v>-2.1986120227317372</v>
      </c>
      <c r="AC148" s="35">
        <f t="shared" si="47"/>
        <v>-2.198612022731723</v>
      </c>
      <c r="AD148" s="36"/>
      <c r="AE148" s="36"/>
      <c r="AF148">
        <v>2.02</v>
      </c>
      <c r="AG148">
        <v>1.88</v>
      </c>
      <c r="AI148" s="36"/>
      <c r="AJ148" t="s">
        <v>317</v>
      </c>
      <c r="AK148" s="35"/>
      <c r="AL148" s="35"/>
    </row>
    <row r="149" spans="1:38" ht="15" x14ac:dyDescent="0.25">
      <c r="A149">
        <v>2.68</v>
      </c>
      <c r="B149">
        <v>3.49</v>
      </c>
      <c r="C149">
        <v>2.76</v>
      </c>
      <c r="D149" s="20">
        <f t="shared" si="35"/>
        <v>2.1986120227317496E-2</v>
      </c>
      <c r="E149" s="17">
        <f>IF(OR($A149="",$B149="",$C149=""),"",A149*'MPTO_working_3-way'!$I148)</f>
        <v>2.7389228022092111</v>
      </c>
      <c r="F149" s="21">
        <f>IF(OR($A149="",$B149="",$C149=""),"",B149*'MPTO_working_3-way'!$I148)</f>
        <v>3.5667315595933382</v>
      </c>
      <c r="G149" s="22">
        <f>IF(OR($A149="",$B149="",$C149=""),"",C149*'MPTO_working_3-way'!$I148)</f>
        <v>2.8206816918273963</v>
      </c>
      <c r="H149" s="17">
        <f>IF(OR($A149="",$B149="",$C149=""),"",'MPTO_working_3-way'!E148)</f>
        <v>2.7336922696348482</v>
      </c>
      <c r="I149" s="21">
        <f>IF(OR($A149="",$B149="",$C149=""),"",'MPTO_working_3-way'!F148)</f>
        <v>3.5816074416154189</v>
      </c>
      <c r="J149" s="22">
        <f>IF(OR($A149="",$B149="",$C149=""),"",'MPTO_working_3-way'!G148)</f>
        <v>2.8169796979721253</v>
      </c>
      <c r="K149" s="17">
        <f>IF(OR($A149="",$B149="",$C149=""),"",'OddsRatio_working_3-way'!H148)</f>
        <v>2.7363973979596943</v>
      </c>
      <c r="L149" s="21">
        <f>IF(OR($A149="",$B149="",$C149=""),"",'OddsRatio_working_3-way'!I148)</f>
        <v>3.5735890005474031</v>
      </c>
      <c r="M149" s="22">
        <f>IF(OR($A149="",$B149="",$C149=""),"",'OddsRatio_working_3-way'!J148)</f>
        <v>2.8190829883387267</v>
      </c>
      <c r="N149" s="23">
        <f t="shared" si="36"/>
        <v>36.510704105767473</v>
      </c>
      <c r="O149" s="24">
        <f t="shared" si="37"/>
        <v>28.036873066893076</v>
      </c>
      <c r="P149" s="24">
        <f t="shared" si="38"/>
        <v>35.452422827339433</v>
      </c>
      <c r="Q149" t="s">
        <v>292</v>
      </c>
      <c r="R149" t="s">
        <v>290</v>
      </c>
      <c r="S149" s="62">
        <v>44451</v>
      </c>
      <c r="T149" s="35">
        <v>100</v>
      </c>
      <c r="U149" s="35">
        <f t="shared" si="39"/>
        <v>57.446808510638299</v>
      </c>
      <c r="V149" s="35">
        <f t="shared" si="40"/>
        <v>70.674486803519059</v>
      </c>
      <c r="W149" s="35">
        <f t="shared" si="41"/>
        <v>69.78851963746223</v>
      </c>
      <c r="X149" s="35">
        <f t="shared" si="42"/>
        <v>59.53699355901869</v>
      </c>
      <c r="Y149" s="35">
        <f t="shared" si="43"/>
        <v>72.764671851899465</v>
      </c>
      <c r="Z149" s="35">
        <f t="shared" si="44"/>
        <v>71.878704685842635</v>
      </c>
      <c r="AA149" s="35">
        <f t="shared" si="45"/>
        <v>-2.0901850483803912</v>
      </c>
      <c r="AB149" s="35">
        <f t="shared" si="46"/>
        <v>-2.0901850483804054</v>
      </c>
      <c r="AC149" s="35">
        <f t="shared" si="47"/>
        <v>-2.0901850483804054</v>
      </c>
      <c r="AD149" s="36"/>
      <c r="AE149" s="36"/>
      <c r="AF149">
        <v>2.02</v>
      </c>
      <c r="AG149">
        <v>1.89</v>
      </c>
      <c r="AI149" s="36"/>
      <c r="AJ149" t="s">
        <v>317</v>
      </c>
      <c r="AK149" s="35"/>
      <c r="AL149" s="35"/>
    </row>
    <row r="150" spans="1:38" ht="15" x14ac:dyDescent="0.25">
      <c r="A150">
        <v>2.35</v>
      </c>
      <c r="B150">
        <v>3.41</v>
      </c>
      <c r="C150">
        <v>3.31</v>
      </c>
      <c r="D150" s="20">
        <f t="shared" si="35"/>
        <v>2.0901850483803885E-2</v>
      </c>
      <c r="E150" s="17">
        <f>IF(OR($A150="",$B150="",$C150=""),"",A150*'MPTO_working_3-way'!$I149)</f>
        <v>2.3991193486369391</v>
      </c>
      <c r="F150" s="21">
        <f>IF(OR($A150="",$B150="",$C150=""),"",B150*'MPTO_working_3-way'!$I149)</f>
        <v>3.4812753101497713</v>
      </c>
      <c r="G150" s="22">
        <f>IF(OR($A150="",$B150="",$C150=""),"",C150*'MPTO_working_3-way'!$I149)</f>
        <v>3.3791851251013911</v>
      </c>
      <c r="H150" s="17">
        <f>IF(OR($A150="",$B150="",$C150=""),"",'MPTO_working_3-way'!E149)</f>
        <v>2.3891172951178112</v>
      </c>
      <c r="I150" s="21">
        <f>IF(OR($A150="",$B150="",$C150=""),"",'MPTO_working_3-way'!F149)</f>
        <v>3.4929879327521047</v>
      </c>
      <c r="J150" s="22">
        <f>IF(OR($A150="",$B150="",$C150=""),"",'MPTO_working_3-way'!G149)</f>
        <v>3.3881362091638514</v>
      </c>
      <c r="K150" s="17">
        <f>IF(OR($A150="",$B150="",$C150=""),"",'OddsRatio_working_3-way'!H149)</f>
        <v>2.3934876863000678</v>
      </c>
      <c r="L150" s="21">
        <f>IF(OR($A150="",$B150="",$C150=""),"",'OddsRatio_working_3-way'!I149)</f>
        <v>3.4876335733208617</v>
      </c>
      <c r="M150" s="22">
        <f>IF(OR($A150="",$B150="",$C150=""),"",'OddsRatio_working_3-way'!J149)</f>
        <v>3.3844122632245606</v>
      </c>
      <c r="N150" s="23">
        <f t="shared" si="36"/>
        <v>41.681961365037992</v>
      </c>
      <c r="O150" s="24">
        <f t="shared" si="37"/>
        <v>28.725105339542306</v>
      </c>
      <c r="P150" s="24">
        <f t="shared" si="38"/>
        <v>29.592933295419716</v>
      </c>
      <c r="Q150" t="s">
        <v>293</v>
      </c>
      <c r="R150" t="s">
        <v>250</v>
      </c>
      <c r="S150" s="62">
        <v>44451</v>
      </c>
      <c r="T150" s="35">
        <v>100</v>
      </c>
      <c r="U150" s="35">
        <f t="shared" si="39"/>
        <v>41.520467836257311</v>
      </c>
      <c r="V150" s="35">
        <f t="shared" si="40"/>
        <v>72.752043596730246</v>
      </c>
      <c r="W150" s="35">
        <f t="shared" si="41"/>
        <v>83.277591973244142</v>
      </c>
      <c r="X150" s="35">
        <f t="shared" si="42"/>
        <v>43.970364430025612</v>
      </c>
      <c r="Y150" s="35">
        <f t="shared" si="43"/>
        <v>75.201940190498533</v>
      </c>
      <c r="Z150" s="35">
        <f t="shared" si="44"/>
        <v>85.727488567012443</v>
      </c>
      <c r="AA150" s="35">
        <f t="shared" si="45"/>
        <v>-2.449896593768301</v>
      </c>
      <c r="AB150" s="35">
        <f t="shared" si="46"/>
        <v>-2.4498965937682868</v>
      </c>
      <c r="AC150" s="35">
        <f t="shared" si="47"/>
        <v>-2.449896593768301</v>
      </c>
      <c r="AD150" s="36"/>
      <c r="AE150" s="36"/>
      <c r="AF150">
        <v>2.23</v>
      </c>
      <c r="AG150">
        <v>1.72</v>
      </c>
      <c r="AI150" s="36"/>
      <c r="AJ150" t="s">
        <v>317</v>
      </c>
      <c r="AK150" s="35"/>
      <c r="AL150" s="35"/>
    </row>
    <row r="151" spans="1:38" ht="15" x14ac:dyDescent="0.25">
      <c r="A151">
        <v>1.71</v>
      </c>
      <c r="B151">
        <v>3.67</v>
      </c>
      <c r="C151">
        <v>5.98</v>
      </c>
      <c r="D151" s="20">
        <f t="shared" si="35"/>
        <v>2.4498965937683082E-2</v>
      </c>
      <c r="E151" s="17">
        <f>IF(OR($A151="",$B151="",$C151=""),"",A151*'MPTO_working_3-way'!$I150)</f>
        <v>1.7518932317534381</v>
      </c>
      <c r="F151" s="21">
        <f>IF(OR($A151="",$B151="",$C151=""),"",B151*'MPTO_working_3-way'!$I150)</f>
        <v>3.7599112049912971</v>
      </c>
      <c r="G151" s="22">
        <f>IF(OR($A151="",$B151="",$C151=""),"",C151*'MPTO_working_3-way'!$I150)</f>
        <v>6.1265038163073449</v>
      </c>
      <c r="H151" s="17">
        <f>IF(OR($A151="",$B151="",$C151=""),"",'MPTO_working_3-way'!E150)</f>
        <v>1.734217322737422</v>
      </c>
      <c r="I151" s="21">
        <f>IF(OR($A151="",$B151="",$C151=""),"",'MPTO_working_3-way'!F150)</f>
        <v>3.7833897092363715</v>
      </c>
      <c r="J151" s="22">
        <f>IF(OR($A151="",$B151="",$C151=""),"",'MPTO_working_3-way'!G150)</f>
        <v>6.2870243536769648</v>
      </c>
      <c r="K151" s="17">
        <f>IF(OR($A151="",$B151="",$C151=""),"",'OddsRatio_working_3-way'!H150)</f>
        <v>1.7407810225403144</v>
      </c>
      <c r="L151" s="21">
        <f>IF(OR($A151="",$B151="",$C151=""),"",'OddsRatio_working_3-way'!I150)</f>
        <v>3.7857539861727298</v>
      </c>
      <c r="M151" s="22">
        <f>IF(OR($A151="",$B151="",$C151=""),"",'OddsRatio_working_3-way'!J150)</f>
        <v>6.195900693310934</v>
      </c>
      <c r="N151" s="23">
        <f t="shared" si="36"/>
        <v>57.081104137785729</v>
      </c>
      <c r="O151" s="24">
        <f t="shared" si="37"/>
        <v>26.59637277264676</v>
      </c>
      <c r="P151" s="24">
        <f t="shared" si="38"/>
        <v>16.322523089567493</v>
      </c>
      <c r="Q151" t="s">
        <v>247</v>
      </c>
      <c r="R151" t="s">
        <v>297</v>
      </c>
      <c r="S151" s="62">
        <v>44451</v>
      </c>
      <c r="T151" s="35">
        <v>100</v>
      </c>
      <c r="U151" s="35">
        <f t="shared" si="39"/>
        <v>71.264367816091948</v>
      </c>
      <c r="V151" s="35">
        <f t="shared" si="40"/>
        <v>70.501474926253692</v>
      </c>
      <c r="W151" s="35">
        <f t="shared" si="41"/>
        <v>55.947136563876647</v>
      </c>
      <c r="X151" s="35">
        <f t="shared" si="42"/>
        <v>73.551388509869668</v>
      </c>
      <c r="Y151" s="35">
        <f t="shared" si="43"/>
        <v>72.788495620031384</v>
      </c>
      <c r="Z151" s="35">
        <f t="shared" si="44"/>
        <v>58.234157257654353</v>
      </c>
      <c r="AA151" s="35">
        <f t="shared" si="45"/>
        <v>-2.2870206937777198</v>
      </c>
      <c r="AB151" s="35">
        <f t="shared" si="46"/>
        <v>-2.2870206937776913</v>
      </c>
      <c r="AC151" s="35">
        <f t="shared" si="47"/>
        <v>-2.2870206937777056</v>
      </c>
      <c r="AD151" s="36"/>
      <c r="AE151" s="36"/>
      <c r="AF151">
        <v>2.15</v>
      </c>
      <c r="AG151">
        <v>1.78</v>
      </c>
      <c r="AI151" s="36"/>
      <c r="AJ151" t="s">
        <v>317</v>
      </c>
      <c r="AK151" s="35"/>
      <c r="AL151" s="35"/>
    </row>
    <row r="152" spans="1:38" ht="15" x14ac:dyDescent="0.25">
      <c r="A152">
        <v>3.48</v>
      </c>
      <c r="B152">
        <v>3.39</v>
      </c>
      <c r="C152">
        <v>2.27</v>
      </c>
      <c r="D152" s="20">
        <f t="shared" si="35"/>
        <v>2.287020693777686E-2</v>
      </c>
      <c r="E152" s="17">
        <f>IF(OR($A152="",$B152="",$C152=""),"",A152*'MPTO_working_3-way'!$I151)</f>
        <v>3.5595883201434635</v>
      </c>
      <c r="F152" s="21">
        <f>IF(OR($A152="",$B152="",$C152=""),"",B152*'MPTO_working_3-way'!$I151)</f>
        <v>3.4675300015190635</v>
      </c>
      <c r="G152" s="22">
        <f>IF(OR($A152="",$B152="",$C152=""),"",C152*'MPTO_working_3-way'!$I151)</f>
        <v>2.3219153697487536</v>
      </c>
      <c r="H152" s="17">
        <f>IF(OR($A152="",$B152="",$C152=""),"",'MPTO_working_3-way'!E151)</f>
        <v>3.5748384626762135</v>
      </c>
      <c r="I152" s="21">
        <f>IF(OR($A152="",$B152="",$C152=""),"",'MPTO_working_3-way'!F151)</f>
        <v>3.4799330721226358</v>
      </c>
      <c r="J152" s="22">
        <f>IF(OR($A152="",$B152="",$C152=""),"",'MPTO_working_3-way'!G151)</f>
        <v>2.309974391549142</v>
      </c>
      <c r="K152" s="17">
        <f>IF(OR($A152="",$B152="",$C152=""),"",'OddsRatio_working_3-way'!H151)</f>
        <v>3.5680325944863154</v>
      </c>
      <c r="L152" s="21">
        <f>IF(OR($A152="",$B152="",$C152=""),"",'OddsRatio_working_3-way'!I151)</f>
        <v>3.4748378632347956</v>
      </c>
      <c r="M152" s="22">
        <f>IF(OR($A152="",$B152="",$C152=""),"",'OddsRatio_working_3-way'!J151)</f>
        <v>2.3150812076603313</v>
      </c>
      <c r="N152" s="23">
        <f t="shared" si="36"/>
        <v>28.093136342230064</v>
      </c>
      <c r="O152" s="24">
        <f t="shared" si="37"/>
        <v>28.838971820342369</v>
      </c>
      <c r="P152" s="24">
        <f t="shared" si="38"/>
        <v>43.067891837427588</v>
      </c>
      <c r="Q152" t="s">
        <v>300</v>
      </c>
      <c r="R152" t="s">
        <v>288</v>
      </c>
      <c r="S152" s="62">
        <v>44451</v>
      </c>
      <c r="T152" s="35">
        <v>100</v>
      </c>
      <c r="U152" s="35">
        <f t="shared" si="39"/>
        <v>34.640522875816991</v>
      </c>
      <c r="V152" s="35">
        <f t="shared" si="40"/>
        <v>78.165938864628828</v>
      </c>
      <c r="W152" s="35">
        <f t="shared" si="41"/>
        <v>84.423676012461058</v>
      </c>
      <c r="X152" s="35">
        <f t="shared" si="42"/>
        <v>37.410385122910114</v>
      </c>
      <c r="Y152" s="35">
        <f t="shared" si="43"/>
        <v>80.935801111721943</v>
      </c>
      <c r="Z152" s="35">
        <f t="shared" si="44"/>
        <v>87.193538259554188</v>
      </c>
      <c r="AA152" s="35">
        <f t="shared" si="45"/>
        <v>-2.7698622470931227</v>
      </c>
      <c r="AB152" s="35">
        <f t="shared" si="46"/>
        <v>-2.7698622470931156</v>
      </c>
      <c r="AC152" s="35">
        <f t="shared" si="47"/>
        <v>-2.7698622470931298</v>
      </c>
      <c r="AD152" s="36"/>
      <c r="AE152" s="36"/>
      <c r="AF152">
        <v>2.15</v>
      </c>
      <c r="AG152">
        <v>1.77</v>
      </c>
      <c r="AI152" s="36"/>
      <c r="AJ152" t="s">
        <v>317</v>
      </c>
      <c r="AK152" s="35"/>
      <c r="AL152" s="35"/>
    </row>
    <row r="153" spans="1:38" ht="15" x14ac:dyDescent="0.25">
      <c r="A153">
        <v>1.53</v>
      </c>
      <c r="B153">
        <v>4.58</v>
      </c>
      <c r="C153">
        <v>6.42</v>
      </c>
      <c r="D153" s="20">
        <f t="shared" si="35"/>
        <v>2.7698622470931245E-2</v>
      </c>
      <c r="E153" s="17">
        <f>IF(OR($A153="",$B153="",$C153=""),"",A153*'MPTO_working_3-way'!$I152)</f>
        <v>1.5723788923805249</v>
      </c>
      <c r="F153" s="21">
        <f>IF(OR($A153="",$B153="",$C153=""),"",B153*'MPTO_working_3-way'!$I152)</f>
        <v>4.7068596909168647</v>
      </c>
      <c r="G153" s="22">
        <f>IF(OR($A153="",$B153="",$C153=""),"",C153*'MPTO_working_3-way'!$I152)</f>
        <v>6.5978251562633785</v>
      </c>
      <c r="H153" s="17">
        <f>IF(OR($A153="",$B153="",$C153=""),"",'MPTO_working_3-way'!E152)</f>
        <v>1.5519229248720066</v>
      </c>
      <c r="I153" s="21">
        <f>IF(OR($A153="",$B153="",$C153=""),"",'MPTO_working_3-way'!F152)</f>
        <v>4.7822238115425186</v>
      </c>
      <c r="J153" s="22">
        <f>IF(OR($A153="",$B153="",$C153=""),"",'MPTO_working_3-way'!G152)</f>
        <v>6.8245240165557339</v>
      </c>
      <c r="K153" s="17">
        <f>IF(OR($A153="",$B153="",$C153=""),"",'OddsRatio_working_3-way'!H152)</f>
        <v>1.5586871592658516</v>
      </c>
      <c r="L153" s="21">
        <f>IF(OR($A153="",$B153="",$C153=""),"",'OddsRatio_working_3-way'!I152)</f>
        <v>4.7737736418334888</v>
      </c>
      <c r="M153" s="22">
        <f>IF(OR($A153="",$B153="",$C153=""),"",'OddsRatio_working_3-way'!J152)</f>
        <v>6.713366798530032</v>
      </c>
      <c r="N153" s="23">
        <f t="shared" si="36"/>
        <v>63.597902823920258</v>
      </c>
      <c r="O153" s="24">
        <f t="shared" si="37"/>
        <v>21.245587624584719</v>
      </c>
      <c r="P153" s="24">
        <f t="shared" si="38"/>
        <v>15.156509551495018</v>
      </c>
      <c r="Q153" t="s">
        <v>188</v>
      </c>
      <c r="R153" t="s">
        <v>296</v>
      </c>
      <c r="S153" s="62">
        <v>44451</v>
      </c>
      <c r="T153" s="35">
        <v>100</v>
      </c>
      <c r="U153" s="35">
        <f t="shared" si="39"/>
        <v>49.238578680203041</v>
      </c>
      <c r="V153" s="35">
        <f t="shared" si="40"/>
        <v>69.512195121951223</v>
      </c>
      <c r="W153" s="35">
        <f t="shared" si="41"/>
        <v>76.019184652278184</v>
      </c>
      <c r="X153" s="35">
        <f t="shared" si="42"/>
        <v>54.4686202257706</v>
      </c>
      <c r="Y153" s="35">
        <f t="shared" si="43"/>
        <v>74.742236667518782</v>
      </c>
      <c r="Z153" s="35">
        <f t="shared" si="44"/>
        <v>81.249226197845729</v>
      </c>
      <c r="AA153" s="35">
        <f t="shared" si="45"/>
        <v>-5.2300415455675591</v>
      </c>
      <c r="AB153" s="35">
        <f t="shared" si="46"/>
        <v>-5.2300415455675591</v>
      </c>
      <c r="AC153" s="35">
        <f t="shared" si="47"/>
        <v>-5.2300415455675449</v>
      </c>
      <c r="AD153" s="36"/>
      <c r="AE153" s="36"/>
      <c r="AF153">
        <v>1.58</v>
      </c>
      <c r="AG153">
        <v>2.5299999999999998</v>
      </c>
      <c r="AI153" s="36"/>
      <c r="AJ153" t="s">
        <v>317</v>
      </c>
      <c r="AK153" s="35"/>
      <c r="AL153" s="35"/>
    </row>
    <row r="154" spans="1:38" s="35" customFormat="1" ht="15" x14ac:dyDescent="0.25">
      <c r="A154">
        <v>1.97</v>
      </c>
      <c r="B154">
        <v>3.28</v>
      </c>
      <c r="C154">
        <v>4.17</v>
      </c>
      <c r="D154" s="20">
        <f t="shared" si="35"/>
        <v>5.2300415455675653E-2</v>
      </c>
      <c r="E154" s="17">
        <f>IF(OR($A154="",$B154="",$C154=""),"",A154*'MPTO_working_3-way'!$I153)</f>
        <v>2.073031818447681</v>
      </c>
      <c r="F154" s="21">
        <f>IF(OR($A154="",$B154="",$C154=""),"",B154*'MPTO_working_3-way'!$I153)</f>
        <v>3.451545362694616</v>
      </c>
      <c r="G154" s="22">
        <f>IF(OR($A154="",$B154="",$C154=""),"",C154*'MPTO_working_3-way'!$I153)</f>
        <v>4.3880927324501675</v>
      </c>
      <c r="H154" s="17">
        <f>IF(OR($A154="",$B154="",$C154=""),"",'MPTO_working_3-way'!E153)</f>
        <v>2.0400638286724884</v>
      </c>
      <c r="I154" s="21">
        <f>IF(OR($A154="",$B154="",$C154=""),"",'MPTO_working_3-way'!F153)</f>
        <v>3.4789315233191735</v>
      </c>
      <c r="J154" s="22">
        <f>IF(OR($A154="",$B154="",$C154=""),"",'MPTO_working_3-way'!G153)</f>
        <v>4.4969148130585221</v>
      </c>
      <c r="K154" s="17">
        <f>IF(OR($A154="",$B154="",$C154=""),"",'OddsRatio_working_3-way'!H153)</f>
        <v>2.0530269875553939</v>
      </c>
      <c r="L154" s="21">
        <f>IF(OR($A154="",$B154="",$C154=""),"",'OddsRatio_working_3-way'!I153)</f>
        <v>3.4751562181714415</v>
      </c>
      <c r="M154" s="22">
        <f>IF(OR($A154="",$B154="",$C154=""),"",'OddsRatio_working_3-way'!J153)</f>
        <v>4.4413356191243292</v>
      </c>
      <c r="N154" s="23">
        <f t="shared" si="36"/>
        <v>48.238526350686492</v>
      </c>
      <c r="O154" s="24">
        <f t="shared" si="37"/>
        <v>28.972529545991581</v>
      </c>
      <c r="P154" s="24">
        <f t="shared" si="38"/>
        <v>22.788944103321917</v>
      </c>
      <c r="Q154" t="s">
        <v>475</v>
      </c>
      <c r="R154" t="s">
        <v>476</v>
      </c>
      <c r="S154" s="62">
        <v>44451</v>
      </c>
      <c r="T154" s="35">
        <v>100</v>
      </c>
      <c r="U154" s="35">
        <f t="shared" si="39"/>
        <v>14.529914529914532</v>
      </c>
      <c r="V154" s="35">
        <f t="shared" si="40"/>
        <v>84.732824427480921</v>
      </c>
      <c r="W154" s="35">
        <f t="shared" si="41"/>
        <v>94.882292732855689</v>
      </c>
      <c r="X154" s="35">
        <f t="shared" si="42"/>
        <v>20.384882839663405</v>
      </c>
      <c r="Y154" s="35">
        <f t="shared" si="43"/>
        <v>90.587792737229805</v>
      </c>
      <c r="Z154" s="35">
        <f t="shared" si="44"/>
        <v>100.73726104260456</v>
      </c>
      <c r="AA154" s="35">
        <f t="shared" si="45"/>
        <v>-5.8549683097488732</v>
      </c>
      <c r="AB154" s="35">
        <f t="shared" si="46"/>
        <v>-5.8549683097488838</v>
      </c>
      <c r="AC154" s="35">
        <f t="shared" si="47"/>
        <v>-5.8549683097488696</v>
      </c>
      <c r="AD154" s="36"/>
      <c r="AE154" s="36"/>
      <c r="AF154">
        <v>2.46</v>
      </c>
      <c r="AG154">
        <v>1.55</v>
      </c>
      <c r="AH154" s="36"/>
      <c r="AI154" s="36"/>
      <c r="AJ154" t="s">
        <v>485</v>
      </c>
    </row>
    <row r="155" spans="1:38" ht="15" x14ac:dyDescent="0.25">
      <c r="A155">
        <v>1.17</v>
      </c>
      <c r="B155">
        <v>6.55</v>
      </c>
      <c r="C155">
        <v>19.54</v>
      </c>
      <c r="D155" s="20">
        <f t="shared" si="35"/>
        <v>5.8549683097488758E-2</v>
      </c>
      <c r="E155" s="17">
        <f>IF(OR($A155="",$B155="",$C155=""),"",A155*'MPTO_working_3-way'!$I154)</f>
        <v>1.2385031292240618</v>
      </c>
      <c r="F155" s="21">
        <f>IF(OR($A155="",$B155="",$C155=""),"",B155*'MPTO_working_3-way'!$I154)</f>
        <v>6.9335004242885514</v>
      </c>
      <c r="G155" s="22">
        <f>IF(OR($A155="",$B155="",$C155=""),"",C155*'MPTO_working_3-way'!$I154)</f>
        <v>20.684060807724929</v>
      </c>
      <c r="H155" s="17">
        <f>IF(OR($A155="",$B155="",$C155=""),"",'MPTO_working_3-way'!E154)</f>
        <v>1.1973405242185837</v>
      </c>
      <c r="I155" s="21">
        <f>IF(OR($A155="",$B155="",$C155=""),"",'MPTO_working_3-way'!F154)</f>
        <v>7.5100337039638143</v>
      </c>
      <c r="J155" s="22">
        <f>IF(OR($A155="",$B155="",$C155=""),"",'MPTO_working_3-way'!G154)</f>
        <v>31.585086539468854</v>
      </c>
      <c r="K155" s="17">
        <f>IF(OR($A155="",$B155="",$C155=""),"",'OddsRatio_working_3-way'!H154)</f>
        <v>1.2068723938896908</v>
      </c>
      <c r="L155" s="21">
        <f>IF(OR($A155="",$B155="",$C155=""),"",'OddsRatio_working_3-way'!I154)</f>
        <v>7.7537752122810879</v>
      </c>
      <c r="M155" s="22">
        <f>IF(OR($A155="",$B155="",$C155=""),"",'OddsRatio_working_3-way'!J154)</f>
        <v>23.561259898322771</v>
      </c>
      <c r="N155" s="23">
        <f t="shared" si="36"/>
        <v>80.742630067193517</v>
      </c>
      <c r="O155" s="24">
        <f t="shared" si="37"/>
        <v>14.422729340246782</v>
      </c>
      <c r="P155" s="24">
        <f t="shared" si="38"/>
        <v>4.834640592559694</v>
      </c>
      <c r="Q155" t="s">
        <v>477</v>
      </c>
      <c r="R155" t="s">
        <v>478</v>
      </c>
      <c r="S155" s="62">
        <v>44451</v>
      </c>
      <c r="T155" s="35">
        <v>100</v>
      </c>
      <c r="U155" s="35">
        <f t="shared" si="39"/>
        <v>13.793103448275851</v>
      </c>
      <c r="V155" s="35">
        <f t="shared" si="40"/>
        <v>84.54404945904173</v>
      </c>
      <c r="W155" s="35">
        <f t="shared" si="41"/>
        <v>95.680345572354227</v>
      </c>
      <c r="X155" s="35">
        <f t="shared" si="42"/>
        <v>19.775604968604057</v>
      </c>
      <c r="Y155" s="35">
        <f t="shared" si="43"/>
        <v>90.526550979369929</v>
      </c>
      <c r="Z155" s="35">
        <f t="shared" si="44"/>
        <v>101.66284709268241</v>
      </c>
      <c r="AA155" s="35">
        <f t="shared" si="45"/>
        <v>-5.9825015203282064</v>
      </c>
      <c r="AB155" s="35">
        <f t="shared" si="46"/>
        <v>-5.9825015203281993</v>
      </c>
      <c r="AC155" s="35">
        <f t="shared" si="47"/>
        <v>-5.9825015203281851</v>
      </c>
      <c r="AD155" s="36"/>
      <c r="AE155" s="36"/>
      <c r="AF155">
        <v>1.88</v>
      </c>
      <c r="AG155">
        <v>1.91</v>
      </c>
      <c r="AI155" s="36"/>
      <c r="AJ155" t="s">
        <v>485</v>
      </c>
      <c r="AK155" s="35"/>
      <c r="AL155" s="35"/>
    </row>
    <row r="156" spans="1:38" ht="15" x14ac:dyDescent="0.25">
      <c r="A156">
        <v>1.1599999999999999</v>
      </c>
      <c r="B156">
        <v>6.47</v>
      </c>
      <c r="C156">
        <v>23.15</v>
      </c>
      <c r="D156" s="20">
        <f t="shared" si="35"/>
        <v>5.9825015203281984E-2</v>
      </c>
      <c r="E156" s="17">
        <f>IF(OR($A156="",$B156="",$C156=""),"",A156*'MPTO_working_3-way'!$I155)</f>
        <v>1.2293970176358071</v>
      </c>
      <c r="F156" s="21">
        <f>IF(OR($A156="",$B156="",$C156=""),"",B156*'MPTO_working_3-way'!$I155)</f>
        <v>6.8570678483652339</v>
      </c>
      <c r="G156" s="22">
        <f>IF(OR($A156="",$B156="",$C156=""),"",C156*'MPTO_working_3-way'!$I155)</f>
        <v>24.534949101955977</v>
      </c>
      <c r="H156" s="17">
        <f>IF(OR($A156="",$B156="",$C156=""),"",'MPTO_working_3-way'!E155)</f>
        <v>1.1874689341893025</v>
      </c>
      <c r="I156" s="21">
        <f>IF(OR($A156="",$B156="",$C156=""),"",'MPTO_working_3-way'!F155)</f>
        <v>7.42843628291544</v>
      </c>
      <c r="J156" s="22">
        <f>IF(OR($A156="",$B156="",$C156=""),"",'MPTO_working_3-way'!G155)</f>
        <v>43.001740740251869</v>
      </c>
      <c r="K156" s="17">
        <f>IF(OR($A156="",$B156="",$C156=""),"",'OddsRatio_working_3-way'!H155)</f>
        <v>1.1970525988399927</v>
      </c>
      <c r="L156" s="21">
        <f>IF(OR($A156="",$B156="",$C156=""),"",'OddsRatio_working_3-way'!I155)</f>
        <v>7.7367357228422531</v>
      </c>
      <c r="M156" s="22">
        <f>IF(OR($A156="",$B156="",$C156=""),"",'OddsRatio_working_3-way'!J155)</f>
        <v>28.279469151911492</v>
      </c>
      <c r="N156" s="23">
        <f t="shared" si="36"/>
        <v>81.340688618478254</v>
      </c>
      <c r="O156" s="24">
        <f t="shared" si="37"/>
        <v>14.583492858954369</v>
      </c>
      <c r="P156" s="24">
        <f t="shared" si="38"/>
        <v>4.0758185225673769</v>
      </c>
      <c r="Q156" t="s">
        <v>479</v>
      </c>
      <c r="R156" t="s">
        <v>480</v>
      </c>
      <c r="S156" s="62">
        <v>44451</v>
      </c>
      <c r="T156" s="35">
        <v>100</v>
      </c>
      <c r="U156" s="35">
        <f t="shared" si="39"/>
        <v>12.280701754385953</v>
      </c>
      <c r="V156" s="35">
        <f t="shared" si="40"/>
        <v>86.754966887417226</v>
      </c>
      <c r="W156" s="35">
        <f t="shared" si="41"/>
        <v>95.450409463148318</v>
      </c>
      <c r="X156" s="35">
        <f t="shared" si="42"/>
        <v>17.794623649434467</v>
      </c>
      <c r="Y156" s="35">
        <f t="shared" si="43"/>
        <v>92.268888782465723</v>
      </c>
      <c r="Z156" s="35">
        <f t="shared" si="44"/>
        <v>100.96433135819683</v>
      </c>
      <c r="AA156" s="35">
        <f t="shared" si="45"/>
        <v>-5.5139218950485134</v>
      </c>
      <c r="AB156" s="35">
        <f t="shared" si="46"/>
        <v>-5.5139218950484974</v>
      </c>
      <c r="AC156" s="35">
        <f t="shared" si="47"/>
        <v>-5.5139218950485116</v>
      </c>
      <c r="AD156" s="36"/>
      <c r="AE156" s="36"/>
      <c r="AF156">
        <v>1.87</v>
      </c>
      <c r="AG156">
        <v>1.92</v>
      </c>
      <c r="AI156" s="36"/>
      <c r="AJ156" t="s">
        <v>485</v>
      </c>
      <c r="AK156" s="35"/>
      <c r="AL156" s="35"/>
    </row>
    <row r="157" spans="1:38" ht="15" x14ac:dyDescent="0.25">
      <c r="A157">
        <v>1.1399999999999999</v>
      </c>
      <c r="B157">
        <v>7.55</v>
      </c>
      <c r="C157">
        <v>21.98</v>
      </c>
      <c r="D157" s="20">
        <f t="shared" si="35"/>
        <v>5.5139218950485125E-2</v>
      </c>
      <c r="E157" s="17">
        <f>IF(OR($A157="",$B157="",$C157=""),"",A157*'MPTO_working_3-way'!$I156)</f>
        <v>1.202858709603553</v>
      </c>
      <c r="F157" s="21">
        <f>IF(OR($A157="",$B157="",$C157=""),"",B157*'MPTO_working_3-way'!$I156)</f>
        <v>7.9663011030761623</v>
      </c>
      <c r="G157" s="22">
        <f>IF(OR($A157="",$B157="",$C157=""),"",C157*'MPTO_working_3-way'!$I156)</f>
        <v>23.191960032531664</v>
      </c>
      <c r="H157" s="17">
        <f>IF(OR($A157="",$B157="",$C157=""),"",'MPTO_working_3-way'!E156)</f>
        <v>1.1643975082786631</v>
      </c>
      <c r="I157" s="21">
        <f>IF(OR($A157="",$B157="",$C157=""),"",'MPTO_working_3-way'!F156)</f>
        <v>8.7665014011374094</v>
      </c>
      <c r="J157" s="22">
        <f>IF(OR($A157="",$B157="",$C157=""),"",'MPTO_working_3-way'!G156)</f>
        <v>36.878370282384459</v>
      </c>
      <c r="K157" s="17">
        <f>IF(OR($A157="",$B157="",$C157=""),"",'OddsRatio_working_3-way'!H156)</f>
        <v>1.1727455404841485</v>
      </c>
      <c r="L157" s="21">
        <f>IF(OR($A157="",$B157="",$C157=""),"",'OddsRatio_working_3-way'!I156)</f>
        <v>9.0820235012226558</v>
      </c>
      <c r="M157" s="22">
        <f>IF(OR($A157="",$B157="",$C157=""),"",'OddsRatio_working_3-way'!J156)</f>
        <v>26.887153138267379</v>
      </c>
      <c r="N157" s="23">
        <f t="shared" si="36"/>
        <v>83.135283638556956</v>
      </c>
      <c r="O157" s="24">
        <f t="shared" si="37"/>
        <v>12.552877264629794</v>
      </c>
      <c r="P157" s="24">
        <f t="shared" si="38"/>
        <v>4.3118390968132356</v>
      </c>
      <c r="Q157" t="s">
        <v>481</v>
      </c>
      <c r="R157" t="s">
        <v>482</v>
      </c>
      <c r="S157" s="62">
        <v>44451</v>
      </c>
      <c r="T157" s="35">
        <v>100</v>
      </c>
      <c r="U157" s="35">
        <f t="shared" si="39"/>
        <v>80.806142034548941</v>
      </c>
      <c r="V157" s="35">
        <f t="shared" si="40"/>
        <v>76.019184652278184</v>
      </c>
      <c r="W157" s="35">
        <f t="shared" si="41"/>
        <v>40.476190476190474</v>
      </c>
      <c r="X157" s="35">
        <f t="shared" si="42"/>
        <v>83.504624871531348</v>
      </c>
      <c r="Y157" s="35">
        <f t="shared" si="43"/>
        <v>78.717667489260577</v>
      </c>
      <c r="Z157" s="35">
        <f t="shared" si="44"/>
        <v>43.174673313172882</v>
      </c>
      <c r="AA157" s="35">
        <f t="shared" si="45"/>
        <v>-2.6984828369824072</v>
      </c>
      <c r="AB157" s="35">
        <f t="shared" si="46"/>
        <v>-2.698482836982393</v>
      </c>
      <c r="AC157" s="35">
        <f t="shared" si="47"/>
        <v>-2.6984828369824072</v>
      </c>
      <c r="AD157" s="36"/>
      <c r="AE157" s="36"/>
      <c r="AF157">
        <v>1.76</v>
      </c>
      <c r="AG157">
        <v>2.0499999999999998</v>
      </c>
      <c r="AI157" s="36"/>
      <c r="AJ157" t="s">
        <v>485</v>
      </c>
      <c r="AK157" s="35"/>
      <c r="AL157" s="35"/>
    </row>
    <row r="158" spans="1:38" ht="15" x14ac:dyDescent="0.25">
      <c r="A158">
        <v>5.21</v>
      </c>
      <c r="B158">
        <v>4.17</v>
      </c>
      <c r="C158">
        <v>1.68</v>
      </c>
      <c r="D158" s="20">
        <f t="shared" si="35"/>
        <v>2.6984828369823965E-2</v>
      </c>
      <c r="E158" s="17">
        <f>IF(OR($A158="",$B158="",$C158=""),"",A158*'MPTO_working_3-way'!$I157)</f>
        <v>5.3505909558067826</v>
      </c>
      <c r="F158" s="21">
        <f>IF(OR($A158="",$B158="",$C158=""),"",B158*'MPTO_working_3-way'!$I157)</f>
        <v>4.2825267343021656</v>
      </c>
      <c r="G158" s="22">
        <f>IF(OR($A158="",$B158="",$C158=""),"",C158*'MPTO_working_3-way'!$I157)</f>
        <v>1.7253345116613041</v>
      </c>
      <c r="H158" s="17">
        <f>IF(OR($A158="",$B158="",$C158=""),"",'MPTO_working_3-way'!E157)</f>
        <v>5.4661644271360297</v>
      </c>
      <c r="I158" s="21">
        <f>IF(OR($A158="",$B158="",$C158=""),"",'MPTO_working_3-way'!F157)</f>
        <v>4.3325076455648599</v>
      </c>
      <c r="J158" s="22">
        <f>IF(OR($A158="",$B158="",$C158=""),"",'MPTO_working_3-way'!G157)</f>
        <v>1.7057768535529938</v>
      </c>
      <c r="K158" s="17">
        <f>IF(OR($A158="",$B158="",$C158=""),"",'OddsRatio_working_3-way'!H157)</f>
        <v>5.4123233305648544</v>
      </c>
      <c r="L158" s="21">
        <f>IF(OR($A158="",$B158="",$C158=""),"",'OddsRatio_working_3-way'!I157)</f>
        <v>4.3223432204015655</v>
      </c>
      <c r="M158" s="22">
        <f>IF(OR($A158="",$B158="",$C158=""),"",'OddsRatio_working_3-way'!J157)</f>
        <v>1.7126793027990741</v>
      </c>
      <c r="N158" s="23">
        <f t="shared" si="36"/>
        <v>18.689524358327933</v>
      </c>
      <c r="O158" s="24">
        <f t="shared" si="37"/>
        <v>23.350700697095572</v>
      </c>
      <c r="P158" s="24">
        <f t="shared" si="38"/>
        <v>57.959774944576502</v>
      </c>
      <c r="Q158" t="s">
        <v>453</v>
      </c>
      <c r="R158" t="s">
        <v>398</v>
      </c>
      <c r="S158" s="62">
        <v>44451</v>
      </c>
      <c r="T158" s="35">
        <v>100</v>
      </c>
      <c r="U158" s="35">
        <f t="shared" si="39"/>
        <v>53.271028037383175</v>
      </c>
      <c r="V158" s="35">
        <f t="shared" si="40"/>
        <v>71.181556195965413</v>
      </c>
      <c r="W158" s="35">
        <f t="shared" si="41"/>
        <v>73.190348525469176</v>
      </c>
      <c r="X158" s="35">
        <f t="shared" si="42"/>
        <v>55.628095278565418</v>
      </c>
      <c r="Y158" s="35">
        <f t="shared" si="43"/>
        <v>73.538623437147649</v>
      </c>
      <c r="Z158" s="35">
        <f t="shared" si="44"/>
        <v>75.547415766651397</v>
      </c>
      <c r="AA158" s="35">
        <f t="shared" si="45"/>
        <v>-2.3570672411822429</v>
      </c>
      <c r="AB158" s="35">
        <f t="shared" si="46"/>
        <v>-2.3570672411822358</v>
      </c>
      <c r="AC158" s="35">
        <f t="shared" si="47"/>
        <v>-2.3570672411822216</v>
      </c>
      <c r="AD158" s="36"/>
      <c r="AE158" s="36"/>
      <c r="AF158">
        <v>1.71</v>
      </c>
      <c r="AG158">
        <v>2.2400000000000002</v>
      </c>
      <c r="AI158" s="36"/>
      <c r="AJ158" t="s">
        <v>458</v>
      </c>
      <c r="AK158" s="35"/>
      <c r="AL158" s="35"/>
    </row>
    <row r="159" spans="1:38" ht="15" x14ac:dyDescent="0.25">
      <c r="A159">
        <v>2.14</v>
      </c>
      <c r="B159">
        <v>3.47</v>
      </c>
      <c r="C159">
        <v>3.73</v>
      </c>
      <c r="D159" s="20">
        <f t="shared" si="35"/>
        <v>2.3570672411822313E-2</v>
      </c>
      <c r="E159" s="17">
        <f>IF(OR($A159="",$B159="",$C159=""),"",A159*'MPTO_working_3-way'!$I158)</f>
        <v>2.1904412389612999</v>
      </c>
      <c r="F159" s="21">
        <f>IF(OR($A159="",$B159="",$C159=""),"",B159*'MPTO_working_3-way'!$I158)</f>
        <v>3.5517902332690237</v>
      </c>
      <c r="G159" s="22">
        <f>IF(OR($A159="",$B159="",$C159=""),"",C159*'MPTO_working_3-way'!$I158)</f>
        <v>3.8179186080960972</v>
      </c>
      <c r="H159" s="17">
        <f>IF(OR($A159="",$B159="",$C159=""),"",'MPTO_working_3-way'!E158)</f>
        <v>2.176596745521072</v>
      </c>
      <c r="I159" s="21">
        <f>IF(OR($A159="",$B159="",$C159=""),"",'MPTO_working_3-way'!F158)</f>
        <v>3.5672555546483014</v>
      </c>
      <c r="J159" s="22">
        <f>IF(OR($A159="",$B159="",$C159=""),"",'MPTO_working_3-way'!G158)</f>
        <v>3.8426123772193193</v>
      </c>
      <c r="K159" s="17">
        <f>IF(OR($A159="",$B159="",$C159=""),"",'OddsRatio_working_3-way'!H158)</f>
        <v>2.1823166891107997</v>
      </c>
      <c r="L159" s="21">
        <f>IF(OR($A159="",$B159="",$C159=""),"",'OddsRatio_working_3-way'!I158)</f>
        <v>3.5616861597400655</v>
      </c>
      <c r="M159" s="22">
        <f>IF(OR($A159="",$B159="",$C159=""),"",'OddsRatio_working_3-way'!J158)</f>
        <v>3.8313373344495458</v>
      </c>
      <c r="N159" s="23">
        <f t="shared" si="36"/>
        <v>45.652902356522318</v>
      </c>
      <c r="O159" s="24">
        <f t="shared" si="37"/>
        <v>28.154815862523851</v>
      </c>
      <c r="P159" s="24">
        <f t="shared" si="38"/>
        <v>26.192281780953824</v>
      </c>
      <c r="Q159" t="s">
        <v>451</v>
      </c>
      <c r="R159" t="s">
        <v>399</v>
      </c>
      <c r="S159" s="62">
        <v>44451</v>
      </c>
      <c r="T159" s="35">
        <v>100</v>
      </c>
      <c r="U159" s="35">
        <f t="shared" si="39"/>
        <v>69.040247678018574</v>
      </c>
      <c r="V159" s="35">
        <f t="shared" si="40"/>
        <v>72.14484679665739</v>
      </c>
      <c r="W159" s="35">
        <f t="shared" si="41"/>
        <v>56.521739130434774</v>
      </c>
      <c r="X159" s="35">
        <f t="shared" si="42"/>
        <v>71.333414072907843</v>
      </c>
      <c r="Y159" s="35">
        <f t="shared" si="43"/>
        <v>74.438013191546645</v>
      </c>
      <c r="Z159" s="35">
        <f t="shared" si="44"/>
        <v>58.814905525324043</v>
      </c>
      <c r="AA159" s="35">
        <f t="shared" si="45"/>
        <v>-2.2931663948892691</v>
      </c>
      <c r="AB159" s="35">
        <f t="shared" si="46"/>
        <v>-2.2931663948892549</v>
      </c>
      <c r="AC159" s="35">
        <f t="shared" si="47"/>
        <v>-2.2931663948892691</v>
      </c>
      <c r="AD159" s="36"/>
      <c r="AE159" s="36"/>
      <c r="AF159">
        <v>1.9</v>
      </c>
      <c r="AG159">
        <v>2.0099999999999998</v>
      </c>
      <c r="AI159" s="36"/>
      <c r="AJ159" t="s">
        <v>458</v>
      </c>
      <c r="AK159" s="35"/>
      <c r="AL159" s="35"/>
    </row>
    <row r="160" spans="1:38" ht="15" x14ac:dyDescent="0.25">
      <c r="A160">
        <v>3.23</v>
      </c>
      <c r="B160">
        <v>3.59</v>
      </c>
      <c r="C160">
        <v>2.2999999999999998</v>
      </c>
      <c r="D160" s="20">
        <f t="shared" si="35"/>
        <v>2.2931663948892567E-2</v>
      </c>
      <c r="E160" s="17">
        <f>IF(OR($A160="",$B160="",$C160=""),"",A160*'MPTO_working_3-way'!$I159)</f>
        <v>3.3040692745549229</v>
      </c>
      <c r="F160" s="21">
        <f>IF(OR($A160="",$B160="",$C160=""),"",B160*'MPTO_working_3-way'!$I159)</f>
        <v>3.672324673576524</v>
      </c>
      <c r="G160" s="22">
        <f>IF(OR($A160="",$B160="",$C160=""),"",C160*'MPTO_working_3-way'!$I159)</f>
        <v>2.3527428270824529</v>
      </c>
      <c r="H160" s="17">
        <f>IF(OR($A160="",$B160="",$C160=""),"",'MPTO_working_3-way'!E159)</f>
        <v>3.3117667194687286</v>
      </c>
      <c r="I160" s="21">
        <f>IF(OR($A160="",$B160="",$C160=""),"",'MPTO_working_3-way'!F159)</f>
        <v>3.6912948820806615</v>
      </c>
      <c r="J160" s="22">
        <f>IF(OR($A160="",$B160="",$C160=""),"",'MPTO_working_3-way'!G159)</f>
        <v>2.3411597954207557</v>
      </c>
      <c r="K160" s="17">
        <f>IF(OR($A160="",$B160="",$C160=""),"",'OddsRatio_working_3-way'!H159)</f>
        <v>3.3092244792698366</v>
      </c>
      <c r="L160" s="21">
        <f>IF(OR($A160="",$B160="",$C160=""),"",'OddsRatio_working_3-way'!I159)</f>
        <v>3.6820140813044282</v>
      </c>
      <c r="M160" s="22">
        <f>IF(OR($A160="",$B160="",$C160=""),"",'OddsRatio_working_3-way'!J159)</f>
        <v>2.3461846740138057</v>
      </c>
      <c r="N160" s="23">
        <f t="shared" si="36"/>
        <v>30.265709248323969</v>
      </c>
      <c r="O160" s="24">
        <f t="shared" si="37"/>
        <v>27.230707763812372</v>
      </c>
      <c r="P160" s="24">
        <f t="shared" si="38"/>
        <v>42.503582987863666</v>
      </c>
      <c r="Q160" t="s">
        <v>452</v>
      </c>
      <c r="R160" t="s">
        <v>423</v>
      </c>
      <c r="S160" s="62">
        <v>44451</v>
      </c>
      <c r="T160" s="35">
        <v>100</v>
      </c>
      <c r="U160" s="35">
        <f t="shared" si="39"/>
        <v>37.888198757763973</v>
      </c>
      <c r="V160" s="35">
        <f t="shared" si="40"/>
        <v>76.076555023923447</v>
      </c>
      <c r="W160" s="35">
        <f t="shared" si="41"/>
        <v>83.471074380165291</v>
      </c>
      <c r="X160" s="35">
        <f t="shared" si="42"/>
        <v>40.452370595911269</v>
      </c>
      <c r="Y160" s="35">
        <f t="shared" si="43"/>
        <v>78.640726862070736</v>
      </c>
      <c r="Z160" s="35">
        <f t="shared" si="44"/>
        <v>86.035246218312579</v>
      </c>
      <c r="AA160" s="35">
        <f t="shared" si="45"/>
        <v>-2.5641718381472955</v>
      </c>
      <c r="AB160" s="35">
        <f t="shared" si="46"/>
        <v>-2.5641718381472884</v>
      </c>
      <c r="AC160" s="35">
        <f t="shared" si="47"/>
        <v>-2.5641718381472884</v>
      </c>
      <c r="AD160" s="36"/>
      <c r="AE160" s="36"/>
      <c r="AF160">
        <v>1.93</v>
      </c>
      <c r="AG160">
        <v>1.97</v>
      </c>
      <c r="AI160" s="36"/>
      <c r="AJ160" t="s">
        <v>458</v>
      </c>
      <c r="AK160" s="35"/>
      <c r="AL160" s="35"/>
    </row>
    <row r="161" spans="1:38" ht="15" x14ac:dyDescent="0.25">
      <c r="A161">
        <v>1.61</v>
      </c>
      <c r="B161">
        <v>4.18</v>
      </c>
      <c r="C161">
        <v>6.05</v>
      </c>
      <c r="D161" s="20">
        <f t="shared" si="35"/>
        <v>2.5641718381472778E-2</v>
      </c>
      <c r="E161" s="17">
        <f>IF(OR($A161="",$B161="",$C161=""),"",A161*'MPTO_working_3-way'!$I160)</f>
        <v>1.6512831665941712</v>
      </c>
      <c r="F161" s="21">
        <f>IF(OR($A161="",$B161="",$C161=""),"",B161*'MPTO_working_3-way'!$I160)</f>
        <v>4.2871823828345557</v>
      </c>
      <c r="G161" s="22">
        <f>IF(OR($A161="",$B161="",$C161=""),"",C161*'MPTO_working_3-way'!$I160)</f>
        <v>6.2051323962079099</v>
      </c>
      <c r="H161" s="17">
        <f>IF(OR($A161="",$B161="",$C161=""),"",'MPTO_working_3-way'!E160)</f>
        <v>1.6324644337255168</v>
      </c>
      <c r="I161" s="21">
        <f>IF(OR($A161="",$B161="",$C161=""),"",'MPTO_working_3-way'!F160)</f>
        <v>4.3348740430748078</v>
      </c>
      <c r="J161" s="22">
        <f>IF(OR($A161="",$B161="",$C161=""),"",'MPTO_working_3-way'!G160)</f>
        <v>6.3799102551580278</v>
      </c>
      <c r="K161" s="17">
        <f>IF(OR($A161="",$B161="",$C161=""),"",'OddsRatio_working_3-way'!H160)</f>
        <v>1.6389912869310632</v>
      </c>
      <c r="L161" s="21">
        <f>IF(OR($A161="",$B161="",$C161=""),"",'OddsRatio_working_3-way'!I160)</f>
        <v>4.3311349056406261</v>
      </c>
      <c r="M161" s="22">
        <f>IF(OR($A161="",$B161="",$C161=""),"",'OddsRatio_working_3-way'!J160)</f>
        <v>6.290009834429295</v>
      </c>
      <c r="N161" s="23">
        <f t="shared" si="36"/>
        <v>60.558965308326542</v>
      </c>
      <c r="O161" s="24">
        <f t="shared" si="37"/>
        <v>23.325343097226252</v>
      </c>
      <c r="P161" s="24">
        <f t="shared" si="38"/>
        <v>16.115691594447227</v>
      </c>
      <c r="Q161" t="s">
        <v>404</v>
      </c>
      <c r="R161" t="s">
        <v>422</v>
      </c>
      <c r="S161" s="62">
        <v>44451</v>
      </c>
      <c r="T161" s="35">
        <v>100</v>
      </c>
      <c r="U161" s="35">
        <f t="shared" si="39"/>
        <v>54.954954954954964</v>
      </c>
      <c r="V161" s="35">
        <f t="shared" si="40"/>
        <v>72.527472527472526</v>
      </c>
      <c r="W161" s="35">
        <f t="shared" si="41"/>
        <v>70.238095238095241</v>
      </c>
      <c r="X161" s="35">
        <f t="shared" si="42"/>
        <v>57.234432234432234</v>
      </c>
      <c r="Y161" s="35">
        <f t="shared" si="43"/>
        <v>74.806949806949802</v>
      </c>
      <c r="Z161" s="35">
        <f t="shared" si="44"/>
        <v>72.517572517572518</v>
      </c>
      <c r="AA161" s="35">
        <f t="shared" si="45"/>
        <v>-2.2794772794772697</v>
      </c>
      <c r="AB161" s="35">
        <f t="shared" si="46"/>
        <v>-2.2794772794772769</v>
      </c>
      <c r="AC161" s="35">
        <f t="shared" si="47"/>
        <v>-2.2794772794772769</v>
      </c>
      <c r="AD161" s="36"/>
      <c r="AE161" s="36"/>
      <c r="AF161">
        <v>1.87</v>
      </c>
      <c r="AG161">
        <v>2.0499999999999998</v>
      </c>
      <c r="AI161" s="36"/>
      <c r="AJ161" t="s">
        <v>458</v>
      </c>
      <c r="AK161" s="35"/>
      <c r="AL161" s="35"/>
    </row>
    <row r="162" spans="1:38" ht="15" x14ac:dyDescent="0.25">
      <c r="A162">
        <v>2.2200000000000002</v>
      </c>
      <c r="B162">
        <v>3.64</v>
      </c>
      <c r="C162">
        <v>3.36</v>
      </c>
      <c r="D162" s="20">
        <f t="shared" si="35"/>
        <v>2.2794772794772822E-2</v>
      </c>
      <c r="E162" s="17">
        <f>IF(OR($A162="",$B162="",$C162=""),"",A162*'MPTO_working_3-way'!$I161)</f>
        <v>2.270604395604396</v>
      </c>
      <c r="F162" s="21">
        <f>IF(OR($A162="",$B162="",$C162=""),"",B162*'MPTO_working_3-way'!$I161)</f>
        <v>3.7229729729729732</v>
      </c>
      <c r="G162" s="22">
        <f>IF(OR($A162="",$B162="",$C162=""),"",C162*'MPTO_working_3-way'!$I161)</f>
        <v>3.4365904365904365</v>
      </c>
      <c r="H162" s="17">
        <f>IF(OR($A162="",$B162="",$C162=""),"",'MPTO_working_3-way'!E161)</f>
        <v>2.2580897557704134</v>
      </c>
      <c r="I162" s="21">
        <f>IF(OR($A162="",$B162="",$C162=""),"",'MPTO_working_3-way'!F161)</f>
        <v>3.7435374779949968</v>
      </c>
      <c r="J162" s="22">
        <f>IF(OR($A162="",$B162="",$C162=""),"",'MPTO_working_3-way'!G161)</f>
        <v>3.4480286738351253</v>
      </c>
      <c r="K162" s="17">
        <f>IF(OR($A162="",$B162="",$C162=""),"",'OddsRatio_working_3-way'!H161)</f>
        <v>2.2633854951819261</v>
      </c>
      <c r="L162" s="21">
        <f>IF(OR($A162="",$B162="",$C162=""),"",'OddsRatio_working_3-way'!I161)</f>
        <v>3.7338833666231843</v>
      </c>
      <c r="M162" s="22">
        <f>IF(OR($A162="",$B162="",$C162=""),"",'OddsRatio_working_3-way'!J161)</f>
        <v>3.4439260398601186</v>
      </c>
      <c r="N162" s="23">
        <f t="shared" si="36"/>
        <v>44.041137326073795</v>
      </c>
      <c r="O162" s="24">
        <f t="shared" si="37"/>
        <v>26.86025408348457</v>
      </c>
      <c r="P162" s="24">
        <f t="shared" si="38"/>
        <v>29.098608590441621</v>
      </c>
      <c r="Q162" t="s">
        <v>454</v>
      </c>
      <c r="R162" t="s">
        <v>403</v>
      </c>
      <c r="S162" s="62">
        <v>44451</v>
      </c>
      <c r="T162" s="35">
        <v>100</v>
      </c>
      <c r="U162" s="35">
        <f t="shared" si="39"/>
        <v>37.888198757763973</v>
      </c>
      <c r="V162" s="35">
        <f t="shared" si="40"/>
        <v>80</v>
      </c>
      <c r="W162" s="35">
        <f t="shared" si="41"/>
        <v>79.757085020242926</v>
      </c>
      <c r="X162" s="35">
        <f t="shared" si="42"/>
        <v>40.242914979757082</v>
      </c>
      <c r="Y162" s="35">
        <f t="shared" si="43"/>
        <v>82.354716221993101</v>
      </c>
      <c r="Z162" s="35">
        <f t="shared" si="44"/>
        <v>82.111801242236027</v>
      </c>
      <c r="AA162" s="35">
        <f t="shared" si="45"/>
        <v>-2.3547162219931081</v>
      </c>
      <c r="AB162" s="35">
        <f t="shared" si="46"/>
        <v>-2.354716221993101</v>
      </c>
      <c r="AC162" s="35">
        <f t="shared" si="47"/>
        <v>-2.354716221993101</v>
      </c>
      <c r="AD162" s="36"/>
      <c r="AE162" s="36"/>
      <c r="AF162">
        <v>1.69</v>
      </c>
      <c r="AG162">
        <v>2.29</v>
      </c>
      <c r="AI162" s="36"/>
      <c r="AJ162" t="s">
        <v>458</v>
      </c>
      <c r="AK162" s="35"/>
      <c r="AL162" s="35"/>
    </row>
    <row r="163" spans="1:38" ht="15" x14ac:dyDescent="0.25">
      <c r="A163">
        <v>1.61</v>
      </c>
      <c r="B163">
        <v>5</v>
      </c>
      <c r="C163">
        <v>4.9400000000000004</v>
      </c>
      <c r="D163" s="20">
        <f t="shared" si="35"/>
        <v>2.3547162219931028E-2</v>
      </c>
      <c r="E163" s="17">
        <f>IF(OR($A163="",$B163="",$C163=""),"",A163*'MPTO_working_3-way'!$I162)</f>
        <v>1.6479109311740892</v>
      </c>
      <c r="F163" s="21">
        <f>IF(OR($A163="",$B163="",$C163=""),"",B163*'MPTO_working_3-way'!$I162)</f>
        <v>5.1177358110996547</v>
      </c>
      <c r="G163" s="22">
        <f>IF(OR($A163="",$B163="",$C163=""),"",C163*'MPTO_working_3-way'!$I162)</f>
        <v>5.0563229813664599</v>
      </c>
      <c r="H163" s="17">
        <f>IF(OR($A163="",$B163="",$C163=""),"",'MPTO_working_3-way'!E162)</f>
        <v>1.6306059297246172</v>
      </c>
      <c r="I163" s="21">
        <f>IF(OR($A163="",$B163="",$C163=""),"",'MPTO_working_3-way'!F162)</f>
        <v>5.2042418796185617</v>
      </c>
      <c r="J163" s="22">
        <f>IF(OR($A163="",$B163="",$C163=""),"",'MPTO_working_3-way'!G162)</f>
        <v>5.1392718061825828</v>
      </c>
      <c r="K163" s="17">
        <f>IF(OR($A163="",$B163="",$C163=""),"",'OddsRatio_working_3-way'!H162)</f>
        <v>1.6364918873497978</v>
      </c>
      <c r="L163" s="21">
        <f>IF(OR($A163="",$B163="",$C163=""),"",'OddsRatio_working_3-way'!I162)</f>
        <v>5.1737172940970346</v>
      </c>
      <c r="M163" s="22">
        <f>IF(OR($A163="",$B163="",$C163=""),"",'OddsRatio_working_3-way'!J162)</f>
        <v>5.1111115346855795</v>
      </c>
      <c r="N163" s="23">
        <f t="shared" si="36"/>
        <v>60.682891355513291</v>
      </c>
      <c r="O163" s="24">
        <f t="shared" si="37"/>
        <v>19.539891016475288</v>
      </c>
      <c r="P163" s="24">
        <f t="shared" si="38"/>
        <v>19.777217628011417</v>
      </c>
      <c r="Q163" t="s">
        <v>427</v>
      </c>
      <c r="R163" t="s">
        <v>401</v>
      </c>
      <c r="S163" s="62">
        <v>44451</v>
      </c>
      <c r="T163" s="35">
        <v>100</v>
      </c>
      <c r="U163" s="35">
        <f t="shared" si="39"/>
        <v>72.826086956521735</v>
      </c>
      <c r="V163" s="35">
        <f t="shared" si="40"/>
        <v>70.238095238095241</v>
      </c>
      <c r="W163" s="35">
        <f t="shared" si="41"/>
        <v>54.128440366972484</v>
      </c>
      <c r="X163" s="35">
        <f t="shared" si="42"/>
        <v>75.633464394932275</v>
      </c>
      <c r="Y163" s="35">
        <f t="shared" si="43"/>
        <v>73.045472676505781</v>
      </c>
      <c r="Z163" s="35">
        <f t="shared" si="44"/>
        <v>56.935817805383017</v>
      </c>
      <c r="AA163" s="35">
        <f t="shared" si="45"/>
        <v>-2.8073774384105405</v>
      </c>
      <c r="AB163" s="35">
        <f t="shared" si="46"/>
        <v>-2.8073774384105405</v>
      </c>
      <c r="AC163" s="35">
        <f t="shared" si="47"/>
        <v>-2.8073774384105334</v>
      </c>
      <c r="AD163" s="36"/>
      <c r="AE163" s="36"/>
      <c r="AF163">
        <v>1.48</v>
      </c>
      <c r="AG163">
        <v>2.8</v>
      </c>
      <c r="AI163" s="36"/>
      <c r="AJ163" t="s">
        <v>458</v>
      </c>
      <c r="AK163" s="35"/>
      <c r="AL163" s="35"/>
    </row>
    <row r="164" spans="1:38" ht="15" x14ac:dyDescent="0.25">
      <c r="A164">
        <v>3.68</v>
      </c>
      <c r="B164">
        <v>3.36</v>
      </c>
      <c r="C164">
        <v>2.1800000000000002</v>
      </c>
      <c r="D164" s="20">
        <f t="shared" si="35"/>
        <v>2.8073774384105299E-2</v>
      </c>
      <c r="E164" s="17">
        <f>IF(OR($A164="",$B164="",$C164=""),"",A164*'MPTO_working_3-way'!$I163)</f>
        <v>3.7833114897335078</v>
      </c>
      <c r="F164" s="21">
        <f>IF(OR($A164="",$B164="",$C164=""),"",B164*'MPTO_working_3-way'!$I163)</f>
        <v>3.4543278819305936</v>
      </c>
      <c r="G164" s="22">
        <f>IF(OR($A164="",$B164="",$C164=""),"",C164*'MPTO_working_3-way'!$I163)</f>
        <v>2.2412008281573499</v>
      </c>
      <c r="H164" s="17">
        <f>IF(OR($A164="",$B164="",$C164=""),"",'MPTO_working_3-way'!E163)</f>
        <v>3.811248589854189</v>
      </c>
      <c r="I164" s="21">
        <f>IF(OR($A164="",$B164="",$C164=""),"",'MPTO_working_3-way'!F163)</f>
        <v>3.4690768918199133</v>
      </c>
      <c r="J164" s="22">
        <f>IF(OR($A164="",$B164="",$C164=""),"",'MPTO_working_3-way'!G163)</f>
        <v>2.2253987488023448</v>
      </c>
      <c r="K164" s="17">
        <f>IF(OR($A164="",$B164="",$C164=""),"",'OddsRatio_working_3-way'!H163)</f>
        <v>3.7981090454040487</v>
      </c>
      <c r="L164" s="21">
        <f>IF(OR($A164="",$B164="",$C164=""),"",'OddsRatio_working_3-way'!I163)</f>
        <v>3.4640064728184914</v>
      </c>
      <c r="M164" s="22">
        <f>IF(OR($A164="",$B164="",$C164=""),"",'OddsRatio_working_3-way'!J163)</f>
        <v>2.2320032364092453</v>
      </c>
      <c r="N164" s="23">
        <f t="shared" si="36"/>
        <v>26.431870669745962</v>
      </c>
      <c r="O164" s="24">
        <f t="shared" si="37"/>
        <v>28.949191685912247</v>
      </c>
      <c r="P164" s="24">
        <f t="shared" si="38"/>
        <v>44.618937644341798</v>
      </c>
      <c r="Q164" t="s">
        <v>434</v>
      </c>
      <c r="R164" t="s">
        <v>409</v>
      </c>
      <c r="S164" s="62">
        <v>44451</v>
      </c>
      <c r="T164" s="35">
        <v>100</v>
      </c>
      <c r="U164" s="35">
        <f t="shared" si="39"/>
        <v>54.954954954954964</v>
      </c>
      <c r="V164" s="35">
        <f t="shared" si="40"/>
        <v>68.847352024922117</v>
      </c>
      <c r="W164" s="35">
        <f t="shared" si="41"/>
        <v>73.333333333333329</v>
      </c>
      <c r="X164" s="35">
        <f t="shared" si="42"/>
        <v>57.819314641744548</v>
      </c>
      <c r="Y164" s="35">
        <f t="shared" si="43"/>
        <v>71.711711711711715</v>
      </c>
      <c r="Z164" s="35">
        <f t="shared" si="44"/>
        <v>76.197693020122912</v>
      </c>
      <c r="AA164" s="35">
        <f t="shared" si="45"/>
        <v>-2.8643596867895837</v>
      </c>
      <c r="AB164" s="35">
        <f t="shared" si="46"/>
        <v>-2.864359686789598</v>
      </c>
      <c r="AC164" s="35">
        <f t="shared" si="47"/>
        <v>-2.8643596867895837</v>
      </c>
      <c r="AD164" s="36"/>
      <c r="AE164" s="36"/>
      <c r="AF164">
        <v>2.21</v>
      </c>
      <c r="AG164">
        <v>1.72</v>
      </c>
      <c r="AI164" s="36"/>
      <c r="AJ164" t="s">
        <v>455</v>
      </c>
      <c r="AK164" s="35"/>
      <c r="AL164" s="35"/>
    </row>
    <row r="165" spans="1:38" ht="15" x14ac:dyDescent="0.25">
      <c r="A165">
        <v>2.2200000000000002</v>
      </c>
      <c r="B165">
        <v>3.21</v>
      </c>
      <c r="C165">
        <v>3.75</v>
      </c>
      <c r="D165" s="20">
        <f t="shared" si="35"/>
        <v>2.8643596867895749E-2</v>
      </c>
      <c r="E165" s="17">
        <f>IF(OR($A165="",$B165="",$C165=""),"",A165*'MPTO_working_3-way'!$I164)</f>
        <v>2.2835887850467289</v>
      </c>
      <c r="F165" s="21">
        <f>IF(OR($A165="",$B165="",$C165=""),"",B165*'MPTO_working_3-way'!$I164)</f>
        <v>3.3019459459459455</v>
      </c>
      <c r="G165" s="22">
        <f>IF(OR($A165="",$B165="",$C165=""),"",C165*'MPTO_working_3-way'!$I164)</f>
        <v>3.8574134882546089</v>
      </c>
      <c r="H165" s="17">
        <f>IF(OR($A165="",$B165="",$C165=""),"",'MPTO_working_3-way'!E164)</f>
        <v>2.2680747049612342</v>
      </c>
      <c r="I165" s="21">
        <f>IF(OR($A165="",$B165="",$C165=""),"",'MPTO_working_3-way'!F164)</f>
        <v>3.3114927786761825</v>
      </c>
      <c r="J165" s="22">
        <f>IF(OR($A165="",$B165="",$C165=""),"",'MPTO_working_3-way'!G164)</f>
        <v>3.8892527342982501</v>
      </c>
      <c r="K165" s="17">
        <f>IF(OR($A165="",$B165="",$C165=""),"",'OddsRatio_working_3-way'!H164)</f>
        <v>2.27468888270313</v>
      </c>
      <c r="L165" s="21">
        <f>IF(OR($A165="",$B165="",$C165=""),"",'OddsRatio_working_3-way'!I164)</f>
        <v>3.3090675662081295</v>
      </c>
      <c r="M165" s="22">
        <f>IF(OR($A165="",$B165="",$C165=""),"",'OddsRatio_working_3-way'!J164)</f>
        <v>3.8732741208472192</v>
      </c>
      <c r="N165" s="23">
        <f t="shared" si="36"/>
        <v>43.79072127819795</v>
      </c>
      <c r="O165" s="24">
        <f t="shared" si="37"/>
        <v>30.285171725108867</v>
      </c>
      <c r="P165" s="24">
        <f t="shared" si="38"/>
        <v>25.92410699669319</v>
      </c>
      <c r="Q165" t="s">
        <v>437</v>
      </c>
      <c r="R165" t="s">
        <v>408</v>
      </c>
      <c r="S165" s="62">
        <v>44451</v>
      </c>
      <c r="T165" s="35">
        <v>100</v>
      </c>
      <c r="U165" s="35">
        <f t="shared" si="39"/>
        <v>74.811083123425689</v>
      </c>
      <c r="V165" s="35">
        <f t="shared" si="40"/>
        <v>68.35443037974683</v>
      </c>
      <c r="W165" s="35">
        <f t="shared" si="41"/>
        <v>53.488372093023258</v>
      </c>
      <c r="X165" s="35">
        <f t="shared" si="42"/>
        <v>78.157197527229911</v>
      </c>
      <c r="Y165" s="35">
        <f t="shared" si="43"/>
        <v>71.700544783551052</v>
      </c>
      <c r="Z165" s="35">
        <f t="shared" si="44"/>
        <v>56.834486496827473</v>
      </c>
      <c r="AA165" s="35">
        <f t="shared" si="45"/>
        <v>-3.3461144038042221</v>
      </c>
      <c r="AB165" s="35">
        <f t="shared" si="46"/>
        <v>-3.3461144038042221</v>
      </c>
      <c r="AC165" s="35">
        <f t="shared" si="47"/>
        <v>-3.346114403804215</v>
      </c>
      <c r="AD165" s="36"/>
      <c r="AE165" s="36"/>
      <c r="AF165">
        <v>2.38</v>
      </c>
      <c r="AG165">
        <v>1.63</v>
      </c>
      <c r="AI165" s="36"/>
      <c r="AJ165" t="s">
        <v>455</v>
      </c>
      <c r="AK165" s="35"/>
      <c r="AL165" s="35"/>
    </row>
    <row r="166" spans="1:38" ht="15" x14ac:dyDescent="0.25">
      <c r="A166">
        <v>3.97</v>
      </c>
      <c r="B166">
        <v>3.16</v>
      </c>
      <c r="C166">
        <v>2.15</v>
      </c>
      <c r="D166" s="20">
        <f t="shared" si="35"/>
        <v>3.3461144038042123E-2</v>
      </c>
      <c r="E166" s="17">
        <f>IF(OR($A166="",$B166="",$C166=""),"",A166*'MPTO_working_3-way'!$I165)</f>
        <v>4.1028407418310273</v>
      </c>
      <c r="F166" s="21">
        <f>IF(OR($A166="",$B166="",$C166=""),"",B166*'MPTO_working_3-way'!$I165)</f>
        <v>3.2657372151602133</v>
      </c>
      <c r="G166" s="22">
        <f>IF(OR($A166="",$B166="",$C166=""),"",C166*'MPTO_working_3-way'!$I165)</f>
        <v>2.2219414596817906</v>
      </c>
      <c r="H166" s="17">
        <f>IF(OR($A166="",$B166="",$C166=""),"",'MPTO_working_3-way'!E165)</f>
        <v>4.1539373740982812</v>
      </c>
      <c r="I166" s="21">
        <f>IF(OR($A166="",$B166="",$C166=""),"",'MPTO_working_3-way'!F165)</f>
        <v>3.2754454950174021</v>
      </c>
      <c r="J166" s="22">
        <f>IF(OR($A166="",$B166="",$C166=""),"",'MPTO_working_3-way'!G165)</f>
        <v>2.2028248107700197</v>
      </c>
      <c r="K166" s="17">
        <f>IF(OR($A166="",$B166="",$C166=""),"",'OddsRatio_working_3-way'!H165)</f>
        <v>4.1272591076943899</v>
      </c>
      <c r="L166" s="21">
        <f>IF(OR($A166="",$B166="",$C166=""),"",'OddsRatio_working_3-way'!I165)</f>
        <v>3.2743702601413749</v>
      </c>
      <c r="M166" s="22">
        <f>IF(OR($A166="",$B166="",$C166=""),"",'OddsRatio_working_3-way'!J165)</f>
        <v>2.2108915736863799</v>
      </c>
      <c r="N166" s="23">
        <f t="shared" si="36"/>
        <v>24.373356484554094</v>
      </c>
      <c r="O166" s="24">
        <f t="shared" si="37"/>
        <v>30.620957355594857</v>
      </c>
      <c r="P166" s="24">
        <f t="shared" si="38"/>
        <v>45.005686159851052</v>
      </c>
      <c r="Q166" t="s">
        <v>406</v>
      </c>
      <c r="R166" t="s">
        <v>380</v>
      </c>
      <c r="S166" s="62">
        <v>44451</v>
      </c>
      <c r="T166" s="35">
        <v>100</v>
      </c>
      <c r="U166" s="35">
        <f t="shared" si="39"/>
        <v>64.412811387900362</v>
      </c>
      <c r="V166" s="35">
        <f t="shared" si="40"/>
        <v>70.930232558139537</v>
      </c>
      <c r="W166" s="35">
        <f t="shared" si="41"/>
        <v>61.977186311787079</v>
      </c>
      <c r="X166" s="35">
        <f t="shared" si="42"/>
        <v>67.092581130073398</v>
      </c>
      <c r="Y166" s="35">
        <f t="shared" si="43"/>
        <v>73.610002300312587</v>
      </c>
      <c r="Z166" s="35">
        <f t="shared" si="44"/>
        <v>64.656956053960116</v>
      </c>
      <c r="AA166" s="35">
        <f t="shared" si="45"/>
        <v>-2.6797697421730362</v>
      </c>
      <c r="AB166" s="35">
        <f t="shared" si="46"/>
        <v>-2.6797697421730504</v>
      </c>
      <c r="AC166" s="35">
        <f t="shared" si="47"/>
        <v>-2.6797697421730362</v>
      </c>
      <c r="AD166" s="36"/>
      <c r="AE166" s="36"/>
      <c r="AF166">
        <v>2.2200000000000002</v>
      </c>
      <c r="AG166">
        <v>1.7</v>
      </c>
      <c r="AI166" s="36"/>
      <c r="AJ166" t="s">
        <v>455</v>
      </c>
      <c r="AK166" s="35"/>
      <c r="AL166" s="35"/>
    </row>
    <row r="167" spans="1:38" ht="15" x14ac:dyDescent="0.25">
      <c r="A167">
        <v>2.81</v>
      </c>
      <c r="B167">
        <v>3.44</v>
      </c>
      <c r="C167">
        <v>2.63</v>
      </c>
      <c r="D167" s="20">
        <f t="shared" si="35"/>
        <v>2.6797697421730327E-2</v>
      </c>
      <c r="E167" s="17">
        <f>IF(OR($A167="",$B167="",$C167=""),"",A167*'MPTO_working_3-way'!$I166)</f>
        <v>2.8853015297550622</v>
      </c>
      <c r="F167" s="21">
        <f>IF(OR($A167="",$B167="",$C167=""),"",B167*'MPTO_working_3-way'!$I166)</f>
        <v>3.5321840791307522</v>
      </c>
      <c r="G167" s="22">
        <f>IF(OR($A167="",$B167="",$C167=""),"",C167*'MPTO_working_3-way'!$I166)</f>
        <v>2.7004779442191507</v>
      </c>
      <c r="H167" s="17">
        <f>IF(OR($A167="",$B167="",$C167=""),"",'MPTO_working_3-way'!E166)</f>
        <v>2.8823484149783152</v>
      </c>
      <c r="I167" s="21">
        <f>IF(OR($A167="",$B167="",$C167=""),"",'MPTO_working_3-way'!F166)</f>
        <v>3.5490554700983243</v>
      </c>
      <c r="J167" s="22">
        <f>IF(OR($A167="",$B167="",$C167=""),"",'MPTO_working_3-way'!G166)</f>
        <v>2.6932720934565419</v>
      </c>
      <c r="K167" s="17">
        <f>IF(OR($A167="",$B167="",$C167=""),"",'OddsRatio_working_3-way'!H166)</f>
        <v>2.8842208056269238</v>
      </c>
      <c r="L167" s="21">
        <f>IF(OR($A167="",$B167="",$C167=""),"",'OddsRatio_working_3-way'!I166)</f>
        <v>3.5400545667014889</v>
      </c>
      <c r="M167" s="22">
        <f>IF(OR($A167="",$B167="",$C167=""),"",'OddsRatio_working_3-way'!J166)</f>
        <v>2.6968397310341912</v>
      </c>
      <c r="N167" s="23">
        <f t="shared" si="36"/>
        <v>34.658422687797611</v>
      </c>
      <c r="O167" s="24">
        <f t="shared" si="37"/>
        <v>28.311095276950955</v>
      </c>
      <c r="P167" s="24">
        <f t="shared" si="38"/>
        <v>37.030482035251438</v>
      </c>
      <c r="Q167" t="s">
        <v>368</v>
      </c>
      <c r="R167" t="s">
        <v>305</v>
      </c>
      <c r="S167" s="62">
        <v>44451</v>
      </c>
      <c r="T167" s="35">
        <v>100</v>
      </c>
      <c r="U167" s="35">
        <f t="shared" si="39"/>
        <v>52.153110047846894</v>
      </c>
      <c r="V167" s="35">
        <f t="shared" si="40"/>
        <v>72.752043596730246</v>
      </c>
      <c r="W167" s="35">
        <f t="shared" si="41"/>
        <v>72.222222222222229</v>
      </c>
      <c r="X167" s="35">
        <f t="shared" si="42"/>
        <v>55.02573418104754</v>
      </c>
      <c r="Y167" s="35">
        <f t="shared" si="43"/>
        <v>75.624667729930891</v>
      </c>
      <c r="Z167" s="35">
        <f t="shared" si="44"/>
        <v>75.094846355422874</v>
      </c>
      <c r="AA167" s="35">
        <f t="shared" si="45"/>
        <v>-2.8726241332006452</v>
      </c>
      <c r="AB167" s="35">
        <f t="shared" si="46"/>
        <v>-2.8726241332006452</v>
      </c>
      <c r="AC167" s="35">
        <f t="shared" si="47"/>
        <v>-2.8726241332006452</v>
      </c>
      <c r="AD167" s="36"/>
      <c r="AE167" s="36"/>
      <c r="AF167">
        <v>1.93</v>
      </c>
      <c r="AG167">
        <v>1.95</v>
      </c>
      <c r="AI167" s="36"/>
      <c r="AJ167" t="s">
        <v>322</v>
      </c>
      <c r="AK167" s="35"/>
      <c r="AL167" s="35"/>
    </row>
    <row r="168" spans="1:38" ht="15" x14ac:dyDescent="0.25">
      <c r="A168">
        <v>2.09</v>
      </c>
      <c r="B168">
        <v>3.67</v>
      </c>
      <c r="C168">
        <v>3.6</v>
      </c>
      <c r="D168" s="20">
        <f t="shared" si="35"/>
        <v>2.872624133200663E-2</v>
      </c>
      <c r="E168" s="17">
        <f>IF(OR($A168="",$B168="",$C168=""),"",A168*'MPTO_working_3-way'!$I167)</f>
        <v>2.1500378443838937</v>
      </c>
      <c r="F168" s="21">
        <f>IF(OR($A168="",$B168="",$C168=""),"",B168*'MPTO_working_3-way'!$I167)</f>
        <v>3.7754253056884641</v>
      </c>
      <c r="G168" s="22">
        <f>IF(OR($A168="",$B168="",$C168=""),"",C168*'MPTO_working_3-way'!$I167)</f>
        <v>3.703414468795224</v>
      </c>
      <c r="H168" s="17">
        <f>IF(OR($A168="",$B168="",$C168=""),"",'MPTO_working_3-way'!E167)</f>
        <v>2.1326805135986664</v>
      </c>
      <c r="I168" s="21">
        <f>IF(OR($A168="",$B168="",$C168=""),"",'MPTO_working_3-way'!F167)</f>
        <v>3.8036676067254462</v>
      </c>
      <c r="J168" s="22">
        <f>IF(OR($A168="",$B168="",$C168=""),"",'MPTO_working_3-way'!G167)</f>
        <v>3.7285279111050311</v>
      </c>
      <c r="K168" s="17">
        <f>IF(OR($A168="",$B168="",$C168=""),"",'OddsRatio_working_3-way'!H167)</f>
        <v>2.1397146793455071</v>
      </c>
      <c r="L168" s="21">
        <f>IF(OR($A168="",$B168="",$C168=""),"",'OddsRatio_working_3-way'!I167)</f>
        <v>3.7917781594977091</v>
      </c>
      <c r="M168" s="22">
        <f>IF(OR($A168="",$B168="",$C168=""),"",'OddsRatio_working_3-way'!J167)</f>
        <v>3.7185854736681807</v>
      </c>
      <c r="N168" s="23">
        <f t="shared" si="36"/>
        <v>46.510809221897951</v>
      </c>
      <c r="O168" s="24">
        <f t="shared" si="37"/>
        <v>26.487082090944607</v>
      </c>
      <c r="P168" s="24">
        <f t="shared" si="38"/>
        <v>27.002108687157424</v>
      </c>
      <c r="Q168" t="s">
        <v>266</v>
      </c>
      <c r="R168" t="s">
        <v>303</v>
      </c>
      <c r="S168" s="62">
        <v>44451</v>
      </c>
      <c r="T168" s="35">
        <v>100</v>
      </c>
      <c r="U168" s="35">
        <f t="shared" si="39"/>
        <v>48.186528497409334</v>
      </c>
      <c r="V168" s="35">
        <f t="shared" si="40"/>
        <v>73.821989528795811</v>
      </c>
      <c r="W168" s="35">
        <f t="shared" si="41"/>
        <v>74.358974358974365</v>
      </c>
      <c r="X168" s="35">
        <f t="shared" si="42"/>
        <v>51.819036112229831</v>
      </c>
      <c r="Y168" s="35">
        <f t="shared" si="43"/>
        <v>77.454497143616322</v>
      </c>
      <c r="Z168" s="35">
        <f t="shared" si="44"/>
        <v>77.991481973794862</v>
      </c>
      <c r="AA168" s="35">
        <f t="shared" si="45"/>
        <v>-3.6325076148204971</v>
      </c>
      <c r="AB168" s="35">
        <f t="shared" si="46"/>
        <v>-3.6325076148205113</v>
      </c>
      <c r="AC168" s="35">
        <f t="shared" si="47"/>
        <v>-3.6325076148204971</v>
      </c>
      <c r="AD168" s="36"/>
      <c r="AE168" s="36"/>
      <c r="AF168">
        <v>1.87</v>
      </c>
      <c r="AG168">
        <v>2.02</v>
      </c>
      <c r="AI168" s="36"/>
      <c r="AJ168" t="s">
        <v>322</v>
      </c>
      <c r="AK168" s="35"/>
      <c r="AL168" s="35"/>
    </row>
    <row r="169" spans="1:38" ht="15" x14ac:dyDescent="0.25">
      <c r="A169">
        <v>1.93</v>
      </c>
      <c r="B169">
        <v>3.82</v>
      </c>
      <c r="C169">
        <v>3.9</v>
      </c>
      <c r="D169" s="20">
        <f t="shared" si="35"/>
        <v>3.6325076148205016E-2</v>
      </c>
      <c r="E169" s="17">
        <f>IF(OR($A169="",$B169="",$C169=""),"",A169*'MPTO_working_3-way'!$I168)</f>
        <v>2.0001073969660355</v>
      </c>
      <c r="F169" s="21">
        <f>IF(OR($A169="",$B169="",$C169=""),"",B169*'MPTO_working_3-way'!$I168)</f>
        <v>3.9587617908861428</v>
      </c>
      <c r="G169" s="22">
        <f>IF(OR($A169="",$B169="",$C169=""),"",C169*'MPTO_working_3-way'!$I168)</f>
        <v>4.0416677969779995</v>
      </c>
      <c r="H169" s="17">
        <f>IF(OR($A169="",$B169="",$C169=""),"",'MPTO_working_3-way'!E168)</f>
        <v>1.9761816504824565</v>
      </c>
      <c r="I169" s="21">
        <f>IF(OR($A169="",$B169="",$C169=""),"",'MPTO_working_3-way'!F168)</f>
        <v>4.0052589691751779</v>
      </c>
      <c r="J169" s="22">
        <f>IF(OR($A169="",$B169="",$C169=""),"",'MPTO_working_3-way'!G168)</f>
        <v>4.0932960793115845</v>
      </c>
      <c r="K169" s="17">
        <f>IF(OR($A169="",$B169="",$C169=""),"",'OddsRatio_working_3-way'!H168)</f>
        <v>1.9853432149213506</v>
      </c>
      <c r="L169" s="21">
        <f>IF(OR($A169="",$B169="",$C169=""),"",'OddsRatio_working_3-way'!I168)</f>
        <v>3.987814909761513</v>
      </c>
      <c r="M169" s="22">
        <f>IF(OR($A169="",$B169="",$C169=""),"",'OddsRatio_working_3-way'!J168)</f>
        <v>4.0725756164214149</v>
      </c>
      <c r="N169" s="23">
        <f t="shared" si="36"/>
        <v>49.997315220017725</v>
      </c>
      <c r="O169" s="24">
        <f t="shared" si="37"/>
        <v>25.260423658281205</v>
      </c>
      <c r="P169" s="24">
        <f t="shared" si="38"/>
        <v>24.742261121701077</v>
      </c>
      <c r="Q169" t="s">
        <v>308</v>
      </c>
      <c r="R169" t="s">
        <v>269</v>
      </c>
      <c r="S169" s="62">
        <v>44451</v>
      </c>
      <c r="T169" s="35">
        <v>100</v>
      </c>
      <c r="U169" s="35">
        <f t="shared" si="39"/>
        <v>70.059880239520965</v>
      </c>
      <c r="V169" s="35">
        <f t="shared" si="40"/>
        <v>73.890339425587456</v>
      </c>
      <c r="W169" s="35">
        <f t="shared" si="41"/>
        <v>53.271028037383175</v>
      </c>
      <c r="X169" s="35">
        <f t="shared" si="42"/>
        <v>72.838632537029355</v>
      </c>
      <c r="Y169" s="35">
        <f t="shared" si="43"/>
        <v>76.66909172309586</v>
      </c>
      <c r="Z169" s="35">
        <f t="shared" si="44"/>
        <v>56.049780334891572</v>
      </c>
      <c r="AA169" s="35">
        <f t="shared" si="45"/>
        <v>-2.7787522975083903</v>
      </c>
      <c r="AB169" s="35">
        <f t="shared" si="46"/>
        <v>-2.7787522975084045</v>
      </c>
      <c r="AC169" s="35">
        <f t="shared" si="47"/>
        <v>-2.7787522975083974</v>
      </c>
      <c r="AD169" s="36"/>
      <c r="AE169" s="36"/>
      <c r="AF169">
        <v>1.86</v>
      </c>
      <c r="AG169">
        <v>2.0099999999999998</v>
      </c>
      <c r="AI169" s="36"/>
      <c r="AJ169" t="s">
        <v>322</v>
      </c>
      <c r="AK169" s="35"/>
      <c r="AL169" s="35"/>
    </row>
    <row r="170" spans="1:38" ht="15" x14ac:dyDescent="0.25">
      <c r="A170">
        <v>3.34</v>
      </c>
      <c r="B170">
        <v>3.83</v>
      </c>
      <c r="C170">
        <v>2.14</v>
      </c>
      <c r="D170" s="20">
        <f t="shared" si="35"/>
        <v>2.7787522975083911E-2</v>
      </c>
      <c r="E170" s="17">
        <f>IF(OR($A170="",$B170="",$C170=""),"",A170*'MPTO_working_3-way'!$I169)</f>
        <v>3.4328103267367802</v>
      </c>
      <c r="F170" s="21">
        <f>IF(OR($A170="",$B170="",$C170=""),"",B170*'MPTO_working_3-way'!$I169)</f>
        <v>3.9364262129945713</v>
      </c>
      <c r="G170" s="22">
        <f>IF(OR($A170="",$B170="",$C170=""),"",C170*'MPTO_working_3-way'!$I169)</f>
        <v>2.1994652991666799</v>
      </c>
      <c r="H170" s="17">
        <f>IF(OR($A170="",$B170="",$C170=""),"",'MPTO_working_3-way'!E169)</f>
        <v>3.4466275427956159</v>
      </c>
      <c r="I170" s="21">
        <f>IF(OR($A170="",$B170="",$C170=""),"",'MPTO_working_3-way'!F169)</f>
        <v>3.9708681532849548</v>
      </c>
      <c r="J170" s="22">
        <f>IF(OR($A170="",$B170="",$C170=""),"",'MPTO_working_3-way'!G169)</f>
        <v>2.1832763946572817</v>
      </c>
      <c r="K170" s="17">
        <f>IF(OR($A170="",$B170="",$C170=""),"",'OddsRatio_working_3-way'!H169)</f>
        <v>3.44262041081085</v>
      </c>
      <c r="L170" s="21">
        <f>IF(OR($A170="",$B170="",$C170=""),"",'OddsRatio_working_3-way'!I169)</f>
        <v>3.9541093002541472</v>
      </c>
      <c r="M170" s="22">
        <f>IF(OR($A170="",$B170="",$C170=""),"",'OddsRatio_working_3-way'!J169)</f>
        <v>2.1899945591129786</v>
      </c>
      <c r="N170" s="23">
        <f t="shared" si="36"/>
        <v>29.130651123116298</v>
      </c>
      <c r="O170" s="24">
        <f t="shared" si="37"/>
        <v>25.403753198748934</v>
      </c>
      <c r="P170" s="24">
        <f t="shared" si="38"/>
        <v>45.465595678134768</v>
      </c>
      <c r="Q170" t="s">
        <v>271</v>
      </c>
      <c r="R170" t="s">
        <v>270</v>
      </c>
      <c r="S170" s="62">
        <v>44451</v>
      </c>
      <c r="T170" s="35">
        <v>100</v>
      </c>
      <c r="U170" s="35">
        <f t="shared" si="39"/>
        <v>65.986394557823132</v>
      </c>
      <c r="V170" s="35">
        <f t="shared" si="40"/>
        <v>69.135802469135797</v>
      </c>
      <c r="W170" s="35">
        <f t="shared" si="41"/>
        <v>62.121212121212118</v>
      </c>
      <c r="X170" s="35">
        <f t="shared" si="42"/>
        <v>68.742985409652064</v>
      </c>
      <c r="Y170" s="35">
        <f t="shared" si="43"/>
        <v>71.892393320964757</v>
      </c>
      <c r="Z170" s="35">
        <f t="shared" si="44"/>
        <v>64.877802973041071</v>
      </c>
      <c r="AA170" s="35">
        <f t="shared" si="45"/>
        <v>-2.7565908518289319</v>
      </c>
      <c r="AB170" s="35">
        <f t="shared" si="46"/>
        <v>-2.7565908518289604</v>
      </c>
      <c r="AC170" s="35">
        <f t="shared" si="47"/>
        <v>-2.7565908518289532</v>
      </c>
      <c r="AD170" s="36"/>
      <c r="AE170" s="36"/>
      <c r="AF170">
        <v>1.66</v>
      </c>
      <c r="AG170">
        <v>2.3199999999999998</v>
      </c>
      <c r="AI170" s="36"/>
      <c r="AJ170" t="s">
        <v>322</v>
      </c>
      <c r="AK170" s="35"/>
      <c r="AL170" s="35"/>
    </row>
    <row r="171" spans="1:38" ht="15" x14ac:dyDescent="0.25">
      <c r="A171">
        <v>2.94</v>
      </c>
      <c r="B171">
        <v>3.24</v>
      </c>
      <c r="C171">
        <v>2.64</v>
      </c>
      <c r="D171" s="20">
        <f t="shared" si="35"/>
        <v>2.756590851828955E-2</v>
      </c>
      <c r="E171" s="17">
        <f>IF(OR($A171="",$B171="",$C171=""),"",A171*'MPTO_working_3-way'!$I170)</f>
        <v>3.0210437710437712</v>
      </c>
      <c r="F171" s="21">
        <f>IF(OR($A171="",$B171="",$C171=""),"",B171*'MPTO_working_3-way'!$I170)</f>
        <v>3.3293135435992585</v>
      </c>
      <c r="G171" s="22">
        <f>IF(OR($A171="",$B171="",$C171=""),"",C171*'MPTO_working_3-way'!$I170)</f>
        <v>2.7127739984882844</v>
      </c>
      <c r="H171" s="17">
        <f>IF(OR($A171="",$B171="",$C171=""),"",'MPTO_working_3-way'!E170)</f>
        <v>3.0216280437866958</v>
      </c>
      <c r="I171" s="21">
        <f>IF(OR($A171="",$B171="",$C171=""),"",'MPTO_working_3-way'!F170)</f>
        <v>3.3394184312175725</v>
      </c>
      <c r="J171" s="22">
        <f>IF(OR($A171="",$B171="",$C171=""),"",'MPTO_working_3-way'!G170)</f>
        <v>2.7056332500154929</v>
      </c>
      <c r="K171" s="17">
        <f>IF(OR($A171="",$B171="",$C171=""),"",'OddsRatio_working_3-way'!H170)</f>
        <v>3.0216403965589955</v>
      </c>
      <c r="L171" s="21">
        <f>IF(OR($A171="",$B171="",$C171=""),"",'OddsRatio_working_3-way'!I170)</f>
        <v>3.3342652001505932</v>
      </c>
      <c r="M171" s="22">
        <f>IF(OR($A171="",$B171="",$C171=""),"",'OddsRatio_working_3-way'!J170)</f>
        <v>2.7090155929673982</v>
      </c>
      <c r="N171" s="23">
        <f t="shared" si="36"/>
        <v>33.101142379492892</v>
      </c>
      <c r="O171" s="24">
        <f t="shared" si="37"/>
        <v>30.036221788799107</v>
      </c>
      <c r="P171" s="24">
        <f t="shared" si="38"/>
        <v>36.862635831707998</v>
      </c>
      <c r="Q171" t="s">
        <v>139</v>
      </c>
      <c r="R171" t="s">
        <v>110</v>
      </c>
      <c r="S171" s="62">
        <v>44451</v>
      </c>
      <c r="T171" s="35">
        <v>100</v>
      </c>
      <c r="U171" s="35">
        <f t="shared" si="39"/>
        <v>62.686567164179095</v>
      </c>
      <c r="V171" s="35">
        <f t="shared" si="40"/>
        <v>68.35443037974683</v>
      </c>
      <c r="W171" s="35">
        <f t="shared" si="41"/>
        <v>66.21621621621621</v>
      </c>
      <c r="X171" s="35">
        <f t="shared" si="42"/>
        <v>65.429353404036945</v>
      </c>
      <c r="Y171" s="35">
        <f t="shared" si="43"/>
        <v>71.09721661960468</v>
      </c>
      <c r="Z171" s="35">
        <f t="shared" si="44"/>
        <v>68.959002456074046</v>
      </c>
      <c r="AA171" s="35">
        <f t="shared" si="45"/>
        <v>-2.7427862398578498</v>
      </c>
      <c r="AB171" s="35">
        <f t="shared" si="46"/>
        <v>-2.7427862398578498</v>
      </c>
      <c r="AC171" s="35">
        <f t="shared" si="47"/>
        <v>-2.7427862398578355</v>
      </c>
      <c r="AD171" s="36"/>
      <c r="AE171" s="36"/>
      <c r="AF171">
        <v>2.1800000000000002</v>
      </c>
      <c r="AG171">
        <v>1.74</v>
      </c>
      <c r="AI171" s="36"/>
      <c r="AJ171" t="s">
        <v>312</v>
      </c>
      <c r="AK171" s="35"/>
      <c r="AL171" s="35"/>
    </row>
    <row r="172" spans="1:38" ht="15" x14ac:dyDescent="0.25">
      <c r="A172">
        <v>2.68</v>
      </c>
      <c r="B172">
        <v>3.16</v>
      </c>
      <c r="C172">
        <v>2.96</v>
      </c>
      <c r="D172" s="20">
        <f t="shared" si="35"/>
        <v>2.7427862398578196E-2</v>
      </c>
      <c r="E172" s="17">
        <f>IF(OR($A172="",$B172="",$C172=""),"",A172*'MPTO_working_3-way'!$I171)</f>
        <v>2.7535066712281897</v>
      </c>
      <c r="F172" s="21">
        <f>IF(OR($A172="",$B172="",$C172=""),"",B172*'MPTO_working_3-way'!$I171)</f>
        <v>3.246672045179507</v>
      </c>
      <c r="G172" s="22">
        <f>IF(OR($A172="",$B172="",$C172=""),"",C172*'MPTO_working_3-way'!$I171)</f>
        <v>3.0411864726997915</v>
      </c>
      <c r="H172" s="17">
        <f>IF(OR($A172="",$B172="",$C172=""),"",'MPTO_working_3-way'!E171)</f>
        <v>2.7473153350307569</v>
      </c>
      <c r="I172" s="21">
        <f>IF(OR($A172="",$B172="",$C172=""),"",'MPTO_working_3-way'!F171)</f>
        <v>3.2540105841204956</v>
      </c>
      <c r="J172" s="22">
        <f>IF(OR($A172="",$B172="",$C172=""),"",'MPTO_working_3-way'!G171)</f>
        <v>3.0423320698440306</v>
      </c>
      <c r="K172" s="17">
        <f>IF(OR($A172="",$B172="",$C172=""),"",'OddsRatio_working_3-way'!H171)</f>
        <v>2.7502520766051486</v>
      </c>
      <c r="L172" s="21">
        <f>IF(OR($A172="",$B172="",$C172=""),"",'OddsRatio_working_3-way'!I171)</f>
        <v>3.2503240984923329</v>
      </c>
      <c r="M172" s="22">
        <f>IF(OR($A172="",$B172="",$C172=""),"",'OddsRatio_working_3-way'!J171)</f>
        <v>3.0419607560393391</v>
      </c>
      <c r="N172" s="23">
        <f t="shared" si="36"/>
        <v>36.317326209852773</v>
      </c>
      <c r="O172" s="24">
        <f t="shared" si="37"/>
        <v>30.800770329875139</v>
      </c>
      <c r="P172" s="24">
        <f t="shared" si="38"/>
        <v>32.881903460272113</v>
      </c>
      <c r="Q172" t="s">
        <v>79</v>
      </c>
      <c r="R172" t="s">
        <v>107</v>
      </c>
      <c r="S172" s="62">
        <v>44451</v>
      </c>
      <c r="T172" s="35">
        <v>100</v>
      </c>
      <c r="U172" s="35">
        <f t="shared" si="39"/>
        <v>51.219512195121943</v>
      </c>
      <c r="V172" s="35">
        <f t="shared" si="40"/>
        <v>71.671388101982998</v>
      </c>
      <c r="W172" s="35">
        <f t="shared" si="41"/>
        <v>74.424552429667528</v>
      </c>
      <c r="X172" s="35">
        <f t="shared" si="42"/>
        <v>53.904059468349487</v>
      </c>
      <c r="Y172" s="35">
        <f t="shared" si="43"/>
        <v>74.355935375210535</v>
      </c>
      <c r="Z172" s="35">
        <f t="shared" si="44"/>
        <v>77.109099702895051</v>
      </c>
      <c r="AA172" s="35">
        <f t="shared" si="45"/>
        <v>-2.6845472732275439</v>
      </c>
      <c r="AB172" s="35">
        <f t="shared" si="46"/>
        <v>-2.6845472732275368</v>
      </c>
      <c r="AC172" s="35">
        <f t="shared" si="47"/>
        <v>-2.6845472732275226</v>
      </c>
      <c r="AD172" s="36"/>
      <c r="AE172" s="36"/>
      <c r="AF172">
        <v>2.41</v>
      </c>
      <c r="AG172">
        <v>1.61</v>
      </c>
      <c r="AI172" s="36"/>
      <c r="AJ172" t="s">
        <v>312</v>
      </c>
      <c r="AK172" s="35"/>
      <c r="AL172" s="35"/>
    </row>
    <row r="173" spans="1:38" ht="15" x14ac:dyDescent="0.25">
      <c r="A173">
        <v>2.0499999999999998</v>
      </c>
      <c r="B173">
        <v>3.53</v>
      </c>
      <c r="C173">
        <v>3.91</v>
      </c>
      <c r="D173" s="20">
        <f t="shared" si="35"/>
        <v>2.6845472732275333E-2</v>
      </c>
      <c r="E173" s="17">
        <f>IF(OR($A173="",$B173="",$C173=""),"",A173*'MPTO_working_3-way'!$I172)</f>
        <v>2.105033219101164</v>
      </c>
      <c r="F173" s="21">
        <f>IF(OR($A173="",$B173="",$C173=""),"",B173*'MPTO_working_3-way'!$I172)</f>
        <v>3.6247645187449318</v>
      </c>
      <c r="G173" s="22">
        <f>IF(OR($A173="",$B173="",$C173=""),"",C173*'MPTO_working_3-way'!$I172)</f>
        <v>4.014965798383197</v>
      </c>
      <c r="H173" s="17">
        <f>IF(OR($A173="",$B173="",$C173=""),"",'MPTO_working_3-way'!E172)</f>
        <v>2.0883087849714057</v>
      </c>
      <c r="I173" s="21">
        <f>IF(OR($A173="",$B173="",$C173=""),"",'MPTO_working_3-way'!F172)</f>
        <v>3.6451434206720816</v>
      </c>
      <c r="J173" s="22">
        <f>IF(OR($A173="",$B173="",$C173=""),"",'MPTO_working_3-way'!G172)</f>
        <v>4.0517656038222594</v>
      </c>
      <c r="K173" s="17">
        <f>IF(OR($A173="",$B173="",$C173=""),"",'OddsRatio_working_3-way'!H172)</f>
        <v>2.0950343420068496</v>
      </c>
      <c r="L173" s="21">
        <f>IF(OR($A173="",$B173="",$C173=""),"",'OddsRatio_working_3-way'!I172)</f>
        <v>3.6385113193117435</v>
      </c>
      <c r="M173" s="22">
        <f>IF(OR($A173="",$B173="",$C173=""),"",'OddsRatio_working_3-way'!J172)</f>
        <v>4.0348094621332695</v>
      </c>
      <c r="N173" s="23">
        <f t="shared" si="36"/>
        <v>47.505188560729401</v>
      </c>
      <c r="O173" s="24">
        <f t="shared" si="37"/>
        <v>27.587999022519906</v>
      </c>
      <c r="P173" s="24">
        <f t="shared" si="38"/>
        <v>24.9068124167507</v>
      </c>
      <c r="Q173" t="s">
        <v>129</v>
      </c>
      <c r="R173" t="s">
        <v>358</v>
      </c>
      <c r="S173" s="62">
        <v>44451</v>
      </c>
      <c r="T173" s="35">
        <v>100</v>
      </c>
      <c r="U173" s="35">
        <f t="shared" si="39"/>
        <v>34.21052631578948</v>
      </c>
      <c r="V173" s="35">
        <f t="shared" si="40"/>
        <v>76.415094339622627</v>
      </c>
      <c r="W173" s="35">
        <f t="shared" si="41"/>
        <v>86.168741355463339</v>
      </c>
      <c r="X173" s="35">
        <f t="shared" si="42"/>
        <v>37.416164304914005</v>
      </c>
      <c r="Y173" s="35">
        <f t="shared" si="43"/>
        <v>79.620732328747181</v>
      </c>
      <c r="Z173" s="35">
        <f t="shared" si="44"/>
        <v>89.374379344587879</v>
      </c>
      <c r="AA173" s="35">
        <f t="shared" si="45"/>
        <v>-3.2056379891245257</v>
      </c>
      <c r="AB173" s="35">
        <f t="shared" si="46"/>
        <v>-3.2056379891245541</v>
      </c>
      <c r="AC173" s="35">
        <f t="shared" si="47"/>
        <v>-3.2056379891245399</v>
      </c>
      <c r="AD173" s="36"/>
      <c r="AE173" s="36"/>
      <c r="AF173">
        <v>2.1800000000000002</v>
      </c>
      <c r="AG173">
        <v>1.74</v>
      </c>
      <c r="AI173" s="36"/>
      <c r="AJ173" t="s">
        <v>312</v>
      </c>
      <c r="AK173" s="35"/>
      <c r="AL173" s="35"/>
    </row>
    <row r="174" spans="1:38" ht="15" x14ac:dyDescent="0.25">
      <c r="A174">
        <v>1.52</v>
      </c>
      <c r="B174">
        <v>4.24</v>
      </c>
      <c r="C174">
        <v>7.23</v>
      </c>
      <c r="D174" s="20">
        <f t="shared" si="35"/>
        <v>3.2056379891245435E-2</v>
      </c>
      <c r="E174" s="17">
        <f>IF(OR($A174="",$B174="",$C174=""),"",A174*'MPTO_working_3-way'!$I173)</f>
        <v>1.568725697434693</v>
      </c>
      <c r="F174" s="21">
        <f>IF(OR($A174="",$B174="",$C174=""),"",B174*'MPTO_working_3-way'!$I173)</f>
        <v>4.3759190507388812</v>
      </c>
      <c r="G174" s="22">
        <f>IF(OR($A174="",$B174="",$C174=""),"",C174*'MPTO_working_3-way'!$I173)</f>
        <v>7.461767626613705</v>
      </c>
      <c r="H174" s="17">
        <f>IF(OR($A174="",$B174="",$C174=""),"",'MPTO_working_3-way'!E173)</f>
        <v>1.5450952817352006</v>
      </c>
      <c r="I174" s="21">
        <f>IF(OR($A174="",$B174="",$C174=""),"",'MPTO_working_3-way'!F173)</f>
        <v>4.4412152538082168</v>
      </c>
      <c r="J174" s="22">
        <f>IF(OR($A174="",$B174="",$C174=""),"",'MPTO_working_3-way'!G173)</f>
        <v>7.8353248840404524</v>
      </c>
      <c r="K174" s="17">
        <f>IF(OR($A174="",$B174="",$C174=""),"",'OddsRatio_working_3-way'!H173)</f>
        <v>1.5529967912266327</v>
      </c>
      <c r="L174" s="21">
        <f>IF(OR($A174="",$B174="",$C174=""),"",'OddsRatio_working_3-way'!I173)</f>
        <v>4.4455953914890198</v>
      </c>
      <c r="M174" s="22">
        <f>IF(OR($A174="",$B174="",$C174=""),"",'OddsRatio_working_3-way'!J173)</f>
        <v>7.6253269410421582</v>
      </c>
      <c r="N174" s="23">
        <f t="shared" si="36"/>
        <v>63.74600745275486</v>
      </c>
      <c r="O174" s="24">
        <f t="shared" si="37"/>
        <v>22.852342294383813</v>
      </c>
      <c r="P174" s="24">
        <f t="shared" si="38"/>
        <v>13.401650252861325</v>
      </c>
      <c r="Q174" t="s">
        <v>309</v>
      </c>
      <c r="R174" t="s">
        <v>140</v>
      </c>
      <c r="S174" s="62">
        <v>44451</v>
      </c>
      <c r="T174" s="35">
        <v>100</v>
      </c>
      <c r="U174" s="35">
        <f t="shared" si="39"/>
        <v>60.9375</v>
      </c>
      <c r="V174" s="35">
        <f t="shared" si="40"/>
        <v>71.346704871060169</v>
      </c>
      <c r="W174" s="35">
        <f t="shared" si="41"/>
        <v>64.412811387900362</v>
      </c>
      <c r="X174" s="35">
        <f t="shared" si="42"/>
        <v>64.240483741039483</v>
      </c>
      <c r="Y174" s="35">
        <f t="shared" si="43"/>
        <v>74.649688612099638</v>
      </c>
      <c r="Z174" s="35">
        <f t="shared" si="44"/>
        <v>67.715795128939831</v>
      </c>
      <c r="AA174" s="35">
        <f t="shared" si="45"/>
        <v>-3.3029837410394833</v>
      </c>
      <c r="AB174" s="35">
        <f t="shared" si="46"/>
        <v>-3.3029837410394691</v>
      </c>
      <c r="AC174" s="35">
        <f t="shared" si="47"/>
        <v>-3.3029837410394691</v>
      </c>
      <c r="AD174" s="36"/>
      <c r="AE174" s="36"/>
      <c r="AF174">
        <v>2.0699999999999998</v>
      </c>
      <c r="AG174">
        <v>1.83</v>
      </c>
      <c r="AI174" s="36"/>
      <c r="AJ174" t="s">
        <v>312</v>
      </c>
      <c r="AK174" s="35"/>
      <c r="AL174" s="35"/>
    </row>
    <row r="175" spans="1:38" ht="15" x14ac:dyDescent="0.25">
      <c r="A175">
        <v>2.56</v>
      </c>
      <c r="B175">
        <v>3.49</v>
      </c>
      <c r="C175">
        <v>2.81</v>
      </c>
      <c r="D175" s="20">
        <f t="shared" si="35"/>
        <v>3.302983741039478E-2</v>
      </c>
      <c r="E175" s="17">
        <f>IF(OR($A175="",$B175="",$C175=""),"",A175*'MPTO_working_3-way'!$I174)</f>
        <v>2.6445563837706105</v>
      </c>
      <c r="F175" s="21">
        <f>IF(OR($A175="",$B175="",$C175=""),"",B175*'MPTO_working_3-way'!$I174)</f>
        <v>3.6052741325622781</v>
      </c>
      <c r="G175" s="22">
        <f>IF(OR($A175="",$B175="",$C175=""),"",C175*'MPTO_working_3-way'!$I174)</f>
        <v>2.9028138431232096</v>
      </c>
      <c r="H175" s="17">
        <f>IF(OR($A175="",$B175="",$C175=""),"",'MPTO_working_3-way'!E174)</f>
        <v>2.6342474802969167</v>
      </c>
      <c r="I175" s="21">
        <f>IF(OR($A175="",$B175="",$C175=""),"",'MPTO_working_3-way'!F174)</f>
        <v>3.6294609890608736</v>
      </c>
      <c r="J175" s="22">
        <f>IF(OR($A175="",$B175="",$C175=""),"",'MPTO_working_3-way'!G174)</f>
        <v>2.8997111107107103</v>
      </c>
      <c r="K175" s="17">
        <f>IF(OR($A175="",$B175="",$C175=""),"",'OddsRatio_working_3-way'!H174)</f>
        <v>2.6392553611106795</v>
      </c>
      <c r="L175" s="21">
        <f>IF(OR($A175="",$B175="",$C175=""),"",'OddsRatio_working_3-way'!I174)</f>
        <v>3.6165037494651235</v>
      </c>
      <c r="M175" s="22">
        <f>IF(OR($A175="",$B175="",$C175=""),"",'OddsRatio_working_3-way'!J174)</f>
        <v>2.9019565407758527</v>
      </c>
      <c r="N175" s="23">
        <f t="shared" si="36"/>
        <v>37.813525403992301</v>
      </c>
      <c r="O175" s="24">
        <f t="shared" si="37"/>
        <v>27.737141843616126</v>
      </c>
      <c r="P175" s="24">
        <f t="shared" si="38"/>
        <v>34.449332752391562</v>
      </c>
      <c r="Q175" t="s">
        <v>445</v>
      </c>
      <c r="R175" t="s">
        <v>444</v>
      </c>
      <c r="S175" s="62">
        <v>44451</v>
      </c>
      <c r="T175" s="35">
        <v>100</v>
      </c>
      <c r="U175" s="35">
        <f t="shared" si="39"/>
        <v>77.168949771689498</v>
      </c>
      <c r="V175" s="35">
        <f t="shared" si="40"/>
        <v>71.671388101982998</v>
      </c>
      <c r="W175" s="35">
        <f t="shared" si="41"/>
        <v>48.717948717948723</v>
      </c>
      <c r="X175" s="35">
        <f t="shared" si="42"/>
        <v>79.610663180068286</v>
      </c>
      <c r="Y175" s="35">
        <f t="shared" si="43"/>
        <v>74.113101510361787</v>
      </c>
      <c r="Z175" s="35">
        <f t="shared" si="44"/>
        <v>51.159662126327497</v>
      </c>
      <c r="AA175" s="35">
        <f t="shared" si="45"/>
        <v>-2.4417134083787886</v>
      </c>
      <c r="AB175" s="35">
        <f t="shared" si="46"/>
        <v>-2.4417134083787886</v>
      </c>
      <c r="AC175" s="35">
        <f t="shared" si="47"/>
        <v>-2.4417134083787744</v>
      </c>
      <c r="AD175" s="36"/>
      <c r="AE175" s="36"/>
      <c r="AF175">
        <v>2.11</v>
      </c>
      <c r="AG175">
        <v>1.77</v>
      </c>
      <c r="AI175" s="36"/>
      <c r="AJ175" t="s">
        <v>459</v>
      </c>
      <c r="AK175" s="35"/>
      <c r="AL175" s="35"/>
    </row>
    <row r="176" spans="1:38" ht="15" x14ac:dyDescent="0.25">
      <c r="A176">
        <v>4.38</v>
      </c>
      <c r="B176">
        <v>3.53</v>
      </c>
      <c r="C176">
        <v>1.95</v>
      </c>
      <c r="D176" s="20">
        <f t="shared" si="35"/>
        <v>2.4417134083787762E-2</v>
      </c>
      <c r="E176" s="17">
        <f>IF(OR($A176="",$B176="",$C176=""),"",A176*'MPTO_working_3-way'!$I175)</f>
        <v>4.4869470472869901</v>
      </c>
      <c r="F176" s="21">
        <f>IF(OR($A176="",$B176="",$C176=""),"",B176*'MPTO_working_3-way'!$I175)</f>
        <v>3.6161924833157708</v>
      </c>
      <c r="G176" s="22">
        <f>IF(OR($A176="",$B176="",$C176=""),"",C176*'MPTO_working_3-way'!$I175)</f>
        <v>1.9976134114633861</v>
      </c>
      <c r="H176" s="17">
        <f>IF(OR($A176="",$B176="",$C176=""),"",'MPTO_working_3-way'!E175)</f>
        <v>4.541914792011581</v>
      </c>
      <c r="I176" s="21">
        <f>IF(OR($A176="",$B176="",$C176=""),"",'MPTO_working_3-way'!F175)</f>
        <v>3.6344198919669561</v>
      </c>
      <c r="J176" s="22">
        <f>IF(OR($A176="",$B176="",$C176=""),"",'MPTO_working_3-way'!G175)</f>
        <v>1.9814478302787655</v>
      </c>
      <c r="K176" s="17">
        <f>IF(OR($A176="",$B176="",$C176=""),"",'OddsRatio_working_3-way'!H175)</f>
        <v>4.5145404953853943</v>
      </c>
      <c r="L176" s="21">
        <f>IF(OR($A176="",$B176="",$C176=""),"",'OddsRatio_working_3-way'!I175)</f>
        <v>3.6307063471375884</v>
      </c>
      <c r="M176" s="22">
        <f>IF(OR($A176="",$B176="",$C176=""),"",'OddsRatio_working_3-way'!J175)</f>
        <v>1.9878146362769598</v>
      </c>
      <c r="N176" s="23">
        <f t="shared" si="36"/>
        <v>22.286868765358953</v>
      </c>
      <c r="O176" s="24">
        <f t="shared" si="37"/>
        <v>27.653395238604023</v>
      </c>
      <c r="P176" s="24">
        <f t="shared" si="38"/>
        <v>50.059735996037027</v>
      </c>
      <c r="Q176" t="s">
        <v>84</v>
      </c>
      <c r="R176" t="s">
        <v>52</v>
      </c>
      <c r="S176" s="62">
        <v>44451</v>
      </c>
      <c r="T176" s="35">
        <v>100</v>
      </c>
      <c r="U176" s="35">
        <f t="shared" si="39"/>
        <v>60</v>
      </c>
      <c r="V176" s="35">
        <f t="shared" si="40"/>
        <v>68.454258675078862</v>
      </c>
      <c r="W176" s="35">
        <f t="shared" si="41"/>
        <v>69.325153374233125</v>
      </c>
      <c r="X176" s="35">
        <f t="shared" si="42"/>
        <v>62.220587950688014</v>
      </c>
      <c r="Y176" s="35">
        <f t="shared" si="43"/>
        <v>70.674846625766875</v>
      </c>
      <c r="Z176" s="35">
        <f t="shared" si="44"/>
        <v>71.545741324921124</v>
      </c>
      <c r="AA176" s="35">
        <f t="shared" si="45"/>
        <v>-2.2205879506880137</v>
      </c>
      <c r="AB176" s="35">
        <f t="shared" si="46"/>
        <v>-2.2205879506880137</v>
      </c>
      <c r="AC176" s="35">
        <f t="shared" si="47"/>
        <v>-2.2205879506879995</v>
      </c>
      <c r="AD176" s="36"/>
      <c r="AE176" s="36"/>
      <c r="AF176">
        <v>2.46</v>
      </c>
      <c r="AG176">
        <v>1.61</v>
      </c>
      <c r="AI176" s="36"/>
      <c r="AJ176" t="s">
        <v>313</v>
      </c>
      <c r="AK176" s="35"/>
      <c r="AL176" s="35"/>
    </row>
    <row r="177" spans="1:38" ht="15" x14ac:dyDescent="0.25">
      <c r="A177">
        <v>2.5</v>
      </c>
      <c r="B177">
        <v>3.17</v>
      </c>
      <c r="C177">
        <v>3.26</v>
      </c>
      <c r="D177" s="20">
        <f t="shared" si="35"/>
        <v>2.2205879506880022E-2</v>
      </c>
      <c r="E177" s="17">
        <f>IF(OR($A177="",$B177="",$C177=""),"",A177*'MPTO_working_3-way'!$I176)</f>
        <v>2.5555146987672002</v>
      </c>
      <c r="F177" s="21">
        <f>IF(OR($A177="",$B177="",$C177=""),"",B177*'MPTO_working_3-way'!$I176)</f>
        <v>3.2403926380368095</v>
      </c>
      <c r="G177" s="22">
        <f>IF(OR($A177="",$B177="",$C177=""),"",C177*'MPTO_working_3-way'!$I176)</f>
        <v>3.3323911671924287</v>
      </c>
      <c r="H177" s="17">
        <f>IF(OR($A177="",$B177="",$C177=""),"",'MPTO_working_3-way'!E176)</f>
        <v>2.5471344675620875</v>
      </c>
      <c r="I177" s="21">
        <f>IF(OR($A177="",$B177="",$C177=""),"",'MPTO_working_3-way'!F176)</f>
        <v>3.2461687949975495</v>
      </c>
      <c r="J177" s="22">
        <f>IF(OR($A177="",$B177="",$C177=""),"",'MPTO_working_3-way'!G176)</f>
        <v>3.340610224427079</v>
      </c>
      <c r="K177" s="17">
        <f>IF(OR($A177="",$B177="",$C177=""),"",'OddsRatio_working_3-way'!H176)</f>
        <v>2.550930079919457</v>
      </c>
      <c r="L177" s="21">
        <f>IF(OR($A177="",$B177="",$C177=""),"",'OddsRatio_working_3-way'!I176)</f>
        <v>3.2436788489501489</v>
      </c>
      <c r="M177" s="22">
        <f>IF(OR($A177="",$B177="",$C177=""),"",'OddsRatio_working_3-way'!J176)</f>
        <v>3.336734653745316</v>
      </c>
      <c r="N177" s="23">
        <f t="shared" si="36"/>
        <v>39.131060388046592</v>
      </c>
      <c r="O177" s="24">
        <f t="shared" si="37"/>
        <v>30.860457719279648</v>
      </c>
      <c r="P177" s="24">
        <f t="shared" si="38"/>
        <v>30.008481892673768</v>
      </c>
      <c r="Q177" t="s">
        <v>82</v>
      </c>
      <c r="R177" t="s">
        <v>49</v>
      </c>
      <c r="S177" s="62">
        <v>44451</v>
      </c>
      <c r="T177" s="35">
        <v>100</v>
      </c>
      <c r="U177" s="35">
        <f t="shared" si="39"/>
        <v>82.363315696649025</v>
      </c>
      <c r="V177" s="35">
        <f t="shared" si="40"/>
        <v>71.428571428571431</v>
      </c>
      <c r="W177" s="35">
        <f t="shared" si="41"/>
        <v>43.820224719101127</v>
      </c>
      <c r="X177" s="35">
        <f t="shared" si="42"/>
        <v>84.75120385232745</v>
      </c>
      <c r="Y177" s="35">
        <f t="shared" si="43"/>
        <v>73.816459584249856</v>
      </c>
      <c r="Z177" s="35">
        <f t="shared" si="44"/>
        <v>46.208112874779538</v>
      </c>
      <c r="AA177" s="35">
        <f t="shared" si="45"/>
        <v>-2.3878881556784251</v>
      </c>
      <c r="AB177" s="35">
        <f t="shared" si="46"/>
        <v>-2.3878881556784251</v>
      </c>
      <c r="AC177" s="35">
        <f t="shared" si="47"/>
        <v>-2.3878881556784108</v>
      </c>
      <c r="AD177" s="36"/>
      <c r="AE177" s="36"/>
      <c r="AF177">
        <v>2.38</v>
      </c>
      <c r="AG177">
        <v>1.65</v>
      </c>
      <c r="AI177" s="36"/>
      <c r="AJ177" t="s">
        <v>313</v>
      </c>
      <c r="AK177" s="35"/>
      <c r="AL177" s="35"/>
    </row>
    <row r="178" spans="1:38" ht="15" x14ac:dyDescent="0.25">
      <c r="A178">
        <v>5.67</v>
      </c>
      <c r="B178">
        <v>3.5</v>
      </c>
      <c r="C178">
        <v>1.78</v>
      </c>
      <c r="D178" s="20">
        <f t="shared" si="35"/>
        <v>2.3878881556784304E-2</v>
      </c>
      <c r="E178" s="17">
        <f>IF(OR($A178="",$B178="",$C178=""),"",A178*'MPTO_working_3-way'!$I177)</f>
        <v>5.8053932584269665</v>
      </c>
      <c r="F178" s="21">
        <f>IF(OR($A178="",$B178="",$C178=""),"",B178*'MPTO_working_3-way'!$I177)</f>
        <v>3.5835760854487448</v>
      </c>
      <c r="G178" s="22">
        <f>IF(OR($A178="",$B178="",$C178=""),"",C178*'MPTO_working_3-way'!$I177)</f>
        <v>1.822504409171076</v>
      </c>
      <c r="H178" s="17">
        <f>IF(OR($A178="",$B178="",$C178=""),"",'MPTO_working_3-way'!E177)</f>
        <v>5.9379878407530899</v>
      </c>
      <c r="I178" s="21">
        <f>IF(OR($A178="",$B178="",$C178=""),"",'MPTO_working_3-way'!F177)</f>
        <v>3.6002996504078579</v>
      </c>
      <c r="J178" s="22">
        <f>IF(OR($A178="",$B178="",$C178=""),"",'MPTO_working_3-way'!G177)</f>
        <v>1.8055817281889202</v>
      </c>
      <c r="K178" s="17">
        <f>IF(OR($A178="",$B178="",$C178=""),"",'OddsRatio_working_3-way'!H177)</f>
        <v>5.8620734524203293</v>
      </c>
      <c r="L178" s="21">
        <f>IF(OR($A178="",$B178="",$C178=""),"",'OddsRatio_working_3-way'!I177)</f>
        <v>3.602823047334224</v>
      </c>
      <c r="M178" s="22">
        <f>IF(OR($A178="",$B178="",$C178=""),"",'OddsRatio_working_3-way'!J177)</f>
        <v>1.8120807907682774</v>
      </c>
      <c r="N178" s="23">
        <f t="shared" si="36"/>
        <v>17.22536192614384</v>
      </c>
      <c r="O178" s="24">
        <f t="shared" si="37"/>
        <v>27.905086320353021</v>
      </c>
      <c r="P178" s="24">
        <f t="shared" si="38"/>
        <v>54.869551753503131</v>
      </c>
      <c r="Q178" t="s">
        <v>56</v>
      </c>
      <c r="R178" t="s">
        <v>134</v>
      </c>
      <c r="S178" s="62">
        <v>44451</v>
      </c>
      <c r="T178" s="35">
        <v>100</v>
      </c>
      <c r="U178" s="35">
        <f t="shared" si="39"/>
        <v>27.536231884057976</v>
      </c>
      <c r="V178" s="35">
        <f t="shared" si="40"/>
        <v>81.751824817518241</v>
      </c>
      <c r="W178" s="35">
        <f t="shared" si="41"/>
        <v>88.095238095238088</v>
      </c>
      <c r="X178" s="35">
        <f t="shared" si="42"/>
        <v>30.152937087243657</v>
      </c>
      <c r="Y178" s="35">
        <f t="shared" si="43"/>
        <v>84.368530020703943</v>
      </c>
      <c r="Z178" s="35">
        <f t="shared" si="44"/>
        <v>90.71194329842379</v>
      </c>
      <c r="AA178" s="35">
        <f t="shared" si="45"/>
        <v>-2.6167052031856812</v>
      </c>
      <c r="AB178" s="35">
        <f t="shared" si="46"/>
        <v>-2.6167052031857025</v>
      </c>
      <c r="AC178" s="35">
        <f t="shared" si="47"/>
        <v>-2.6167052031857025</v>
      </c>
      <c r="AD178" s="36"/>
      <c r="AE178" s="36"/>
      <c r="AF178">
        <v>2.21</v>
      </c>
      <c r="AG178">
        <v>1.74</v>
      </c>
      <c r="AI178" s="36"/>
      <c r="AJ178" t="s">
        <v>313</v>
      </c>
      <c r="AK178" s="35"/>
      <c r="AL178" s="35"/>
    </row>
    <row r="179" spans="1:38" ht="15" x14ac:dyDescent="0.25">
      <c r="A179">
        <v>1.38</v>
      </c>
      <c r="B179">
        <v>5.48</v>
      </c>
      <c r="C179">
        <v>8.4</v>
      </c>
      <c r="D179" s="20">
        <f t="shared" si="35"/>
        <v>2.6167052031856874E-2</v>
      </c>
      <c r="E179" s="17">
        <f>IF(OR($A179="",$B179="",$C179=""),"",A179*'MPTO_working_3-way'!$I178)</f>
        <v>1.4161105318039624</v>
      </c>
      <c r="F179" s="21">
        <f>IF(OR($A179="",$B179="",$C179=""),"",B179*'MPTO_working_3-way'!$I178)</f>
        <v>5.6233954451345758</v>
      </c>
      <c r="G179" s="22">
        <f>IF(OR($A179="",$B179="",$C179=""),"",C179*'MPTO_working_3-way'!$I178)</f>
        <v>8.6198032370675985</v>
      </c>
      <c r="H179" s="17">
        <f>IF(OR($A179="",$B179="",$C179=""),"",'MPTO_working_3-way'!E178)</f>
        <v>1.3968132227683234</v>
      </c>
      <c r="I179" s="21">
        <f>IF(OR($A179="",$B179="",$C179=""),"",'MPTO_working_3-way'!F178)</f>
        <v>5.7550842912432785</v>
      </c>
      <c r="J179" s="22">
        <f>IF(OR($A179="",$B179="",$C179=""),"",'MPTO_working_3-way'!G178)</f>
        <v>9.0641066617962665</v>
      </c>
      <c r="K179" s="17">
        <f>IF(OR($A179="",$B179="",$C179=""),"",'OddsRatio_working_3-way'!H178)</f>
        <v>1.4026925978580707</v>
      </c>
      <c r="L179" s="21">
        <f>IF(OR($A179="",$B179="",$C179=""),"",'OddsRatio_working_3-way'!I178)</f>
        <v>5.7475337852740997</v>
      </c>
      <c r="M179" s="22">
        <f>IF(OR($A179="",$B179="",$C179=""),"",'OddsRatio_working_3-way'!J178)</f>
        <v>8.8419084846045397</v>
      </c>
      <c r="N179" s="23">
        <f t="shared" si="36"/>
        <v>70.615956702625098</v>
      </c>
      <c r="O179" s="24">
        <f t="shared" si="37"/>
        <v>17.782850410515074</v>
      </c>
      <c r="P179" s="24">
        <f t="shared" si="38"/>
        <v>11.601192886859835</v>
      </c>
      <c r="Q179" t="s">
        <v>136</v>
      </c>
      <c r="R179" t="s">
        <v>51</v>
      </c>
      <c r="S179" s="62">
        <v>44451</v>
      </c>
      <c r="T179" s="35">
        <v>100</v>
      </c>
      <c r="U179" s="35">
        <f t="shared" si="39"/>
        <v>49.238578680203041</v>
      </c>
      <c r="V179" s="35">
        <f t="shared" si="40"/>
        <v>69.040247678018574</v>
      </c>
      <c r="W179" s="35">
        <f t="shared" si="41"/>
        <v>78.213507625272342</v>
      </c>
      <c r="X179" s="35">
        <f t="shared" si="42"/>
        <v>52.746244696709098</v>
      </c>
      <c r="Y179" s="35">
        <f t="shared" si="43"/>
        <v>72.547913694524624</v>
      </c>
      <c r="Z179" s="35">
        <f t="shared" si="44"/>
        <v>81.721173641778378</v>
      </c>
      <c r="AA179" s="35">
        <f t="shared" si="45"/>
        <v>-3.5076660165060574</v>
      </c>
      <c r="AB179" s="35">
        <f t="shared" si="46"/>
        <v>-3.5076660165060503</v>
      </c>
      <c r="AC179" s="35">
        <f t="shared" si="47"/>
        <v>-3.507666016506036</v>
      </c>
      <c r="AD179" s="36"/>
      <c r="AE179" s="36"/>
      <c r="AF179">
        <v>1.56</v>
      </c>
      <c r="AG179">
        <v>2.58</v>
      </c>
      <c r="AI179" s="36"/>
      <c r="AJ179" t="s">
        <v>313</v>
      </c>
      <c r="AK179" s="35"/>
      <c r="AL179" s="35"/>
    </row>
    <row r="180" spans="1:38" ht="15" x14ac:dyDescent="0.25">
      <c r="A180">
        <v>1.97</v>
      </c>
      <c r="B180">
        <v>3.23</v>
      </c>
      <c r="C180">
        <v>4.59</v>
      </c>
      <c r="D180" s="20">
        <f t="shared" si="35"/>
        <v>3.5076660165060503E-2</v>
      </c>
      <c r="E180" s="17">
        <f>IF(OR($A180="",$B180="",$C180=""),"",A180*'MPTO_working_3-way'!$I179)</f>
        <v>2.0391010205251692</v>
      </c>
      <c r="F180" s="21">
        <f>IF(OR($A180="",$B180="",$C180=""),"",B180*'MPTO_working_3-way'!$I179)</f>
        <v>3.3432976123331453</v>
      </c>
      <c r="G180" s="22">
        <f>IF(OR($A180="",$B180="",$C180=""),"",C180*'MPTO_working_3-way'!$I179)</f>
        <v>4.7510018701576273</v>
      </c>
      <c r="H180" s="17">
        <f>IF(OR($A180="",$B180="",$C180=""),"",'MPTO_working_3-way'!E179)</f>
        <v>2.0164461625555496</v>
      </c>
      <c r="I180" s="21">
        <f>IF(OR($A180="",$B180="",$C180=""),"",'MPTO_working_3-way'!F179)</f>
        <v>3.3567713947234563</v>
      </c>
      <c r="J180" s="22">
        <f>IF(OR($A180="",$B180="",$C180=""),"",'MPTO_working_3-way'!G179)</f>
        <v>4.8503025962769977</v>
      </c>
      <c r="K180" s="17">
        <f>IF(OR($A180="",$B180="",$C180=""),"",'OddsRatio_working_3-way'!H179)</f>
        <v>2.0256159215202829</v>
      </c>
      <c r="L180" s="21">
        <f>IF(OR($A180="",$B180="",$C180=""),"",'OddsRatio_working_3-way'!I179)</f>
        <v>3.3578592834950838</v>
      </c>
      <c r="M180" s="22">
        <f>IF(OR($A180="",$B180="",$C180=""),"",'OddsRatio_working_3-way'!J179)</f>
        <v>4.7958362456266146</v>
      </c>
      <c r="N180" s="23">
        <f t="shared" si="36"/>
        <v>49.041219141877072</v>
      </c>
      <c r="O180" s="24">
        <f t="shared" si="37"/>
        <v>29.910588764550418</v>
      </c>
      <c r="P180" s="24">
        <f t="shared" si="38"/>
        <v>21.048192093572517</v>
      </c>
      <c r="Q180" t="s">
        <v>86</v>
      </c>
      <c r="R180" t="s">
        <v>310</v>
      </c>
      <c r="S180" s="62">
        <v>44451</v>
      </c>
      <c r="T180" s="35">
        <v>100</v>
      </c>
      <c r="U180" s="35">
        <f t="shared" si="39"/>
        <v>53.917050691244242</v>
      </c>
      <c r="V180" s="35">
        <f t="shared" si="40"/>
        <v>66.101694915254228</v>
      </c>
      <c r="W180" s="35">
        <f t="shared" si="41"/>
        <v>76.076555023923447</v>
      </c>
      <c r="X180" s="35">
        <f t="shared" si="42"/>
        <v>57.821750060822318</v>
      </c>
      <c r="Y180" s="35">
        <f t="shared" si="43"/>
        <v>70.006394284832325</v>
      </c>
      <c r="Z180" s="35">
        <f t="shared" si="44"/>
        <v>79.981254393501516</v>
      </c>
      <c r="AA180" s="35">
        <f t="shared" si="45"/>
        <v>-3.9046993695780756</v>
      </c>
      <c r="AB180" s="35">
        <f t="shared" si="46"/>
        <v>-3.9046993695780969</v>
      </c>
      <c r="AC180" s="35">
        <f t="shared" si="47"/>
        <v>-3.9046993695780685</v>
      </c>
      <c r="AD180" s="36"/>
      <c r="AE180" s="36"/>
      <c r="AF180">
        <v>2.72</v>
      </c>
      <c r="AG180">
        <v>1.49</v>
      </c>
      <c r="AI180" s="36"/>
      <c r="AJ180" t="s">
        <v>314</v>
      </c>
      <c r="AK180" s="35"/>
      <c r="AL180" s="35"/>
    </row>
    <row r="181" spans="1:38" ht="15" x14ac:dyDescent="0.25">
      <c r="A181">
        <v>2.17</v>
      </c>
      <c r="B181">
        <v>2.95</v>
      </c>
      <c r="C181">
        <v>4.18</v>
      </c>
      <c r="D181" s="20">
        <f t="shared" si="35"/>
        <v>3.9046993695780685E-2</v>
      </c>
      <c r="E181" s="17">
        <f>IF(OR($A181="",$B181="",$C181=""),"",A181*'MPTO_working_3-way'!$I180)</f>
        <v>2.2547319763198441</v>
      </c>
      <c r="F181" s="21">
        <f>IF(OR($A181="",$B181="",$C181=""),"",B181*'MPTO_working_3-way'!$I180)</f>
        <v>3.0651886314025534</v>
      </c>
      <c r="G181" s="22">
        <f>IF(OR($A181="",$B181="",$C181=""),"",C181*'MPTO_working_3-way'!$I180)</f>
        <v>4.3432164336483634</v>
      </c>
      <c r="H181" s="17">
        <f>IF(OR($A181="",$B181="",$C181=""),"",'MPTO_working_3-way'!E180)</f>
        <v>2.2330708350383341</v>
      </c>
      <c r="I181" s="21">
        <f>IF(OR($A181="",$B181="",$C181=""),"",'MPTO_working_3-way'!F180)</f>
        <v>3.0677915708238293</v>
      </c>
      <c r="J181" s="22">
        <f>IF(OR($A181="",$B181="",$C181=""),"",'MPTO_working_3-way'!G180)</f>
        <v>4.4204993813213553</v>
      </c>
      <c r="K181" s="17">
        <f>IF(OR($A181="",$B181="",$C181=""),"",'OddsRatio_working_3-way'!H180)</f>
        <v>2.2425767146813556</v>
      </c>
      <c r="L181" s="21">
        <f>IF(OR($A181="",$B181="",$C181=""),"",'OddsRatio_working_3-way'!I180)</f>
        <v>3.0709611911355927</v>
      </c>
      <c r="M181" s="22">
        <f>IF(OR($A181="",$B181="",$C181=""),"",'OddsRatio_working_3-way'!J180)</f>
        <v>4.37725978862112</v>
      </c>
      <c r="N181" s="23">
        <f t="shared" si="36"/>
        <v>44.351169473907589</v>
      </c>
      <c r="O181" s="24">
        <f t="shared" si="37"/>
        <v>32.624419579111681</v>
      </c>
      <c r="P181" s="24">
        <f t="shared" si="38"/>
        <v>23.024410946980733</v>
      </c>
      <c r="Q181" t="s">
        <v>50</v>
      </c>
      <c r="R181" t="s">
        <v>121</v>
      </c>
      <c r="S181" s="62">
        <v>44451</v>
      </c>
      <c r="T181" s="35">
        <v>100</v>
      </c>
      <c r="U181" s="35">
        <f t="shared" si="39"/>
        <v>69.325153374233125</v>
      </c>
      <c r="V181" s="35">
        <f t="shared" si="40"/>
        <v>71.751412429378533</v>
      </c>
      <c r="W181" s="35">
        <f t="shared" si="41"/>
        <v>54.954954954954964</v>
      </c>
      <c r="X181" s="35">
        <f t="shared" si="42"/>
        <v>73.29363261566651</v>
      </c>
      <c r="Y181" s="35">
        <f t="shared" si="43"/>
        <v>75.719891670811919</v>
      </c>
      <c r="Z181" s="35">
        <f t="shared" si="44"/>
        <v>58.923434196388349</v>
      </c>
      <c r="AA181" s="35">
        <f t="shared" si="45"/>
        <v>-3.9684792414333856</v>
      </c>
      <c r="AB181" s="35">
        <f t="shared" si="46"/>
        <v>-3.9684792414333856</v>
      </c>
      <c r="AC181" s="35">
        <f t="shared" si="47"/>
        <v>-3.9684792414333856</v>
      </c>
      <c r="AD181" s="36"/>
      <c r="AE181" s="36"/>
      <c r="AF181">
        <v>2.74</v>
      </c>
      <c r="AG181">
        <v>1.47</v>
      </c>
      <c r="AI181" s="36"/>
      <c r="AJ181" t="s">
        <v>314</v>
      </c>
      <c r="AK181" s="35"/>
      <c r="AL181" s="35"/>
    </row>
    <row r="182" spans="1:38" ht="15" x14ac:dyDescent="0.25">
      <c r="A182">
        <v>3.26</v>
      </c>
      <c r="B182">
        <v>3.54</v>
      </c>
      <c r="C182">
        <v>2.2200000000000002</v>
      </c>
      <c r="D182" s="20">
        <f t="shared" si="35"/>
        <v>3.968479241433398E-2</v>
      </c>
      <c r="E182" s="17">
        <f>IF(OR($A182="",$B182="",$C182=""),"",A182*'MPTO_working_3-way'!$I181)</f>
        <v>3.3893724232707285</v>
      </c>
      <c r="F182" s="21">
        <f>IF(OR($A182="",$B182="",$C182=""),"",B182*'MPTO_working_3-way'!$I181)</f>
        <v>3.6804841651467424</v>
      </c>
      <c r="G182" s="22">
        <f>IF(OR($A182="",$B182="",$C182=""),"",C182*'MPTO_working_3-way'!$I181)</f>
        <v>2.3081002391598218</v>
      </c>
      <c r="H182" s="17">
        <f>IF(OR($A182="",$B182="",$C182=""),"",'MPTO_working_3-way'!E181)</f>
        <v>3.4069205212412514</v>
      </c>
      <c r="I182" s="21">
        <f>IF(OR($A182="",$B182="",$C182=""),"",'MPTO_working_3-way'!F181)</f>
        <v>3.7139154365077993</v>
      </c>
      <c r="J182" s="22">
        <f>IF(OR($A182="",$B182="",$C182=""),"",'MPTO_working_3-way'!G181)</f>
        <v>2.2871666427412913</v>
      </c>
      <c r="K182" s="17">
        <f>IF(OR($A182="",$B182="",$C182=""),"",'OddsRatio_working_3-way'!H181)</f>
        <v>3.400747490975804</v>
      </c>
      <c r="L182" s="21">
        <f>IF(OR($A182="",$B182="",$C182=""),"",'OddsRatio_working_3-way'!I181)</f>
        <v>3.6981852332205931</v>
      </c>
      <c r="M182" s="22">
        <f>IF(OR($A182="",$B182="",$C182=""),"",'OddsRatio_working_3-way'!J181)</f>
        <v>2.2959787340665847</v>
      </c>
      <c r="N182" s="23">
        <f t="shared" si="36"/>
        <v>29.503987025273688</v>
      </c>
      <c r="O182" s="24">
        <f t="shared" si="37"/>
        <v>27.170338334009099</v>
      </c>
      <c r="P182" s="24">
        <f t="shared" si="38"/>
        <v>43.325674640717203</v>
      </c>
      <c r="Q182" t="s">
        <v>90</v>
      </c>
      <c r="R182" t="s">
        <v>120</v>
      </c>
      <c r="S182" s="62">
        <v>44451</v>
      </c>
      <c r="T182" s="35">
        <v>100</v>
      </c>
      <c r="U182" s="35">
        <f t="shared" si="39"/>
        <v>59.183673469387763</v>
      </c>
      <c r="V182" s="35">
        <f t="shared" si="40"/>
        <v>65.635738831615114</v>
      </c>
      <c r="W182" s="35">
        <f t="shared" si="41"/>
        <v>71.428571428571431</v>
      </c>
      <c r="X182" s="35">
        <f t="shared" si="42"/>
        <v>62.935689739813448</v>
      </c>
      <c r="Y182" s="35">
        <f t="shared" si="43"/>
        <v>69.387755102040799</v>
      </c>
      <c r="Z182" s="35">
        <f t="shared" si="44"/>
        <v>75.180587698997115</v>
      </c>
      <c r="AA182" s="35">
        <f t="shared" si="45"/>
        <v>-3.7520162704256848</v>
      </c>
      <c r="AB182" s="35">
        <f t="shared" si="46"/>
        <v>-3.7520162704256848</v>
      </c>
      <c r="AC182" s="35">
        <f t="shared" si="47"/>
        <v>-3.7520162704256848</v>
      </c>
      <c r="AD182" s="36"/>
      <c r="AE182" s="36"/>
      <c r="AF182">
        <v>2.09</v>
      </c>
      <c r="AG182">
        <v>1.77</v>
      </c>
      <c r="AI182" s="36"/>
      <c r="AJ182" t="s">
        <v>314</v>
      </c>
      <c r="AK182" s="35"/>
      <c r="AL182" s="35"/>
    </row>
    <row r="183" spans="1:38" ht="15" x14ac:dyDescent="0.25">
      <c r="A183">
        <v>2.4500000000000002</v>
      </c>
      <c r="B183">
        <v>2.91</v>
      </c>
      <c r="C183">
        <v>3.5</v>
      </c>
      <c r="D183" s="20">
        <f t="shared" si="35"/>
        <v>3.7520162704256954E-2</v>
      </c>
      <c r="E183" s="17">
        <f>IF(OR($A183="",$B183="",$C183=""),"",A183*'MPTO_working_3-way'!$I182)</f>
        <v>2.5419243986254298</v>
      </c>
      <c r="F183" s="21">
        <f>IF(OR($A183="",$B183="",$C183=""),"",B183*'MPTO_working_3-way'!$I182)</f>
        <v>3.0191836734693878</v>
      </c>
      <c r="G183" s="22">
        <f>IF(OR($A183="",$B183="",$C183=""),"",C183*'MPTO_working_3-way'!$I182)</f>
        <v>3.6313205694648993</v>
      </c>
      <c r="H183" s="17">
        <f>IF(OR($A183="",$B183="",$C183=""),"",'MPTO_working_3-way'!E182)</f>
        <v>2.5274446085672087</v>
      </c>
      <c r="I183" s="21">
        <f>IF(OR($A183="",$B183="",$C183=""),"",'MPTO_working_3-way'!F182)</f>
        <v>3.0199082244969997</v>
      </c>
      <c r="J183" s="22">
        <f>IF(OR($A183="",$B183="",$C183=""),"",'MPTO_working_3-way'!G182)</f>
        <v>3.6602207581072985</v>
      </c>
      <c r="K183" s="17">
        <f>IF(OR($A183="",$B183="",$C183=""),"",'OddsRatio_working_3-way'!H182)</f>
        <v>2.5341143499390753</v>
      </c>
      <c r="L183" s="21">
        <f>IF(OR($A183="",$B183="",$C183=""),"",'OddsRatio_working_3-way'!I182)</f>
        <v>3.0207989023335395</v>
      </c>
      <c r="M183" s="22">
        <f>IF(OR($A183="",$B183="",$C183=""),"",'OddsRatio_working_3-way'!J182)</f>
        <v>3.645024741274268</v>
      </c>
      <c r="N183" s="23">
        <f t="shared" si="36"/>
        <v>39.340273083682568</v>
      </c>
      <c r="O183" s="24">
        <f t="shared" si="37"/>
        <v>33.121535757739622</v>
      </c>
      <c r="P183" s="24">
        <f t="shared" si="38"/>
        <v>27.538191158577803</v>
      </c>
      <c r="Q183" t="s">
        <v>55</v>
      </c>
      <c r="R183" t="s">
        <v>122</v>
      </c>
      <c r="S183" s="62">
        <v>44451</v>
      </c>
      <c r="T183" s="35">
        <v>100</v>
      </c>
      <c r="U183" s="35">
        <f t="shared" si="39"/>
        <v>61.977186311787079</v>
      </c>
      <c r="V183" s="35">
        <f t="shared" si="40"/>
        <v>65.517241379310349</v>
      </c>
      <c r="W183" s="35">
        <f t="shared" si="41"/>
        <v>69.135802469135797</v>
      </c>
      <c r="X183" s="35">
        <f t="shared" si="42"/>
        <v>65.346956151553854</v>
      </c>
      <c r="Y183" s="35">
        <f t="shared" si="43"/>
        <v>68.887011219077124</v>
      </c>
      <c r="Z183" s="35">
        <f t="shared" si="44"/>
        <v>72.505572308902586</v>
      </c>
      <c r="AA183" s="35">
        <f t="shared" si="45"/>
        <v>-3.369769839766775</v>
      </c>
      <c r="AB183" s="35">
        <f t="shared" si="46"/>
        <v>-3.369769839766775</v>
      </c>
      <c r="AC183" s="35">
        <f t="shared" si="47"/>
        <v>-3.3697698397667892</v>
      </c>
      <c r="AD183" s="36"/>
      <c r="AE183" s="36"/>
      <c r="AF183">
        <v>2.75</v>
      </c>
      <c r="AG183">
        <v>1.47</v>
      </c>
      <c r="AI183" s="36"/>
      <c r="AJ183" t="s">
        <v>314</v>
      </c>
      <c r="AK183" s="35"/>
      <c r="AL183" s="35"/>
    </row>
    <row r="184" spans="1:38" ht="15" x14ac:dyDescent="0.25">
      <c r="A184">
        <v>2.63</v>
      </c>
      <c r="B184">
        <v>2.9</v>
      </c>
      <c r="C184">
        <v>3.24</v>
      </c>
      <c r="D184" s="20">
        <f t="shared" si="35"/>
        <v>3.3697698397667786E-2</v>
      </c>
      <c r="E184" s="17">
        <f>IF(OR($A184="",$B184="",$C184=""),"",A184*'MPTO_working_3-way'!$I183)</f>
        <v>2.7186249467858663</v>
      </c>
      <c r="F184" s="21">
        <f>IF(OR($A184="",$B184="",$C184=""),"",B184*'MPTO_working_3-way'!$I183)</f>
        <v>2.9977233253532365</v>
      </c>
      <c r="G184" s="22">
        <f>IF(OR($A184="",$B184="",$C184=""),"",C184*'MPTO_working_3-way'!$I183)</f>
        <v>3.349180542808444</v>
      </c>
      <c r="H184" s="17">
        <f>IF(OR($A184="",$B184="",$C184=""),"",'MPTO_working_3-way'!E183)</f>
        <v>2.7100596301701172</v>
      </c>
      <c r="I184" s="21">
        <f>IF(OR($A184="",$B184="",$C184=""),"",'MPTO_working_3-way'!F183)</f>
        <v>2.9976466668391901</v>
      </c>
      <c r="J184" s="22">
        <f>IF(OR($A184="",$B184="",$C184=""),"",'MPTO_working_3-way'!G183)</f>
        <v>3.3623684024332059</v>
      </c>
      <c r="K184" s="17">
        <f>IF(OR($A184="",$B184="",$C184=""),"",'OddsRatio_working_3-way'!H183)</f>
        <v>2.7141264484811312</v>
      </c>
      <c r="L184" s="21">
        <f>IF(OR($A184="",$B184="",$C184=""),"",'OddsRatio_working_3-way'!I183)</f>
        <v>2.9980615043645091</v>
      </c>
      <c r="M184" s="22">
        <f>IF(OR($A184="",$B184="",$C184=""),"",'OddsRatio_working_3-way'!J183)</f>
        <v>3.3556093525139477</v>
      </c>
      <c r="N184" s="23">
        <f t="shared" si="36"/>
        <v>36.783301101619934</v>
      </c>
      <c r="O184" s="24">
        <f t="shared" si="37"/>
        <v>33.358648930089807</v>
      </c>
      <c r="P184" s="24">
        <f t="shared" si="38"/>
        <v>29.858049968290256</v>
      </c>
      <c r="Q184" t="s">
        <v>85</v>
      </c>
      <c r="R184" t="s">
        <v>119</v>
      </c>
      <c r="S184" s="62">
        <v>44451</v>
      </c>
      <c r="T184" s="35">
        <v>100</v>
      </c>
      <c r="U184" s="35">
        <f t="shared" si="39"/>
        <v>38.271604938271601</v>
      </c>
      <c r="V184" s="35">
        <f t="shared" si="40"/>
        <v>75.845410628019309</v>
      </c>
      <c r="W184" s="35">
        <f t="shared" si="41"/>
        <v>82.174688057040996</v>
      </c>
      <c r="X184" s="35">
        <f t="shared" si="42"/>
        <v>41.979901314939681</v>
      </c>
      <c r="Y184" s="35">
        <f t="shared" si="43"/>
        <v>79.553707004687396</v>
      </c>
      <c r="Z184" s="35">
        <f t="shared" si="44"/>
        <v>85.882984433709069</v>
      </c>
      <c r="AA184" s="35">
        <f t="shared" si="45"/>
        <v>-3.7082963766680805</v>
      </c>
      <c r="AB184" s="35">
        <f t="shared" si="46"/>
        <v>-3.7082963766680876</v>
      </c>
      <c r="AC184" s="35">
        <f t="shared" si="47"/>
        <v>-3.7082963766680734</v>
      </c>
      <c r="AD184" s="36"/>
      <c r="AE184" s="36"/>
      <c r="AF184">
        <v>2.69</v>
      </c>
      <c r="AG184">
        <v>1.5</v>
      </c>
      <c r="AI184" s="36"/>
      <c r="AJ184" t="s">
        <v>314</v>
      </c>
      <c r="AK184" s="35"/>
      <c r="AL184" s="35"/>
    </row>
    <row r="185" spans="1:38" s="35" customFormat="1" ht="17.25" customHeight="1" x14ac:dyDescent="0.25">
      <c r="A185">
        <v>1.62</v>
      </c>
      <c r="B185">
        <v>4.1399999999999997</v>
      </c>
      <c r="C185">
        <v>5.61</v>
      </c>
      <c r="D185" s="20">
        <f t="shared" si="35"/>
        <v>3.7082963766680743E-2</v>
      </c>
      <c r="E185" s="17">
        <f>IF(OR($A185="",$B185="",$C185=""),"",A185*'MPTO_working_3-way'!$I184)</f>
        <v>1.680074401302023</v>
      </c>
      <c r="F185" s="21">
        <f>IF(OR($A185="",$B185="",$C185=""),"",B185*'MPTO_working_3-way'!$I184)</f>
        <v>4.2935234699940583</v>
      </c>
      <c r="G185" s="22">
        <f>IF(OR($A185="",$B185="",$C185=""),"",C185*'MPTO_working_3-way'!$I184)</f>
        <v>5.818035426731079</v>
      </c>
      <c r="H185" s="17">
        <f>IF(OR($A185="",$B185="",$C185=""),"",'MPTO_working_3-way'!E184)</f>
        <v>1.6531030588503255</v>
      </c>
      <c r="I185" s="21">
        <f>IF(OR($A185="",$B185="",$C185=""),"",'MPTO_working_3-way'!F184)</f>
        <v>4.3632890941047293</v>
      </c>
      <c r="J185" s="22">
        <f>IF(OR($A185="",$B185="",$C185=""),"",'MPTO_working_3-way'!G184)</f>
        <v>6.0280134501473643</v>
      </c>
      <c r="K185" s="17">
        <f>IF(OR($A185="",$B185="",$C185=""),"",'OddsRatio_working_3-way'!H184)</f>
        <v>1.6623332166910489</v>
      </c>
      <c r="L185" s="21">
        <f>IF(OR($A185="",$B185="",$C185=""),"",'OddsRatio_working_3-way'!I184)</f>
        <v>4.3543972587256343</v>
      </c>
      <c r="M185" s="22">
        <f>IF(OR($A185="",$B185="",$C185=""),"",'OddsRatio_working_3-way'!J184)</f>
        <v>5.9247679499124768</v>
      </c>
      <c r="N185" s="23">
        <f t="shared" si="36"/>
        <v>59.521173539994457</v>
      </c>
      <c r="O185" s="24">
        <f t="shared" si="37"/>
        <v>23.290893993910878</v>
      </c>
      <c r="P185" s="24">
        <f t="shared" si="38"/>
        <v>17.187932466094658</v>
      </c>
      <c r="Q185" t="s">
        <v>57</v>
      </c>
      <c r="R185" t="s">
        <v>92</v>
      </c>
      <c r="S185" s="62">
        <v>44451</v>
      </c>
      <c r="T185" s="35">
        <v>100</v>
      </c>
      <c r="U185" s="35">
        <f t="shared" si="39"/>
        <v>65.277777777777771</v>
      </c>
      <c r="V185" s="35">
        <f t="shared" si="40"/>
        <v>70.845481049562679</v>
      </c>
      <c r="W185" s="35">
        <f t="shared" si="41"/>
        <v>60.629921259842511</v>
      </c>
      <c r="X185" s="35">
        <f t="shared" si="42"/>
        <v>68.524597690594788</v>
      </c>
      <c r="Y185" s="35">
        <f t="shared" si="43"/>
        <v>74.092300962379696</v>
      </c>
      <c r="Z185" s="35">
        <f t="shared" si="44"/>
        <v>63.876741172659536</v>
      </c>
      <c r="AA185" s="35">
        <f t="shared" si="45"/>
        <v>-3.246819912817017</v>
      </c>
      <c r="AB185" s="35">
        <f t="shared" si="46"/>
        <v>-3.246819912817017</v>
      </c>
      <c r="AC185" s="35">
        <f t="shared" si="47"/>
        <v>-3.2468199128170241</v>
      </c>
      <c r="AD185" s="36"/>
      <c r="AE185" s="36"/>
      <c r="AF185">
        <v>1.79</v>
      </c>
      <c r="AG185">
        <v>2.09</v>
      </c>
      <c r="AH185" s="36"/>
      <c r="AI185" s="36"/>
      <c r="AJ185" t="s">
        <v>318</v>
      </c>
    </row>
    <row r="186" spans="1:38" s="35" customFormat="1" ht="15" x14ac:dyDescent="0.25">
      <c r="A186">
        <v>2.88</v>
      </c>
      <c r="B186">
        <v>3.43</v>
      </c>
      <c r="C186">
        <v>2.54</v>
      </c>
      <c r="D186" s="20">
        <f t="shared" si="35"/>
        <v>3.2468199128170117E-2</v>
      </c>
      <c r="E186" s="17">
        <f>IF(OR($A186="",$B186="",$C186=""),"",A186*'MPTO_working_3-way'!$I185)</f>
        <v>2.9735084134891299</v>
      </c>
      <c r="F186" s="21">
        <f>IF(OR($A186="",$B186="",$C186=""),"",B186*'MPTO_working_3-way'!$I185)</f>
        <v>3.5413659230096237</v>
      </c>
      <c r="G186" s="22">
        <f>IF(OR($A186="",$B186="",$C186=""),"",C186*'MPTO_working_3-way'!$I185)</f>
        <v>2.6224692257855522</v>
      </c>
      <c r="H186" s="17">
        <f>IF(OR($A186="",$B186="",$C186=""),"",'MPTO_working_3-way'!E185)</f>
        <v>2.9726561191845677</v>
      </c>
      <c r="I186" s="21">
        <f>IF(OR($A186="",$B186="",$C186=""),"",'MPTO_working_3-way'!F185)</f>
        <v>3.5622372809230978</v>
      </c>
      <c r="J186" s="22">
        <f>IF(OR($A186="",$B186="",$C186=""),"",'MPTO_working_3-way'!G185)</f>
        <v>2.6117976431805432</v>
      </c>
      <c r="K186" s="17">
        <f>IF(OR($A186="",$B186="",$C186=""),"",'OddsRatio_working_3-way'!H185)</f>
        <v>2.9738077767236648</v>
      </c>
      <c r="L186" s="21">
        <f>IF(OR($A186="",$B186="",$C186=""),"",'OddsRatio_working_3-way'!I185)</f>
        <v>3.5512515411906946</v>
      </c>
      <c r="M186" s="22">
        <f>IF(OR($A186="",$B186="",$C186=""),"",'OddsRatio_working_3-way'!J185)</f>
        <v>2.6168425405076836</v>
      </c>
      <c r="N186" s="23">
        <f t="shared" si="36"/>
        <v>33.630306726678974</v>
      </c>
      <c r="O186" s="24">
        <f t="shared" si="37"/>
        <v>28.23769194543307</v>
      </c>
      <c r="P186" s="24">
        <f t="shared" si="38"/>
        <v>38.132001327887963</v>
      </c>
      <c r="Q186" t="s">
        <v>123</v>
      </c>
      <c r="R186" t="s">
        <v>272</v>
      </c>
      <c r="S186" s="62">
        <v>44451</v>
      </c>
      <c r="T186" s="35">
        <v>100</v>
      </c>
      <c r="U186" s="35">
        <f t="shared" si="39"/>
        <v>62.962962962962962</v>
      </c>
      <c r="V186" s="35">
        <f t="shared" si="40"/>
        <v>70.238095238095241</v>
      </c>
      <c r="W186" s="35">
        <f t="shared" si="41"/>
        <v>64.02877697841727</v>
      </c>
      <c r="X186" s="35">
        <f t="shared" si="42"/>
        <v>65.733127783487504</v>
      </c>
      <c r="Y186" s="35">
        <f t="shared" si="43"/>
        <v>73.008260058619783</v>
      </c>
      <c r="Z186" s="35">
        <f t="shared" si="44"/>
        <v>66.798941798941797</v>
      </c>
      <c r="AA186" s="35">
        <f t="shared" si="45"/>
        <v>-2.7701648205245419</v>
      </c>
      <c r="AB186" s="35">
        <f t="shared" si="46"/>
        <v>-2.7701648205245419</v>
      </c>
      <c r="AC186" s="35">
        <f t="shared" si="47"/>
        <v>-2.7701648205245277</v>
      </c>
      <c r="AD186" s="36"/>
      <c r="AE186" s="36"/>
      <c r="AF186">
        <v>1.95</v>
      </c>
      <c r="AG186">
        <v>1.93</v>
      </c>
      <c r="AH186" s="36"/>
      <c r="AI186" s="36"/>
      <c r="AJ186" t="s">
        <v>318</v>
      </c>
    </row>
    <row r="187" spans="1:38" ht="15" x14ac:dyDescent="0.25">
      <c r="A187">
        <v>2.7</v>
      </c>
      <c r="B187">
        <v>3.36</v>
      </c>
      <c r="C187">
        <v>2.78</v>
      </c>
      <c r="D187" s="20">
        <f t="shared" si="35"/>
        <v>2.7701648205245233E-2</v>
      </c>
      <c r="E187" s="17">
        <f>IF(OR($A187="",$B187="",$C187=""),"",A187*'MPTO_working_3-way'!$I186)</f>
        <v>2.7747944501541624</v>
      </c>
      <c r="F187" s="21">
        <f>IF(OR($A187="",$B187="",$C187=""),"",B187*'MPTO_working_3-way'!$I186)</f>
        <v>3.4530775379696239</v>
      </c>
      <c r="G187" s="22">
        <f>IF(OR($A187="",$B187="",$C187=""),"",C187*'MPTO_working_3-way'!$I186)</f>
        <v>2.8570105820105813</v>
      </c>
      <c r="H187" s="17">
        <f>IF(OR($A187="",$B187="",$C187=""),"",'MPTO_working_3-way'!E186)</f>
        <v>2.7690361795009184</v>
      </c>
      <c r="I187" s="21">
        <f>IF(OR($A187="",$B187="",$C187=""),"",'MPTO_working_3-way'!F186)</f>
        <v>3.4675847504234767</v>
      </c>
      <c r="J187" s="22">
        <f>IF(OR($A187="",$B187="",$C187=""),"",'MPTO_working_3-way'!G186)</f>
        <v>2.8532433092887071</v>
      </c>
      <c r="K187" s="17">
        <f>IF(OR($A187="",$B187="",$C187=""),"",'OddsRatio_working_3-way'!H186)</f>
        <v>2.7719645049696262</v>
      </c>
      <c r="L187" s="21">
        <f>IF(OR($A187="",$B187="",$C187=""),"",'OddsRatio_working_3-way'!I186)</f>
        <v>3.4599036657225395</v>
      </c>
      <c r="M187" s="22">
        <f>IF(OR($A187="",$B187="",$C187=""),"",'OddsRatio_working_3-way'!J186)</f>
        <v>2.8553510699093727</v>
      </c>
      <c r="N187" s="23">
        <f t="shared" si="36"/>
        <v>36.038705495624797</v>
      </c>
      <c r="O187" s="24">
        <f t="shared" si="37"/>
        <v>28.959674058984213</v>
      </c>
      <c r="P187" s="24">
        <f t="shared" si="38"/>
        <v>35.001620445390998</v>
      </c>
      <c r="Q187" t="s">
        <v>98</v>
      </c>
      <c r="R187" t="s">
        <v>58</v>
      </c>
      <c r="S187" s="62">
        <v>44451</v>
      </c>
      <c r="T187" s="35">
        <v>100</v>
      </c>
      <c r="U187" s="35">
        <f t="shared" si="39"/>
        <v>58.50622406639004</v>
      </c>
      <c r="V187" s="35">
        <f t="shared" si="40"/>
        <v>71.988795518207283</v>
      </c>
      <c r="W187" s="35">
        <f t="shared" si="41"/>
        <v>66.88741721854305</v>
      </c>
      <c r="X187" s="35">
        <f t="shared" si="42"/>
        <v>61.123787263249675</v>
      </c>
      <c r="Y187" s="35">
        <f t="shared" si="43"/>
        <v>74.606358715066918</v>
      </c>
      <c r="Z187" s="35">
        <f t="shared" si="44"/>
        <v>69.50498041540267</v>
      </c>
      <c r="AA187" s="35">
        <f t="shared" si="45"/>
        <v>-2.6175631968596349</v>
      </c>
      <c r="AB187" s="35">
        <f t="shared" si="46"/>
        <v>-2.6175631968596349</v>
      </c>
      <c r="AC187" s="35">
        <f t="shared" si="47"/>
        <v>-2.6175631968596207</v>
      </c>
      <c r="AD187" s="36"/>
      <c r="AE187" s="36"/>
      <c r="AF187">
        <v>2.09</v>
      </c>
      <c r="AG187">
        <v>1.8</v>
      </c>
      <c r="AH187" s="41"/>
      <c r="AI187" s="36"/>
      <c r="AJ187" t="s">
        <v>318</v>
      </c>
      <c r="AK187" s="35"/>
      <c r="AL187" s="35"/>
    </row>
    <row r="188" spans="1:38" s="35" customFormat="1" ht="15" x14ac:dyDescent="0.25">
      <c r="A188">
        <v>2.41</v>
      </c>
      <c r="B188">
        <v>3.57</v>
      </c>
      <c r="C188">
        <v>3.02</v>
      </c>
      <c r="D188" s="20">
        <f t="shared" si="35"/>
        <v>2.6175631968596402E-2</v>
      </c>
      <c r="E188" s="17">
        <f>IF(OR($A188="",$B188="",$C188=""),"",A188*'MPTO_working_3-way'!$I187)</f>
        <v>2.4730832730443173</v>
      </c>
      <c r="F188" s="21">
        <f>IF(OR($A188="",$B188="",$C188=""),"",B188*'MPTO_working_3-way'!$I187)</f>
        <v>3.663447006127889</v>
      </c>
      <c r="G188" s="22">
        <f>IF(OR($A188="",$B188="",$C188=""),"",C188*'MPTO_working_3-way'!$I187)</f>
        <v>3.0990504085451613</v>
      </c>
      <c r="H188" s="17">
        <f>IF(OR($A188="",$B188="",$C188=""),"",'MPTO_working_3-way'!E187)</f>
        <v>2.4617654064350663</v>
      </c>
      <c r="I188" s="21">
        <f>IF(OR($A188="",$B188="",$C188=""),"",'MPTO_working_3-way'!F187)</f>
        <v>3.6847771303602257</v>
      </c>
      <c r="J188" s="22">
        <f>IF(OR($A188="",$B188="",$C188=""),"",'MPTO_working_3-way'!G187)</f>
        <v>3.1017310351759555</v>
      </c>
      <c r="K188" s="17">
        <f>IF(OR($A188="",$B188="",$C188=""),"",'OddsRatio_working_3-way'!H187)</f>
        <v>2.4668872640198338</v>
      </c>
      <c r="L188" s="21">
        <f>IF(OR($A188="",$B188="",$C188=""),"",'OddsRatio_working_3-way'!I187)</f>
        <v>3.6736881337099097</v>
      </c>
      <c r="M188" s="22">
        <f>IF(OR($A188="",$B188="",$C188=""),"",'OddsRatio_working_3-way'!J187)</f>
        <v>3.1014980661844422</v>
      </c>
      <c r="N188" s="23">
        <f t="shared" si="36"/>
        <v>40.435354963564144</v>
      </c>
      <c r="O188" s="24">
        <f t="shared" si="37"/>
        <v>27.296696207896243</v>
      </c>
      <c r="P188" s="24">
        <f t="shared" si="38"/>
        <v>32.267948828539602</v>
      </c>
      <c r="Q188" t="s">
        <v>94</v>
      </c>
      <c r="R188" t="s">
        <v>97</v>
      </c>
      <c r="S188" s="62">
        <v>44451</v>
      </c>
      <c r="T188" s="35">
        <v>100</v>
      </c>
      <c r="U188" s="35">
        <f t="shared" si="39"/>
        <v>59.677419354838712</v>
      </c>
      <c r="V188" s="35">
        <f t="shared" si="40"/>
        <v>70.845481049562679</v>
      </c>
      <c r="W188" s="35">
        <f t="shared" si="41"/>
        <v>63.369963369963365</v>
      </c>
      <c r="X188" s="35">
        <f t="shared" si="42"/>
        <v>65.784555580473935</v>
      </c>
      <c r="Y188" s="35">
        <f t="shared" si="43"/>
        <v>76.952617275197923</v>
      </c>
      <c r="Z188" s="35">
        <f t="shared" si="44"/>
        <v>69.477099595598602</v>
      </c>
      <c r="AA188" s="35">
        <f t="shared" si="45"/>
        <v>-6.1071362256352231</v>
      </c>
      <c r="AB188" s="35">
        <f t="shared" si="46"/>
        <v>-6.1071362256352444</v>
      </c>
      <c r="AC188" s="35">
        <f t="shared" si="47"/>
        <v>-6.1071362256352373</v>
      </c>
      <c r="AD188" s="36"/>
      <c r="AE188" s="36"/>
      <c r="AF188">
        <v>1.81</v>
      </c>
      <c r="AG188">
        <v>2.09</v>
      </c>
      <c r="AH188" s="41"/>
      <c r="AI188" s="36"/>
      <c r="AJ188" t="s">
        <v>318</v>
      </c>
    </row>
    <row r="189" spans="1:38" ht="15" x14ac:dyDescent="0.25">
      <c r="A189">
        <v>2.48</v>
      </c>
      <c r="B189">
        <v>3.43</v>
      </c>
      <c r="C189">
        <v>2.73</v>
      </c>
      <c r="D189" s="20">
        <f t="shared" si="35"/>
        <v>6.1071362256352346E-2</v>
      </c>
      <c r="E189" s="17">
        <f>IF(OR($A189="",$B189="",$C189=""),"",A189*'MPTO_working_3-way'!$I188)</f>
        <v>2.6314569783957538</v>
      </c>
      <c r="F189" s="21">
        <f>IF(OR($A189="",$B189="",$C189=""),"",B189*'MPTO_working_3-way'!$I188)</f>
        <v>3.6394747725392889</v>
      </c>
      <c r="G189" s="22">
        <f>IF(OR($A189="",$B189="",$C189=""),"",C189*'MPTO_working_3-way'!$I188)</f>
        <v>2.896724818959842</v>
      </c>
      <c r="H189" s="17">
        <f>IF(OR($A189="",$B189="",$C189=""),"",'MPTO_working_3-way'!E188)</f>
        <v>2.6118615529316918</v>
      </c>
      <c r="I189" s="21">
        <f>IF(OR($A189="",$B189="",$C189=""),"",'MPTO_working_3-way'!F188)</f>
        <v>3.6874778621383659</v>
      </c>
      <c r="J189" s="22">
        <f>IF(OR($A189="",$B189="",$C189=""),"",'MPTO_working_3-way'!G188)</f>
        <v>2.8906475639239777</v>
      </c>
      <c r="K189" s="17">
        <f>IF(OR($A189="",$B189="",$C189=""),"",'OddsRatio_working_3-way'!H188)</f>
        <v>2.6212215672951622</v>
      </c>
      <c r="L189" s="21">
        <f>IF(OR($A189="",$B189="",$C189=""),"",'OddsRatio_working_3-way'!I188)</f>
        <v>3.6618705463021932</v>
      </c>
      <c r="M189" s="22">
        <f>IF(OR($A189="",$B189="",$C189=""),"",'OddsRatio_working_3-way'!J188)</f>
        <v>2.8950765617706971</v>
      </c>
      <c r="N189" s="23">
        <f t="shared" si="36"/>
        <v>38.001761313599047</v>
      </c>
      <c r="O189" s="24">
        <f t="shared" si="37"/>
        <v>27.476492145109511</v>
      </c>
      <c r="P189" s="24">
        <f t="shared" si="38"/>
        <v>34.521746541291442</v>
      </c>
      <c r="Q189" t="s">
        <v>195</v>
      </c>
      <c r="R189" t="s">
        <v>279</v>
      </c>
      <c r="S189" s="62">
        <v>44452</v>
      </c>
      <c r="T189" s="35">
        <v>100</v>
      </c>
      <c r="U189" s="35">
        <f t="shared" si="39"/>
        <v>42.528735632183903</v>
      </c>
      <c r="V189" s="35">
        <f t="shared" si="40"/>
        <v>73.890339425587456</v>
      </c>
      <c r="W189" s="35">
        <f t="shared" si="41"/>
        <v>81.308411214953281</v>
      </c>
      <c r="X189" s="35">
        <f t="shared" si="42"/>
        <v>44.801249359459263</v>
      </c>
      <c r="Y189" s="35">
        <f t="shared" si="43"/>
        <v>76.162853152862823</v>
      </c>
      <c r="Z189" s="35">
        <f t="shared" si="44"/>
        <v>83.58092494222862</v>
      </c>
      <c r="AA189" s="35">
        <f t="shared" si="45"/>
        <v>-2.2725137272753599</v>
      </c>
      <c r="AB189" s="35">
        <f t="shared" si="46"/>
        <v>-2.272513727275367</v>
      </c>
      <c r="AC189" s="35">
        <f t="shared" si="47"/>
        <v>-2.2725137272753386</v>
      </c>
      <c r="AD189" s="36"/>
      <c r="AE189" s="36"/>
      <c r="AF189">
        <v>1.83</v>
      </c>
      <c r="AG189">
        <v>2.0099999999999998</v>
      </c>
      <c r="AH189" s="41"/>
      <c r="AI189" s="36"/>
      <c r="AJ189" t="s">
        <v>315</v>
      </c>
      <c r="AK189" s="35"/>
      <c r="AL189" s="35"/>
    </row>
    <row r="190" spans="1:38" ht="15" x14ac:dyDescent="0.25">
      <c r="A190">
        <v>1.74</v>
      </c>
      <c r="B190">
        <v>3.83</v>
      </c>
      <c r="C190">
        <v>5.35</v>
      </c>
      <c r="D190" s="20">
        <f t="shared" si="35"/>
        <v>2.2725137272753493E-2</v>
      </c>
      <c r="E190" s="17">
        <f>IF(OR($A190="",$B190="",$C190=""),"",A190*'MPTO_working_3-way'!$I189)</f>
        <v>1.7795417388545911</v>
      </c>
      <c r="F190" s="21">
        <f>IF(OR($A190="",$B190="",$C190=""),"",B190*'MPTO_working_3-way'!$I189)</f>
        <v>3.9170372757546459</v>
      </c>
      <c r="G190" s="22">
        <f>IF(OR($A190="",$B190="",$C190=""),"",C190*'MPTO_working_3-way'!$I189)</f>
        <v>5.4715794844092311</v>
      </c>
      <c r="H190" s="17">
        <f>IF(OR($A190="",$B190="",$C190=""),"",'MPTO_working_3-way'!E189)</f>
        <v>1.7632405322209705</v>
      </c>
      <c r="I190" s="21">
        <f>IF(OR($A190="",$B190="",$C190=""),"",'MPTO_working_3-way'!F189)</f>
        <v>3.9444377040480854</v>
      </c>
      <c r="J190" s="22">
        <f>IF(OR($A190="",$B190="",$C190=""),"",'MPTO_working_3-way'!G189)</f>
        <v>5.5759747101114181</v>
      </c>
      <c r="K190" s="17">
        <f>IF(OR($A190="",$B190="",$C190=""),"",'OddsRatio_working_3-way'!H189)</f>
        <v>1.7692423358817522</v>
      </c>
      <c r="L190" s="21">
        <f>IF(OR($A190="",$B190="",$C190=""),"",'OddsRatio_working_3-way'!I189)</f>
        <v>3.9418321764126474</v>
      </c>
      <c r="M190" s="22">
        <f>IF(OR($A190="",$B190="",$C190=""),"",'OddsRatio_working_3-way'!J189)</f>
        <v>5.5218975149805694</v>
      </c>
      <c r="N190" s="23">
        <f t="shared" si="36"/>
        <v>56.194242493219285</v>
      </c>
      <c r="O190" s="24">
        <f t="shared" si="37"/>
        <v>25.529499200574818</v>
      </c>
      <c r="P190" s="24">
        <f t="shared" si="38"/>
        <v>18.276258306205897</v>
      </c>
      <c r="Q190" t="s">
        <v>101</v>
      </c>
      <c r="R190" t="s">
        <v>64</v>
      </c>
      <c r="S190" s="62">
        <v>44452</v>
      </c>
      <c r="T190" s="35">
        <v>100</v>
      </c>
      <c r="U190" s="35">
        <f t="shared" si="39"/>
        <v>77.220956719817764</v>
      </c>
      <c r="V190" s="35">
        <f t="shared" si="40"/>
        <v>67.21311475409837</v>
      </c>
      <c r="W190" s="35">
        <f t="shared" si="41"/>
        <v>51.456310679611654</v>
      </c>
      <c r="X190" s="35">
        <f t="shared" si="42"/>
        <v>81.330574566289997</v>
      </c>
      <c r="Y190" s="35">
        <f t="shared" si="43"/>
        <v>71.322732600570589</v>
      </c>
      <c r="Z190" s="35">
        <f t="shared" si="44"/>
        <v>55.565928526083873</v>
      </c>
      <c r="AA190" s="35">
        <f t="shared" si="45"/>
        <v>-4.1096178464722328</v>
      </c>
      <c r="AB190" s="35">
        <f t="shared" si="46"/>
        <v>-4.1096178464722186</v>
      </c>
      <c r="AC190" s="35">
        <f t="shared" si="47"/>
        <v>-4.1096178464722186</v>
      </c>
      <c r="AD190" s="36"/>
      <c r="AE190" s="36"/>
      <c r="AF190">
        <v>2.0299999999999998</v>
      </c>
      <c r="AG190">
        <v>1.88</v>
      </c>
      <c r="AH190" s="41"/>
      <c r="AI190" s="36"/>
      <c r="AJ190" t="s">
        <v>319</v>
      </c>
      <c r="AK190" s="35"/>
      <c r="AL190" s="35"/>
    </row>
    <row r="191" spans="1:38" ht="15" x14ac:dyDescent="0.25">
      <c r="A191">
        <v>4.3899999999999997</v>
      </c>
      <c r="B191">
        <v>3.05</v>
      </c>
      <c r="C191">
        <v>2.06</v>
      </c>
      <c r="D191" s="20">
        <f t="shared" si="35"/>
        <v>4.1096178464722133E-2</v>
      </c>
      <c r="E191" s="17">
        <f>IF(OR($A191="",$B191="",$C191=""),"",A191*'MPTO_working_3-way'!$I190)</f>
        <v>4.5704122234601297</v>
      </c>
      <c r="F191" s="21">
        <f>IF(OR($A191="",$B191="",$C191=""),"",B191*'MPTO_working_3-way'!$I190)</f>
        <v>3.1753433443174024</v>
      </c>
      <c r="G191" s="22">
        <f>IF(OR($A191="",$B191="",$C191=""),"",C191*'MPTO_working_3-way'!$I190)</f>
        <v>2.1446581276373275</v>
      </c>
      <c r="H191" s="17">
        <f>IF(OR($A191="",$B191="",$C191=""),"",'MPTO_working_3-way'!E190)</f>
        <v>4.670895550611978</v>
      </c>
      <c r="I191" s="21">
        <f>IF(OR($A191="",$B191="",$C191=""),"",'MPTO_working_3-way'!F190)</f>
        <v>3.1829888212605684</v>
      </c>
      <c r="J191" s="22">
        <f>IF(OR($A191="",$B191="",$C191=""),"",'MPTO_working_3-way'!G190)</f>
        <v>2.1198199972998566</v>
      </c>
      <c r="K191" s="17">
        <f>IF(OR($A191="",$B191="",$C191=""),"",'OddsRatio_working_3-way'!H190)</f>
        <v>4.6147570218065104</v>
      </c>
      <c r="L191" s="21">
        <f>IF(OR($A191="",$B191="",$C191=""),"",'OddsRatio_working_3-way'!I190)</f>
        <v>3.1859150131868272</v>
      </c>
      <c r="M191" s="22">
        <f>IF(OR($A191="",$B191="",$C191=""),"",'OddsRatio_working_3-way'!J190)</f>
        <v>2.1302780068185547</v>
      </c>
      <c r="N191" s="23">
        <f t="shared" si="36"/>
        <v>21.87986446533106</v>
      </c>
      <c r="O191" s="24">
        <f t="shared" si="37"/>
        <v>31.492657377968307</v>
      </c>
      <c r="P191" s="24">
        <f t="shared" si="38"/>
        <v>46.627478156700647</v>
      </c>
      <c r="Q191" t="s">
        <v>261</v>
      </c>
      <c r="R191" t="s">
        <v>248</v>
      </c>
      <c r="S191" s="62">
        <v>44452</v>
      </c>
      <c r="T191" s="35">
        <v>100</v>
      </c>
      <c r="U191" s="35">
        <f t="shared" si="39"/>
        <v>27.007299270072991</v>
      </c>
      <c r="V191" s="35">
        <f t="shared" si="40"/>
        <v>77.777777777777771</v>
      </c>
      <c r="W191" s="35">
        <f t="shared" si="41"/>
        <v>86.893840104849275</v>
      </c>
      <c r="X191" s="35">
        <f t="shared" si="42"/>
        <v>35.328382117372939</v>
      </c>
      <c r="Y191" s="35">
        <f t="shared" si="43"/>
        <v>86.09886062507772</v>
      </c>
      <c r="Z191" s="35">
        <f t="shared" si="44"/>
        <v>95.214922952149223</v>
      </c>
      <c r="AA191" s="35">
        <f t="shared" si="45"/>
        <v>-8.3210828472999481</v>
      </c>
      <c r="AB191" s="35">
        <f t="shared" si="46"/>
        <v>-8.3210828472999481</v>
      </c>
      <c r="AC191" s="35">
        <f t="shared" si="47"/>
        <v>-8.3210828472999481</v>
      </c>
      <c r="AD191" s="36"/>
      <c r="AE191" s="36"/>
      <c r="AF191">
        <v>2.2799999999999998</v>
      </c>
      <c r="AG191">
        <v>1.66</v>
      </c>
      <c r="AH191" s="41"/>
      <c r="AI191" s="36"/>
      <c r="AJ191" t="s">
        <v>321</v>
      </c>
      <c r="AK191" s="35"/>
      <c r="AL191" s="35"/>
    </row>
    <row r="192" spans="1:38" ht="15" x14ac:dyDescent="0.25">
      <c r="A192">
        <v>1.37</v>
      </c>
      <c r="B192">
        <v>4.5</v>
      </c>
      <c r="C192">
        <v>7.63</v>
      </c>
      <c r="D192" s="20">
        <f t="shared" si="35"/>
        <v>8.3210828472999543E-2</v>
      </c>
      <c r="E192" s="17">
        <f>IF(OR($A192="",$B192="",$C192=""),"",A192*'MPTO_working_3-way'!$I191)</f>
        <v>1.4839988350080096</v>
      </c>
      <c r="F192" s="21">
        <f>IF(OR($A192="",$B192="",$C192=""),"",B192*'MPTO_working_3-way'!$I191)</f>
        <v>4.8744487281284981</v>
      </c>
      <c r="G192" s="22">
        <f>IF(OR($A192="",$B192="",$C192=""),"",C192*'MPTO_working_3-way'!$I191)</f>
        <v>8.264898621248987</v>
      </c>
      <c r="H192" s="17">
        <f>IF(OR($A192="",$B192="",$C192=""),"",'MPTO_working_3-way'!E191)</f>
        <v>1.4241158492433965</v>
      </c>
      <c r="I192" s="21">
        <f>IF(OR($A192="",$B192="",$C192=""),"",'MPTO_working_3-way'!F191)</f>
        <v>5.1417773267772269</v>
      </c>
      <c r="J192" s="22">
        <f>IF(OR($A192="",$B192="",$C192=""),"",'MPTO_working_3-way'!G191)</f>
        <v>9.6782320646601558</v>
      </c>
      <c r="K192" s="17">
        <f>IF(OR($A192="",$B192="",$C192=""),"",'OddsRatio_working_3-way'!H191)</f>
        <v>1.4406767026954304</v>
      </c>
      <c r="L192" s="21">
        <f>IF(OR($A192="",$B192="",$C192=""),"",'OddsRatio_working_3-way'!I191)</f>
        <v>5.1685634038756927</v>
      </c>
      <c r="M192" s="22">
        <f>IF(OR($A192="",$B192="",$C192=""),"",'OddsRatio_working_3-way'!J191)</f>
        <v>8.896450105055953</v>
      </c>
      <c r="N192" s="23">
        <f t="shared" si="36"/>
        <v>67.385497643911734</v>
      </c>
      <c r="O192" s="24">
        <f t="shared" si="37"/>
        <v>20.515140393813134</v>
      </c>
      <c r="P192" s="24">
        <f t="shared" si="38"/>
        <v>12.099361962275111</v>
      </c>
      <c r="Q192" t="s">
        <v>483</v>
      </c>
      <c r="R192" t="s">
        <v>484</v>
      </c>
      <c r="S192" s="62">
        <v>44452</v>
      </c>
      <c r="T192" s="35">
        <v>100</v>
      </c>
      <c r="U192" s="35">
        <f t="shared" si="39"/>
        <v>54.337899543379002</v>
      </c>
      <c r="V192" s="35">
        <f t="shared" si="40"/>
        <v>73.890339425587456</v>
      </c>
      <c r="W192" s="35">
        <f t="shared" si="41"/>
        <v>69.6048632218845</v>
      </c>
      <c r="X192" s="35">
        <f t="shared" si="42"/>
        <v>56.504797352528023</v>
      </c>
      <c r="Y192" s="35">
        <f t="shared" si="43"/>
        <v>76.057237234736505</v>
      </c>
      <c r="Z192" s="35">
        <f t="shared" si="44"/>
        <v>71.771761031033535</v>
      </c>
      <c r="AA192" s="35">
        <f t="shared" si="45"/>
        <v>-2.1668978091490203</v>
      </c>
      <c r="AB192" s="35">
        <f t="shared" si="46"/>
        <v>-2.1668978091490487</v>
      </c>
      <c r="AC192" s="35">
        <f t="shared" si="47"/>
        <v>-2.1668978091490345</v>
      </c>
      <c r="AD192" s="36"/>
      <c r="AE192" s="36"/>
      <c r="AF192">
        <v>2.1</v>
      </c>
      <c r="AG192">
        <v>1.68</v>
      </c>
      <c r="AH192" s="41"/>
      <c r="AI192" s="36"/>
      <c r="AJ192" t="s">
        <v>485</v>
      </c>
      <c r="AK192" s="35"/>
      <c r="AL192" s="35"/>
    </row>
    <row r="193" spans="1:38" s="35" customFormat="1" ht="15" x14ac:dyDescent="0.25">
      <c r="A193">
        <v>2.19</v>
      </c>
      <c r="B193">
        <v>3.83</v>
      </c>
      <c r="C193">
        <v>3.29</v>
      </c>
      <c r="D193" s="20">
        <f t="shared" si="35"/>
        <v>2.1668978091490265E-2</v>
      </c>
      <c r="E193" s="17">
        <f>IF(OR($A193="",$B193="",$C193=""),"",A193*'MPTO_working_3-way'!$I192)</f>
        <v>2.2374550620203637</v>
      </c>
      <c r="F193" s="21">
        <f>IF(OR($A193="",$B193="",$C193=""),"",B193*'MPTO_working_3-way'!$I192)</f>
        <v>3.912992186090408</v>
      </c>
      <c r="G193" s="22">
        <f>IF(OR($A193="",$B193="",$C193=""),"",C193*'MPTO_working_3-way'!$I192)</f>
        <v>3.361290937921003</v>
      </c>
      <c r="H193" s="17">
        <f>IF(OR($A193="",$B193="",$C193=""),"",'MPTO_working_3-way'!E192)</f>
        <v>2.2251989852847802</v>
      </c>
      <c r="I193" s="21">
        <f>IF(OR($A193="",$B193="",$C193=""),"",'MPTO_working_3-way'!F192)</f>
        <v>3.9389678509637731</v>
      </c>
      <c r="J193" s="22">
        <f>IF(OR($A193="",$B193="",$C193=""),"",'MPTO_working_3-way'!G192)</f>
        <v>3.370085519178748</v>
      </c>
      <c r="K193" s="17">
        <f>IF(OR($A193="",$B193="",$C193=""),"",'OddsRatio_working_3-way'!H192)</f>
        <v>2.2303845093232986</v>
      </c>
      <c r="L193" s="21">
        <f>IF(OR($A193="",$B193="",$C193=""),"",'OddsRatio_working_3-way'!I192)</f>
        <v>3.9260404717520481</v>
      </c>
      <c r="M193" s="22">
        <f>IF(OR($A193="",$B193="",$C193=""),"",'OddsRatio_working_3-way'!J192)</f>
        <v>3.3677147280255078</v>
      </c>
      <c r="N193" s="23">
        <f t="shared" si="36"/>
        <v>44.693635057726077</v>
      </c>
      <c r="O193" s="24">
        <f t="shared" si="37"/>
        <v>25.555890542146244</v>
      </c>
      <c r="P193" s="24">
        <f t="shared" si="38"/>
        <v>29.75047440012769</v>
      </c>
      <c r="Q193" t="s">
        <v>421</v>
      </c>
      <c r="R193" t="s">
        <v>400</v>
      </c>
      <c r="S193" s="62">
        <v>44452</v>
      </c>
      <c r="T193" s="35">
        <v>100</v>
      </c>
      <c r="U193" s="35">
        <f t="shared" si="39"/>
        <v>51.92307692307692</v>
      </c>
      <c r="V193" s="35">
        <f t="shared" si="40"/>
        <v>69.879518072289159</v>
      </c>
      <c r="W193" s="35">
        <f t="shared" si="41"/>
        <v>74.811083123425689</v>
      </c>
      <c r="X193" s="35">
        <f t="shared" si="42"/>
        <v>55.309398804285159</v>
      </c>
      <c r="Y193" s="35">
        <f t="shared" si="43"/>
        <v>73.265839953497377</v>
      </c>
      <c r="Z193" s="35">
        <f t="shared" si="44"/>
        <v>78.197405004633922</v>
      </c>
      <c r="AA193" s="35">
        <f t="shared" si="45"/>
        <v>-3.3863218812082394</v>
      </c>
      <c r="AB193" s="35">
        <f t="shared" si="46"/>
        <v>-3.3863218812082181</v>
      </c>
      <c r="AC193" s="35">
        <f t="shared" si="47"/>
        <v>-3.3863218812082323</v>
      </c>
      <c r="AD193" s="36"/>
      <c r="AE193" s="36"/>
      <c r="AF193">
        <v>1.7</v>
      </c>
      <c r="AG193">
        <v>2.2599999999999998</v>
      </c>
      <c r="AH193" s="41"/>
      <c r="AI193" s="36"/>
      <c r="AJ193" t="s">
        <v>458</v>
      </c>
    </row>
    <row r="194" spans="1:38" ht="15" x14ac:dyDescent="0.25">
      <c r="A194">
        <v>2.08</v>
      </c>
      <c r="B194">
        <v>3.32</v>
      </c>
      <c r="C194">
        <v>3.97</v>
      </c>
      <c r="D194" s="20">
        <f t="shared" si="35"/>
        <v>3.386321881208243E-2</v>
      </c>
      <c r="E194" s="17">
        <f>IF(OR($A194="",$B194="",$C194=""),"",A194*'MPTO_working_3-way'!$I193)</f>
        <v>2.1504354951291313</v>
      </c>
      <c r="F194" s="21">
        <f>IF(OR($A194="",$B194="",$C194=""),"",B194*'MPTO_working_3-way'!$I193)</f>
        <v>3.4324258864561137</v>
      </c>
      <c r="G194" s="22">
        <f>IF(OR($A194="",$B194="",$C194=""),"",C194*'MPTO_working_3-way'!$I193)</f>
        <v>4.1044369786839674</v>
      </c>
      <c r="H194" s="17">
        <f>IF(OR($A194="",$B194="",$C194=""),"",'MPTO_working_3-way'!E193)</f>
        <v>2.1300094227742736</v>
      </c>
      <c r="I194" s="21">
        <f>IF(OR($A194="",$B194="",$C194=""),"",'MPTO_working_3-way'!F193)</f>
        <v>3.4492621170426712</v>
      </c>
      <c r="J194" s="22">
        <f>IF(OR($A194="",$B194="",$C194=""),"",'MPTO_working_3-way'!G193)</f>
        <v>4.1562512886316618</v>
      </c>
      <c r="K194" s="17">
        <f>IF(OR($A194="",$B194="",$C194=""),"",'OddsRatio_working_3-way'!H193)</f>
        <v>2.1383511974771481</v>
      </c>
      <c r="L194" s="21">
        <f>IF(OR($A194="",$B194="",$C194=""),"",'OddsRatio_working_3-way'!I193)</f>
        <v>3.4453470168027622</v>
      </c>
      <c r="M194" s="22">
        <f>IF(OR($A194="",$B194="",$C194=""),"",'OddsRatio_working_3-way'!J193)</f>
        <v>4.1304657930621564</v>
      </c>
      <c r="N194" s="23">
        <f t="shared" si="36"/>
        <v>46.502208611467836</v>
      </c>
      <c r="O194" s="24">
        <f t="shared" si="37"/>
        <v>29.133913828871417</v>
      </c>
      <c r="P194" s="24">
        <f t="shared" si="38"/>
        <v>24.363877559660729</v>
      </c>
      <c r="Q194" t="s">
        <v>80</v>
      </c>
      <c r="R194" t="s">
        <v>361</v>
      </c>
      <c r="S194" s="62">
        <v>44452</v>
      </c>
      <c r="T194" s="35">
        <v>100</v>
      </c>
      <c r="U194" s="35">
        <f t="shared" si="39"/>
        <v>67.10526315789474</v>
      </c>
      <c r="V194" s="35">
        <f t="shared" si="40"/>
        <v>69.418960244648318</v>
      </c>
      <c r="W194" s="35">
        <f t="shared" si="41"/>
        <v>60.15936254980079</v>
      </c>
      <c r="X194" s="35">
        <f t="shared" si="42"/>
        <v>70.421677205550878</v>
      </c>
      <c r="Y194" s="35">
        <f t="shared" si="43"/>
        <v>72.735374292304471</v>
      </c>
      <c r="Z194" s="35">
        <f t="shared" si="44"/>
        <v>63.475776597456942</v>
      </c>
      <c r="AA194" s="35">
        <f t="shared" si="45"/>
        <v>-3.3164140476561386</v>
      </c>
      <c r="AB194" s="35">
        <f t="shared" si="46"/>
        <v>-3.3164140476561528</v>
      </c>
      <c r="AC194" s="35">
        <f t="shared" si="47"/>
        <v>-3.3164140476561528</v>
      </c>
      <c r="AD194" s="36"/>
      <c r="AE194" s="36"/>
      <c r="AF194">
        <v>2.48</v>
      </c>
      <c r="AG194">
        <v>1.57</v>
      </c>
      <c r="AH194" s="41"/>
      <c r="AI194" s="36"/>
      <c r="AJ194" t="s">
        <v>312</v>
      </c>
      <c r="AK194" s="35"/>
      <c r="AL194" s="35"/>
    </row>
    <row r="195" spans="1:38" ht="15" x14ac:dyDescent="0.25">
      <c r="A195">
        <v>3.04</v>
      </c>
      <c r="B195">
        <v>3.27</v>
      </c>
      <c r="C195">
        <v>2.5099999999999998</v>
      </c>
      <c r="D195" s="20">
        <f t="shared" si="35"/>
        <v>3.3164140476561466E-2</v>
      </c>
      <c r="E195" s="17">
        <f>IF(OR($A195="",$B195="",$C195=""),"",A195*'MPTO_working_3-way'!$I194)</f>
        <v>3.1408189870487471</v>
      </c>
      <c r="F195" s="21">
        <f>IF(OR($A195="",$B195="",$C195=""),"",B195*'MPTO_working_3-way'!$I194)</f>
        <v>3.3784467393583562</v>
      </c>
      <c r="G195" s="22">
        <f>IF(OR($A195="",$B195="",$C195=""),"",C195*'MPTO_working_3-way'!$I194)</f>
        <v>2.5932419925961692</v>
      </c>
      <c r="H195" s="17">
        <f>IF(OR($A195="",$B195="",$C195=""),"",'MPTO_working_3-way'!E194)</f>
        <v>3.1457159657361986</v>
      </c>
      <c r="I195" s="21">
        <f>IF(OR($A195="",$B195="",$C195=""),"",'MPTO_working_3-way'!F194)</f>
        <v>3.3926402579294472</v>
      </c>
      <c r="J195" s="22">
        <f>IF(OR($A195="",$B195="",$C195=""),"",'MPTO_working_3-way'!G194)</f>
        <v>2.5816334371538616</v>
      </c>
      <c r="K195" s="17">
        <f>IF(OR($A195="",$B195="",$C195=""),"",'OddsRatio_working_3-way'!H194)</f>
        <v>3.143918681918759</v>
      </c>
      <c r="L195" s="21">
        <f>IF(OR($A195="",$B195="",$C195=""),"",'OddsRatio_working_3-way'!I194)</f>
        <v>3.3856350038997962</v>
      </c>
      <c r="M195" s="22">
        <f>IF(OR($A195="",$B195="",$C195=""),"",'OddsRatio_working_3-way'!J194)</f>
        <v>2.5869202008320227</v>
      </c>
      <c r="N195" s="23">
        <f t="shared" si="36"/>
        <v>31.838829430270494</v>
      </c>
      <c r="O195" s="24">
        <f t="shared" si="37"/>
        <v>29.59940106055728</v>
      </c>
      <c r="P195" s="24">
        <f t="shared" si="38"/>
        <v>38.561769509172237</v>
      </c>
      <c r="Q195" t="s">
        <v>108</v>
      </c>
      <c r="R195" t="s">
        <v>362</v>
      </c>
      <c r="S195" s="62">
        <v>44452</v>
      </c>
      <c r="T195" s="35">
        <v>100</v>
      </c>
      <c r="U195" s="35">
        <f t="shared" si="39"/>
        <v>46.524064171122987</v>
      </c>
      <c r="V195" s="35">
        <f t="shared" si="40"/>
        <v>71.264367816091948</v>
      </c>
      <c r="W195" s="35">
        <f t="shared" si="41"/>
        <v>79.757085020242926</v>
      </c>
      <c r="X195" s="35">
        <f t="shared" si="42"/>
        <v>48.978547163665134</v>
      </c>
      <c r="Y195" s="35">
        <f t="shared" si="43"/>
        <v>73.718850808634087</v>
      </c>
      <c r="Z195" s="35">
        <f t="shared" si="44"/>
        <v>82.211568012785037</v>
      </c>
      <c r="AA195" s="35">
        <f t="shared" si="45"/>
        <v>-2.4544829925421467</v>
      </c>
      <c r="AB195" s="35">
        <f t="shared" si="46"/>
        <v>-2.4544829925421396</v>
      </c>
      <c r="AC195" s="35">
        <f t="shared" si="47"/>
        <v>-2.4544829925421112</v>
      </c>
      <c r="AD195" s="36"/>
      <c r="AE195" s="36"/>
      <c r="AF195">
        <v>2.11</v>
      </c>
      <c r="AG195">
        <v>1.77</v>
      </c>
      <c r="AH195" s="41"/>
      <c r="AI195" s="36"/>
      <c r="AJ195" t="s">
        <v>312</v>
      </c>
      <c r="AK195" s="35"/>
      <c r="AL195" s="35"/>
    </row>
    <row r="196" spans="1:38" ht="15" x14ac:dyDescent="0.25">
      <c r="A196">
        <v>1.87</v>
      </c>
      <c r="B196">
        <v>3.48</v>
      </c>
      <c r="C196">
        <v>4.9400000000000004</v>
      </c>
      <c r="D196" s="20">
        <f t="shared" si="35"/>
        <v>2.4544829925421174E-2</v>
      </c>
      <c r="E196" s="17">
        <f>IF(OR($A196="",$B196="",$C196=""),"",A196*'MPTO_working_3-way'!$I195)</f>
        <v>1.9158988319605377</v>
      </c>
      <c r="F196" s="21">
        <f>IF(OR($A196="",$B196="",$C196=""),"",B196*'MPTO_working_3-way'!$I195)</f>
        <v>3.5654160081404656</v>
      </c>
      <c r="G196" s="22">
        <f>IF(OR($A196="",$B196="",$C196=""),"",C196*'MPTO_working_3-way'!$I195)</f>
        <v>5.0612514598315812</v>
      </c>
      <c r="H196" s="17">
        <f>IF(OR($A196="",$B196="",$C196=""),"",'MPTO_working_3-way'!E195)</f>
        <v>1.8990547990349189</v>
      </c>
      <c r="I196" s="21">
        <f>IF(OR($A196="",$B196="",$C196=""),"",'MPTO_working_3-way'!F195)</f>
        <v>3.5819863243464711</v>
      </c>
      <c r="J196" s="22">
        <f>IF(OR($A196="",$B196="",$C196=""),"",'MPTO_working_3-way'!G195)</f>
        <v>5.148070348351081</v>
      </c>
      <c r="K196" s="17">
        <f>IF(OR($A196="",$B196="",$C196=""),"",'OddsRatio_working_3-way'!H195)</f>
        <v>1.9056218393135782</v>
      </c>
      <c r="L196" s="21">
        <f>IF(OR($A196="",$B196="",$C196=""),"",'OddsRatio_working_3-way'!I195)</f>
        <v>3.5815427143651419</v>
      </c>
      <c r="M196" s="22">
        <f>IF(OR($A196="",$B196="",$C196=""),"",'OddsRatio_working_3-way'!J195)</f>
        <v>5.1013218929833295</v>
      </c>
      <c r="N196" s="23">
        <f t="shared" si="36"/>
        <v>52.194822780736331</v>
      </c>
      <c r="O196" s="24">
        <f t="shared" si="37"/>
        <v>28.047217988499124</v>
      </c>
      <c r="P196" s="24">
        <f t="shared" si="38"/>
        <v>19.757959230764559</v>
      </c>
      <c r="Q196" t="s">
        <v>83</v>
      </c>
      <c r="R196" t="s">
        <v>54</v>
      </c>
      <c r="S196" s="62">
        <v>44452</v>
      </c>
      <c r="T196" s="35">
        <v>100</v>
      </c>
      <c r="U196" s="35">
        <f t="shared" si="39"/>
        <v>68.051118210862612</v>
      </c>
      <c r="V196" s="35">
        <f t="shared" si="40"/>
        <v>70.414201183431956</v>
      </c>
      <c r="W196" s="35">
        <f t="shared" si="41"/>
        <v>59.349593495934961</v>
      </c>
      <c r="X196" s="35">
        <f t="shared" si="42"/>
        <v>70.236205320633076</v>
      </c>
      <c r="Y196" s="35">
        <f t="shared" si="43"/>
        <v>72.59928829320242</v>
      </c>
      <c r="Z196" s="35">
        <f t="shared" si="44"/>
        <v>61.534680605705425</v>
      </c>
      <c r="AA196" s="35">
        <f t="shared" si="45"/>
        <v>-2.1850871097704641</v>
      </c>
      <c r="AB196" s="35">
        <f t="shared" si="46"/>
        <v>-2.1850871097704641</v>
      </c>
      <c r="AC196" s="35">
        <f t="shared" si="47"/>
        <v>-2.1850871097704641</v>
      </c>
      <c r="AD196" s="36"/>
      <c r="AE196" s="36"/>
      <c r="AF196">
        <v>2.77</v>
      </c>
      <c r="AG196">
        <v>1.5</v>
      </c>
      <c r="AH196" s="41"/>
      <c r="AI196" s="36"/>
      <c r="AJ196" t="s">
        <v>313</v>
      </c>
      <c r="AK196" s="35"/>
      <c r="AL196" s="35"/>
    </row>
    <row r="197" spans="1:38" ht="15" x14ac:dyDescent="0.25">
      <c r="A197">
        <v>3.13</v>
      </c>
      <c r="B197">
        <v>3.38</v>
      </c>
      <c r="C197">
        <v>2.46</v>
      </c>
      <c r="D197" s="20">
        <f t="shared" ref="D197:D226" si="48">IF(OR($A197="",$B197="",$C197=""),"",(1/A197)+(1/B197)+(1/C197)-1)</f>
        <v>2.1850871097704783E-2</v>
      </c>
      <c r="E197" s="17">
        <f>IF(OR($A197="",$B197="",$C197=""),"",A197*'MPTO_working_3-way'!$I196)</f>
        <v>3.1983932265358157</v>
      </c>
      <c r="F197" s="21">
        <f>IF(OR($A197="",$B197="",$C197=""),"",B197*'MPTO_working_3-way'!$I196)</f>
        <v>3.4538559443102419</v>
      </c>
      <c r="G197" s="22">
        <f>IF(OR($A197="",$B197="",$C197=""),"",C197*'MPTO_working_3-way'!$I196)</f>
        <v>2.5137531429003537</v>
      </c>
      <c r="H197" s="17">
        <f>IF(OR($A197="",$B197="",$C197=""),"",'MPTO_working_3-way'!E196)</f>
        <v>3.2030216620437617</v>
      </c>
      <c r="I197" s="21">
        <f>IF(OR($A197="",$B197="",$C197=""),"",'MPTO_working_3-way'!F196)</f>
        <v>3.4653112789451423</v>
      </c>
      <c r="J197" s="22">
        <f>IF(OR($A197="",$B197="",$C197=""),"",'MPTO_working_3-way'!G196)</f>
        <v>2.5048817556533747</v>
      </c>
      <c r="K197" s="17">
        <f>IF(OR($A197="",$B197="",$C197=""),"",'OddsRatio_working_3-way'!H196)</f>
        <v>3.2013119435065032</v>
      </c>
      <c r="L197" s="21">
        <f>IF(OR($A197="",$B197="",$C197=""),"",'OddsRatio_working_3-way'!I196)</f>
        <v>3.4596818899274542</v>
      </c>
      <c r="M197" s="22">
        <f>IF(OR($A197="",$B197="",$C197=""),"",'OddsRatio_working_3-way'!J196)</f>
        <v>2.5088804870983541</v>
      </c>
      <c r="N197" s="23">
        <f t="shared" ref="N197:N200" si="49">(1/E197)* 100</f>
        <v>31.265699029856357</v>
      </c>
      <c r="O197" s="24">
        <f t="shared" ref="O197:O200" si="50">(1/F197)* 100</f>
        <v>28.953147326464617</v>
      </c>
      <c r="P197" s="24">
        <f t="shared" ref="P197:P200" si="51">(1/G197)* 100</f>
        <v>39.781153643679026</v>
      </c>
      <c r="Q197" t="s">
        <v>135</v>
      </c>
      <c r="R197" t="s">
        <v>81</v>
      </c>
      <c r="S197" s="62">
        <v>44452</v>
      </c>
      <c r="T197" s="35">
        <v>100</v>
      </c>
      <c r="U197" s="35">
        <f t="shared" ref="U197:U200" si="52">(1/A198)*((T197*A198)-T197)</f>
        <v>74.683544303797461</v>
      </c>
      <c r="V197" s="35">
        <f t="shared" ref="V197:V200" si="53">(1/B198)*((T197*B198)-T197)</f>
        <v>66.329966329966325</v>
      </c>
      <c r="W197" s="35">
        <f t="shared" ref="W197:W200" si="54">(1/C198)*((T197*C198)-T197)</f>
        <v>55.55555555555555</v>
      </c>
      <c r="X197" s="35">
        <f t="shared" ref="X197:X200" si="55">((1/B198)+(1/C198))*T197</f>
        <v>78.114478114478118</v>
      </c>
      <c r="Y197" s="35">
        <f t="shared" ref="Y197:Y200" si="56">((1/A198)+(1/C198))*T197</f>
        <v>69.760900140646982</v>
      </c>
      <c r="Z197" s="35">
        <f t="shared" ref="Z197:Z200" si="57">((1/A198)+(1/B198))*T197</f>
        <v>58.986489366236192</v>
      </c>
      <c r="AA197" s="35">
        <f t="shared" si="45"/>
        <v>-3.4309338106806564</v>
      </c>
      <c r="AB197" s="35">
        <f t="shared" si="46"/>
        <v>-3.4309338106806564</v>
      </c>
      <c r="AC197" s="35">
        <f t="shared" si="47"/>
        <v>-3.4309338106806422</v>
      </c>
      <c r="AD197" s="36"/>
      <c r="AE197" s="36"/>
      <c r="AF197">
        <v>2.14</v>
      </c>
      <c r="AG197">
        <v>1.78</v>
      </c>
      <c r="AH197" s="41"/>
      <c r="AI197" s="36"/>
      <c r="AJ197" t="s">
        <v>313</v>
      </c>
      <c r="AK197" s="35"/>
      <c r="AL197" s="35"/>
    </row>
    <row r="198" spans="1:38" s="35" customFormat="1" ht="15" x14ac:dyDescent="0.25">
      <c r="A198">
        <v>3.95</v>
      </c>
      <c r="B198">
        <v>2.97</v>
      </c>
      <c r="C198">
        <v>2.25</v>
      </c>
      <c r="D198" s="20">
        <f t="shared" si="48"/>
        <v>3.4309338106806475E-2</v>
      </c>
      <c r="E198" s="17">
        <f>IF(OR($A198="",$B198="",$C198=""),"",A198*'MPTO_working_3-way'!$I197)</f>
        <v>4.085521885521886</v>
      </c>
      <c r="F198" s="21">
        <f>IF(OR($A198="",$B198="",$C198=""),"",B198*'MPTO_working_3-way'!$I197)</f>
        <v>3.0718987341772155</v>
      </c>
      <c r="G198" s="22">
        <f>IF(OR($A198="",$B198="",$C198=""),"",C198*'MPTO_working_3-way'!$I197)</f>
        <v>2.3271960107403147</v>
      </c>
      <c r="H198" s="17">
        <f>IF(OR($A198="",$B198="",$C198=""),"",'MPTO_working_3-way'!E197)</f>
        <v>4.1368792242139287</v>
      </c>
      <c r="I198" s="21">
        <f>IF(OR($A198="",$B198="",$C198=""),"",'MPTO_working_3-way'!F197)</f>
        <v>3.0744267307272333</v>
      </c>
      <c r="J198" s="22">
        <f>IF(OR($A198="",$B198="",$C198=""),"",'MPTO_working_3-way'!G197)</f>
        <v>2.3094261622756651</v>
      </c>
      <c r="K198" s="17">
        <f>IF(OR($A198="",$B198="",$C198=""),"",'OddsRatio_working_3-way'!H197)</f>
        <v>4.1088557255667784</v>
      </c>
      <c r="L198" s="21">
        <f>IF(OR($A198="",$B198="",$C198=""),"",'OddsRatio_working_3-way'!I197)</f>
        <v>3.0760833150395102</v>
      </c>
      <c r="M198" s="22">
        <f>IF(OR($A198="",$B198="",$C198=""),"",'OddsRatio_working_3-way'!J197)</f>
        <v>2.317311748121516</v>
      </c>
      <c r="N198" s="23">
        <f t="shared" si="49"/>
        <v>24.476677105653533</v>
      </c>
      <c r="O198" s="24">
        <f t="shared" si="50"/>
        <v>32.553156419976922</v>
      </c>
      <c r="P198" s="24">
        <f t="shared" si="51"/>
        <v>42.970166474369535</v>
      </c>
      <c r="Q198" t="s">
        <v>91</v>
      </c>
      <c r="R198" t="s">
        <v>88</v>
      </c>
      <c r="S198" s="62">
        <v>44452</v>
      </c>
      <c r="T198" s="35">
        <v>100</v>
      </c>
      <c r="U198" s="35">
        <f t="shared" si="52"/>
        <v>50.980392156862742</v>
      </c>
      <c r="V198" s="35">
        <f t="shared" si="53"/>
        <v>72.067039106145245</v>
      </c>
      <c r="W198" s="35">
        <f t="shared" si="54"/>
        <v>73.474801061007966</v>
      </c>
      <c r="X198" s="35">
        <f t="shared" si="55"/>
        <v>54.458159832846789</v>
      </c>
      <c r="Y198" s="35">
        <f t="shared" si="56"/>
        <v>75.544806782129285</v>
      </c>
      <c r="Z198" s="35">
        <f t="shared" si="57"/>
        <v>76.952568736992006</v>
      </c>
      <c r="AA198" s="35">
        <f t="shared" ref="AA198:AA200" si="58">U198-X198</f>
        <v>-3.4777676759840475</v>
      </c>
      <c r="AB198" s="35">
        <f t="shared" ref="AB198:AB200" si="59">V198-Y198</f>
        <v>-3.4777676759840404</v>
      </c>
      <c r="AC198" s="35">
        <f t="shared" ref="AC198:AC200" si="60">W198-Z198</f>
        <v>-3.4777676759840404</v>
      </c>
      <c r="AD198" s="36"/>
      <c r="AF198">
        <v>2.61</v>
      </c>
      <c r="AG198">
        <v>1.53</v>
      </c>
      <c r="AH198" s="41"/>
      <c r="AI198" s="36"/>
      <c r="AJ198" t="s">
        <v>314</v>
      </c>
    </row>
    <row r="199" spans="1:38" ht="15" x14ac:dyDescent="0.25">
      <c r="A199">
        <v>2.04</v>
      </c>
      <c r="B199">
        <v>3.58</v>
      </c>
      <c r="C199">
        <v>3.77</v>
      </c>
      <c r="D199" s="20">
        <f t="shared" si="48"/>
        <v>3.4777676759840448E-2</v>
      </c>
      <c r="E199" s="17">
        <f>IF(OR($A199="",$B199="",$C199=""),"",A199*'MPTO_working_3-way'!$I198)</f>
        <v>2.1109464605900747</v>
      </c>
      <c r="F199" s="21">
        <f>IF(OR($A199="",$B199="",$C199=""),"",B199*'MPTO_working_3-way'!$I198)</f>
        <v>3.7045040828002289</v>
      </c>
      <c r="G199" s="22">
        <f>IF(OR($A199="",$B199="",$C199=""),"",C199*'MPTO_working_3-way'!$I198)</f>
        <v>3.9011118413845987</v>
      </c>
      <c r="H199" s="17">
        <f>IF(OR($A199="",$B199="",$C199=""),"",'MPTO_working_3-way'!E198)</f>
        <v>2.0894121318222503</v>
      </c>
      <c r="I199" s="21">
        <f>IF(OR($A199="",$B199="",$C199=""),"",'MPTO_working_3-way'!F198)</f>
        <v>3.7350079114210244</v>
      </c>
      <c r="J199" s="22">
        <f>IF(OR($A199="",$B199="",$C199=""),"",'MPTO_working_3-way'!G198)</f>
        <v>3.9422937997898444</v>
      </c>
      <c r="K199" s="17">
        <f>IF(OR($A199="",$B199="",$C199=""),"",'OddsRatio_working_3-way'!H198)</f>
        <v>2.097986159661239</v>
      </c>
      <c r="L199" s="21">
        <f>IF(OR($A199="",$B199="",$C199=""),"",'OddsRatio_working_3-way'!I198)</f>
        <v>3.7238502806980738</v>
      </c>
      <c r="M199" s="22">
        <f>IF(OR($A199="",$B199="",$C199=""),"",'OddsRatio_working_3-way'!J198)</f>
        <v>3.9244439060207998</v>
      </c>
      <c r="N199" s="23">
        <f t="shared" si="49"/>
        <v>47.372115715358746</v>
      </c>
      <c r="O199" s="24">
        <f t="shared" si="50"/>
        <v>26.994166497020068</v>
      </c>
      <c r="P199" s="24">
        <f t="shared" si="51"/>
        <v>25.63371778762118</v>
      </c>
      <c r="Q199" t="s">
        <v>96</v>
      </c>
      <c r="R199" t="s">
        <v>377</v>
      </c>
      <c r="S199" s="62">
        <v>44452</v>
      </c>
      <c r="T199" s="35">
        <v>100</v>
      </c>
      <c r="U199" s="35">
        <f t="shared" si="52"/>
        <v>57.264957264957268</v>
      </c>
      <c r="V199" s="35">
        <f t="shared" si="53"/>
        <v>71.098265895953759</v>
      </c>
      <c r="W199" s="35">
        <f t="shared" si="54"/>
        <v>68.35443037974683</v>
      </c>
      <c r="X199" s="35">
        <f t="shared" si="55"/>
        <v>60.547303724299404</v>
      </c>
      <c r="Y199" s="35">
        <f t="shared" si="56"/>
        <v>74.380612355295895</v>
      </c>
      <c r="Z199" s="35">
        <f t="shared" si="57"/>
        <v>71.636776839088981</v>
      </c>
      <c r="AA199" s="35">
        <f t="shared" si="58"/>
        <v>-3.2823464593421363</v>
      </c>
      <c r="AB199" s="35">
        <f t="shared" si="59"/>
        <v>-3.2823464593421363</v>
      </c>
      <c r="AC199" s="35">
        <f t="shared" si="60"/>
        <v>-3.2823464593421505</v>
      </c>
      <c r="AD199" s="36"/>
      <c r="AE199" s="36"/>
      <c r="AF199">
        <v>1.93</v>
      </c>
      <c r="AG199">
        <v>1.94</v>
      </c>
      <c r="AH199" s="41"/>
      <c r="AI199" s="36"/>
      <c r="AJ199" t="s">
        <v>318</v>
      </c>
      <c r="AK199" s="35"/>
      <c r="AL199" s="35"/>
    </row>
    <row r="200" spans="1:38" s="46" customFormat="1" ht="15" x14ac:dyDescent="0.25">
      <c r="A200" s="48">
        <v>2.34</v>
      </c>
      <c r="B200" s="48">
        <v>3.46</v>
      </c>
      <c r="C200" s="48">
        <v>3.16</v>
      </c>
      <c r="D200" s="49">
        <f t="shared" si="48"/>
        <v>3.2823464593421336E-2</v>
      </c>
      <c r="E200" s="50">
        <f>IF(OR($A200="",$B200="",$C200=""),"",A200*'MPTO_working_3-way'!$I199)</f>
        <v>2.4168069071486058</v>
      </c>
      <c r="F200" s="64">
        <f>IF(OR($A200="",$B200="",$C200=""),"",B200*'MPTO_working_3-way'!$I199)</f>
        <v>3.5735691874932378</v>
      </c>
      <c r="G200" s="51">
        <f>IF(OR($A200="",$B200="",$C200=""),"",C200*'MPTO_working_3-way'!$I199)</f>
        <v>3.2637221481152117</v>
      </c>
      <c r="H200" s="50">
        <f>IF(OR($A200="",$B200="",$C200=""),"",'MPTO_working_3-way'!E199)</f>
        <v>2.401483506911418</v>
      </c>
      <c r="I200" s="64">
        <f>IF(OR($A200="",$B200="",$C200=""),"",'MPTO_working_3-way'!F199)</f>
        <v>3.5961367773043342</v>
      </c>
      <c r="J200" s="51">
        <f>IF(OR($A200="",$B200="",$C200=""),"",'MPTO_working_3-way'!G199)</f>
        <v>3.2731666244765756</v>
      </c>
      <c r="K200" s="50">
        <f>IF(OR($A200="",$B200="",$C200=""),"",'OddsRatio_working_3-way'!H199)</f>
        <v>2.4081757031754027</v>
      </c>
      <c r="L200" s="64">
        <f>IF(OR($A200="",$B200="",$C200=""),"",'OddsRatio_working_3-way'!I199)</f>
        <v>3.5851583804563361</v>
      </c>
      <c r="M200" s="51">
        <f>IF(OR($A200="",$B200="",$C200=""),"",'OddsRatio_working_3-way'!J199)</f>
        <v>3.2698951633275151</v>
      </c>
      <c r="N200" s="65">
        <f t="shared" si="49"/>
        <v>41.376909220266121</v>
      </c>
      <c r="O200" s="66">
        <f t="shared" si="50"/>
        <v>27.983227622954544</v>
      </c>
      <c r="P200" s="66">
        <f t="shared" si="51"/>
        <v>30.639863156779342</v>
      </c>
      <c r="Q200" s="48" t="s">
        <v>127</v>
      </c>
      <c r="R200" s="48" t="s">
        <v>95</v>
      </c>
      <c r="S200" s="67">
        <v>44452</v>
      </c>
      <c r="T200" s="46">
        <v>100</v>
      </c>
      <c r="U200" s="46">
        <f t="shared" si="52"/>
        <v>44.134078212290497</v>
      </c>
      <c r="V200" s="46">
        <f t="shared" si="53"/>
        <v>71.83098591549296</v>
      </c>
      <c r="W200" s="46">
        <f t="shared" si="54"/>
        <v>81.060606060606062</v>
      </c>
      <c r="X200" s="46">
        <f t="shared" si="55"/>
        <v>47.108408023900985</v>
      </c>
      <c r="Y200" s="46">
        <f t="shared" si="56"/>
        <v>74.805315727103434</v>
      </c>
      <c r="Z200" s="46">
        <f t="shared" si="57"/>
        <v>84.034935872216536</v>
      </c>
      <c r="AA200" s="46">
        <f t="shared" si="58"/>
        <v>-2.9743298116104882</v>
      </c>
      <c r="AB200" s="46">
        <f t="shared" si="59"/>
        <v>-2.9743298116104739</v>
      </c>
      <c r="AC200" s="46">
        <f t="shared" si="60"/>
        <v>-2.9743298116104739</v>
      </c>
      <c r="AD200" s="68"/>
      <c r="AE200" s="68"/>
      <c r="AF200" s="48">
        <v>1.95</v>
      </c>
      <c r="AG200" s="48">
        <v>1.92</v>
      </c>
      <c r="AH200" s="47"/>
      <c r="AI200" s="68"/>
      <c r="AJ200" s="48" t="s">
        <v>318</v>
      </c>
    </row>
    <row r="201" spans="1:38" ht="15" x14ac:dyDescent="0.25">
      <c r="A201">
        <v>1.79</v>
      </c>
      <c r="B201">
        <v>3.55</v>
      </c>
      <c r="C201">
        <v>5.28</v>
      </c>
      <c r="D201" s="20">
        <f t="shared" si="48"/>
        <v>2.9743298116104766E-2</v>
      </c>
      <c r="E201" s="17">
        <f>IF(OR($A201="",$B201="",$C201=""),"",A201*'MPTO_working_3-way'!$I200)</f>
        <v>1.8432405036278277</v>
      </c>
      <c r="F201" s="21">
        <f>IF(OR($A201="",$B201="",$C201=""),"",B201*'MPTO_working_3-way'!$I200)</f>
        <v>3.6555887083121719</v>
      </c>
      <c r="G201" s="22">
        <f>IF(OR($A201="",$B201="",$C201=""),"",C201*'MPTO_working_3-way'!$I200)</f>
        <v>5.4370446140530335</v>
      </c>
      <c r="H201" s="17">
        <f>IF(OR($A201="",$B201="",$C201=""),"",'MPTO_working_3-way'!E200)</f>
        <v>1.8223407803083822</v>
      </c>
      <c r="I201" s="21">
        <f>IF(OR($A201="",$B201="",$C201=""),"",'MPTO_working_3-way'!F200)</f>
        <v>3.6795047167569703</v>
      </c>
      <c r="J201" s="22">
        <f>IF(OR($A201="",$B201="",$C201=""),"",'MPTO_working_3-way'!G200)</f>
        <v>5.5716667515427147</v>
      </c>
      <c r="K201" s="17">
        <f>IF(OR($A201="",$B201="",$C201=""),"",'OddsRatio_working_3-way'!H200)</f>
        <v>1.8302509028754301</v>
      </c>
      <c r="L201" s="21">
        <f>IF(OR($A201="",$B201="",$C201=""),"",'OddsRatio_working_3-way'!I200)</f>
        <v>3.6799238004206916</v>
      </c>
      <c r="M201" s="22">
        <f>IF(OR($A201="",$B201="",$C201=""),"",'OddsRatio_working_3-way'!J200)</f>
        <v>5.498068182666886</v>
      </c>
      <c r="N201" s="23">
        <f t="shared" ref="N201:N226" si="61">(1/E201)* 100</f>
        <v>54.252280048741376</v>
      </c>
      <c r="O201" s="24">
        <f t="shared" ref="O201:O226" si="62">(1/F201)* 100</f>
        <v>27.355375010492132</v>
      </c>
      <c r="P201" s="24">
        <f t="shared" ref="P201:P226" si="63">(1/G201)* 100</f>
        <v>18.392344940766488</v>
      </c>
      <c r="Q201" t="s">
        <v>48</v>
      </c>
      <c r="R201" t="s">
        <v>74</v>
      </c>
      <c r="S201" s="62" t="s">
        <v>487</v>
      </c>
      <c r="T201" s="35">
        <v>100</v>
      </c>
      <c r="U201" s="35">
        <f t="shared" ref="U201:U226" si="64">(1/A202)*((T201*A202)-T201)</f>
        <v>62.264150943396231</v>
      </c>
      <c r="V201" s="35">
        <f t="shared" ref="V201:V226" si="65">(1/B202)*((T201*B202)-T201)</f>
        <v>69.512195121951223</v>
      </c>
      <c r="W201" s="35">
        <f t="shared" ref="W201:W226" si="66">(1/C202)*((T201*C202)-T201)</f>
        <v>65.517241379310349</v>
      </c>
      <c r="X201" s="35">
        <f t="shared" ref="X201:X226" si="67">((1/B202)+(1/C202))*T201</f>
        <v>64.970563498738443</v>
      </c>
      <c r="Y201" s="35">
        <f t="shared" ref="Y201:Y226" si="68">((1/A202)+(1/C202))*T201</f>
        <v>72.218607677293434</v>
      </c>
      <c r="Z201" s="35">
        <f t="shared" ref="Z201:Z226" si="69">((1/A202)+(1/B202))*T201</f>
        <v>68.223653934652546</v>
      </c>
      <c r="AA201" s="35">
        <f t="shared" ref="AA201:AA226" si="70">U201-X201</f>
        <v>-2.7064125553422116</v>
      </c>
      <c r="AB201" s="35">
        <f t="shared" ref="AB201:AB226" si="71">V201-Y201</f>
        <v>-2.7064125553422116</v>
      </c>
      <c r="AC201" s="35">
        <f t="shared" ref="AC201:AC226" si="72">W201-Z201</f>
        <v>-2.7064125553421974</v>
      </c>
      <c r="AD201" s="36"/>
      <c r="AE201" s="36"/>
      <c r="AF201">
        <v>2.19</v>
      </c>
      <c r="AG201">
        <v>1.74</v>
      </c>
      <c r="AH201" s="41"/>
      <c r="AI201" s="36"/>
      <c r="AJ201" t="s">
        <v>311</v>
      </c>
      <c r="AK201" s="35"/>
      <c r="AL201" s="35"/>
    </row>
    <row r="202" spans="1:38" ht="15" x14ac:dyDescent="0.25">
      <c r="A202">
        <v>2.65</v>
      </c>
      <c r="B202">
        <v>3.28</v>
      </c>
      <c r="C202">
        <v>2.9</v>
      </c>
      <c r="D202" s="20">
        <f t="shared" si="48"/>
        <v>2.706412555342208E-2</v>
      </c>
      <c r="E202" s="17">
        <f>IF(OR($A202="",$B202="",$C202=""),"",A202*'MPTO_working_3-way'!$I201)</f>
        <v>2.7217199327165682</v>
      </c>
      <c r="F202" s="21">
        <f>IF(OR($A202="",$B202="",$C202=""),"",B202*'MPTO_working_3-way'!$I201)</f>
        <v>3.3687703318152242</v>
      </c>
      <c r="G202" s="22">
        <f>IF(OR($A202="",$B202="",$C202=""),"",C202*'MPTO_working_3-way'!$I201)</f>
        <v>2.9784859641049239</v>
      </c>
      <c r="H202" s="17">
        <f>IF(OR($A202="",$B202="",$C202=""),"",'MPTO_working_3-way'!E201)</f>
        <v>2.7149042500484675</v>
      </c>
      <c r="I202" s="21">
        <f>IF(OR($A202="",$B202="",$C202=""),"",'MPTO_working_3-way'!F201)</f>
        <v>3.3800150182364299</v>
      </c>
      <c r="J202" s="22">
        <f>IF(OR($A202="",$B202="",$C202=""),"",'MPTO_working_3-way'!G201)</f>
        <v>2.9779079932897004</v>
      </c>
      <c r="K202" s="17">
        <f>IF(OR($A202="",$B202="",$C202=""),"",'OddsRatio_working_3-way'!H201)</f>
        <v>2.7181722064764897</v>
      </c>
      <c r="L202" s="21">
        <f>IF(OR($A202="",$B202="",$C202=""),"",'OddsRatio_working_3-way'!I201)</f>
        <v>3.3742015944038783</v>
      </c>
      <c r="M202" s="22">
        <f>IF(OR($A202="",$B202="",$C202=""),"",'OddsRatio_working_3-way'!J201)</f>
        <v>2.978501328669898</v>
      </c>
      <c r="N202" s="23">
        <f t="shared" si="61"/>
        <v>36.741473212561324</v>
      </c>
      <c r="O202" s="24">
        <f t="shared" si="62"/>
        <v>29.684421955270579</v>
      </c>
      <c r="P202" s="24">
        <f t="shared" si="63"/>
        <v>33.574104832168103</v>
      </c>
      <c r="Q202" t="s">
        <v>323</v>
      </c>
      <c r="R202" t="s">
        <v>46</v>
      </c>
      <c r="S202" s="62" t="s">
        <v>487</v>
      </c>
      <c r="T202" s="35">
        <v>100</v>
      </c>
      <c r="U202" s="35">
        <f t="shared" si="64"/>
        <v>48.453608247422686</v>
      </c>
      <c r="V202" s="35">
        <f t="shared" si="65"/>
        <v>72.67759562841529</v>
      </c>
      <c r="W202" s="35">
        <f t="shared" si="66"/>
        <v>75.786924939467312</v>
      </c>
      <c r="X202" s="35">
        <f t="shared" si="67"/>
        <v>51.535479432117384</v>
      </c>
      <c r="Y202" s="35">
        <f t="shared" si="68"/>
        <v>75.759466813110009</v>
      </c>
      <c r="Z202" s="35">
        <f t="shared" si="69"/>
        <v>78.868796124162017</v>
      </c>
      <c r="AA202" s="35">
        <f t="shared" si="70"/>
        <v>-3.0818711846946982</v>
      </c>
      <c r="AB202" s="35">
        <f t="shared" si="71"/>
        <v>-3.0818711846947195</v>
      </c>
      <c r="AC202" s="35">
        <f t="shared" si="72"/>
        <v>-3.0818711846947053</v>
      </c>
      <c r="AD202" s="36"/>
      <c r="AE202" s="36"/>
      <c r="AF202">
        <v>2.2200000000000002</v>
      </c>
      <c r="AG202">
        <v>1.71</v>
      </c>
      <c r="AH202" s="41"/>
      <c r="AI202" s="36"/>
      <c r="AJ202" t="s">
        <v>311</v>
      </c>
      <c r="AK202" s="35"/>
      <c r="AL202" s="35"/>
    </row>
    <row r="203" spans="1:38" ht="15" x14ac:dyDescent="0.25">
      <c r="A203">
        <v>1.94</v>
      </c>
      <c r="B203">
        <v>3.66</v>
      </c>
      <c r="C203">
        <v>4.13</v>
      </c>
      <c r="D203" s="20">
        <f t="shared" si="48"/>
        <v>3.0818711846947178E-2</v>
      </c>
      <c r="E203" s="17">
        <f>IF(OR($A203="",$B203="",$C203=""),"",A203*'MPTO_working_3-way'!$I202)</f>
        <v>1.9997883009830775</v>
      </c>
      <c r="F203" s="21">
        <f>IF(OR($A203="",$B203="",$C203=""),"",B203*'MPTO_working_3-way'!$I202)</f>
        <v>3.772796485359827</v>
      </c>
      <c r="G203" s="22">
        <f>IF(OR($A203="",$B203="",$C203=""),"",C203*'MPTO_working_3-way'!$I202)</f>
        <v>4.2572812799278914</v>
      </c>
      <c r="H203" s="17">
        <f>IF(OR($A203="",$B203="",$C203=""),"",'MPTO_working_3-way'!E202)</f>
        <v>1.9794493035810832</v>
      </c>
      <c r="I203" s="21">
        <f>IF(OR($A203="",$B203="",$C203=""),"",'MPTO_working_3-way'!F202)</f>
        <v>3.8029878892580995</v>
      </c>
      <c r="J203" s="22">
        <f>IF(OR($A203="",$B203="",$C203=""),"",'MPTO_working_3-way'!G202)</f>
        <v>4.3129875241280144</v>
      </c>
      <c r="K203" s="17">
        <f>IF(OR($A203="",$B203="",$C203=""),"",'OddsRatio_working_3-way'!H202)</f>
        <v>1.9873254524515107</v>
      </c>
      <c r="L203" s="21">
        <f>IF(OR($A203="",$B203="",$C203=""),"",'OddsRatio_working_3-way'!I202)</f>
        <v>3.7939209611925735</v>
      </c>
      <c r="M203" s="22">
        <f>IF(OR($A203="",$B203="",$C203=""),"",'OddsRatio_working_3-way'!J202)</f>
        <v>4.2875836874183282</v>
      </c>
      <c r="N203" s="23">
        <f t="shared" si="61"/>
        <v>50.00529303568829</v>
      </c>
      <c r="O203" s="24">
        <f t="shared" si="62"/>
        <v>26.505537838588872</v>
      </c>
      <c r="P203" s="24">
        <f t="shared" si="63"/>
        <v>23.489169125722832</v>
      </c>
      <c r="Q203" t="s">
        <v>99</v>
      </c>
      <c r="R203" t="s">
        <v>76</v>
      </c>
      <c r="S203" s="62" t="s">
        <v>487</v>
      </c>
      <c r="T203" s="35">
        <v>100</v>
      </c>
      <c r="U203" s="35">
        <f t="shared" si="64"/>
        <v>47.089947089947096</v>
      </c>
      <c r="V203" s="35">
        <f t="shared" si="65"/>
        <v>70.326409495548958</v>
      </c>
      <c r="W203" s="35">
        <f t="shared" si="66"/>
        <v>79.591836734693885</v>
      </c>
      <c r="X203" s="35">
        <f t="shared" si="67"/>
        <v>50.081753769757157</v>
      </c>
      <c r="Y203" s="35">
        <f t="shared" si="68"/>
        <v>73.318216175359041</v>
      </c>
      <c r="Z203" s="35">
        <f t="shared" si="69"/>
        <v>82.583643414503953</v>
      </c>
      <c r="AA203" s="35">
        <f t="shared" si="70"/>
        <v>-2.9918066798100611</v>
      </c>
      <c r="AB203" s="35">
        <f t="shared" si="71"/>
        <v>-2.9918066798100824</v>
      </c>
      <c r="AC203" s="35">
        <f t="shared" si="72"/>
        <v>-2.9918066798100682</v>
      </c>
      <c r="AD203" s="36"/>
      <c r="AE203" s="36"/>
      <c r="AF203">
        <v>1.68</v>
      </c>
      <c r="AG203">
        <v>2.29</v>
      </c>
      <c r="AH203" s="41"/>
      <c r="AI203" s="36"/>
      <c r="AJ203" t="s">
        <v>311</v>
      </c>
      <c r="AK203" s="35"/>
      <c r="AL203" s="35"/>
    </row>
    <row r="204" spans="1:38" ht="15" x14ac:dyDescent="0.25">
      <c r="A204">
        <v>1.89</v>
      </c>
      <c r="B204">
        <v>3.37</v>
      </c>
      <c r="C204">
        <v>4.9000000000000004</v>
      </c>
      <c r="D204" s="20">
        <f t="shared" si="48"/>
        <v>2.9918066798100718E-2</v>
      </c>
      <c r="E204" s="17">
        <f>IF(OR($A204="",$B204="",$C204=""),"",A204*'MPTO_working_3-way'!$I203)</f>
        <v>1.9465451462484102</v>
      </c>
      <c r="F204" s="21">
        <f>IF(OR($A204="",$B204="",$C204=""),"",B204*'MPTO_working_3-way'!$I203)</f>
        <v>3.4708238851095996</v>
      </c>
      <c r="G204" s="22">
        <f>IF(OR($A204="",$B204="",$C204=""),"",C204*'MPTO_working_3-way'!$I203)</f>
        <v>5.0465985273106941</v>
      </c>
      <c r="H204" s="17">
        <f>IF(OR($A204="",$B204="",$C204=""),"",'MPTO_working_3-way'!E203)</f>
        <v>1.9263077851434629</v>
      </c>
      <c r="I204" s="21">
        <f>IF(OR($A204="",$B204="",$C204=""),"",'MPTO_working_3-way'!F203)</f>
        <v>3.4871976035102628</v>
      </c>
      <c r="J204" s="22">
        <f>IF(OR($A204="",$B204="",$C204=""),"",'MPTO_working_3-way'!G203)</f>
        <v>5.1517461320104303</v>
      </c>
      <c r="K204" s="17">
        <f>IF(OR($A204="",$B204="",$C204=""),"",'OddsRatio_working_3-way'!H203)</f>
        <v>1.9342808168709069</v>
      </c>
      <c r="L204" s="21">
        <f>IF(OR($A204="",$B204="",$C204=""),"",'OddsRatio_working_3-way'!I203)</f>
        <v>3.4879163325663494</v>
      </c>
      <c r="M204" s="22">
        <f>IF(OR($A204="",$B204="",$C204=""),"",'OddsRatio_working_3-way'!J203)</f>
        <v>5.0940395346028531</v>
      </c>
      <c r="N204" s="23">
        <f t="shared" si="61"/>
        <v>51.373069971035953</v>
      </c>
      <c r="O204" s="24">
        <f t="shared" si="62"/>
        <v>28.811603040135893</v>
      </c>
      <c r="P204" s="24">
        <f t="shared" si="63"/>
        <v>19.815326988828154</v>
      </c>
      <c r="Q204" t="s">
        <v>61</v>
      </c>
      <c r="R204" t="s">
        <v>78</v>
      </c>
      <c r="S204" s="62" t="s">
        <v>487</v>
      </c>
      <c r="T204" s="35">
        <v>100</v>
      </c>
      <c r="U204" s="35">
        <f t="shared" si="64"/>
        <v>58.15899581589958</v>
      </c>
      <c r="V204" s="35">
        <f t="shared" si="65"/>
        <v>71.83098591549296</v>
      </c>
      <c r="W204" s="35">
        <f t="shared" si="66"/>
        <v>67.21311475409837</v>
      </c>
      <c r="X204" s="35">
        <f t="shared" si="67"/>
        <v>60.955899330408684</v>
      </c>
      <c r="Y204" s="35">
        <f t="shared" si="68"/>
        <v>74.627889430002057</v>
      </c>
      <c r="Z204" s="35">
        <f t="shared" si="69"/>
        <v>70.010018268607467</v>
      </c>
      <c r="AA204" s="35">
        <f t="shared" si="70"/>
        <v>-2.7969035145091041</v>
      </c>
      <c r="AB204" s="35">
        <f t="shared" si="71"/>
        <v>-2.796903514509097</v>
      </c>
      <c r="AC204" s="35">
        <f t="shared" si="72"/>
        <v>-2.796903514509097</v>
      </c>
      <c r="AD204" s="36"/>
      <c r="AE204" s="36"/>
      <c r="AF204">
        <v>2.21</v>
      </c>
      <c r="AG204">
        <v>1.72</v>
      </c>
      <c r="AH204" s="41"/>
      <c r="AI204" s="36"/>
      <c r="AJ204" t="s">
        <v>311</v>
      </c>
      <c r="AK204" s="35"/>
      <c r="AL204" s="35"/>
    </row>
    <row r="205" spans="1:38" s="35" customFormat="1" ht="15" x14ac:dyDescent="0.25">
      <c r="A205">
        <v>2.39</v>
      </c>
      <c r="B205">
        <v>3.55</v>
      </c>
      <c r="C205">
        <v>3.05</v>
      </c>
      <c r="D205" s="20">
        <f t="shared" si="48"/>
        <v>2.796903514509097E-2</v>
      </c>
      <c r="E205" s="17">
        <f>IF(OR($A205="",$B205="",$C205=""),"",A205*'MPTO_working_3-way'!$I204)</f>
        <v>2.4568459939967675</v>
      </c>
      <c r="F205" s="21">
        <f>IF(OR($A205="",$B205="",$C205=""),"",B205*'MPTO_working_3-way'!$I204)</f>
        <v>3.6492900747650729</v>
      </c>
      <c r="G205" s="22">
        <f>IF(OR($A205="",$B205="",$C205=""),"",C205*'MPTO_working_3-way'!$I204)</f>
        <v>3.1353055571925275</v>
      </c>
      <c r="H205" s="17">
        <f>IF(OR($A205="",$B205="",$C205=""),"",'MPTO_working_3-way'!E204)</f>
        <v>2.444467622676918</v>
      </c>
      <c r="I205" s="21">
        <f>IF(OR($A205="",$B205="",$C205=""),"",'MPTO_working_3-way'!F204)</f>
        <v>3.6715149996039198</v>
      </c>
      <c r="J205" s="22">
        <f>IF(OR($A205="",$B205="",$C205=""),"",'MPTO_working_3-way'!G204)</f>
        <v>3.1392656004059889</v>
      </c>
      <c r="K205" s="17">
        <f>IF(OR($A205="",$B205="",$C205=""),"",'OddsRatio_working_3-way'!H204)</f>
        <v>2.4500145176716468</v>
      </c>
      <c r="L205" s="21">
        <f>IF(OR($A205="",$B205="",$C205=""),"",'OddsRatio_working_3-way'!I204)</f>
        <v>3.6600985755846747</v>
      </c>
      <c r="M205" s="22">
        <f>IF(OR($A205="",$B205="",$C205=""),"",'OddsRatio_working_3-way'!J204)</f>
        <v>3.1385106195876795</v>
      </c>
      <c r="N205" s="23">
        <f t="shared" si="61"/>
        <v>40.702591959100047</v>
      </c>
      <c r="O205" s="24">
        <f t="shared" si="62"/>
        <v>27.402590079506794</v>
      </c>
      <c r="P205" s="24">
        <f t="shared" si="63"/>
        <v>31.894817961393159</v>
      </c>
      <c r="Q205" t="s">
        <v>45</v>
      </c>
      <c r="R205" t="s">
        <v>232</v>
      </c>
      <c r="S205" s="62" t="s">
        <v>487</v>
      </c>
      <c r="T205" s="35">
        <v>100</v>
      </c>
      <c r="U205" s="35">
        <f t="shared" si="64"/>
        <v>35.483870967741936</v>
      </c>
      <c r="V205" s="35">
        <f t="shared" si="65"/>
        <v>75.903614457831324</v>
      </c>
      <c r="W205" s="35">
        <f t="shared" si="66"/>
        <v>85.401459854014604</v>
      </c>
      <c r="X205" s="35">
        <f t="shared" si="67"/>
        <v>38.694925688154072</v>
      </c>
      <c r="Y205" s="35">
        <f t="shared" si="68"/>
        <v>79.114669178243474</v>
      </c>
      <c r="Z205" s="35">
        <f t="shared" si="69"/>
        <v>88.61251457442674</v>
      </c>
      <c r="AA205" s="35">
        <f t="shared" si="70"/>
        <v>-3.211054720412136</v>
      </c>
      <c r="AB205" s="35">
        <f t="shared" si="71"/>
        <v>-3.2110547204121502</v>
      </c>
      <c r="AC205" s="35">
        <f t="shared" si="72"/>
        <v>-3.211054720412136</v>
      </c>
      <c r="AD205" s="36"/>
      <c r="AE205" s="36"/>
      <c r="AF205">
        <v>1.93</v>
      </c>
      <c r="AG205">
        <v>1.95</v>
      </c>
      <c r="AH205" s="41"/>
      <c r="AI205" s="36"/>
      <c r="AJ205" t="s">
        <v>311</v>
      </c>
    </row>
    <row r="206" spans="1:38" ht="15" x14ac:dyDescent="0.25">
      <c r="A206">
        <v>1.55</v>
      </c>
      <c r="B206">
        <v>4.1500000000000004</v>
      </c>
      <c r="C206">
        <v>6.85</v>
      </c>
      <c r="D206" s="20">
        <f t="shared" si="48"/>
        <v>3.2110547204121431E-2</v>
      </c>
      <c r="E206" s="17">
        <f>IF(OR($A206="",$B206="",$C206=""),"",A206*'MPTO_working_3-way'!$I205)</f>
        <v>1.5997713481663882</v>
      </c>
      <c r="F206" s="21">
        <f>IF(OR($A206="",$B206="",$C206=""),"",B206*'MPTO_working_3-way'!$I205)</f>
        <v>4.2832587708971044</v>
      </c>
      <c r="G206" s="22">
        <f>IF(OR($A206="",$B206="",$C206=""),"",C206*'MPTO_working_3-way'!$I205)</f>
        <v>7.0699572483482314</v>
      </c>
      <c r="H206" s="17">
        <f>IF(OR($A206="",$B206="",$C206=""),"",'MPTO_working_3-way'!E205)</f>
        <v>1.5761490205547137</v>
      </c>
      <c r="I206" s="21">
        <f>IF(OR($A206="",$B206="",$C206=""),"",'MPTO_working_3-way'!F205)</f>
        <v>4.3429102960562798</v>
      </c>
      <c r="J206" s="22">
        <f>IF(OR($A206="",$B206="",$C206=""),"",'MPTO_working_3-way'!G205)</f>
        <v>7.3919726550212834</v>
      </c>
      <c r="K206" s="17">
        <f>IF(OR($A206="",$B206="",$C206=""),"",'OddsRatio_working_3-way'!H205)</f>
        <v>1.5841566318285576</v>
      </c>
      <c r="L206" s="21">
        <f>IF(OR($A206="",$B206="",$C206=""),"",'OddsRatio_working_3-way'!I205)</f>
        <v>4.3456243459271935</v>
      </c>
      <c r="M206" s="22">
        <f>IF(OR($A206="",$B206="",$C206=""),"",'OddsRatio_working_3-way'!J205)</f>
        <v>7.2133023567219308</v>
      </c>
      <c r="N206" s="23">
        <f t="shared" si="61"/>
        <v>62.508932988840641</v>
      </c>
      <c r="O206" s="24">
        <f t="shared" si="62"/>
        <v>23.346709911494692</v>
      </c>
      <c r="P206" s="24">
        <f t="shared" si="63"/>
        <v>14.144357099664671</v>
      </c>
      <c r="Q206" t="s">
        <v>69</v>
      </c>
      <c r="R206" t="s">
        <v>70</v>
      </c>
      <c r="S206" s="62" t="s">
        <v>487</v>
      </c>
      <c r="T206" s="35">
        <v>100</v>
      </c>
      <c r="U206" s="35">
        <f t="shared" si="64"/>
        <v>66.996699669967001</v>
      </c>
      <c r="V206" s="35">
        <f t="shared" si="65"/>
        <v>70.238095238095241</v>
      </c>
      <c r="W206" s="35">
        <f t="shared" si="66"/>
        <v>59.514170040485837</v>
      </c>
      <c r="X206" s="35">
        <f t="shared" si="67"/>
        <v>70.247734721418936</v>
      </c>
      <c r="Y206" s="35">
        <f t="shared" si="68"/>
        <v>73.489130289547177</v>
      </c>
      <c r="Z206" s="35">
        <f t="shared" si="69"/>
        <v>62.765205091937773</v>
      </c>
      <c r="AA206" s="35">
        <f t="shared" si="70"/>
        <v>-3.2510350514519359</v>
      </c>
      <c r="AB206" s="35">
        <f t="shared" si="71"/>
        <v>-3.2510350514519359</v>
      </c>
      <c r="AC206" s="35">
        <f t="shared" si="72"/>
        <v>-3.2510350514519359</v>
      </c>
      <c r="AD206" s="36"/>
      <c r="AE206" s="36"/>
      <c r="AF206">
        <v>1.89</v>
      </c>
      <c r="AG206">
        <v>1.99</v>
      </c>
      <c r="AH206" s="41"/>
      <c r="AI206" s="36"/>
      <c r="AJ206" t="s">
        <v>311</v>
      </c>
      <c r="AK206" s="35"/>
      <c r="AL206" s="35"/>
    </row>
    <row r="207" spans="1:38" ht="15" x14ac:dyDescent="0.25">
      <c r="A207">
        <v>3.03</v>
      </c>
      <c r="B207">
        <v>3.36</v>
      </c>
      <c r="C207">
        <v>2.4700000000000002</v>
      </c>
      <c r="D207" s="20">
        <f t="shared" si="48"/>
        <v>3.2510350514519448E-2</v>
      </c>
      <c r="E207" s="17">
        <f>IF(OR($A207="",$B207="",$C207=""),"",A207*'MPTO_working_3-way'!$I206)</f>
        <v>3.1285063620589937</v>
      </c>
      <c r="F207" s="21">
        <f>IF(OR($A207="",$B207="",$C207=""),"",B207*'MPTO_working_3-way'!$I206)</f>
        <v>3.4692347777287851</v>
      </c>
      <c r="G207" s="22">
        <f>IF(OR($A207="",$B207="",$C207=""),"",C207*'MPTO_working_3-way'!$I206)</f>
        <v>2.5503005657708631</v>
      </c>
      <c r="H207" s="17">
        <f>IF(OR($A207="",$B207="",$C207=""),"",'MPTO_working_3-way'!E206)</f>
        <v>3.1328691819743426</v>
      </c>
      <c r="I207" s="21">
        <f>IF(OR($A207="",$B207="",$C207=""),"",'MPTO_working_3-way'!F206)</f>
        <v>3.4869659847645296</v>
      </c>
      <c r="J207" s="22">
        <f>IF(OR($A207="",$B207="",$C207=""),"",'MPTO_working_3-way'!G206)</f>
        <v>2.5379324711060192</v>
      </c>
      <c r="K207" s="17">
        <f>IF(OR($A207="",$B207="",$C207=""),"",'OddsRatio_working_3-way'!H206)</f>
        <v>3.1315528321386914</v>
      </c>
      <c r="L207" s="21">
        <f>IF(OR($A207="",$B207="",$C207=""),"",'OddsRatio_working_3-way'!I206)</f>
        <v>3.4780614206144391</v>
      </c>
      <c r="M207" s="22">
        <f>IF(OR($A207="",$B207="",$C207=""),"",'OddsRatio_working_3-way'!J206)</f>
        <v>2.5435382577556043</v>
      </c>
      <c r="N207" s="23">
        <f t="shared" si="61"/>
        <v>31.964135094226258</v>
      </c>
      <c r="O207" s="24">
        <f t="shared" si="62"/>
        <v>28.824800397471893</v>
      </c>
      <c r="P207" s="24">
        <f t="shared" si="63"/>
        <v>39.211064508301845</v>
      </c>
      <c r="Q207" t="s">
        <v>225</v>
      </c>
      <c r="R207" t="s">
        <v>216</v>
      </c>
      <c r="S207" s="62" t="s">
        <v>487</v>
      </c>
      <c r="T207" s="35">
        <v>100</v>
      </c>
      <c r="U207" s="35">
        <f t="shared" si="64"/>
        <v>62.264150943396231</v>
      </c>
      <c r="V207" s="35">
        <f t="shared" si="65"/>
        <v>68.253968253968253</v>
      </c>
      <c r="W207" s="35">
        <f t="shared" si="66"/>
        <v>66.21621621621621</v>
      </c>
      <c r="X207" s="35">
        <f t="shared" si="67"/>
        <v>65.529815529815522</v>
      </c>
      <c r="Y207" s="35">
        <f t="shared" si="68"/>
        <v>71.519632840387558</v>
      </c>
      <c r="Z207" s="35">
        <f t="shared" si="69"/>
        <v>69.481880802635516</v>
      </c>
      <c r="AA207" s="35">
        <f t="shared" si="70"/>
        <v>-3.265664586419291</v>
      </c>
      <c r="AB207" s="35">
        <f t="shared" si="71"/>
        <v>-3.2656645864193052</v>
      </c>
      <c r="AC207" s="35">
        <f t="shared" si="72"/>
        <v>-3.2656645864193052</v>
      </c>
      <c r="AD207" s="36"/>
      <c r="AE207" s="36"/>
      <c r="AF207">
        <v>2.09</v>
      </c>
      <c r="AG207">
        <v>1.78</v>
      </c>
      <c r="AH207" s="41"/>
      <c r="AI207" s="36"/>
      <c r="AJ207" t="s">
        <v>320</v>
      </c>
      <c r="AK207" s="35"/>
      <c r="AL207" s="35"/>
    </row>
    <row r="208" spans="1:38" ht="15" x14ac:dyDescent="0.25">
      <c r="A208">
        <v>2.65</v>
      </c>
      <c r="B208">
        <v>3.15</v>
      </c>
      <c r="C208">
        <v>2.96</v>
      </c>
      <c r="D208" s="20">
        <f t="shared" si="48"/>
        <v>3.2656645864193035E-2</v>
      </c>
      <c r="E208" s="17">
        <f>IF(OR($A208="",$B208="",$C208=""),"",A208*'MPTO_working_3-way'!$I207)</f>
        <v>2.7365401115401116</v>
      </c>
      <c r="F208" s="21">
        <f>IF(OR($A208="",$B208="",$C208=""),"",B208*'MPTO_working_3-way'!$I207)</f>
        <v>3.2528684344722079</v>
      </c>
      <c r="G208" s="22">
        <f>IF(OR($A208="",$B208="",$C208=""),"",C208*'MPTO_working_3-way'!$I207)</f>
        <v>3.0566636717580113</v>
      </c>
      <c r="H208" s="17">
        <f>IF(OR($A208="",$B208="",$C208=""),"",'MPTO_working_3-way'!E207)</f>
        <v>2.7287144166596109</v>
      </c>
      <c r="I208" s="21">
        <f>IF(OR($A208="",$B208="",$C208=""),"",'MPTO_working_3-way'!F207)</f>
        <v>3.261847032576314</v>
      </c>
      <c r="J208" s="22">
        <f>IF(OR($A208="",$B208="",$C208=""),"",'MPTO_working_3-way'!G207)</f>
        <v>3.0585502318902766</v>
      </c>
      <c r="K208" s="17">
        <f>IF(OR($A208="",$B208="",$C208=""),"",'OddsRatio_working_3-way'!H207)</f>
        <v>2.7323963832049838</v>
      </c>
      <c r="L208" s="21">
        <f>IF(OR($A208="",$B208="",$C208=""),"",'OddsRatio_working_3-way'!I207)</f>
        <v>3.257364984176192</v>
      </c>
      <c r="M208" s="22">
        <f>IF(OR($A208="",$B208="",$C208=""),"",'OddsRatio_working_3-way'!J207)</f>
        <v>3.0578769158071322</v>
      </c>
      <c r="N208" s="23">
        <f t="shared" si="61"/>
        <v>36.542493778291622</v>
      </c>
      <c r="O208" s="24">
        <f t="shared" si="62"/>
        <v>30.742097940467559</v>
      </c>
      <c r="P208" s="24">
        <f t="shared" si="63"/>
        <v>32.715408281240812</v>
      </c>
      <c r="Q208" t="s">
        <v>329</v>
      </c>
      <c r="R208" t="s">
        <v>227</v>
      </c>
      <c r="S208" s="62" t="s">
        <v>487</v>
      </c>
      <c r="T208" s="35">
        <v>100</v>
      </c>
      <c r="U208" s="35">
        <f t="shared" si="64"/>
        <v>58.677685950413228</v>
      </c>
      <c r="V208" s="35">
        <f t="shared" si="65"/>
        <v>69.78851963746223</v>
      </c>
      <c r="W208" s="35">
        <f t="shared" si="66"/>
        <v>68.152866242038215</v>
      </c>
      <c r="X208" s="35">
        <f t="shared" si="67"/>
        <v>62.058614120499541</v>
      </c>
      <c r="Y208" s="35">
        <f t="shared" si="68"/>
        <v>73.169447807548565</v>
      </c>
      <c r="Z208" s="35">
        <f t="shared" si="69"/>
        <v>71.533794412124536</v>
      </c>
      <c r="AA208" s="35">
        <f t="shared" si="70"/>
        <v>-3.3809281700863139</v>
      </c>
      <c r="AB208" s="35">
        <f t="shared" si="71"/>
        <v>-3.3809281700863352</v>
      </c>
      <c r="AC208" s="35">
        <f t="shared" si="72"/>
        <v>-3.380928170086321</v>
      </c>
      <c r="AD208" s="36"/>
      <c r="AE208" s="36"/>
      <c r="AF208">
        <v>2.4300000000000002</v>
      </c>
      <c r="AG208">
        <v>1.6</v>
      </c>
      <c r="AH208" s="41"/>
      <c r="AI208" s="36"/>
      <c r="AJ208" t="s">
        <v>316</v>
      </c>
      <c r="AK208" s="35"/>
      <c r="AL208" s="35"/>
    </row>
    <row r="209" spans="1:38" ht="15" x14ac:dyDescent="0.25">
      <c r="A209">
        <v>2.42</v>
      </c>
      <c r="B209">
        <v>3.31</v>
      </c>
      <c r="C209">
        <v>3.14</v>
      </c>
      <c r="D209" s="20">
        <f t="shared" si="48"/>
        <v>3.3809281700863281E-2</v>
      </c>
      <c r="E209" s="17">
        <f>IF(OR($A209="",$B209="",$C209=""),"",A209*'MPTO_working_3-way'!$I208)</f>
        <v>2.501818461716089</v>
      </c>
      <c r="F209" s="21">
        <f>IF(OR($A209="",$B209="",$C209=""),"",B209*'MPTO_working_3-way'!$I208)</f>
        <v>3.4219087224298574</v>
      </c>
      <c r="G209" s="22">
        <f>IF(OR($A209="",$B209="",$C209=""),"",C209*'MPTO_working_3-way'!$I208)</f>
        <v>3.2461611445407108</v>
      </c>
      <c r="H209" s="17">
        <f>IF(OR($A209="",$B209="",$C209=""),"",'MPTO_working_3-way'!E208)</f>
        <v>2.4878507059123449</v>
      </c>
      <c r="I209" s="21">
        <f>IF(OR($A209="",$B209="",$C209=""),"",'MPTO_working_3-way'!F208)</f>
        <v>3.4382569820835003</v>
      </c>
      <c r="J209" s="22">
        <f>IF(OR($A209="",$B209="",$C209=""),"",'MPTO_working_3-way'!G208)</f>
        <v>3.2551916227916311</v>
      </c>
      <c r="K209" s="17">
        <f>IF(OR($A209="",$B209="",$C209=""),"",'OddsRatio_working_3-way'!H208)</f>
        <v>2.4940533177141386</v>
      </c>
      <c r="L209" s="21">
        <f>IF(OR($A209="",$B209="",$C209=""),"",'OddsRatio_working_3-way'!I208)</f>
        <v>3.4304670168448306</v>
      </c>
      <c r="M209" s="22">
        <f>IF(OR($A209="",$B209="",$C209=""),"",'OddsRatio_working_3-way'!J208)</f>
        <v>3.2516014788086314</v>
      </c>
      <c r="N209" s="23">
        <f t="shared" si="61"/>
        <v>39.970925760699011</v>
      </c>
      <c r="O209" s="24">
        <f t="shared" si="62"/>
        <v>29.223456296341876</v>
      </c>
      <c r="P209" s="24">
        <f t="shared" si="63"/>
        <v>30.805617942959106</v>
      </c>
      <c r="Q209" t="s">
        <v>359</v>
      </c>
      <c r="R209" t="s">
        <v>243</v>
      </c>
      <c r="S209" s="62" t="s">
        <v>487</v>
      </c>
      <c r="T209" s="35">
        <v>100</v>
      </c>
      <c r="U209" s="35">
        <f t="shared" si="64"/>
        <v>48.979591836734699</v>
      </c>
      <c r="V209" s="35">
        <f t="shared" si="65"/>
        <v>71.910112359550567</v>
      </c>
      <c r="W209" s="35">
        <f t="shared" si="66"/>
        <v>74.358974358974365</v>
      </c>
      <c r="X209" s="35">
        <f t="shared" si="67"/>
        <v>53.730913281475082</v>
      </c>
      <c r="Y209" s="35">
        <f t="shared" si="68"/>
        <v>76.661433804290951</v>
      </c>
      <c r="Z209" s="35">
        <f t="shared" si="69"/>
        <v>79.110295803714749</v>
      </c>
      <c r="AA209" s="35">
        <f t="shared" si="70"/>
        <v>-4.751321444740384</v>
      </c>
      <c r="AB209" s="35">
        <f t="shared" si="71"/>
        <v>-4.751321444740384</v>
      </c>
      <c r="AC209" s="35">
        <f t="shared" si="72"/>
        <v>-4.751321444740384</v>
      </c>
      <c r="AD209" s="36"/>
      <c r="AE209" s="36"/>
      <c r="AF209">
        <v>2.31</v>
      </c>
      <c r="AG209">
        <v>1.65</v>
      </c>
      <c r="AH209" s="41"/>
      <c r="AI209" s="36"/>
      <c r="AJ209" t="s">
        <v>316</v>
      </c>
      <c r="AK209" s="35"/>
      <c r="AL209" s="35"/>
    </row>
    <row r="210" spans="1:38" ht="15" x14ac:dyDescent="0.25">
      <c r="A210">
        <v>1.96</v>
      </c>
      <c r="B210">
        <v>3.56</v>
      </c>
      <c r="C210">
        <v>3.9</v>
      </c>
      <c r="D210" s="20">
        <f t="shared" si="48"/>
        <v>4.7513214447403973E-2</v>
      </c>
      <c r="E210" s="17">
        <f>IF(OR($A210="",$B210="",$C210=""),"",A210*'MPTO_working_3-way'!$I209)</f>
        <v>2.0531259003169118</v>
      </c>
      <c r="F210" s="21">
        <f>IF(OR($A210="",$B210="",$C210=""),"",B210*'MPTO_working_3-way'!$I209)</f>
        <v>3.729147043432758</v>
      </c>
      <c r="G210" s="22">
        <f>IF(OR($A210="",$B210="",$C210=""),"",C210*'MPTO_working_3-way'!$I209)</f>
        <v>4.0853015363448755</v>
      </c>
      <c r="H210" s="17">
        <f>IF(OR($A210="",$B210="",$C210=""),"",'MPTO_working_3-way'!E209)</f>
        <v>2.022791424176591</v>
      </c>
      <c r="I210" s="21">
        <f>IF(OR($A210="",$B210="",$C210=""),"",'MPTO_working_3-way'!F209)</f>
        <v>3.7727145011978354</v>
      </c>
      <c r="J210" s="22">
        <f>IF(OR($A210="",$B210="",$C210=""),"",'MPTO_working_3-way'!G209)</f>
        <v>4.1567507678270292</v>
      </c>
      <c r="K210" s="17">
        <f>IF(OR($A210="",$B210="",$C210=""),"",'OddsRatio_working_3-way'!H209)</f>
        <v>2.0344905100897526</v>
      </c>
      <c r="L210" s="21">
        <f>IF(OR($A210="",$B210="",$C210=""),"",'OddsRatio_working_3-way'!I209)</f>
        <v>3.75864136023934</v>
      </c>
      <c r="M210" s="22">
        <f>IF(OR($A210="",$B210="",$C210=""),"",'OddsRatio_working_3-way'!J209)</f>
        <v>4.1250234158961261</v>
      </c>
      <c r="N210" s="23">
        <f t="shared" si="61"/>
        <v>48.706219128872917</v>
      </c>
      <c r="O210" s="24">
        <f t="shared" si="62"/>
        <v>26.815783565334527</v>
      </c>
      <c r="P210" s="24">
        <f t="shared" si="63"/>
        <v>24.477997305792542</v>
      </c>
      <c r="Q210" t="s">
        <v>397</v>
      </c>
      <c r="R210" t="s">
        <v>387</v>
      </c>
      <c r="S210" s="62" t="s">
        <v>487</v>
      </c>
      <c r="T210" s="35">
        <v>100</v>
      </c>
      <c r="U210" s="35">
        <f t="shared" si="64"/>
        <v>24.81203007518797</v>
      </c>
      <c r="V210" s="35">
        <f t="shared" si="65"/>
        <v>80.842911877394641</v>
      </c>
      <c r="W210" s="35">
        <f t="shared" si="66"/>
        <v>89.235737351991389</v>
      </c>
      <c r="X210" s="35">
        <f t="shared" si="67"/>
        <v>29.921350770613977</v>
      </c>
      <c r="Y210" s="35">
        <f t="shared" si="68"/>
        <v>85.952232572820648</v>
      </c>
      <c r="Z210" s="35">
        <f t="shared" si="69"/>
        <v>94.345058047417396</v>
      </c>
      <c r="AA210" s="35">
        <f t="shared" si="70"/>
        <v>-5.1093206954260069</v>
      </c>
      <c r="AB210" s="35">
        <f t="shared" si="71"/>
        <v>-5.1093206954260069</v>
      </c>
      <c r="AC210" s="35">
        <f t="shared" si="72"/>
        <v>-5.1093206954260069</v>
      </c>
      <c r="AD210" s="36"/>
      <c r="AE210" s="36"/>
      <c r="AF210">
        <v>1.95</v>
      </c>
      <c r="AG210">
        <v>1.88</v>
      </c>
      <c r="AH210" s="41"/>
      <c r="AI210" s="36"/>
      <c r="AJ210" t="s">
        <v>457</v>
      </c>
      <c r="AK210" s="35"/>
      <c r="AL210" s="35"/>
    </row>
    <row r="211" spans="1:38" ht="15" x14ac:dyDescent="0.25">
      <c r="A211">
        <v>1.33</v>
      </c>
      <c r="B211">
        <v>5.22</v>
      </c>
      <c r="C211">
        <v>9.2899999999999991</v>
      </c>
      <c r="D211" s="20">
        <f t="shared" si="48"/>
        <v>5.1093206954260006E-2</v>
      </c>
      <c r="E211" s="17">
        <f>IF(OR($A211="",$B211="",$C211=""),"",A211*'MPTO_working_3-way'!$I210)</f>
        <v>1.3979539652491659</v>
      </c>
      <c r="F211" s="21">
        <f>IF(OR($A211="",$B211="",$C211=""),"",B211*'MPTO_working_3-way'!$I210)</f>
        <v>5.4867065403012374</v>
      </c>
      <c r="G211" s="22">
        <f>IF(OR($A211="",$B211="",$C211=""),"",C211*'MPTO_working_3-way'!$I210)</f>
        <v>9.7646558926050737</v>
      </c>
      <c r="H211" s="17">
        <f>IF(OR($A211="",$B211="",$C211=""),"",'MPTO_working_3-way'!E210)</f>
        <v>1.3608244729824206</v>
      </c>
      <c r="I211" s="21">
        <f>IF(OR($A211="",$B211="",$C211=""),"",'MPTO_working_3-way'!F210)</f>
        <v>5.7293518719815379</v>
      </c>
      <c r="J211" s="22">
        <f>IF(OR($A211="",$B211="",$C211=""),"",'MPTO_working_3-way'!G210)</f>
        <v>11.03611975824947</v>
      </c>
      <c r="K211" s="17">
        <f>IF(OR($A211="",$B211="",$C211=""),"",'OddsRatio_working_3-way'!H210)</f>
        <v>1.3713287342561817</v>
      </c>
      <c r="L211" s="21">
        <f>IF(OR($A211="",$B211="",$C211=""),"",'OddsRatio_working_3-way'!I210)</f>
        <v>5.7485068441245017</v>
      </c>
      <c r="M211" s="22">
        <f>IF(OR($A211="",$B211="",$C211=""),"",'OddsRatio_working_3-way'!J210)</f>
        <v>10.328227899950738</v>
      </c>
      <c r="N211" s="23">
        <f t="shared" si="61"/>
        <v>71.53311374039157</v>
      </c>
      <c r="O211" s="24">
        <f t="shared" si="62"/>
        <v>18.225869976000155</v>
      </c>
      <c r="P211" s="24">
        <f t="shared" si="63"/>
        <v>10.241016283608269</v>
      </c>
      <c r="Q211" t="s">
        <v>384</v>
      </c>
      <c r="R211" t="s">
        <v>385</v>
      </c>
      <c r="S211" s="62" t="s">
        <v>487</v>
      </c>
      <c r="T211" s="35">
        <v>100</v>
      </c>
      <c r="U211" s="35">
        <f t="shared" si="64"/>
        <v>26.470588235294116</v>
      </c>
      <c r="V211" s="35">
        <f t="shared" si="65"/>
        <v>79.674796747967477</v>
      </c>
      <c r="W211" s="35">
        <f t="shared" si="66"/>
        <v>88.610478359908882</v>
      </c>
      <c r="X211" s="35">
        <f t="shared" si="67"/>
        <v>31.714724892123634</v>
      </c>
      <c r="Y211" s="35">
        <f t="shared" si="68"/>
        <v>84.918933404796988</v>
      </c>
      <c r="Z211" s="35">
        <f t="shared" si="69"/>
        <v>93.854615016738393</v>
      </c>
      <c r="AA211" s="35">
        <f t="shared" si="70"/>
        <v>-5.244136656829518</v>
      </c>
      <c r="AB211" s="35">
        <f t="shared" si="71"/>
        <v>-5.2441366568295109</v>
      </c>
      <c r="AC211" s="35">
        <f t="shared" si="72"/>
        <v>-5.2441366568295109</v>
      </c>
      <c r="AD211" s="36"/>
      <c r="AE211" s="36"/>
      <c r="AF211">
        <v>1.65</v>
      </c>
      <c r="AG211">
        <v>2.2599999999999998</v>
      </c>
      <c r="AH211" s="41"/>
      <c r="AI211" s="36"/>
      <c r="AJ211" t="s">
        <v>457</v>
      </c>
      <c r="AK211" s="35"/>
      <c r="AL211" s="35"/>
    </row>
    <row r="212" spans="1:38" ht="15" x14ac:dyDescent="0.25">
      <c r="A212">
        <v>1.36</v>
      </c>
      <c r="B212">
        <v>4.92</v>
      </c>
      <c r="C212">
        <v>8.7799999999999994</v>
      </c>
      <c r="D212" s="20">
        <f t="shared" si="48"/>
        <v>5.2441366568295233E-2</v>
      </c>
      <c r="E212" s="17">
        <f>IF(OR($A212="",$B212="",$C212=""),"",A212*'MPTO_working_3-way'!$I211)</f>
        <v>1.4313202585328817</v>
      </c>
      <c r="F212" s="21">
        <f>IF(OR($A212="",$B212="",$C212=""),"",B212*'MPTO_working_3-way'!$I211)</f>
        <v>5.1780115235160125</v>
      </c>
      <c r="G212" s="22">
        <f>IF(OR($A212="",$B212="",$C212=""),"",C212*'MPTO_working_3-way'!$I211)</f>
        <v>9.2404351984696316</v>
      </c>
      <c r="H212" s="17">
        <f>IF(OR($A212="",$B212="",$C212=""),"",'MPTO_working_3-way'!E211)</f>
        <v>1.3931192073449892</v>
      </c>
      <c r="I212" s="21">
        <f>IF(OR($A212="",$B212="",$C212=""),"",'MPTO_working_3-way'!F211)</f>
        <v>5.3829547886818752</v>
      </c>
      <c r="J212" s="22">
        <f>IF(OR($A212="",$B212="",$C212=""),"",'MPTO_working_3-way'!G211)</f>
        <v>10.371855832986519</v>
      </c>
      <c r="K212" s="17">
        <f>IF(OR($A212="",$B212="",$C212=""),"",'OddsRatio_working_3-way'!H211)</f>
        <v>1.4042091759414199</v>
      </c>
      <c r="L212" s="21">
        <f>IF(OR($A212="",$B212="",$C212=""),"",'OddsRatio_working_3-way'!I211)</f>
        <v>5.4013888046954603</v>
      </c>
      <c r="M212" s="22">
        <f>IF(OR($A212="",$B212="",$C212=""),"",'OddsRatio_working_3-way'!J211)</f>
        <v>9.735409413400685</v>
      </c>
      <c r="N212" s="23">
        <f t="shared" si="61"/>
        <v>69.865566007219826</v>
      </c>
      <c r="O212" s="24">
        <f t="shared" si="62"/>
        <v>19.312432880044508</v>
      </c>
      <c r="P212" s="24">
        <f t="shared" si="63"/>
        <v>10.822001112735649</v>
      </c>
      <c r="Q212" t="s">
        <v>393</v>
      </c>
      <c r="R212" t="s">
        <v>465</v>
      </c>
      <c r="S212" s="62" t="s">
        <v>487</v>
      </c>
      <c r="T212" s="35">
        <v>100</v>
      </c>
      <c r="U212" s="35">
        <f t="shared" si="64"/>
        <v>42.196531791907518</v>
      </c>
      <c r="V212" s="35">
        <f t="shared" si="65"/>
        <v>74.358974358974365</v>
      </c>
      <c r="W212" s="35">
        <f t="shared" si="66"/>
        <v>78.586723768736618</v>
      </c>
      <c r="X212" s="35">
        <f t="shared" si="67"/>
        <v>47.054301872289031</v>
      </c>
      <c r="Y212" s="35">
        <f t="shared" si="68"/>
        <v>79.216744439355864</v>
      </c>
      <c r="Z212" s="35">
        <f t="shared" si="69"/>
        <v>83.444493849118146</v>
      </c>
      <c r="AA212" s="35">
        <f t="shared" si="70"/>
        <v>-4.8577700803815134</v>
      </c>
      <c r="AB212" s="35">
        <f t="shared" si="71"/>
        <v>-4.8577700803814992</v>
      </c>
      <c r="AC212" s="35">
        <f t="shared" si="72"/>
        <v>-4.8577700803815276</v>
      </c>
      <c r="AD212" s="36"/>
      <c r="AE212" s="36"/>
      <c r="AF212">
        <v>1.72</v>
      </c>
      <c r="AG212">
        <v>2.15</v>
      </c>
      <c r="AH212" s="41"/>
      <c r="AI212" s="36"/>
      <c r="AJ212" t="s">
        <v>457</v>
      </c>
      <c r="AK212" s="35"/>
      <c r="AL212" s="35"/>
    </row>
    <row r="213" spans="1:38" ht="15" x14ac:dyDescent="0.25">
      <c r="A213">
        <v>1.73</v>
      </c>
      <c r="B213">
        <v>3.9</v>
      </c>
      <c r="C213">
        <v>4.67</v>
      </c>
      <c r="D213" s="20">
        <f t="shared" si="48"/>
        <v>4.8577700803815294E-2</v>
      </c>
      <c r="E213" s="17">
        <f>IF(OR($A213="",$B213="",$C213=""),"",A213*'MPTO_working_3-way'!$I212)</f>
        <v>1.8140394223906005</v>
      </c>
      <c r="F213" s="21">
        <f>IF(OR($A213="",$B213="",$C213=""),"",B213*'MPTO_working_3-way'!$I212)</f>
        <v>4.0894530331348795</v>
      </c>
      <c r="G213" s="22">
        <f>IF(OR($A213="",$B213="",$C213=""),"",C213*'MPTO_working_3-way'!$I212)</f>
        <v>4.8968578627538175</v>
      </c>
      <c r="H213" s="17">
        <f>IF(OR($A213="",$B213="",$C213=""),"",'MPTO_working_3-way'!E212)</f>
        <v>1.7798594534686516</v>
      </c>
      <c r="I213" s="21">
        <f>IF(OR($A213="",$B213="",$C213=""),"",'MPTO_working_3-way'!F212)</f>
        <v>4.1628907603882386</v>
      </c>
      <c r="J213" s="22">
        <f>IF(OR($A213="",$B213="",$C213=""),"",'MPTO_working_3-way'!G212)</f>
        <v>5.0520309838544275</v>
      </c>
      <c r="K213" s="17">
        <f>IF(OR($A213="",$B213="",$C213=""),"",'OddsRatio_working_3-way'!H212)</f>
        <v>1.7919319029307799</v>
      </c>
      <c r="L213" s="21">
        <f>IF(OR($A213="",$B213="",$C213=""),"",'OddsRatio_working_3-way'!I212)</f>
        <v>4.1460308472592633</v>
      </c>
      <c r="M213" s="22">
        <f>IF(OR($A213="",$B213="",$C213=""),"",'OddsRatio_working_3-way'!J212)</f>
        <v>4.9813562791177599</v>
      </c>
      <c r="N213" s="23">
        <f t="shared" si="61"/>
        <v>55.125593614838166</v>
      </c>
      <c r="O213" s="24">
        <f t="shared" si="62"/>
        <v>24.453147936838469</v>
      </c>
      <c r="P213" s="24">
        <f t="shared" si="63"/>
        <v>20.421258448323346</v>
      </c>
      <c r="Q213" t="s">
        <v>461</v>
      </c>
      <c r="R213" t="s">
        <v>462</v>
      </c>
      <c r="S213" s="62" t="s">
        <v>487</v>
      </c>
      <c r="T213" s="35">
        <v>100</v>
      </c>
      <c r="U213" s="35">
        <f t="shared" si="64"/>
        <v>71.671388101982998</v>
      </c>
      <c r="V213" s="35">
        <f t="shared" si="65"/>
        <v>73.262032085561486</v>
      </c>
      <c r="W213" s="35">
        <f t="shared" si="66"/>
        <v>50.495049504950494</v>
      </c>
      <c r="X213" s="35">
        <f t="shared" si="67"/>
        <v>76.242918409487999</v>
      </c>
      <c r="Y213" s="35">
        <f t="shared" si="68"/>
        <v>77.833562393066501</v>
      </c>
      <c r="Z213" s="35">
        <f t="shared" si="69"/>
        <v>55.066579812455494</v>
      </c>
      <c r="AA213" s="35">
        <f t="shared" si="70"/>
        <v>-4.5715303075050002</v>
      </c>
      <c r="AB213" s="35">
        <f t="shared" si="71"/>
        <v>-4.5715303075050144</v>
      </c>
      <c r="AC213" s="35">
        <f t="shared" si="72"/>
        <v>-4.5715303075050002</v>
      </c>
      <c r="AD213" s="36"/>
      <c r="AE213" s="36"/>
      <c r="AF213">
        <v>1.81</v>
      </c>
      <c r="AG213">
        <v>2.02</v>
      </c>
      <c r="AH213" s="41"/>
      <c r="AI213" s="36"/>
      <c r="AJ213" t="s">
        <v>457</v>
      </c>
      <c r="AK213" s="35"/>
      <c r="AL213" s="35"/>
    </row>
    <row r="214" spans="1:38" ht="15" x14ac:dyDescent="0.25">
      <c r="A214">
        <v>3.53</v>
      </c>
      <c r="B214">
        <v>3.74</v>
      </c>
      <c r="C214">
        <v>2.02</v>
      </c>
      <c r="D214" s="20">
        <f t="shared" si="48"/>
        <v>4.5715303075049896E-2</v>
      </c>
      <c r="E214" s="17">
        <f>IF(OR($A214="",$B214="",$C214=""),"",A214*'MPTO_working_3-way'!$I213)</f>
        <v>3.691375019854926</v>
      </c>
      <c r="F214" s="21">
        <f>IF(OR($A214="",$B214="",$C214=""),"",B214*'MPTO_working_3-way'!$I213)</f>
        <v>3.9109752335006869</v>
      </c>
      <c r="G214" s="22">
        <f>IF(OR($A214="",$B214="",$C214=""),"",C214*'MPTO_working_3-way'!$I213)</f>
        <v>2.1123449122116007</v>
      </c>
      <c r="H214" s="17">
        <f>IF(OR($A214="",$B214="",$C214=""),"",'MPTO_working_3-way'!E213)</f>
        <v>3.7306794923853506</v>
      </c>
      <c r="I214" s="21">
        <f>IF(OR($A214="",$B214="",$C214=""),"",'MPTO_working_3-way'!F213)</f>
        <v>3.9660310269689978</v>
      </c>
      <c r="J214" s="22">
        <f>IF(OR($A214="",$B214="",$C214=""),"",'MPTO_working_3-way'!G213)</f>
        <v>2.0841536623277133</v>
      </c>
      <c r="K214" s="17">
        <f>IF(OR($A214="",$B214="",$C214=""),"",'OddsRatio_working_3-way'!H213)</f>
        <v>3.716644129827039</v>
      </c>
      <c r="L214" s="21">
        <f>IF(OR($A214="",$B214="",$C214=""),"",'OddsRatio_working_3-way'!I213)</f>
        <v>3.9421363303265164</v>
      </c>
      <c r="M214" s="22">
        <f>IF(OR($A214="",$B214="",$C214=""),"",'OddsRatio_working_3-way'!J213)</f>
        <v>2.0952478309974625</v>
      </c>
      <c r="N214" s="23">
        <f t="shared" si="61"/>
        <v>27.090176279063101</v>
      </c>
      <c r="O214" s="24">
        <f t="shared" si="62"/>
        <v>25.569070124356347</v>
      </c>
      <c r="P214" s="24">
        <f t="shared" si="63"/>
        <v>47.340753596580569</v>
      </c>
      <c r="Q214" t="s">
        <v>466</v>
      </c>
      <c r="R214" t="s">
        <v>391</v>
      </c>
      <c r="S214" s="62" t="s">
        <v>487</v>
      </c>
      <c r="T214" s="35">
        <v>100</v>
      </c>
      <c r="U214" s="35">
        <f t="shared" si="64"/>
        <v>68.75</v>
      </c>
      <c r="V214" s="35">
        <f t="shared" si="65"/>
        <v>73.045822102425873</v>
      </c>
      <c r="W214" s="35">
        <f t="shared" si="66"/>
        <v>53.703703703703695</v>
      </c>
      <c r="X214" s="35">
        <f t="shared" si="67"/>
        <v>73.250474193870403</v>
      </c>
      <c r="Y214" s="35">
        <f t="shared" si="68"/>
        <v>77.546296296296291</v>
      </c>
      <c r="Z214" s="35">
        <f t="shared" si="69"/>
        <v>58.204177897574127</v>
      </c>
      <c r="AA214" s="35">
        <f t="shared" si="70"/>
        <v>-4.5004741938704029</v>
      </c>
      <c r="AB214" s="35">
        <f t="shared" si="71"/>
        <v>-4.5004741938704171</v>
      </c>
      <c r="AC214" s="35">
        <f t="shared" si="72"/>
        <v>-4.5004741938704313</v>
      </c>
      <c r="AD214" s="36"/>
      <c r="AE214" s="36"/>
      <c r="AF214">
        <v>1.81</v>
      </c>
      <c r="AG214">
        <v>2.02</v>
      </c>
      <c r="AH214" s="41"/>
      <c r="AI214" s="36"/>
      <c r="AJ214" t="s">
        <v>457</v>
      </c>
      <c r="AK214" s="35"/>
      <c r="AL214" s="35"/>
    </row>
    <row r="215" spans="1:38" ht="15" x14ac:dyDescent="0.25">
      <c r="A215">
        <v>3.2</v>
      </c>
      <c r="B215">
        <v>3.71</v>
      </c>
      <c r="C215">
        <v>2.16</v>
      </c>
      <c r="D215" s="20">
        <f t="shared" si="48"/>
        <v>4.5004741938704296E-2</v>
      </c>
      <c r="E215" s="17">
        <f>IF(OR($A215="",$B215="",$C215=""),"",A215*'MPTO_working_3-way'!$I214)</f>
        <v>3.3440151742038537</v>
      </c>
      <c r="F215" s="21">
        <f>IF(OR($A215="",$B215="",$C215=""),"",B215*'MPTO_working_3-way'!$I214)</f>
        <v>3.8769675925925928</v>
      </c>
      <c r="G215" s="22">
        <f>IF(OR($A215="",$B215="",$C215=""),"",C215*'MPTO_working_3-way'!$I214)</f>
        <v>2.2572102425876013</v>
      </c>
      <c r="H215" s="17">
        <f>IF(OR($A215="",$B215="",$C215=""),"",'MPTO_working_3-way'!E214)</f>
        <v>3.3613623970582074</v>
      </c>
      <c r="I215" s="21">
        <f>IF(OR($A215="",$B215="",$C215=""),"",'MPTO_working_3-way'!F214)</f>
        <v>3.9286525529672272</v>
      </c>
      <c r="J215" s="22">
        <f>IF(OR($A215="",$B215="",$C215=""),"",'MPTO_working_3-way'!G214)</f>
        <v>2.2323352848593463</v>
      </c>
      <c r="K215" s="17">
        <f>IF(OR($A215="",$B215="",$C215=""),"",'OddsRatio_working_3-way'!H214)</f>
        <v>3.3568071417777183</v>
      </c>
      <c r="L215" s="21">
        <f>IF(OR($A215="",$B215="",$C215=""),"",'OddsRatio_working_3-way'!I214)</f>
        <v>3.9031578882807354</v>
      </c>
      <c r="M215" s="22">
        <f>IF(OR($A215="",$B215="",$C215=""),"",'OddsRatio_working_3-way'!J214)</f>
        <v>2.2426801293009788</v>
      </c>
      <c r="N215" s="23">
        <f t="shared" si="61"/>
        <v>29.904170522733374</v>
      </c>
      <c r="O215" s="24">
        <f t="shared" si="62"/>
        <v>25.793354628772725</v>
      </c>
      <c r="P215" s="24">
        <f t="shared" si="63"/>
        <v>44.302474848493887</v>
      </c>
      <c r="Q215" t="s">
        <v>486</v>
      </c>
      <c r="R215" t="s">
        <v>392</v>
      </c>
      <c r="S215" s="62" t="s">
        <v>487</v>
      </c>
      <c r="T215" s="35">
        <v>100</v>
      </c>
      <c r="U215" s="35">
        <f t="shared" si="64"/>
        <v>30.555555555555554</v>
      </c>
      <c r="V215" s="35">
        <f t="shared" si="65"/>
        <v>78.723404255319153</v>
      </c>
      <c r="W215" s="35">
        <f t="shared" si="66"/>
        <v>85.815602836879435</v>
      </c>
      <c r="X215" s="35">
        <f t="shared" si="67"/>
        <v>35.460992907801419</v>
      </c>
      <c r="Y215" s="35">
        <f t="shared" si="68"/>
        <v>83.628841607565008</v>
      </c>
      <c r="Z215" s="35">
        <f t="shared" si="69"/>
        <v>90.72104018912529</v>
      </c>
      <c r="AA215" s="35">
        <f t="shared" si="70"/>
        <v>-4.9054373522458654</v>
      </c>
      <c r="AB215" s="35">
        <f t="shared" si="71"/>
        <v>-4.9054373522458548</v>
      </c>
      <c r="AC215" s="35">
        <f t="shared" si="72"/>
        <v>-4.9054373522458548</v>
      </c>
      <c r="AD215" s="36"/>
      <c r="AE215" s="36"/>
      <c r="AF215">
        <v>1.85</v>
      </c>
      <c r="AG215">
        <v>1.99</v>
      </c>
      <c r="AH215" s="41"/>
      <c r="AI215" s="36"/>
      <c r="AJ215" t="s">
        <v>457</v>
      </c>
      <c r="AK215" s="35"/>
      <c r="AL215" s="35"/>
    </row>
    <row r="216" spans="1:38" ht="15" x14ac:dyDescent="0.25">
      <c r="A216">
        <v>1.44</v>
      </c>
      <c r="B216">
        <v>4.7</v>
      </c>
      <c r="C216">
        <v>7.05</v>
      </c>
      <c r="D216" s="20">
        <f t="shared" si="48"/>
        <v>4.9054373522458672E-2</v>
      </c>
      <c r="E216" s="17">
        <f>IF(OR($A216="",$B216="",$C216=""),"",A216*'MPTO_working_3-way'!$I215)</f>
        <v>1.5106382978723405</v>
      </c>
      <c r="F216" s="21">
        <f>IF(OR($A216="",$B216="",$C216=""),"",B216*'MPTO_working_3-way'!$I215)</f>
        <v>4.9305555555555562</v>
      </c>
      <c r="G216" s="22">
        <f>IF(OR($A216="",$B216="",$C216=""),"",C216*'MPTO_working_3-way'!$I215)</f>
        <v>7.395833333333333</v>
      </c>
      <c r="H216" s="17">
        <f>IF(OR($A216="",$B216="",$C216=""),"",'MPTO_working_3-way'!E215)</f>
        <v>1.47472399767577</v>
      </c>
      <c r="I216" s="21">
        <f>IF(OR($A216="",$B216="",$C216=""),"",'MPTO_working_3-way'!F215)</f>
        <v>5.0912738214643936</v>
      </c>
      <c r="J216" s="22">
        <f>IF(OR($A216="",$B216="",$C216=""),"",'MPTO_working_3-way'!G215)</f>
        <v>7.9686028257456831</v>
      </c>
      <c r="K216" s="17">
        <f>IF(OR($A216="",$B216="",$C216=""),"",'OddsRatio_working_3-way'!H215)</f>
        <v>1.4857033314096704</v>
      </c>
      <c r="L216" s="21">
        <f>IF(OR($A216="",$B216="",$C216=""),"",'OddsRatio_working_3-way'!I215)</f>
        <v>5.0843234686722267</v>
      </c>
      <c r="M216" s="22">
        <f>IF(OR($A216="",$B216="",$C216=""),"",'OddsRatio_working_3-way'!J215)</f>
        <v>7.6784208068829649</v>
      </c>
      <c r="N216" s="23">
        <f t="shared" si="61"/>
        <v>66.197183098591552</v>
      </c>
      <c r="O216" s="24">
        <f t="shared" si="62"/>
        <v>20.281690140845068</v>
      </c>
      <c r="P216" s="24">
        <f t="shared" si="63"/>
        <v>13.521126760563382</v>
      </c>
      <c r="Q216" t="s">
        <v>386</v>
      </c>
      <c r="R216" t="s">
        <v>395</v>
      </c>
      <c r="S216" s="62" t="s">
        <v>487</v>
      </c>
      <c r="T216" s="35">
        <v>100</v>
      </c>
      <c r="U216" s="35">
        <f t="shared" si="64"/>
        <v>59.677419354838712</v>
      </c>
      <c r="V216" s="35">
        <f t="shared" si="65"/>
        <v>73.333333333333329</v>
      </c>
      <c r="W216" s="35">
        <f t="shared" si="66"/>
        <v>62.686567164179095</v>
      </c>
      <c r="X216" s="35">
        <f t="shared" si="67"/>
        <v>63.980099502487555</v>
      </c>
      <c r="Y216" s="35">
        <f t="shared" si="68"/>
        <v>77.636013480982186</v>
      </c>
      <c r="Z216" s="35">
        <f t="shared" si="69"/>
        <v>66.989247311827967</v>
      </c>
      <c r="AA216" s="35">
        <f t="shared" si="70"/>
        <v>-4.302680147648843</v>
      </c>
      <c r="AB216" s="35">
        <f t="shared" si="71"/>
        <v>-4.3026801476488572</v>
      </c>
      <c r="AC216" s="35">
        <f t="shared" si="72"/>
        <v>-4.3026801476488714</v>
      </c>
      <c r="AD216" s="36"/>
      <c r="AE216" s="36"/>
      <c r="AF216">
        <v>1.59</v>
      </c>
      <c r="AG216">
        <v>2.39</v>
      </c>
      <c r="AH216" s="41"/>
      <c r="AI216" s="36"/>
      <c r="AJ216" t="s">
        <v>457</v>
      </c>
      <c r="AK216" s="35"/>
      <c r="AL216" s="35"/>
    </row>
    <row r="217" spans="1:38" ht="15" x14ac:dyDescent="0.25">
      <c r="A217">
        <v>2.48</v>
      </c>
      <c r="B217">
        <v>3.75</v>
      </c>
      <c r="C217">
        <v>2.68</v>
      </c>
      <c r="D217" s="20">
        <f t="shared" si="48"/>
        <v>4.3026801476488519E-2</v>
      </c>
      <c r="E217" s="17">
        <f>IF(OR($A217="",$B217="",$C217=""),"",A217*'MPTO_working_3-way'!$I216)</f>
        <v>2.5867064676616915</v>
      </c>
      <c r="F217" s="21">
        <f>IF(OR($A217="",$B217="",$C217=""),"",B217*'MPTO_working_3-way'!$I216)</f>
        <v>3.9113505055368321</v>
      </c>
      <c r="G217" s="22">
        <f>IF(OR($A217="",$B217="",$C217=""),"",C217*'MPTO_working_3-way'!$I216)</f>
        <v>2.7953118279569895</v>
      </c>
      <c r="H217" s="17">
        <f>IF(OR($A217="",$B217="",$C217=""),"",'MPTO_working_3-way'!E216)</f>
        <v>2.5714639447547252</v>
      </c>
      <c r="I217" s="21">
        <f>IF(OR($A217="",$B217="",$C217=""),"",'MPTO_working_3-way'!F216)</f>
        <v>3.9631522038713509</v>
      </c>
      <c r="J217" s="22">
        <f>IF(OR($A217="",$B217="",$C217=""),"",'MPTO_working_3-way'!G216)</f>
        <v>2.7871296724269041</v>
      </c>
      <c r="K217" s="17">
        <f>IF(OR($A217="",$B217="",$C217=""),"",'OddsRatio_working_3-way'!H216)</f>
        <v>2.5791493046716574</v>
      </c>
      <c r="L217" s="21">
        <f>IF(OR($A217="",$B217="",$C217=""),"",'OddsRatio_working_3-way'!I216)</f>
        <v>3.9342301269236866</v>
      </c>
      <c r="M217" s="22">
        <f>IF(OR($A217="",$B217="",$C217=""),"",'OddsRatio_working_3-way'!J216)</f>
        <v>2.7925478593570165</v>
      </c>
      <c r="N217" s="23">
        <f t="shared" si="61"/>
        <v>38.659198966010678</v>
      </c>
      <c r="O217" s="24">
        <f t="shared" si="62"/>
        <v>25.566616916188394</v>
      </c>
      <c r="P217" s="24">
        <f t="shared" si="63"/>
        <v>35.774184117800921</v>
      </c>
      <c r="Q217" t="s">
        <v>390</v>
      </c>
      <c r="R217" t="s">
        <v>394</v>
      </c>
      <c r="S217" s="62" t="s">
        <v>487</v>
      </c>
      <c r="T217" s="35">
        <v>100</v>
      </c>
      <c r="U217" s="35">
        <f t="shared" si="64"/>
        <v>52.606635071090047</v>
      </c>
      <c r="V217" s="35">
        <f t="shared" si="65"/>
        <v>72.375690607734811</v>
      </c>
      <c r="W217" s="35">
        <f t="shared" si="66"/>
        <v>70.414201183431956</v>
      </c>
      <c r="X217" s="35">
        <f t="shared" si="67"/>
        <v>57.21010820883324</v>
      </c>
      <c r="Y217" s="35">
        <f t="shared" si="68"/>
        <v>76.97916374547799</v>
      </c>
      <c r="Z217" s="35">
        <f t="shared" si="69"/>
        <v>75.01767432117515</v>
      </c>
      <c r="AA217" s="35">
        <f t="shared" si="70"/>
        <v>-4.6034731377431939</v>
      </c>
      <c r="AB217" s="35">
        <f t="shared" si="71"/>
        <v>-4.6034731377431797</v>
      </c>
      <c r="AC217" s="35">
        <f t="shared" si="72"/>
        <v>-4.6034731377431939</v>
      </c>
      <c r="AD217" s="36"/>
      <c r="AE217" s="36"/>
      <c r="AF217">
        <v>1.79</v>
      </c>
      <c r="AG217">
        <v>2.0499999999999998</v>
      </c>
      <c r="AH217" s="41"/>
      <c r="AI217" s="36"/>
      <c r="AJ217" t="s">
        <v>457</v>
      </c>
      <c r="AK217" s="35"/>
      <c r="AL217" s="35"/>
    </row>
    <row r="218" spans="1:38" ht="15" x14ac:dyDescent="0.25">
      <c r="A218">
        <v>2.11</v>
      </c>
      <c r="B218">
        <v>3.62</v>
      </c>
      <c r="C218">
        <v>3.38</v>
      </c>
      <c r="D218" s="20">
        <f t="shared" si="48"/>
        <v>4.6034731377431859E-2</v>
      </c>
      <c r="E218" s="17">
        <f>IF(OR($A218="",$B218="",$C218=""),"",A218*'MPTO_working_3-way'!$I217)</f>
        <v>2.2071332832063812</v>
      </c>
      <c r="F218" s="21">
        <f>IF(OR($A218="",$B218="",$C218=""),"",B218*'MPTO_working_3-way'!$I217)</f>
        <v>3.7866457275863032</v>
      </c>
      <c r="G218" s="22">
        <f>IF(OR($A218="",$B218="",$C218=""),"",C218*'MPTO_working_3-way'!$I217)</f>
        <v>3.5355973920557195</v>
      </c>
      <c r="H218" s="17">
        <f>IF(OR($A218="",$B218="",$C218=""),"",'MPTO_working_3-way'!E217)</f>
        <v>2.1806030443560442</v>
      </c>
      <c r="I218" s="21">
        <f>IF(OR($A218="",$B218="",$C218=""),"",'MPTO_working_3-way'!F217)</f>
        <v>3.8329128502340479</v>
      </c>
      <c r="J218" s="22">
        <f>IF(OR($A218="",$B218="",$C218=""),"",'MPTO_working_3-way'!G217)</f>
        <v>3.5648961830085044</v>
      </c>
      <c r="K218" s="17">
        <f>IF(OR($A218="",$B218="",$C218=""),"",'OddsRatio_working_3-way'!H217)</f>
        <v>2.1913638774574618</v>
      </c>
      <c r="L218" s="21">
        <f>IF(OR($A218="",$B218="",$C218=""),"",'OddsRatio_working_3-way'!I217)</f>
        <v>3.8120480711158105</v>
      </c>
      <c r="M218" s="22">
        <f>IF(OR($A218="",$B218="",$C218=""),"",'OddsRatio_working_3-way'!J217)</f>
        <v>3.5544558813952785</v>
      </c>
      <c r="N218" s="23">
        <f t="shared" si="61"/>
        <v>45.307639896910274</v>
      </c>
      <c r="O218" s="24">
        <f t="shared" si="62"/>
        <v>26.408596735491901</v>
      </c>
      <c r="P218" s="24">
        <f t="shared" si="63"/>
        <v>28.283763367597835</v>
      </c>
      <c r="Q218" t="s">
        <v>389</v>
      </c>
      <c r="R218" t="s">
        <v>383</v>
      </c>
      <c r="S218" s="62" t="s">
        <v>487</v>
      </c>
      <c r="T218" s="35">
        <v>100</v>
      </c>
      <c r="U218" s="35">
        <f t="shared" si="64"/>
        <v>68.55345911949685</v>
      </c>
      <c r="V218" s="35">
        <f t="shared" si="65"/>
        <v>66.555183946488299</v>
      </c>
      <c r="W218" s="35">
        <f t="shared" si="66"/>
        <v>61.685823754789276</v>
      </c>
      <c r="X218" s="35">
        <f t="shared" si="67"/>
        <v>71.758992298722433</v>
      </c>
      <c r="Y218" s="35">
        <f t="shared" si="68"/>
        <v>69.760717125713882</v>
      </c>
      <c r="Z218" s="35">
        <f t="shared" si="69"/>
        <v>64.891356934014837</v>
      </c>
      <c r="AA218" s="35">
        <f t="shared" si="70"/>
        <v>-3.2055331792255828</v>
      </c>
      <c r="AB218" s="35">
        <f t="shared" si="71"/>
        <v>-3.2055331792255828</v>
      </c>
      <c r="AC218" s="35">
        <f t="shared" si="72"/>
        <v>-3.2055331792255615</v>
      </c>
      <c r="AD218" s="36"/>
      <c r="AE218" s="36"/>
      <c r="AF218">
        <v>1.91</v>
      </c>
      <c r="AG218">
        <v>1.93</v>
      </c>
      <c r="AH218" s="41"/>
      <c r="AI218" s="36"/>
      <c r="AJ218" t="s">
        <v>457</v>
      </c>
      <c r="AK218" s="35"/>
      <c r="AL218" s="35"/>
    </row>
    <row r="219" spans="1:38" ht="15" x14ac:dyDescent="0.25">
      <c r="A219">
        <v>3.18</v>
      </c>
      <c r="B219">
        <v>2.99</v>
      </c>
      <c r="C219">
        <v>2.61</v>
      </c>
      <c r="D219" s="20">
        <f t="shared" si="48"/>
        <v>3.2055331792255615E-2</v>
      </c>
      <c r="E219" s="17">
        <f>IF(OR($A219="",$B219="",$C219=""),"",A219*'MPTO_working_3-way'!$I218)</f>
        <v>3.2819359550993732</v>
      </c>
      <c r="F219" s="21">
        <f>IF(OR($A219="",$B219="",$C219=""),"",B219*'MPTO_working_3-way'!$I218)</f>
        <v>3.0858454420588446</v>
      </c>
      <c r="G219" s="22">
        <f>IF(OR($A219="",$B219="",$C219=""),"",C219*'MPTO_working_3-way'!$I218)</f>
        <v>2.6936644159777869</v>
      </c>
      <c r="H219" s="17">
        <f>IF(OR($A219="",$B219="",$C219=""),"",'MPTO_working_3-way'!E218)</f>
        <v>3.2918527169150682</v>
      </c>
      <c r="I219" s="21">
        <f>IF(OR($A219="",$B219="",$C219=""),"",'MPTO_working_3-way'!F218)</f>
        <v>3.0886785882219399</v>
      </c>
      <c r="J219" s="22">
        <f>IF(OR($A219="",$B219="",$C219=""),"",'MPTO_working_3-way'!G218)</f>
        <v>2.68487619974134</v>
      </c>
      <c r="K219" s="17">
        <f>IF(OR($A219="",$B219="",$C219=""),"",'OddsRatio_working_3-way'!H218)</f>
        <v>3.2869291514591059</v>
      </c>
      <c r="L219" s="21">
        <f>IF(OR($A219="",$B219="",$C219=""),"",'OddsRatio_working_3-way'!I218)</f>
        <v>3.0876096382585416</v>
      </c>
      <c r="M219" s="22">
        <f>IF(OR($A219="",$B219="",$C219=""),"",'OddsRatio_working_3-way'!J218)</f>
        <v>2.6889706118574135</v>
      </c>
      <c r="N219" s="23">
        <f t="shared" si="61"/>
        <v>30.469820669298258</v>
      </c>
      <c r="O219" s="24">
        <f t="shared" si="62"/>
        <v>32.406030009487779</v>
      </c>
      <c r="P219" s="24">
        <f t="shared" si="63"/>
        <v>37.124149321213977</v>
      </c>
      <c r="Q219" t="s">
        <v>252</v>
      </c>
      <c r="R219" t="s">
        <v>259</v>
      </c>
      <c r="S219" s="62" t="s">
        <v>487</v>
      </c>
      <c r="T219" s="35">
        <v>100</v>
      </c>
      <c r="U219" s="35">
        <f t="shared" si="64"/>
        <v>56.709956709956707</v>
      </c>
      <c r="V219" s="35">
        <f t="shared" si="65"/>
        <v>69.512195121951223</v>
      </c>
      <c r="W219" s="35">
        <f t="shared" si="66"/>
        <v>67.426710097719877</v>
      </c>
      <c r="X219" s="35">
        <f t="shared" si="67"/>
        <v>63.061094780328908</v>
      </c>
      <c r="Y219" s="35">
        <f t="shared" si="68"/>
        <v>75.863333192323424</v>
      </c>
      <c r="Z219" s="35">
        <f t="shared" si="69"/>
        <v>73.777848168092078</v>
      </c>
      <c r="AA219" s="35">
        <f t="shared" si="70"/>
        <v>-6.3511380703722011</v>
      </c>
      <c r="AB219" s="35">
        <f t="shared" si="71"/>
        <v>-6.3511380703722011</v>
      </c>
      <c r="AC219" s="35">
        <f t="shared" si="72"/>
        <v>-6.3511380703722011</v>
      </c>
      <c r="AD219" s="36"/>
      <c r="AE219" s="36"/>
      <c r="AF219">
        <v>2.36</v>
      </c>
      <c r="AG219">
        <v>1.63</v>
      </c>
      <c r="AH219" s="41"/>
      <c r="AI219" s="36"/>
      <c r="AJ219" t="s">
        <v>321</v>
      </c>
      <c r="AK219" s="35"/>
      <c r="AL219" s="35"/>
    </row>
    <row r="220" spans="1:38" ht="15" x14ac:dyDescent="0.25">
      <c r="A220">
        <v>2.31</v>
      </c>
      <c r="B220">
        <v>3.28</v>
      </c>
      <c r="C220">
        <v>3.07</v>
      </c>
      <c r="D220" s="20">
        <f t="shared" si="48"/>
        <v>6.3511380703721976E-2</v>
      </c>
      <c r="E220" s="17">
        <f>IF(OR($A220="",$B220="",$C220=""),"",A220*'MPTO_working_3-way'!$I219)</f>
        <v>2.456711289425598</v>
      </c>
      <c r="F220" s="21">
        <f>IF(OR($A220="",$B220="",$C220=""),"",B220*'MPTO_working_3-way'!$I219)</f>
        <v>3.4883173287082077</v>
      </c>
      <c r="G220" s="22">
        <f>IF(OR($A220="",$B220="",$C220=""),"",C220*'MPTO_working_3-way'!$I219)</f>
        <v>3.2649799387604261</v>
      </c>
      <c r="H220" s="17">
        <f>IF(OR($A220="",$B220="",$C220=""),"",'MPTO_working_3-way'!E219)</f>
        <v>2.4287763009460428</v>
      </c>
      <c r="I220" s="21">
        <f>IF(OR($A220="",$B220="",$C220=""),"",'MPTO_working_3-way'!F219)</f>
        <v>3.5247559119771839</v>
      </c>
      <c r="J220" s="22">
        <f>IF(OR($A220="",$B220="",$C220=""),"",'MPTO_working_3-way'!G219)</f>
        <v>3.2833989771645284</v>
      </c>
      <c r="K220" s="17">
        <f>IF(OR($A220="",$B220="",$C220=""),"",'OddsRatio_working_3-way'!H219)</f>
        <v>2.4407547155206877</v>
      </c>
      <c r="L220" s="21">
        <f>IF(OR($A220="",$B220="",$C220=""),"",'OddsRatio_working_3-way'!I219)</f>
        <v>3.5075730926619606</v>
      </c>
      <c r="M220" s="22">
        <f>IF(OR($A220="",$B220="",$C220=""),"",'OddsRatio_working_3-way'!J219)</f>
        <v>3.2766124130746745</v>
      </c>
      <c r="N220" s="23">
        <f t="shared" si="61"/>
        <v>40.704823733431425</v>
      </c>
      <c r="O220" s="24">
        <f t="shared" si="62"/>
        <v>28.667116714703234</v>
      </c>
      <c r="P220" s="24">
        <f t="shared" si="63"/>
        <v>30.628059551865345</v>
      </c>
      <c r="Q220" t="s">
        <v>474</v>
      </c>
      <c r="R220" t="s">
        <v>473</v>
      </c>
      <c r="S220" s="62" t="s">
        <v>487</v>
      </c>
      <c r="T220" s="35">
        <v>100</v>
      </c>
      <c r="U220" s="35">
        <f t="shared" si="64"/>
        <v>75.728155339805824</v>
      </c>
      <c r="V220" s="35">
        <f t="shared" si="65"/>
        <v>68.454258675078862</v>
      </c>
      <c r="W220" s="35">
        <f t="shared" si="66"/>
        <v>53.051643192488264</v>
      </c>
      <c r="X220" s="35">
        <f t="shared" si="67"/>
        <v>78.494098132432867</v>
      </c>
      <c r="Y220" s="35">
        <f t="shared" si="68"/>
        <v>71.22020146770592</v>
      </c>
      <c r="Z220" s="35">
        <f t="shared" si="69"/>
        <v>55.817585985115301</v>
      </c>
      <c r="AA220" s="35">
        <f t="shared" si="70"/>
        <v>-2.7659427926270439</v>
      </c>
      <c r="AB220" s="35">
        <f t="shared" si="71"/>
        <v>-2.7659427926270581</v>
      </c>
      <c r="AC220" s="35">
        <f t="shared" si="72"/>
        <v>-2.7659427926270368</v>
      </c>
      <c r="AD220" s="36"/>
      <c r="AE220" s="36"/>
      <c r="AF220">
        <v>1.94</v>
      </c>
      <c r="AG220">
        <v>1.88</v>
      </c>
      <c r="AH220" s="41"/>
      <c r="AI220" s="36"/>
      <c r="AJ220" t="s">
        <v>356</v>
      </c>
      <c r="AK220" s="35"/>
      <c r="AL220" s="35"/>
    </row>
    <row r="221" spans="1:38" ht="15" x14ac:dyDescent="0.25">
      <c r="A221">
        <v>4.12</v>
      </c>
      <c r="B221">
        <v>3.17</v>
      </c>
      <c r="C221">
        <v>2.13</v>
      </c>
      <c r="D221" s="20">
        <f t="shared" si="48"/>
        <v>2.7659427926270297E-2</v>
      </c>
      <c r="E221" s="17">
        <f>IF(OR($A221="",$B221="",$C221=""),"",A221*'MPTO_working_3-way'!$I220)</f>
        <v>4.2339568430562338</v>
      </c>
      <c r="F221" s="21">
        <f>IF(OR($A221="",$B221="",$C221=""),"",B221*'MPTO_working_3-way'!$I220)</f>
        <v>3.2576803865262769</v>
      </c>
      <c r="G221" s="22">
        <f>IF(OR($A221="",$B221="",$C221=""),"",C221*'MPTO_working_3-way'!$I220)</f>
        <v>2.1889145814829556</v>
      </c>
      <c r="H221" s="17">
        <f>IF(OR($A221="",$B221="",$C221=""),"",'MPTO_working_3-way'!E220)</f>
        <v>4.2826802399895056</v>
      </c>
      <c r="I221" s="21">
        <f>IF(OR($A221="",$B221="",$C221=""),"",'MPTO_working_3-way'!F220)</f>
        <v>3.2654382973635134</v>
      </c>
      <c r="J221" s="22">
        <f>IF(OR($A221="",$B221="",$C221=""),"",'MPTO_working_3-way'!G220)</f>
        <v>2.1726672607903952</v>
      </c>
      <c r="K221" s="17">
        <f>IF(OR($A221="",$B221="",$C221=""),"",'OddsRatio_working_3-way'!H220)</f>
        <v>4.2567713577621502</v>
      </c>
      <c r="L221" s="21">
        <f>IF(OR($A221="",$B221="",$C221=""),"",'OddsRatio_working_3-way'!I220)</f>
        <v>3.2651262328025217</v>
      </c>
      <c r="M221" s="22">
        <f>IF(OR($A221="",$B221="",$C221=""),"",'OddsRatio_working_3-way'!J220)</f>
        <v>2.1795357802151383</v>
      </c>
      <c r="N221" s="23">
        <f t="shared" si="61"/>
        <v>23.618568565242185</v>
      </c>
      <c r="O221" s="24">
        <f t="shared" si="62"/>
        <v>30.696688482270602</v>
      </c>
      <c r="P221" s="24">
        <f t="shared" si="63"/>
        <v>45.684742952487234</v>
      </c>
      <c r="Q221" t="s">
        <v>71</v>
      </c>
      <c r="R221" t="s">
        <v>40</v>
      </c>
      <c r="S221" s="62" t="s">
        <v>488</v>
      </c>
      <c r="T221" s="35">
        <v>100</v>
      </c>
      <c r="U221" s="35">
        <f t="shared" si="64"/>
        <v>61.089494163424128</v>
      </c>
      <c r="V221" s="35">
        <f t="shared" si="65"/>
        <v>68.35443037974683</v>
      </c>
      <c r="W221" s="35">
        <f t="shared" si="66"/>
        <v>67.741935483870961</v>
      </c>
      <c r="X221" s="35">
        <f t="shared" si="67"/>
        <v>63.903634136382195</v>
      </c>
      <c r="Y221" s="35">
        <f t="shared" si="68"/>
        <v>71.168570352704904</v>
      </c>
      <c r="Z221" s="35">
        <f t="shared" si="69"/>
        <v>70.556075456829035</v>
      </c>
      <c r="AA221" s="35">
        <f t="shared" si="70"/>
        <v>-2.8141399729580669</v>
      </c>
      <c r="AB221" s="35">
        <f t="shared" si="71"/>
        <v>-2.8141399729580741</v>
      </c>
      <c r="AC221" s="35">
        <f t="shared" si="72"/>
        <v>-2.8141399729580741</v>
      </c>
      <c r="AD221" s="36"/>
      <c r="AE221" s="36"/>
      <c r="AF221">
        <v>2.36</v>
      </c>
      <c r="AG221">
        <v>1.64</v>
      </c>
      <c r="AH221" s="41"/>
      <c r="AI221" s="36"/>
      <c r="AJ221" t="s">
        <v>311</v>
      </c>
      <c r="AK221" s="35"/>
      <c r="AL221" s="35"/>
    </row>
    <row r="222" spans="1:38" ht="15" x14ac:dyDescent="0.25">
      <c r="A222">
        <v>2.57</v>
      </c>
      <c r="B222">
        <v>3.16</v>
      </c>
      <c r="C222">
        <v>3.1</v>
      </c>
      <c r="D222" s="20">
        <f t="shared" si="48"/>
        <v>2.8141399729580741E-2</v>
      </c>
      <c r="E222" s="17">
        <f>IF(OR($A222="",$B222="",$C222=""),"",A222*'MPTO_working_3-way'!$I221)</f>
        <v>2.6423233973050224</v>
      </c>
      <c r="F222" s="21">
        <f>IF(OR($A222="",$B222="",$C222=""),"",B222*'MPTO_working_3-way'!$I221)</f>
        <v>3.2489268231454753</v>
      </c>
      <c r="G222" s="22">
        <f>IF(OR($A222="",$B222="",$C222=""),"",C222*'MPTO_working_3-way'!$I221)</f>
        <v>3.1872383391617003</v>
      </c>
      <c r="H222" s="17">
        <f>IF(OR($A222="",$B222="",$C222=""),"",'MPTO_working_3-way'!E221)</f>
        <v>2.6334875897504557</v>
      </c>
      <c r="I222" s="21">
        <f>IF(OR($A222="",$B222="",$C222=""),"",'MPTO_working_3-way'!F221)</f>
        <v>3.2565309849899884</v>
      </c>
      <c r="J222" s="22">
        <f>IF(OR($A222="",$B222="",$C222=""),"",'MPTO_working_3-way'!G221)</f>
        <v>3.1928461998924549</v>
      </c>
      <c r="K222" s="17">
        <f>IF(OR($A222="",$B222="",$C222=""),"",'OddsRatio_working_3-way'!H221)</f>
        <v>2.6375482887110757</v>
      </c>
      <c r="L222" s="21">
        <f>IF(OR($A222="",$B222="",$C222=""),"",'OddsRatio_working_3-way'!I221)</f>
        <v>3.2529326774623728</v>
      </c>
      <c r="M222" s="22">
        <f>IF(OR($A222="",$B222="",$C222=""),"",'OddsRatio_working_3-way'!J221)</f>
        <v>3.1903512141995281</v>
      </c>
      <c r="N222" s="23">
        <f t="shared" si="61"/>
        <v>37.845481027035802</v>
      </c>
      <c r="O222" s="24">
        <f t="shared" si="62"/>
        <v>30.779394379582907</v>
      </c>
      <c r="P222" s="24">
        <f t="shared" si="63"/>
        <v>31.375124593381287</v>
      </c>
      <c r="Q222" t="s">
        <v>73</v>
      </c>
      <c r="R222" t="s">
        <v>43</v>
      </c>
      <c r="S222" s="62" t="s">
        <v>488</v>
      </c>
      <c r="T222" s="35">
        <v>100</v>
      </c>
      <c r="U222" s="35">
        <f t="shared" si="64"/>
        <v>57.081545064377686</v>
      </c>
      <c r="V222" s="35">
        <f t="shared" si="65"/>
        <v>68.55345911949685</v>
      </c>
      <c r="W222" s="35">
        <f t="shared" si="66"/>
        <v>71.509971509971507</v>
      </c>
      <c r="X222" s="35">
        <f t="shared" si="67"/>
        <v>59.936569370531636</v>
      </c>
      <c r="Y222" s="35">
        <f t="shared" si="68"/>
        <v>71.4084834256508</v>
      </c>
      <c r="Z222" s="35">
        <f t="shared" si="69"/>
        <v>74.364995816125457</v>
      </c>
      <c r="AA222" s="35">
        <f t="shared" si="70"/>
        <v>-2.8550243061539504</v>
      </c>
      <c r="AB222" s="35">
        <f t="shared" si="71"/>
        <v>-2.8550243061539504</v>
      </c>
      <c r="AC222" s="35">
        <f t="shared" si="72"/>
        <v>-2.8550243061539504</v>
      </c>
      <c r="AD222" s="36"/>
      <c r="AE222" s="36"/>
      <c r="AF222">
        <v>2.27</v>
      </c>
      <c r="AG222">
        <v>1.68</v>
      </c>
      <c r="AH222" s="41"/>
      <c r="AI222" s="36"/>
      <c r="AJ222" t="s">
        <v>311</v>
      </c>
      <c r="AK222" s="35"/>
      <c r="AL222" s="35"/>
    </row>
    <row r="223" spans="1:38" ht="15" x14ac:dyDescent="0.25">
      <c r="A223">
        <v>2.33</v>
      </c>
      <c r="B223">
        <v>3.18</v>
      </c>
      <c r="C223">
        <v>3.51</v>
      </c>
      <c r="D223" s="20">
        <f t="shared" si="48"/>
        <v>2.8550243061539415E-2</v>
      </c>
      <c r="E223" s="17">
        <f>IF(OR($A223="",$B223="",$C223=""),"",A223*'MPTO_working_3-way'!$I222)</f>
        <v>2.3965220663333868</v>
      </c>
      <c r="F223" s="21">
        <f>IF(OR($A223="",$B223="",$C223=""),"",B223*'MPTO_working_3-way'!$I222)</f>
        <v>3.2707897729356956</v>
      </c>
      <c r="G223" s="22">
        <f>IF(OR($A223="",$B223="",$C223=""),"",C223*'MPTO_working_3-way'!$I222)</f>
        <v>3.6102113531460032</v>
      </c>
      <c r="H223" s="17">
        <f>IF(OR($A223="",$B223="",$C223=""),"",'MPTO_working_3-way'!E222)</f>
        <v>2.3828370821467399</v>
      </c>
      <c r="I223" s="21">
        <f>IF(OR($A223="",$B223="",$C223=""),"",'MPTO_working_3-way'!F222)</f>
        <v>3.2792405001363041</v>
      </c>
      <c r="J223" s="22">
        <f>IF(OR($A223="",$B223="",$C223=""),"",'MPTO_working_3-way'!G222)</f>
        <v>3.6312991332744469</v>
      </c>
      <c r="K223" s="17">
        <f>IF(OR($A223="",$B223="",$C223=""),"",'OddsRatio_working_3-way'!H222)</f>
        <v>2.3888094111491323</v>
      </c>
      <c r="L223" s="21">
        <f>IF(OR($A223="",$B223="",$C223=""),"",'OddsRatio_working_3-way'!I222)</f>
        <v>3.276394373161736</v>
      </c>
      <c r="M223" s="22">
        <f>IF(OR($A223="",$B223="",$C223=""),"",'OddsRatio_working_3-way'!J222)</f>
        <v>3.6209861819430991</v>
      </c>
      <c r="N223" s="23">
        <f t="shared" si="61"/>
        <v>41.727135086637141</v>
      </c>
      <c r="O223" s="24">
        <f t="shared" si="62"/>
        <v>30.573655582347335</v>
      </c>
      <c r="P223" s="24">
        <f t="shared" si="63"/>
        <v>27.699209331015538</v>
      </c>
      <c r="Q223" t="s">
        <v>158</v>
      </c>
      <c r="R223" t="s">
        <v>47</v>
      </c>
      <c r="S223" s="62" t="s">
        <v>488</v>
      </c>
      <c r="T223" s="35">
        <v>100</v>
      </c>
      <c r="U223" s="35">
        <f t="shared" si="64"/>
        <v>67.532467532467535</v>
      </c>
      <c r="V223" s="35">
        <f t="shared" si="65"/>
        <v>66.329966329966325</v>
      </c>
      <c r="W223" s="35">
        <f t="shared" si="66"/>
        <v>63.369963369963365</v>
      </c>
      <c r="X223" s="35">
        <f t="shared" si="67"/>
        <v>70.300070300070288</v>
      </c>
      <c r="Y223" s="35">
        <f t="shared" si="68"/>
        <v>69.097569097569107</v>
      </c>
      <c r="Z223" s="35">
        <f t="shared" si="69"/>
        <v>66.137566137566139</v>
      </c>
      <c r="AA223" s="35">
        <f t="shared" si="70"/>
        <v>-2.767602767602753</v>
      </c>
      <c r="AB223" s="35">
        <f t="shared" si="71"/>
        <v>-2.7676027676027815</v>
      </c>
      <c r="AC223" s="35">
        <f t="shared" si="72"/>
        <v>-2.7676027676027743</v>
      </c>
      <c r="AD223" s="36"/>
      <c r="AE223" s="36"/>
      <c r="AF223">
        <v>2.2400000000000002</v>
      </c>
      <c r="AG223">
        <v>1.7</v>
      </c>
      <c r="AH223" s="41"/>
      <c r="AI223" s="36"/>
      <c r="AJ223" t="s">
        <v>311</v>
      </c>
      <c r="AK223" s="35"/>
      <c r="AL223" s="35"/>
    </row>
    <row r="224" spans="1:38" ht="15" x14ac:dyDescent="0.25">
      <c r="A224">
        <v>3.08</v>
      </c>
      <c r="B224">
        <v>2.97</v>
      </c>
      <c r="C224">
        <v>2.73</v>
      </c>
      <c r="D224" s="20">
        <f t="shared" si="48"/>
        <v>2.7676027676027726E-2</v>
      </c>
      <c r="E224" s="17">
        <f>IF(OR($A224="",$B224="",$C224=""),"",A224*'MPTO_working_3-way'!$I223)</f>
        <v>3.1652421652421654</v>
      </c>
      <c r="F224" s="21">
        <f>IF(OR($A224="",$B224="",$C224=""),"",B224*'MPTO_working_3-way'!$I223)</f>
        <v>3.0521978021978025</v>
      </c>
      <c r="G224" s="22">
        <f>IF(OR($A224="",$B224="",$C224=""),"",C224*'MPTO_working_3-way'!$I223)</f>
        <v>2.8055555555555558</v>
      </c>
      <c r="H224" s="17">
        <f>IF(OR($A224="",$B224="",$C224=""),"",'MPTO_working_3-way'!E223)</f>
        <v>3.1700746764671388</v>
      </c>
      <c r="I224" s="21">
        <f>IF(OR($A224="",$B224="",$C224=""),"",'MPTO_working_3-way'!F223)</f>
        <v>3.0536682735763785</v>
      </c>
      <c r="J224" s="22">
        <f>IF(OR($A224="",$B224="",$C224=""),"",'MPTO_working_3-way'!G223)</f>
        <v>2.8005319148936172</v>
      </c>
      <c r="K224" s="17">
        <f>IF(OR($A224="",$B224="",$C224=""),"",'OddsRatio_working_3-way'!H223)</f>
        <v>3.1676816935042642</v>
      </c>
      <c r="L224" s="21">
        <f>IF(OR($A224="",$B224="",$C224=""),"",'OddsRatio_working_3-way'!I223)</f>
        <v>3.05304468086702</v>
      </c>
      <c r="M224" s="22">
        <f>IF(OR($A224="",$B224="",$C224=""),"",'OddsRatio_working_3-way'!J223)</f>
        <v>2.8029275623857588</v>
      </c>
      <c r="N224" s="23">
        <f t="shared" si="61"/>
        <v>31.59315931593159</v>
      </c>
      <c r="O224" s="24">
        <f t="shared" si="62"/>
        <v>32.763276327632759</v>
      </c>
      <c r="P224" s="24">
        <f t="shared" si="63"/>
        <v>35.64356435643564</v>
      </c>
      <c r="Q224" t="s">
        <v>215</v>
      </c>
      <c r="R224" t="s">
        <v>68</v>
      </c>
      <c r="S224" s="62" t="s">
        <v>488</v>
      </c>
      <c r="T224" s="35">
        <v>100</v>
      </c>
      <c r="U224" s="35">
        <f t="shared" si="64"/>
        <v>44.751381215469614</v>
      </c>
      <c r="V224" s="35">
        <f t="shared" si="65"/>
        <v>71.83098591549296</v>
      </c>
      <c r="W224" s="35">
        <f t="shared" si="66"/>
        <v>80.430528375733857</v>
      </c>
      <c r="X224" s="35">
        <f t="shared" si="67"/>
        <v>47.73848570877319</v>
      </c>
      <c r="Y224" s="35">
        <f t="shared" si="68"/>
        <v>74.818090408796536</v>
      </c>
      <c r="Z224" s="35">
        <f t="shared" si="69"/>
        <v>83.417632869037433</v>
      </c>
      <c r="AA224" s="35">
        <f t="shared" si="70"/>
        <v>-2.9871044933035762</v>
      </c>
      <c r="AB224" s="35">
        <f t="shared" si="71"/>
        <v>-2.9871044933035762</v>
      </c>
      <c r="AC224" s="35">
        <f t="shared" si="72"/>
        <v>-2.9871044933035762</v>
      </c>
      <c r="AD224" s="36"/>
      <c r="AE224" s="36"/>
      <c r="AF224">
        <v>2.5099999999999998</v>
      </c>
      <c r="AG224">
        <v>1.57</v>
      </c>
      <c r="AH224" s="41"/>
      <c r="AI224" s="36"/>
      <c r="AJ224" t="s">
        <v>311</v>
      </c>
      <c r="AK224" s="35"/>
      <c r="AL224" s="35"/>
    </row>
    <row r="225" spans="1:38" ht="15" x14ac:dyDescent="0.25">
      <c r="A225">
        <v>1.81</v>
      </c>
      <c r="B225">
        <v>3.55</v>
      </c>
      <c r="C225">
        <v>5.1100000000000003</v>
      </c>
      <c r="D225" s="20">
        <f t="shared" si="48"/>
        <v>2.9871044933035718E-2</v>
      </c>
      <c r="E225" s="17">
        <f>IF(OR($A225="",$B225="",$C225=""),"",A225*'MPTO_working_3-way'!$I224)</f>
        <v>1.8640665913287946</v>
      </c>
      <c r="F225" s="21">
        <f>IF(OR($A225="",$B225="",$C225=""),"",B225*'MPTO_working_3-way'!$I224)</f>
        <v>3.6560422095122767</v>
      </c>
      <c r="G225" s="22">
        <f>IF(OR($A225="",$B225="",$C225=""),"",C225*'MPTO_working_3-way'!$I224)</f>
        <v>5.2626410396078125</v>
      </c>
      <c r="H225" s="17">
        <f>IF(OR($A225="",$B225="",$C225=""),"",'MPTO_working_3-way'!E224)</f>
        <v>1.8432188534937926</v>
      </c>
      <c r="I225" s="21">
        <f>IF(OR($A225="",$B225="",$C225=""),"",'MPTO_working_3-way'!F224)</f>
        <v>3.6800813180503016</v>
      </c>
      <c r="J225" s="22">
        <f>IF(OR($A225="",$B225="",$C225=""),"",'MPTO_working_3-way'!G224)</f>
        <v>5.3839365577877434</v>
      </c>
      <c r="K225" s="17">
        <f>IF(OR($A225="",$B225="",$C225=""),"",'OddsRatio_working_3-way'!H224)</f>
        <v>1.8511354680866281</v>
      </c>
      <c r="L225" s="21">
        <f>IF(OR($A225="",$B225="",$C225=""),"",'OddsRatio_working_3-way'!I224)</f>
        <v>3.6795005476801244</v>
      </c>
      <c r="M225" s="22">
        <f>IF(OR($A225="",$B225="",$C225=""),"",'OddsRatio_working_3-way'!J224)</f>
        <v>5.3187244121432604</v>
      </c>
      <c r="N225" s="23">
        <f t="shared" si="61"/>
        <v>53.646152162791182</v>
      </c>
      <c r="O225" s="24">
        <f t="shared" si="62"/>
        <v>27.351981806944238</v>
      </c>
      <c r="P225" s="24">
        <f t="shared" si="63"/>
        <v>19.001866030264587</v>
      </c>
      <c r="Q225" t="s">
        <v>106</v>
      </c>
      <c r="R225" t="s">
        <v>44</v>
      </c>
      <c r="S225" s="62" t="s">
        <v>488</v>
      </c>
      <c r="T225" s="35">
        <v>100</v>
      </c>
      <c r="U225" s="35">
        <f t="shared" si="64"/>
        <v>63.503649635036496</v>
      </c>
      <c r="V225" s="35">
        <f t="shared" si="65"/>
        <v>67.741935483870961</v>
      </c>
      <c r="W225" s="35">
        <f t="shared" si="66"/>
        <v>66.101694915254228</v>
      </c>
      <c r="X225" s="35">
        <f t="shared" si="67"/>
        <v>66.156369600874783</v>
      </c>
      <c r="Y225" s="35">
        <f t="shared" si="68"/>
        <v>70.394655449709262</v>
      </c>
      <c r="Z225" s="35">
        <f t="shared" si="69"/>
        <v>68.754414881092529</v>
      </c>
      <c r="AA225" s="35">
        <f t="shared" si="70"/>
        <v>-2.652719965838287</v>
      </c>
      <c r="AB225" s="35">
        <f t="shared" si="71"/>
        <v>-2.6527199658383012</v>
      </c>
      <c r="AC225" s="35">
        <f t="shared" si="72"/>
        <v>-2.6527199658383012</v>
      </c>
      <c r="AD225" s="36"/>
      <c r="AE225" s="36"/>
      <c r="AF225">
        <v>2.33</v>
      </c>
      <c r="AG225">
        <v>1.66</v>
      </c>
      <c r="AH225" s="41"/>
      <c r="AI225" s="36"/>
      <c r="AJ225" t="s">
        <v>311</v>
      </c>
      <c r="AK225" s="35"/>
      <c r="AL225" s="35"/>
    </row>
    <row r="226" spans="1:38" ht="15" x14ac:dyDescent="0.25">
      <c r="A226">
        <v>2.74</v>
      </c>
      <c r="B226">
        <v>3.1</v>
      </c>
      <c r="C226">
        <v>2.95</v>
      </c>
      <c r="D226" s="20">
        <f t="shared" si="48"/>
        <v>2.6527199658382905E-2</v>
      </c>
      <c r="E226" s="17">
        <f>IF(OR($A226="",$B226="",$C226=""),"",A226*'MPTO_working_3-way'!$I225)</f>
        <v>2.8126845270639693</v>
      </c>
      <c r="F226" s="21">
        <f>IF(OR($A226="",$B226="",$C226=""),"",B226*'MPTO_working_3-way'!$I225)</f>
        <v>3.1822343189409872</v>
      </c>
      <c r="G226" s="22">
        <f>IF(OR($A226="",$B226="",$C226=""),"",C226*'MPTO_working_3-way'!$I225)</f>
        <v>3.0282552389922297</v>
      </c>
      <c r="H226" s="17">
        <f>IF(OR($A226="",$B226="",$C226=""),"",'MPTO_working_3-way'!E225)</f>
        <v>2.8080335296952219</v>
      </c>
      <c r="I226" s="21">
        <f>IF(OR($A226="",$B226="",$C226=""),"",'MPTO_working_3-way'!F225)</f>
        <v>3.1873704116721719</v>
      </c>
      <c r="J226" s="22">
        <f>IF(OR($A226="",$B226="",$C226=""),"",'MPTO_working_3-way'!G225)</f>
        <v>3.029012019840998</v>
      </c>
      <c r="K226" s="17">
        <f>IF(OR($A226="",$B226="",$C226=""),"",'OddsRatio_working_3-way'!H225)</f>
        <v>2.8102629918837256</v>
      </c>
      <c r="L226" s="21">
        <f>IF(OR($A226="",$B226="",$C226=""),"",'OddsRatio_working_3-way'!I225)</f>
        <v>3.1848001626182896</v>
      </c>
      <c r="M226" s="22">
        <f>IF(OR($A226="",$B226="",$C226=""),"",'OddsRatio_working_3-way'!J225)</f>
        <v>3.0287430081455553</v>
      </c>
      <c r="N226" s="23">
        <f t="shared" si="61"/>
        <v>35.553222922012282</v>
      </c>
      <c r="O226" s="24">
        <f t="shared" si="62"/>
        <v>31.424461550423761</v>
      </c>
      <c r="P226" s="24">
        <f t="shared" si="63"/>
        <v>33.022315527563954</v>
      </c>
      <c r="Q226" t="s">
        <v>72</v>
      </c>
      <c r="R226" t="s">
        <v>67</v>
      </c>
      <c r="S226" s="62" t="s">
        <v>488</v>
      </c>
      <c r="T226" s="35">
        <v>100</v>
      </c>
      <c r="U226" s="35" t="e">
        <f t="shared" si="64"/>
        <v>#DIV/0!</v>
      </c>
      <c r="V226" s="35" t="e">
        <f t="shared" si="65"/>
        <v>#DIV/0!</v>
      </c>
      <c r="W226" s="35" t="e">
        <f t="shared" si="66"/>
        <v>#DIV/0!</v>
      </c>
      <c r="X226" s="35" t="e">
        <f t="shared" si="67"/>
        <v>#DIV/0!</v>
      </c>
      <c r="Y226" s="35" t="e">
        <f t="shared" si="68"/>
        <v>#DIV/0!</v>
      </c>
      <c r="Z226" s="35" t="e">
        <f t="shared" si="69"/>
        <v>#DIV/0!</v>
      </c>
      <c r="AA226" s="35" t="e">
        <f t="shared" si="70"/>
        <v>#DIV/0!</v>
      </c>
      <c r="AB226" s="35" t="e">
        <f t="shared" si="71"/>
        <v>#DIV/0!</v>
      </c>
      <c r="AC226" s="35" t="e">
        <f t="shared" si="72"/>
        <v>#DIV/0!</v>
      </c>
      <c r="AD226" s="36"/>
      <c r="AE226" s="36"/>
      <c r="AF226">
        <v>2.4500000000000002</v>
      </c>
      <c r="AG226">
        <v>1.6</v>
      </c>
      <c r="AH226" s="41"/>
      <c r="AI226" s="36"/>
      <c r="AJ226" t="s">
        <v>311</v>
      </c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62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62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62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62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6"/>
      <c r="AE230" s="36"/>
      <c r="AF230"/>
      <c r="AG230"/>
      <c r="AH230" s="41"/>
      <c r="AI230" s="36"/>
      <c r="AJ230"/>
      <c r="AK230" s="35"/>
      <c r="AL230" s="35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62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62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62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62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62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62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62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62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62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62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62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6"/>
      <c r="AE241" s="36"/>
      <c r="AF241"/>
      <c r="AG241"/>
      <c r="AH241" s="41"/>
      <c r="AI241" s="36"/>
      <c r="AJ241"/>
      <c r="AK241" s="35"/>
      <c r="AL241" s="35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6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 s="28"/>
      <c r="B243" s="28"/>
      <c r="C243" s="28"/>
      <c r="D243" s="29"/>
      <c r="E243" s="30"/>
      <c r="F243" s="31"/>
      <c r="G243" s="32"/>
      <c r="H243" s="30"/>
      <c r="I243" s="31"/>
      <c r="J243" s="32"/>
      <c r="K243" s="30"/>
      <c r="L243" s="31"/>
      <c r="M243" s="32"/>
      <c r="N243" s="33"/>
      <c r="O243" s="34"/>
      <c r="P243" s="34"/>
      <c r="Q243" s="28"/>
      <c r="R243" s="28"/>
      <c r="S243" s="63"/>
      <c r="AD243" s="36"/>
      <c r="AE243" s="36"/>
      <c r="AF243" s="28"/>
      <c r="AG243" s="28"/>
      <c r="AH243" s="41"/>
      <c r="AI243" s="36"/>
      <c r="AJ243" s="28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62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62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62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62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2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2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2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2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2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2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2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2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2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62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2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2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2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2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2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2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2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2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2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2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2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2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2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2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2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2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2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2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2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2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2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2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2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2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2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2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2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2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2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62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2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2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2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2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2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2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2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2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2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2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2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2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2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2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2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2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2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2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2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2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2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2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2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2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2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2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2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2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2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2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2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2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2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2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2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2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2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2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2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2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2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2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2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2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2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2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2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2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2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2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2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2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2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2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2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2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2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2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2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2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2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2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2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2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2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2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2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2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2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2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2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2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2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2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2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2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2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2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2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2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2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2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2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2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2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2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2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2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2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2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2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2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2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2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2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2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2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2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2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2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2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2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2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2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2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2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2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2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2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2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2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2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2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2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62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62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62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62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62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62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62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62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62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62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62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62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62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62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62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62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62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62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62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62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62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62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62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62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62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62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62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62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62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62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62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62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62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62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62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62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62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62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73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62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73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62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73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62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73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62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73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62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73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62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73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62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73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62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73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62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73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63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73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62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74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62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74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62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74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62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74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62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62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62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62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62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62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62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62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62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62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62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62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62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62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62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62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62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62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62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62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62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62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62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62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62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62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62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62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62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62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62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62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62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62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62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62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62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62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62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62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62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62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62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62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62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62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62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62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62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62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62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62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62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62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62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62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62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62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62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62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62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62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62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62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62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62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62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62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62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62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62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62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62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62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62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62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62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62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62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62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62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62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62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62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62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62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62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62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62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62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62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62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62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62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62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62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62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62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62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62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62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62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62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62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62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62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62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62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62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62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62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62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62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62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62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62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62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62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62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62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62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62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62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62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62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62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62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62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62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62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62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62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62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62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62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62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62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62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62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62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62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62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62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62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62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62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62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62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62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62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62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62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62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62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62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62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62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62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62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62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62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62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62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62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62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62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62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62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62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62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62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62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62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62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62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62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62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62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62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62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62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62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62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62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62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62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62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62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62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62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62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63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62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62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62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62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62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62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62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62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62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62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62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62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62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62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62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62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62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62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62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62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62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62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62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62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62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62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62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62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62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62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62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62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62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62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62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62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62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62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62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62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62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63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62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62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62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62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62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62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62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62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62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62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62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62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62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62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62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62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62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62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62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62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62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62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62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62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62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62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62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62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62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62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62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62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62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62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62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62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62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62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62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62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62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62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62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62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62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62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62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62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62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62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62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62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62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62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62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62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62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62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62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62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62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62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62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62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62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62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62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62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62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62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62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62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62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62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62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62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62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62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62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62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62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62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62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62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62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62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62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62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62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62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62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62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62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62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62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62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62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62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62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62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62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62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62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62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62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62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62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62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62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62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62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62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62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62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62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62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62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62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62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62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62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62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62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62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62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62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62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62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62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62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62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62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62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62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62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62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62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62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62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62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62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62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62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62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62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62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62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62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62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62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62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62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62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62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62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62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62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2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2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2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2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2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2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2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2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2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2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2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2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2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2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2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2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6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2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63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2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2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6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62"/>
    </row>
    <row r="993" spans="4:18" ht="15" x14ac:dyDescent="0.25">
      <c r="D993" s="20" t="str">
        <f t="shared" ref="D993:D995" si="7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2021-09-14T16:29:31Z</dcterms:modified>
</cp:coreProperties>
</file>