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7E4471FF-FA97-440C-9DCB-DA73A0095DCD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4" i="8" l="1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T66" i="8" s="1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U54" i="2"/>
  <c r="V54" i="2"/>
  <c r="W54" i="2"/>
  <c r="X54" i="2"/>
  <c r="AA54" i="2" s="1"/>
  <c r="Y54" i="2"/>
  <c r="Z54" i="2"/>
  <c r="AB54" i="2"/>
  <c r="AC54" i="2"/>
  <c r="U55" i="2"/>
  <c r="V55" i="2"/>
  <c r="AB55" i="2" s="1"/>
  <c r="W55" i="2"/>
  <c r="AC55" i="2" s="1"/>
  <c r="X55" i="2"/>
  <c r="Y55" i="2"/>
  <c r="Z55" i="2"/>
  <c r="AA55" i="2"/>
  <c r="U56" i="2"/>
  <c r="AA56" i="2" s="1"/>
  <c r="V56" i="2"/>
  <c r="AB56" i="2" s="1"/>
  <c r="W56" i="2"/>
  <c r="X56" i="2"/>
  <c r="Y56" i="2"/>
  <c r="Z56" i="2"/>
  <c r="AC56" i="2" s="1"/>
  <c r="U57" i="2"/>
  <c r="AA57" i="2" s="1"/>
  <c r="V57" i="2"/>
  <c r="W57" i="2"/>
  <c r="X57" i="2"/>
  <c r="Y57" i="2"/>
  <c r="AB57" i="2" s="1"/>
  <c r="Z57" i="2"/>
  <c r="AC57" i="2"/>
  <c r="U58" i="2"/>
  <c r="V58" i="2"/>
  <c r="W58" i="2"/>
  <c r="AC58" i="2" s="1"/>
  <c r="X58" i="2"/>
  <c r="AA58" i="2" s="1"/>
  <c r="Y58" i="2"/>
  <c r="Z58" i="2"/>
  <c r="AB58" i="2"/>
  <c r="U59" i="2"/>
  <c r="V59" i="2"/>
  <c r="AB59" i="2" s="1"/>
  <c r="W59" i="2"/>
  <c r="AC59" i="2" s="1"/>
  <c r="X59" i="2"/>
  <c r="Y59" i="2"/>
  <c r="Z59" i="2"/>
  <c r="AA59" i="2"/>
  <c r="U60" i="2"/>
  <c r="AA60" i="2" s="1"/>
  <c r="V60" i="2"/>
  <c r="AB60" i="2" s="1"/>
  <c r="W60" i="2"/>
  <c r="X60" i="2"/>
  <c r="Y60" i="2"/>
  <c r="Z60" i="2"/>
  <c r="AC60" i="2" s="1"/>
  <c r="U61" i="2"/>
  <c r="AA61" i="2" s="1"/>
  <c r="V61" i="2"/>
  <c r="W61" i="2"/>
  <c r="X61" i="2"/>
  <c r="Y61" i="2"/>
  <c r="AB61" i="2" s="1"/>
  <c r="Z61" i="2"/>
  <c r="AC61" i="2"/>
  <c r="U62" i="2"/>
  <c r="V62" i="2"/>
  <c r="W62" i="2"/>
  <c r="AC62" i="2" s="1"/>
  <c r="X62" i="2"/>
  <c r="AA62" i="2" s="1"/>
  <c r="Y62" i="2"/>
  <c r="Z62" i="2"/>
  <c r="AB62" i="2"/>
  <c r="U63" i="2"/>
  <c r="V63" i="2"/>
  <c r="AB63" i="2" s="1"/>
  <c r="W63" i="2"/>
  <c r="AC63" i="2" s="1"/>
  <c r="X63" i="2"/>
  <c r="Y63" i="2"/>
  <c r="Z63" i="2"/>
  <c r="AA63" i="2"/>
  <c r="U64" i="2"/>
  <c r="AA64" i="2" s="1"/>
  <c r="V64" i="2"/>
  <c r="AB64" i="2" s="1"/>
  <c r="W64" i="2"/>
  <c r="X64" i="2"/>
  <c r="Y64" i="2"/>
  <c r="Z64" i="2"/>
  <c r="AC64" i="2" s="1"/>
  <c r="U65" i="2"/>
  <c r="AA65" i="2" s="1"/>
  <c r="V65" i="2"/>
  <c r="W65" i="2"/>
  <c r="X65" i="2"/>
  <c r="Y65" i="2"/>
  <c r="AB65" i="2" s="1"/>
  <c r="Z65" i="2"/>
  <c r="AC65" i="2"/>
  <c r="U66" i="2"/>
  <c r="V66" i="2"/>
  <c r="W66" i="2"/>
  <c r="AC66" i="2" s="1"/>
  <c r="X66" i="2"/>
  <c r="AA66" i="2" s="1"/>
  <c r="Y66" i="2"/>
  <c r="Z66" i="2"/>
  <c r="AB66" i="2"/>
  <c r="U67" i="2"/>
  <c r="V67" i="2"/>
  <c r="AB67" i="2" s="1"/>
  <c r="W67" i="2"/>
  <c r="AC67" i="2" s="1"/>
  <c r="X67" i="2"/>
  <c r="Y67" i="2"/>
  <c r="Z67" i="2"/>
  <c r="AA67" i="2"/>
  <c r="U68" i="2"/>
  <c r="AA68" i="2" s="1"/>
  <c r="V68" i="2"/>
  <c r="AB68" i="2" s="1"/>
  <c r="W68" i="2"/>
  <c r="X68" i="2"/>
  <c r="Y68" i="2"/>
  <c r="Z68" i="2"/>
  <c r="AC68" i="2" s="1"/>
  <c r="U69" i="2"/>
  <c r="AA69" i="2" s="1"/>
  <c r="V69" i="2"/>
  <c r="W69" i="2"/>
  <c r="X69" i="2"/>
  <c r="Y69" i="2"/>
  <c r="AB69" i="2" s="1"/>
  <c r="Z69" i="2"/>
  <c r="AC69" i="2"/>
  <c r="U70" i="2"/>
  <c r="V70" i="2"/>
  <c r="W70" i="2"/>
  <c r="AC70" i="2" s="1"/>
  <c r="X70" i="2"/>
  <c r="AA70" i="2" s="1"/>
  <c r="Y70" i="2"/>
  <c r="Z70" i="2"/>
  <c r="AB70" i="2"/>
  <c r="U71" i="2"/>
  <c r="V71" i="2"/>
  <c r="AB71" i="2" s="1"/>
  <c r="W71" i="2"/>
  <c r="AC71" i="2" s="1"/>
  <c r="X71" i="2"/>
  <c r="Y71" i="2"/>
  <c r="Z71" i="2"/>
  <c r="AA71" i="2"/>
  <c r="U72" i="2"/>
  <c r="AA72" i="2" s="1"/>
  <c r="V72" i="2"/>
  <c r="AB72" i="2" s="1"/>
  <c r="W72" i="2"/>
  <c r="X72" i="2"/>
  <c r="Y72" i="2"/>
  <c r="Z72" i="2"/>
  <c r="AC72" i="2" s="1"/>
  <c r="U73" i="2"/>
  <c r="AA73" i="2" s="1"/>
  <c r="V73" i="2"/>
  <c r="W73" i="2"/>
  <c r="X73" i="2"/>
  <c r="Y73" i="2"/>
  <c r="AB73" i="2" s="1"/>
  <c r="Z73" i="2"/>
  <c r="AC73" i="2"/>
  <c r="U74" i="2"/>
  <c r="V74" i="2"/>
  <c r="W74" i="2"/>
  <c r="AC74" i="2" s="1"/>
  <c r="X74" i="2"/>
  <c r="AA74" i="2" s="1"/>
  <c r="Y74" i="2"/>
  <c r="Z74" i="2"/>
  <c r="AB74" i="2"/>
  <c r="U75" i="2"/>
  <c r="V75" i="2"/>
  <c r="AB75" i="2" s="1"/>
  <c r="W75" i="2"/>
  <c r="AC75" i="2" s="1"/>
  <c r="X75" i="2"/>
  <c r="Y75" i="2"/>
  <c r="Z75" i="2"/>
  <c r="AA75" i="2"/>
  <c r="U76" i="2"/>
  <c r="AA76" i="2" s="1"/>
  <c r="V76" i="2"/>
  <c r="AB76" i="2" s="1"/>
  <c r="W76" i="2"/>
  <c r="X76" i="2"/>
  <c r="Y76" i="2"/>
  <c r="Z76" i="2"/>
  <c r="AC76" i="2" s="1"/>
  <c r="U77" i="2"/>
  <c r="AA77" i="2" s="1"/>
  <c r="V77" i="2"/>
  <c r="W77" i="2"/>
  <c r="X77" i="2"/>
  <c r="Y77" i="2"/>
  <c r="AB77" i="2" s="1"/>
  <c r="Z77" i="2"/>
  <c r="AC77" i="2"/>
  <c r="U78" i="2"/>
  <c r="V78" i="2"/>
  <c r="W78" i="2"/>
  <c r="AC78" i="2" s="1"/>
  <c r="X78" i="2"/>
  <c r="AA78" i="2" s="1"/>
  <c r="Y78" i="2"/>
  <c r="Z78" i="2"/>
  <c r="AB78" i="2"/>
  <c r="U79" i="2"/>
  <c r="V79" i="2"/>
  <c r="AB79" i="2" s="1"/>
  <c r="W79" i="2"/>
  <c r="AC79" i="2" s="1"/>
  <c r="X79" i="2"/>
  <c r="Y79" i="2"/>
  <c r="Z79" i="2"/>
  <c r="AA79" i="2"/>
  <c r="U80" i="2"/>
  <c r="AA80" i="2" s="1"/>
  <c r="V80" i="2"/>
  <c r="AB80" i="2" s="1"/>
  <c r="W80" i="2"/>
  <c r="X80" i="2"/>
  <c r="Y80" i="2"/>
  <c r="Z80" i="2"/>
  <c r="AC80" i="2" s="1"/>
  <c r="U81" i="2"/>
  <c r="AA81" i="2" s="1"/>
  <c r="V81" i="2"/>
  <c r="W81" i="2"/>
  <c r="X81" i="2"/>
  <c r="Y81" i="2"/>
  <c r="AB81" i="2" s="1"/>
  <c r="Z81" i="2"/>
  <c r="AC81" i="2"/>
  <c r="U82" i="2"/>
  <c r="V82" i="2"/>
  <c r="W82" i="2"/>
  <c r="AC82" i="2" s="1"/>
  <c r="X82" i="2"/>
  <c r="AA82" i="2" s="1"/>
  <c r="Y82" i="2"/>
  <c r="Z82" i="2"/>
  <c r="AB82" i="2"/>
  <c r="U83" i="2"/>
  <c r="V83" i="2"/>
  <c r="AB83" i="2" s="1"/>
  <c r="W83" i="2"/>
  <c r="AC83" i="2" s="1"/>
  <c r="X83" i="2"/>
  <c r="Y83" i="2"/>
  <c r="Z83" i="2"/>
  <c r="AA83" i="2"/>
  <c r="U84" i="2"/>
  <c r="AA84" i="2" s="1"/>
  <c r="V84" i="2"/>
  <c r="AB84" i="2" s="1"/>
  <c r="W84" i="2"/>
  <c r="X84" i="2"/>
  <c r="Y84" i="2"/>
  <c r="Z84" i="2"/>
  <c r="AC84" i="2" s="1"/>
  <c r="U85" i="2"/>
  <c r="AA85" i="2" s="1"/>
  <c r="V85" i="2"/>
  <c r="W85" i="2"/>
  <c r="X85" i="2"/>
  <c r="Y85" i="2"/>
  <c r="AB85" i="2" s="1"/>
  <c r="Z85" i="2"/>
  <c r="AC85" i="2"/>
  <c r="U86" i="2"/>
  <c r="V86" i="2"/>
  <c r="W86" i="2"/>
  <c r="AC86" i="2" s="1"/>
  <c r="X86" i="2"/>
  <c r="AA86" i="2" s="1"/>
  <c r="Y86" i="2"/>
  <c r="Z86" i="2"/>
  <c r="AB86" i="2"/>
  <c r="U87" i="2"/>
  <c r="V87" i="2"/>
  <c r="AB87" i="2" s="1"/>
  <c r="W87" i="2"/>
  <c r="AC87" i="2" s="1"/>
  <c r="X87" i="2"/>
  <c r="Y87" i="2"/>
  <c r="Z87" i="2"/>
  <c r="AA87" i="2"/>
  <c r="U88" i="2"/>
  <c r="AA88" i="2" s="1"/>
  <c r="V88" i="2"/>
  <c r="AB88" i="2" s="1"/>
  <c r="W88" i="2"/>
  <c r="X88" i="2"/>
  <c r="Y88" i="2"/>
  <c r="Z88" i="2"/>
  <c r="AC88" i="2" s="1"/>
  <c r="U89" i="2"/>
  <c r="AA89" i="2" s="1"/>
  <c r="V89" i="2"/>
  <c r="W89" i="2"/>
  <c r="X89" i="2"/>
  <c r="Y89" i="2"/>
  <c r="AB89" i="2" s="1"/>
  <c r="Z89" i="2"/>
  <c r="AC89" i="2"/>
  <c r="U90" i="2"/>
  <c r="V90" i="2"/>
  <c r="W90" i="2"/>
  <c r="AC90" i="2" s="1"/>
  <c r="X90" i="2"/>
  <c r="AA90" i="2" s="1"/>
  <c r="Y90" i="2"/>
  <c r="Z90" i="2"/>
  <c r="AB90" i="2"/>
  <c r="U91" i="2"/>
  <c r="V91" i="2"/>
  <c r="AB91" i="2" s="1"/>
  <c r="W91" i="2"/>
  <c r="AC91" i="2" s="1"/>
  <c r="X91" i="2"/>
  <c r="Y91" i="2"/>
  <c r="Z91" i="2"/>
  <c r="AA91" i="2"/>
  <c r="U92" i="2"/>
  <c r="AA92" i="2" s="1"/>
  <c r="V92" i="2"/>
  <c r="AB92" i="2" s="1"/>
  <c r="W92" i="2"/>
  <c r="X92" i="2"/>
  <c r="Y92" i="2"/>
  <c r="Z92" i="2"/>
  <c r="AC92" i="2" s="1"/>
  <c r="U93" i="2"/>
  <c r="AA93" i="2" s="1"/>
  <c r="V93" i="2"/>
  <c r="W93" i="2"/>
  <c r="X93" i="2"/>
  <c r="Y93" i="2"/>
  <c r="AB93" i="2" s="1"/>
  <c r="Z93" i="2"/>
  <c r="AC93" i="2"/>
  <c r="U94" i="2"/>
  <c r="V94" i="2"/>
  <c r="W94" i="2"/>
  <c r="AC94" i="2" s="1"/>
  <c r="X94" i="2"/>
  <c r="AA94" i="2" s="1"/>
  <c r="Y94" i="2"/>
  <c r="Z94" i="2"/>
  <c r="AB94" i="2"/>
  <c r="U95" i="2"/>
  <c r="V95" i="2"/>
  <c r="AB95" i="2" s="1"/>
  <c r="W95" i="2"/>
  <c r="AC95" i="2" s="1"/>
  <c r="X95" i="2"/>
  <c r="Y95" i="2"/>
  <c r="Z95" i="2"/>
  <c r="AA95" i="2"/>
  <c r="U96" i="2"/>
  <c r="AA96" i="2" s="1"/>
  <c r="V96" i="2"/>
  <c r="AB96" i="2" s="1"/>
  <c r="W96" i="2"/>
  <c r="X96" i="2"/>
  <c r="Y96" i="2"/>
  <c r="Z96" i="2"/>
  <c r="AC96" i="2" s="1"/>
  <c r="U97" i="2"/>
  <c r="AA97" i="2" s="1"/>
  <c r="V97" i="2"/>
  <c r="W97" i="2"/>
  <c r="X97" i="2"/>
  <c r="Y97" i="2"/>
  <c r="AB97" i="2" s="1"/>
  <c r="Z97" i="2"/>
  <c r="AC97" i="2"/>
  <c r="U98" i="2"/>
  <c r="V98" i="2"/>
  <c r="W98" i="2"/>
  <c r="AC98" i="2" s="1"/>
  <c r="X98" i="2"/>
  <c r="AA98" i="2" s="1"/>
  <c r="Y98" i="2"/>
  <c r="Z98" i="2"/>
  <c r="AB98" i="2"/>
  <c r="U99" i="2"/>
  <c r="V99" i="2"/>
  <c r="AB99" i="2" s="1"/>
  <c r="W99" i="2"/>
  <c r="AC99" i="2" s="1"/>
  <c r="X99" i="2"/>
  <c r="Y99" i="2"/>
  <c r="Z99" i="2"/>
  <c r="AA99" i="2"/>
  <c r="U100" i="2"/>
  <c r="AA100" i="2" s="1"/>
  <c r="V100" i="2"/>
  <c r="AB100" i="2" s="1"/>
  <c r="W100" i="2"/>
  <c r="X100" i="2"/>
  <c r="Y100" i="2"/>
  <c r="Z100" i="2"/>
  <c r="AC100" i="2" s="1"/>
  <c r="U101" i="2"/>
  <c r="AA101" i="2" s="1"/>
  <c r="V101" i="2"/>
  <c r="W101" i="2"/>
  <c r="X101" i="2"/>
  <c r="Y101" i="2"/>
  <c r="AB101" i="2" s="1"/>
  <c r="Z101" i="2"/>
  <c r="AC101" i="2"/>
  <c r="U102" i="2"/>
  <c r="V102" i="2"/>
  <c r="W102" i="2"/>
  <c r="AC102" i="2" s="1"/>
  <c r="X102" i="2"/>
  <c r="AA102" i="2" s="1"/>
  <c r="Y102" i="2"/>
  <c r="Z102" i="2"/>
  <c r="AB102" i="2"/>
  <c r="U103" i="2"/>
  <c r="V103" i="2"/>
  <c r="AB103" i="2" s="1"/>
  <c r="W103" i="2"/>
  <c r="AC103" i="2" s="1"/>
  <c r="X103" i="2"/>
  <c r="Y103" i="2"/>
  <c r="Z103" i="2"/>
  <c r="AA103" i="2"/>
  <c r="U104" i="2"/>
  <c r="AA104" i="2" s="1"/>
  <c r="V104" i="2"/>
  <c r="AB104" i="2" s="1"/>
  <c r="W104" i="2"/>
  <c r="X104" i="2"/>
  <c r="Y104" i="2"/>
  <c r="Z104" i="2"/>
  <c r="AC104" i="2" s="1"/>
  <c r="U105" i="2"/>
  <c r="AA105" i="2" s="1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AC107" i="2" s="1"/>
  <c r="X107" i="2"/>
  <c r="Y107" i="2"/>
  <c r="Z107" i="2"/>
  <c r="AA107" i="2"/>
  <c r="U108" i="2"/>
  <c r="AA108" i="2" s="1"/>
  <c r="V108" i="2"/>
  <c r="AB108" i="2" s="1"/>
  <c r="W108" i="2"/>
  <c r="X108" i="2"/>
  <c r="Y108" i="2"/>
  <c r="Z108" i="2"/>
  <c r="AC108" i="2" s="1"/>
  <c r="U109" i="2"/>
  <c r="AA109" i="2" s="1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AC111" i="2" s="1"/>
  <c r="X111" i="2"/>
  <c r="Y111" i="2"/>
  <c r="Z111" i="2"/>
  <c r="AA111" i="2"/>
  <c r="U112" i="2"/>
  <c r="AA112" i="2" s="1"/>
  <c r="V112" i="2"/>
  <c r="AB112" i="2" s="1"/>
  <c r="W112" i="2"/>
  <c r="X112" i="2"/>
  <c r="Y112" i="2"/>
  <c r="Z112" i="2"/>
  <c r="AC112" i="2" s="1"/>
  <c r="U113" i="2"/>
  <c r="AA113" i="2" s="1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AC115" i="2" s="1"/>
  <c r="X115" i="2"/>
  <c r="Y115" i="2"/>
  <c r="Z115" i="2"/>
  <c r="AA115" i="2"/>
  <c r="U116" i="2"/>
  <c r="AA116" i="2" s="1"/>
  <c r="V116" i="2"/>
  <c r="AB116" i="2" s="1"/>
  <c r="W116" i="2"/>
  <c r="X116" i="2"/>
  <c r="Y116" i="2"/>
  <c r="Z116" i="2"/>
  <c r="AC116" i="2" s="1"/>
  <c r="U117" i="2"/>
  <c r="AA117" i="2" s="1"/>
  <c r="V117" i="2"/>
  <c r="W117" i="2"/>
  <c r="X117" i="2"/>
  <c r="Y117" i="2"/>
  <c r="AB117" i="2" s="1"/>
  <c r="Z117" i="2"/>
  <c r="AC117" i="2"/>
  <c r="U118" i="2"/>
  <c r="V118" i="2"/>
  <c r="W118" i="2"/>
  <c r="AC118" i="2" s="1"/>
  <c r="X118" i="2"/>
  <c r="AA118" i="2" s="1"/>
  <c r="Y118" i="2"/>
  <c r="Z118" i="2"/>
  <c r="AB118" i="2"/>
  <c r="U119" i="2"/>
  <c r="V119" i="2"/>
  <c r="AB119" i="2" s="1"/>
  <c r="W119" i="2"/>
  <c r="AC119" i="2" s="1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X138" i="2"/>
  <c r="AA138" i="2" s="1"/>
  <c r="Y138" i="2"/>
  <c r="Z138" i="2"/>
  <c r="AB138" i="2"/>
  <c r="AC138" i="2"/>
  <c r="E54" i="2"/>
  <c r="F54" i="2"/>
  <c r="G54" i="2"/>
  <c r="H54" i="2"/>
  <c r="I54" i="2"/>
  <c r="J54" i="2"/>
  <c r="K54" i="2"/>
  <c r="L54" i="2"/>
  <c r="M54" i="2"/>
  <c r="N54" i="2"/>
  <c r="O54" i="2"/>
  <c r="P54" i="2"/>
  <c r="E55" i="2"/>
  <c r="F55" i="2"/>
  <c r="G55" i="2"/>
  <c r="H55" i="2"/>
  <c r="I55" i="2"/>
  <c r="J55" i="2"/>
  <c r="K55" i="2"/>
  <c r="L55" i="2"/>
  <c r="M55" i="2"/>
  <c r="N55" i="2"/>
  <c r="O55" i="2"/>
  <c r="P55" i="2"/>
  <c r="E56" i="2"/>
  <c r="F56" i="2"/>
  <c r="G56" i="2"/>
  <c r="H56" i="2"/>
  <c r="I56" i="2"/>
  <c r="J56" i="2"/>
  <c r="K56" i="2"/>
  <c r="L56" i="2"/>
  <c r="M56" i="2"/>
  <c r="N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F58" i="2"/>
  <c r="G58" i="2"/>
  <c r="H58" i="2"/>
  <c r="I58" i="2"/>
  <c r="J58" i="2"/>
  <c r="K58" i="2"/>
  <c r="L58" i="2"/>
  <c r="M58" i="2"/>
  <c r="N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O5" i="8" l="1"/>
  <c r="P5" i="8"/>
  <c r="Q5" i="8"/>
  <c r="S5" i="8" s="1"/>
  <c r="R5" i="8"/>
  <c r="T5" i="8" s="1"/>
  <c r="O6" i="8"/>
  <c r="P6" i="8"/>
  <c r="Q6" i="8"/>
  <c r="R6" i="8"/>
  <c r="T6" i="8" s="1"/>
  <c r="O7" i="8"/>
  <c r="P7" i="8"/>
  <c r="Q7" i="8"/>
  <c r="S7" i="8" s="1"/>
  <c r="R7" i="8"/>
  <c r="T7" i="8" s="1"/>
  <c r="O8" i="8"/>
  <c r="P8" i="8"/>
  <c r="Q8" i="8"/>
  <c r="R8" i="8"/>
  <c r="T8" i="8" s="1"/>
  <c r="O9" i="8"/>
  <c r="P9" i="8"/>
  <c r="Q9" i="8"/>
  <c r="S9" i="8" s="1"/>
  <c r="R9" i="8"/>
  <c r="O10" i="8"/>
  <c r="P10" i="8"/>
  <c r="Q10" i="8"/>
  <c r="R10" i="8"/>
  <c r="O11" i="8"/>
  <c r="P11" i="8"/>
  <c r="Q11" i="8"/>
  <c r="S11" i="8" s="1"/>
  <c r="R11" i="8"/>
  <c r="O12" i="8"/>
  <c r="P12" i="8"/>
  <c r="Q12" i="8"/>
  <c r="R12" i="8"/>
  <c r="O13" i="8"/>
  <c r="P13" i="8"/>
  <c r="Q13" i="8"/>
  <c r="S13" i="8" s="1"/>
  <c r="R13" i="8"/>
  <c r="O14" i="8"/>
  <c r="P14" i="8"/>
  <c r="Q14" i="8"/>
  <c r="R14" i="8"/>
  <c r="T14" i="8" s="1"/>
  <c r="O15" i="8"/>
  <c r="P15" i="8"/>
  <c r="Q15" i="8"/>
  <c r="S15" i="8" s="1"/>
  <c r="R15" i="8"/>
  <c r="T15" i="8" s="1"/>
  <c r="O16" i="8"/>
  <c r="P16" i="8"/>
  <c r="T16" i="8" s="1"/>
  <c r="Q16" i="8"/>
  <c r="R16" i="8"/>
  <c r="O17" i="8"/>
  <c r="P17" i="8"/>
  <c r="Q17" i="8"/>
  <c r="R17" i="8"/>
  <c r="S17" i="8"/>
  <c r="T17" i="8"/>
  <c r="O18" i="8"/>
  <c r="P18" i="8"/>
  <c r="Q18" i="8"/>
  <c r="R18" i="8"/>
  <c r="S18" i="8"/>
  <c r="T18" i="8"/>
  <c r="O19" i="8"/>
  <c r="P19" i="8"/>
  <c r="T19" i="8" s="1"/>
  <c r="Q19" i="8"/>
  <c r="S19" i="8" s="1"/>
  <c r="R19" i="8"/>
  <c r="O20" i="8"/>
  <c r="P20" i="8"/>
  <c r="Q20" i="8"/>
  <c r="S20" i="8" s="1"/>
  <c r="R20" i="8"/>
  <c r="T20" i="8"/>
  <c r="O21" i="8"/>
  <c r="P21" i="8"/>
  <c r="Q21" i="8"/>
  <c r="R21" i="8"/>
  <c r="S21" i="8"/>
  <c r="T21" i="8"/>
  <c r="O22" i="8"/>
  <c r="P22" i="8"/>
  <c r="Q22" i="8"/>
  <c r="S22" i="8" s="1"/>
  <c r="R22" i="8"/>
  <c r="T22" i="8"/>
  <c r="O23" i="8"/>
  <c r="P23" i="8"/>
  <c r="T23" i="8" s="1"/>
  <c r="Q23" i="8"/>
  <c r="S23" i="8" s="1"/>
  <c r="R23" i="8"/>
  <c r="O24" i="8"/>
  <c r="P24" i="8"/>
  <c r="Q24" i="8"/>
  <c r="R24" i="8"/>
  <c r="S24" i="8"/>
  <c r="T24" i="8"/>
  <c r="O25" i="8"/>
  <c r="S25" i="8" s="1"/>
  <c r="P25" i="8"/>
  <c r="Q25" i="8"/>
  <c r="R25" i="8"/>
  <c r="T25" i="8"/>
  <c r="O26" i="8"/>
  <c r="P26" i="8"/>
  <c r="Q26" i="8"/>
  <c r="R26" i="8"/>
  <c r="S26" i="8"/>
  <c r="T26" i="8"/>
  <c r="O27" i="8"/>
  <c r="P27" i="8"/>
  <c r="T27" i="8" s="1"/>
  <c r="Q27" i="8"/>
  <c r="S27" i="8" s="1"/>
  <c r="R27" i="8"/>
  <c r="O28" i="8"/>
  <c r="P28" i="8"/>
  <c r="Q28" i="8"/>
  <c r="S28" i="8" s="1"/>
  <c r="R28" i="8"/>
  <c r="T28" i="8"/>
  <c r="O29" i="8"/>
  <c r="P29" i="8"/>
  <c r="Q29" i="8"/>
  <c r="R29" i="8"/>
  <c r="S29" i="8"/>
  <c r="T29" i="8"/>
  <c r="O30" i="8"/>
  <c r="P30" i="8"/>
  <c r="Q30" i="8"/>
  <c r="S30" i="8" s="1"/>
  <c r="R30" i="8"/>
  <c r="T30" i="8"/>
  <c r="O31" i="8"/>
  <c r="P31" i="8"/>
  <c r="T31" i="8" s="1"/>
  <c r="Q31" i="8"/>
  <c r="S31" i="8" s="1"/>
  <c r="R31" i="8"/>
  <c r="O32" i="8"/>
  <c r="P32" i="8"/>
  <c r="Q32" i="8"/>
  <c r="S32" i="8" s="1"/>
  <c r="R32" i="8"/>
  <c r="T32" i="8"/>
  <c r="O33" i="8"/>
  <c r="P33" i="8"/>
  <c r="Q33" i="8"/>
  <c r="S33" i="8" s="1"/>
  <c r="R33" i="8"/>
  <c r="O34" i="8"/>
  <c r="P34" i="8"/>
  <c r="Q34" i="8"/>
  <c r="S34" i="8" s="1"/>
  <c r="R34" i="8"/>
  <c r="T34" i="8"/>
  <c r="O35" i="8"/>
  <c r="P35" i="8"/>
  <c r="T35" i="8" s="1"/>
  <c r="Q35" i="8"/>
  <c r="S35" i="8" s="1"/>
  <c r="R35" i="8"/>
  <c r="O36" i="8"/>
  <c r="P36" i="8"/>
  <c r="Q36" i="8"/>
  <c r="S36" i="8" s="1"/>
  <c r="R36" i="8"/>
  <c r="T36" i="8"/>
  <c r="O37" i="8"/>
  <c r="P37" i="8"/>
  <c r="Q37" i="8"/>
  <c r="S37" i="8" s="1"/>
  <c r="R37" i="8"/>
  <c r="O38" i="8"/>
  <c r="P38" i="8"/>
  <c r="T38" i="8" s="1"/>
  <c r="Q38" i="8"/>
  <c r="S38" i="8" s="1"/>
  <c r="R38" i="8"/>
  <c r="O39" i="8"/>
  <c r="P39" i="8"/>
  <c r="Q39" i="8"/>
  <c r="S39" i="8" s="1"/>
  <c r="R39" i="8"/>
  <c r="T39" i="8"/>
  <c r="O40" i="8"/>
  <c r="P40" i="8"/>
  <c r="Q40" i="8"/>
  <c r="S40" i="8" s="1"/>
  <c r="R40" i="8"/>
  <c r="T40" i="8" s="1"/>
  <c r="O41" i="8"/>
  <c r="P41" i="8"/>
  <c r="T41" i="8" s="1"/>
  <c r="Q41" i="8"/>
  <c r="S41" i="8" s="1"/>
  <c r="R41" i="8"/>
  <c r="O42" i="8"/>
  <c r="P42" i="8"/>
  <c r="Q42" i="8"/>
  <c r="R42" i="8"/>
  <c r="S42" i="8"/>
  <c r="T42" i="8"/>
  <c r="O43" i="8"/>
  <c r="P43" i="8"/>
  <c r="Q43" i="8"/>
  <c r="R43" i="8"/>
  <c r="S43" i="8"/>
  <c r="T43" i="8"/>
  <c r="O44" i="8"/>
  <c r="P44" i="8"/>
  <c r="Q44" i="8"/>
  <c r="R44" i="8"/>
  <c r="T44" i="8" s="1"/>
  <c r="S44" i="8"/>
  <c r="O45" i="8"/>
  <c r="P45" i="8"/>
  <c r="Q45" i="8"/>
  <c r="R45" i="8"/>
  <c r="T45" i="8" s="1"/>
  <c r="S45" i="8"/>
  <c r="O46" i="8"/>
  <c r="P46" i="8"/>
  <c r="Q46" i="8"/>
  <c r="R46" i="8"/>
  <c r="S46" i="8"/>
  <c r="T46" i="8"/>
  <c r="O47" i="8"/>
  <c r="S47" i="8" s="1"/>
  <c r="P47" i="8"/>
  <c r="Q47" i="8"/>
  <c r="R47" i="8"/>
  <c r="T47" i="8"/>
  <c r="O48" i="8"/>
  <c r="P48" i="8"/>
  <c r="Q48" i="8"/>
  <c r="R48" i="8"/>
  <c r="S48" i="8"/>
  <c r="T48" i="8"/>
  <c r="O49" i="8"/>
  <c r="P49" i="8"/>
  <c r="Q49" i="8"/>
  <c r="R49" i="8"/>
  <c r="T49" i="8" s="1"/>
  <c r="S49" i="8"/>
  <c r="O50" i="8"/>
  <c r="P50" i="8"/>
  <c r="Q50" i="8"/>
  <c r="S50" i="8" s="1"/>
  <c r="R50" i="8"/>
  <c r="T50" i="8" s="1"/>
  <c r="O51" i="8"/>
  <c r="S51" i="8" s="1"/>
  <c r="P51" i="8"/>
  <c r="Q51" i="8"/>
  <c r="R51" i="8"/>
  <c r="T51" i="8" s="1"/>
  <c r="O52" i="8"/>
  <c r="P52" i="8"/>
  <c r="Q52" i="8"/>
  <c r="S52" i="8" s="1"/>
  <c r="R52" i="8"/>
  <c r="T52" i="8" s="1"/>
  <c r="O53" i="8"/>
  <c r="P53" i="8"/>
  <c r="Q53" i="8"/>
  <c r="R53" i="8"/>
  <c r="T53" i="8" s="1"/>
  <c r="S5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U5" i="2"/>
  <c r="V5" i="2"/>
  <c r="AB5" i="2" s="1"/>
  <c r="W5" i="2"/>
  <c r="X5" i="2"/>
  <c r="AA5" i="2" s="1"/>
  <c r="Y5" i="2"/>
  <c r="Z5" i="2"/>
  <c r="AC5" i="2"/>
  <c r="U6" i="2"/>
  <c r="AA6" i="2" s="1"/>
  <c r="V6" i="2"/>
  <c r="W6" i="2"/>
  <c r="X6" i="2"/>
  <c r="Y6" i="2"/>
  <c r="Z6" i="2"/>
  <c r="AB6" i="2"/>
  <c r="U7" i="2"/>
  <c r="V7" i="2"/>
  <c r="AB7" i="2" s="1"/>
  <c r="W7" i="2"/>
  <c r="X7" i="2"/>
  <c r="AA7" i="2" s="1"/>
  <c r="Y7" i="2"/>
  <c r="Z7" i="2"/>
  <c r="AC7" i="2" s="1"/>
  <c r="U8" i="2"/>
  <c r="V8" i="2"/>
  <c r="W8" i="2"/>
  <c r="X8" i="2"/>
  <c r="Y8" i="2"/>
  <c r="Z8" i="2"/>
  <c r="AC8" i="2" s="1"/>
  <c r="U9" i="2"/>
  <c r="V9" i="2"/>
  <c r="W9" i="2"/>
  <c r="AC9" i="2" s="1"/>
  <c r="X9" i="2"/>
  <c r="Y9" i="2"/>
  <c r="AB9" i="2" s="1"/>
  <c r="Z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V12" i="2"/>
  <c r="W12" i="2"/>
  <c r="X12" i="2"/>
  <c r="Y12" i="2"/>
  <c r="Z12" i="2"/>
  <c r="AC12" i="2" s="1"/>
  <c r="U13" i="2"/>
  <c r="AA13" i="2" s="1"/>
  <c r="V13" i="2"/>
  <c r="W13" i="2"/>
  <c r="AC13" i="2" s="1"/>
  <c r="X13" i="2"/>
  <c r="Y13" i="2"/>
  <c r="Z13" i="2"/>
  <c r="AB13" i="2"/>
  <c r="U14" i="2"/>
  <c r="AA14" i="2" s="1"/>
  <c r="V14" i="2"/>
  <c r="W14" i="2"/>
  <c r="AC14" i="2" s="1"/>
  <c r="X14" i="2"/>
  <c r="Y14" i="2"/>
  <c r="AB14" i="2" s="1"/>
  <c r="Z14" i="2"/>
  <c r="U15" i="2"/>
  <c r="AA15" i="2" s="1"/>
  <c r="V15" i="2"/>
  <c r="W15" i="2"/>
  <c r="X15" i="2"/>
  <c r="Y15" i="2"/>
  <c r="Z15" i="2"/>
  <c r="U16" i="2"/>
  <c r="V16" i="2"/>
  <c r="AB16" i="2" s="1"/>
  <c r="W16" i="2"/>
  <c r="X16" i="2"/>
  <c r="Y16" i="2"/>
  <c r="Z16" i="2"/>
  <c r="AC16" i="2" s="1"/>
  <c r="U17" i="2"/>
  <c r="AA17" i="2" s="1"/>
  <c r="V17" i="2"/>
  <c r="W17" i="2"/>
  <c r="AC17" i="2" s="1"/>
  <c r="X17" i="2"/>
  <c r="Y17" i="2"/>
  <c r="AB17" i="2" s="1"/>
  <c r="Z17" i="2"/>
  <c r="U18" i="2"/>
  <c r="AA18" i="2" s="1"/>
  <c r="V18" i="2"/>
  <c r="AB18" i="2" s="1"/>
  <c r="W18" i="2"/>
  <c r="AC18" i="2" s="1"/>
  <c r="X18" i="2"/>
  <c r="Y18" i="2"/>
  <c r="Z18" i="2"/>
  <c r="U19" i="2"/>
  <c r="V19" i="2"/>
  <c r="W19" i="2"/>
  <c r="X19" i="2"/>
  <c r="Y19" i="2"/>
  <c r="Z19" i="2"/>
  <c r="AA19" i="2"/>
  <c r="U20" i="2"/>
  <c r="V20" i="2"/>
  <c r="AB20" i="2" s="1"/>
  <c r="W20" i="2"/>
  <c r="X20" i="2"/>
  <c r="Y20" i="2"/>
  <c r="Z20" i="2"/>
  <c r="AC20" i="2" s="1"/>
  <c r="U21" i="2"/>
  <c r="AA21" i="2" s="1"/>
  <c r="V21" i="2"/>
  <c r="W21" i="2"/>
  <c r="AC21" i="2" s="1"/>
  <c r="X21" i="2"/>
  <c r="Y21" i="2"/>
  <c r="AB21" i="2" s="1"/>
  <c r="Z21" i="2"/>
  <c r="U22" i="2"/>
  <c r="V22" i="2"/>
  <c r="W22" i="2"/>
  <c r="AC22" i="2" s="1"/>
  <c r="X22" i="2"/>
  <c r="Y22" i="2"/>
  <c r="AB22" i="2" s="1"/>
  <c r="Z22" i="2"/>
  <c r="AA22" i="2"/>
  <c r="U23" i="2"/>
  <c r="V23" i="2"/>
  <c r="W23" i="2"/>
  <c r="AC23" i="2" s="1"/>
  <c r="X23" i="2"/>
  <c r="Y23" i="2"/>
  <c r="Z23" i="2"/>
  <c r="AA23" i="2"/>
  <c r="U24" i="2"/>
  <c r="V24" i="2"/>
  <c r="AB24" i="2" s="1"/>
  <c r="W24" i="2"/>
  <c r="X24" i="2"/>
  <c r="Y24" i="2"/>
  <c r="Z24" i="2"/>
  <c r="AC24" i="2" s="1"/>
  <c r="U25" i="2"/>
  <c r="AA25" i="2" s="1"/>
  <c r="V25" i="2"/>
  <c r="W25" i="2"/>
  <c r="AC25" i="2" s="1"/>
  <c r="X25" i="2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W27" i="2"/>
  <c r="X27" i="2"/>
  <c r="Y27" i="2"/>
  <c r="Z27" i="2"/>
  <c r="U28" i="2"/>
  <c r="V28" i="2"/>
  <c r="AB28" i="2" s="1"/>
  <c r="W28" i="2"/>
  <c r="X28" i="2"/>
  <c r="Y28" i="2"/>
  <c r="Z28" i="2"/>
  <c r="AC28" i="2" s="1"/>
  <c r="U29" i="2"/>
  <c r="AA29" i="2" s="1"/>
  <c r="V29" i="2"/>
  <c r="W29" i="2"/>
  <c r="AC29" i="2" s="1"/>
  <c r="X29" i="2"/>
  <c r="Y29" i="2"/>
  <c r="Z29" i="2"/>
  <c r="AB29" i="2"/>
  <c r="U30" i="2"/>
  <c r="AA30" i="2" s="1"/>
  <c r="V30" i="2"/>
  <c r="W30" i="2"/>
  <c r="AC30" i="2" s="1"/>
  <c r="X30" i="2"/>
  <c r="Y30" i="2"/>
  <c r="AB30" i="2" s="1"/>
  <c r="Z30" i="2"/>
  <c r="U31" i="2"/>
  <c r="AA31" i="2" s="1"/>
  <c r="V31" i="2"/>
  <c r="W31" i="2"/>
  <c r="X31" i="2"/>
  <c r="Y31" i="2"/>
  <c r="Z31" i="2"/>
  <c r="U32" i="2"/>
  <c r="V32" i="2"/>
  <c r="W32" i="2"/>
  <c r="X32" i="2"/>
  <c r="Y32" i="2"/>
  <c r="Z32" i="2"/>
  <c r="AC32" i="2" s="1"/>
  <c r="U33" i="2"/>
  <c r="AA33" i="2" s="1"/>
  <c r="V33" i="2"/>
  <c r="W33" i="2"/>
  <c r="AC33" i="2" s="1"/>
  <c r="X33" i="2"/>
  <c r="Y33" i="2"/>
  <c r="AB33" i="2" s="1"/>
  <c r="Z33" i="2"/>
  <c r="U34" i="2"/>
  <c r="AA34" i="2" s="1"/>
  <c r="V34" i="2"/>
  <c r="W34" i="2"/>
  <c r="AC34" i="2" s="1"/>
  <c r="X34" i="2"/>
  <c r="Y34" i="2"/>
  <c r="Z34" i="2"/>
  <c r="U35" i="2"/>
  <c r="V35" i="2"/>
  <c r="W35" i="2"/>
  <c r="X35" i="2"/>
  <c r="Y35" i="2"/>
  <c r="Z35" i="2"/>
  <c r="AA35" i="2"/>
  <c r="U36" i="2"/>
  <c r="V36" i="2"/>
  <c r="W36" i="2"/>
  <c r="X36" i="2"/>
  <c r="Y36" i="2"/>
  <c r="Z36" i="2"/>
  <c r="AC36" i="2" s="1"/>
  <c r="U37" i="2"/>
  <c r="AA37" i="2" s="1"/>
  <c r="V37" i="2"/>
  <c r="W37" i="2"/>
  <c r="AC37" i="2" s="1"/>
  <c r="X37" i="2"/>
  <c r="Y37" i="2"/>
  <c r="AB37" i="2" s="1"/>
  <c r="Z37" i="2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Y39" i="2"/>
  <c r="Z39" i="2"/>
  <c r="AA39" i="2"/>
  <c r="U40" i="2"/>
  <c r="V40" i="2"/>
  <c r="W40" i="2"/>
  <c r="X40" i="2"/>
  <c r="Y40" i="2"/>
  <c r="Z40" i="2"/>
  <c r="AC40" i="2" s="1"/>
  <c r="U41" i="2"/>
  <c r="AA41" i="2" s="1"/>
  <c r="V41" i="2"/>
  <c r="W41" i="2"/>
  <c r="AC41" i="2" s="1"/>
  <c r="X41" i="2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W43" i="2"/>
  <c r="X43" i="2"/>
  <c r="Y43" i="2"/>
  <c r="Z43" i="2"/>
  <c r="U44" i="2"/>
  <c r="V44" i="2"/>
  <c r="AB44" i="2" s="1"/>
  <c r="W44" i="2"/>
  <c r="X44" i="2"/>
  <c r="Y44" i="2"/>
  <c r="Z44" i="2"/>
  <c r="AC44" i="2" s="1"/>
  <c r="U45" i="2"/>
  <c r="AA45" i="2" s="1"/>
  <c r="V45" i="2"/>
  <c r="W45" i="2"/>
  <c r="AC45" i="2" s="1"/>
  <c r="X45" i="2"/>
  <c r="Y45" i="2"/>
  <c r="Z45" i="2"/>
  <c r="AB45" i="2"/>
  <c r="U46" i="2"/>
  <c r="AA46" i="2" s="1"/>
  <c r="V46" i="2"/>
  <c r="W46" i="2"/>
  <c r="AC46" i="2" s="1"/>
  <c r="X46" i="2"/>
  <c r="Y46" i="2"/>
  <c r="AB46" i="2" s="1"/>
  <c r="Z46" i="2"/>
  <c r="U47" i="2"/>
  <c r="AA47" i="2" s="1"/>
  <c r="V47" i="2"/>
  <c r="W47" i="2"/>
  <c r="AC47" i="2" s="1"/>
  <c r="X47" i="2"/>
  <c r="Y47" i="2"/>
  <c r="Z47" i="2"/>
  <c r="U48" i="2"/>
  <c r="V48" i="2"/>
  <c r="AB48" i="2" s="1"/>
  <c r="W48" i="2"/>
  <c r="X48" i="2"/>
  <c r="Y48" i="2"/>
  <c r="Z48" i="2"/>
  <c r="AC48" i="2" s="1"/>
  <c r="U49" i="2"/>
  <c r="AA49" i="2" s="1"/>
  <c r="V49" i="2"/>
  <c r="W49" i="2"/>
  <c r="AC49" i="2" s="1"/>
  <c r="X49" i="2"/>
  <c r="Y49" i="2"/>
  <c r="AB49" i="2" s="1"/>
  <c r="Z49" i="2"/>
  <c r="U50" i="2"/>
  <c r="AA50" i="2" s="1"/>
  <c r="V50" i="2"/>
  <c r="AB50" i="2" s="1"/>
  <c r="W50" i="2"/>
  <c r="AC50" i="2" s="1"/>
  <c r="X50" i="2"/>
  <c r="Y50" i="2"/>
  <c r="Z50" i="2"/>
  <c r="U51" i="2"/>
  <c r="V51" i="2"/>
  <c r="AB51" i="2" s="1"/>
  <c r="W51" i="2"/>
  <c r="AC51" i="2" s="1"/>
  <c r="X51" i="2"/>
  <c r="Y51" i="2"/>
  <c r="Z51" i="2"/>
  <c r="AA51" i="2"/>
  <c r="U52" i="2"/>
  <c r="V52" i="2"/>
  <c r="AB52" i="2" s="1"/>
  <c r="W52" i="2"/>
  <c r="X52" i="2"/>
  <c r="Y52" i="2"/>
  <c r="Z52" i="2"/>
  <c r="AC52" i="2"/>
  <c r="U53" i="2"/>
  <c r="V53" i="2"/>
  <c r="W53" i="2"/>
  <c r="X53" i="2"/>
  <c r="Y53" i="2"/>
  <c r="Z5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AB53" i="2" l="1"/>
  <c r="AA53" i="2"/>
  <c r="AB34" i="2"/>
  <c r="T37" i="8"/>
  <c r="T12" i="8"/>
  <c r="AC53" i="2"/>
  <c r="AA52" i="2"/>
  <c r="AB47" i="2"/>
  <c r="AA44" i="2"/>
  <c r="AC39" i="2"/>
  <c r="AB39" i="2"/>
  <c r="AB36" i="2"/>
  <c r="AA36" i="2"/>
  <c r="AC31" i="2"/>
  <c r="AB31" i="2"/>
  <c r="AA28" i="2"/>
  <c r="AB23" i="2"/>
  <c r="AA20" i="2"/>
  <c r="AC15" i="2"/>
  <c r="AB15" i="2"/>
  <c r="AB12" i="2"/>
  <c r="AA12" i="2"/>
  <c r="AB8" i="2"/>
  <c r="AA8" i="2"/>
  <c r="AC6" i="2"/>
  <c r="T33" i="8"/>
  <c r="T13" i="8"/>
  <c r="AA48" i="2"/>
  <c r="AC43" i="2"/>
  <c r="AB43" i="2"/>
  <c r="AB40" i="2"/>
  <c r="AA40" i="2"/>
  <c r="AC35" i="2"/>
  <c r="AB35" i="2"/>
  <c r="AB32" i="2"/>
  <c r="AA32" i="2"/>
  <c r="AC27" i="2"/>
  <c r="AB27" i="2"/>
  <c r="AA24" i="2"/>
  <c r="AC19" i="2"/>
  <c r="AB19" i="2"/>
  <c r="AA16" i="2"/>
  <c r="AA9" i="2"/>
  <c r="T9" i="8"/>
  <c r="T11" i="8"/>
  <c r="T10" i="8"/>
  <c r="S16" i="8"/>
  <c r="S14" i="8"/>
  <c r="S12" i="8"/>
  <c r="S10" i="8"/>
  <c r="S8" i="8"/>
  <c r="S6" i="8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K854" i="11"/>
  <c r="M845" i="11"/>
  <c r="N836" i="11"/>
  <c r="M826" i="11"/>
  <c r="K820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K920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M856" i="11"/>
  <c r="K852" i="11"/>
  <c r="L846" i="11"/>
  <c r="M844" i="11"/>
  <c r="N838" i="11"/>
  <c r="K835" i="11"/>
  <c r="M834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822" i="11" l="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D110" i="5"/>
  <c r="F110" i="5" s="1"/>
  <c r="D38" i="5"/>
  <c r="I38" i="5" s="1"/>
  <c r="D33" i="5"/>
  <c r="F33" i="5" s="1"/>
  <c r="I34" i="2" s="1"/>
  <c r="D26" i="5"/>
  <c r="D14" i="5"/>
  <c r="G14" i="5" s="1"/>
  <c r="J15" i="2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I24" i="5" s="1"/>
  <c r="D8" i="5"/>
  <c r="F8" i="5" s="1"/>
  <c r="I9" i="2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J52" i="2" s="1"/>
  <c r="D47" i="5"/>
  <c r="G47" i="5" s="1"/>
  <c r="J48" i="2" s="1"/>
  <c r="D43" i="5"/>
  <c r="G43" i="5" s="1"/>
  <c r="J44" i="2" s="1"/>
  <c r="D29" i="5"/>
  <c r="G29" i="5" s="1"/>
  <c r="J30" i="2" s="1"/>
  <c r="D17" i="5"/>
  <c r="E17" i="5" s="1"/>
  <c r="H18" i="2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3" i="2" s="1"/>
  <c r="D22" i="5"/>
  <c r="G22" i="5" s="1"/>
  <c r="J23" i="2" s="1"/>
  <c r="D12" i="5"/>
  <c r="G12" i="5" s="1"/>
  <c r="J13" i="2" s="1"/>
  <c r="D6" i="5"/>
  <c r="G6" i="5" s="1"/>
  <c r="J7" i="2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I27" i="2" s="1"/>
  <c r="G26" i="5"/>
  <c r="J27" i="2" s="1"/>
  <c r="G4" i="5"/>
  <c r="J5" i="2" s="1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H50" i="2" s="1"/>
  <c r="D45" i="5"/>
  <c r="I45" i="5" s="1"/>
  <c r="D31" i="5"/>
  <c r="G31" i="5" s="1"/>
  <c r="J32" i="2" s="1"/>
  <c r="D27" i="5"/>
  <c r="G27" i="5" s="1"/>
  <c r="J28" i="2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H12" i="2" s="1"/>
  <c r="D9" i="5"/>
  <c r="D7" i="5"/>
  <c r="E7" i="5" s="1"/>
  <c r="H8" i="2" s="1"/>
  <c r="D5" i="5"/>
  <c r="E5" i="5" s="1"/>
  <c r="H6" i="2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36" i="5"/>
  <c r="G136" i="5"/>
  <c r="Q698" i="4"/>
  <c r="Q714" i="4"/>
  <c r="P714" i="4"/>
  <c r="S714" i="4" s="1"/>
  <c r="U714" i="4" s="1"/>
  <c r="E71" i="5"/>
  <c r="E14" i="5"/>
  <c r="H15" i="2" s="1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I41" i="2" s="1"/>
  <c r="G40" i="5"/>
  <c r="J41" i="2" s="1"/>
  <c r="E47" i="5"/>
  <c r="H48" i="2" s="1"/>
  <c r="I47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I53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I125" i="5"/>
  <c r="E124" i="5"/>
  <c r="E122" i="5"/>
  <c r="E120" i="5"/>
  <c r="G119" i="5"/>
  <c r="E118" i="5"/>
  <c r="I117" i="5"/>
  <c r="E115" i="5"/>
  <c r="E112" i="5"/>
  <c r="G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F55" i="5"/>
  <c r="D54" i="5"/>
  <c r="I54" i="5" s="1"/>
  <c r="D52" i="5"/>
  <c r="E52" i="5" s="1"/>
  <c r="H53" i="2" s="1"/>
  <c r="D50" i="5"/>
  <c r="I50" i="5" s="1"/>
  <c r="D48" i="5"/>
  <c r="E48" i="5" s="1"/>
  <c r="H49" i="2" s="1"/>
  <c r="F47" i="5"/>
  <c r="I48" i="2" s="1"/>
  <c r="D46" i="5"/>
  <c r="I46" i="5" s="1"/>
  <c r="D44" i="5"/>
  <c r="E44" i="5" s="1"/>
  <c r="H45" i="2" s="1"/>
  <c r="E40" i="5"/>
  <c r="H41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I26" i="5"/>
  <c r="E26" i="5"/>
  <c r="H27" i="2" s="1"/>
  <c r="E24" i="5"/>
  <c r="H25" i="2" s="1"/>
  <c r="D21" i="5"/>
  <c r="D20" i="5"/>
  <c r="D18" i="5"/>
  <c r="D16" i="5"/>
  <c r="F16" i="5" s="1"/>
  <c r="I17" i="2" s="1"/>
  <c r="D10" i="5"/>
  <c r="G8" i="5"/>
  <c r="J9" i="2" s="1"/>
  <c r="I8" i="5"/>
  <c r="E8" i="5"/>
  <c r="H9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32" i="8" l="1"/>
  <c r="M32" i="8" s="1"/>
  <c r="D32" i="8"/>
  <c r="L32" i="8" s="1"/>
  <c r="G9" i="2"/>
  <c r="P9" i="2" s="1"/>
  <c r="F9" i="2"/>
  <c r="O9" i="2" s="1"/>
  <c r="E9" i="2"/>
  <c r="N9" i="2" s="1"/>
  <c r="G15" i="2"/>
  <c r="P15" i="2" s="1"/>
  <c r="E15" i="2"/>
  <c r="N15" i="2" s="1"/>
  <c r="F15" i="2"/>
  <c r="O15" i="2" s="1"/>
  <c r="D45" i="8"/>
  <c r="L45" i="8" s="1"/>
  <c r="E45" i="8"/>
  <c r="M45" i="8" s="1"/>
  <c r="D14" i="8"/>
  <c r="L14" i="8" s="1"/>
  <c r="E14" i="8"/>
  <c r="M14" i="8" s="1"/>
  <c r="E40" i="8"/>
  <c r="M40" i="8" s="1"/>
  <c r="D40" i="8"/>
  <c r="L40" i="8" s="1"/>
  <c r="F27" i="2"/>
  <c r="O27" i="2" s="1"/>
  <c r="E27" i="2"/>
  <c r="N27" i="2" s="1"/>
  <c r="G27" i="2"/>
  <c r="P27" i="2" s="1"/>
  <c r="E16" i="2"/>
  <c r="N16" i="2" s="1"/>
  <c r="F16" i="2"/>
  <c r="O16" i="2" s="1"/>
  <c r="G16" i="2"/>
  <c r="P16" i="2" s="1"/>
  <c r="F46" i="2"/>
  <c r="O46" i="2" s="1"/>
  <c r="G46" i="2"/>
  <c r="P46" i="2" s="1"/>
  <c r="E46" i="2"/>
  <c r="N46" i="2" s="1"/>
  <c r="G25" i="2"/>
  <c r="P25" i="2" s="1"/>
  <c r="E25" i="2"/>
  <c r="N25" i="2" s="1"/>
  <c r="F25" i="2"/>
  <c r="O25" i="2" s="1"/>
  <c r="D38" i="8"/>
  <c r="L38" i="8" s="1"/>
  <c r="E38" i="8"/>
  <c r="M38" i="8" s="1"/>
  <c r="D35" i="8"/>
  <c r="L35" i="8" s="1"/>
  <c r="E35" i="8"/>
  <c r="M35" i="8" s="1"/>
  <c r="E30" i="8"/>
  <c r="M30" i="8" s="1"/>
  <c r="D30" i="8"/>
  <c r="L30" i="8" s="1"/>
  <c r="G51" i="2"/>
  <c r="P51" i="2" s="1"/>
  <c r="E51" i="2"/>
  <c r="N51" i="2" s="1"/>
  <c r="F51" i="2"/>
  <c r="O51" i="2" s="1"/>
  <c r="F48" i="2"/>
  <c r="O48" i="2" s="1"/>
  <c r="E48" i="2"/>
  <c r="N48" i="2" s="1"/>
  <c r="G48" i="2"/>
  <c r="P48" i="2" s="1"/>
  <c r="E20" i="2"/>
  <c r="N20" i="2" s="1"/>
  <c r="G20" i="2"/>
  <c r="P20" i="2" s="1"/>
  <c r="F20" i="2"/>
  <c r="O20" i="2" s="1"/>
  <c r="G39" i="2"/>
  <c r="P39" i="2" s="1"/>
  <c r="E39" i="2"/>
  <c r="N39" i="2" s="1"/>
  <c r="F39" i="2"/>
  <c r="O39" i="2" s="1"/>
  <c r="D16" i="8"/>
  <c r="L16" i="8" s="1"/>
  <c r="E16" i="8"/>
  <c r="M16" i="8" s="1"/>
  <c r="D5" i="8"/>
  <c r="L5" i="8" s="1"/>
  <c r="E5" i="8"/>
  <c r="M5" i="8" s="1"/>
  <c r="D46" i="8"/>
  <c r="L46" i="8" s="1"/>
  <c r="E46" i="8"/>
  <c r="M46" i="8" s="1"/>
  <c r="G47" i="2"/>
  <c r="P47" i="2" s="1"/>
  <c r="E47" i="2"/>
  <c r="N47" i="2" s="1"/>
  <c r="F47" i="2"/>
  <c r="O47" i="2" s="1"/>
  <c r="E32" i="2"/>
  <c r="N32" i="2" s="1"/>
  <c r="F32" i="2"/>
  <c r="O32" i="2" s="1"/>
  <c r="G32" i="2"/>
  <c r="P32" i="2" s="1"/>
  <c r="E40" i="2"/>
  <c r="N40" i="2" s="1"/>
  <c r="F40" i="2"/>
  <c r="O40" i="2" s="1"/>
  <c r="G40" i="2"/>
  <c r="P40" i="2" s="1"/>
  <c r="G5" i="2"/>
  <c r="P5" i="2" s="1"/>
  <c r="F5" i="2"/>
  <c r="O5" i="2" s="1"/>
  <c r="E5" i="2"/>
  <c r="N5" i="2" s="1"/>
  <c r="E41" i="2"/>
  <c r="N41" i="2" s="1"/>
  <c r="F41" i="2"/>
  <c r="O41" i="2" s="1"/>
  <c r="G41" i="2"/>
  <c r="P41" i="2" s="1"/>
  <c r="I2" i="5"/>
  <c r="E33" i="5"/>
  <c r="H34" i="2" s="1"/>
  <c r="G24" i="5"/>
  <c r="J25" i="2" s="1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H44" i="2" s="1"/>
  <c r="I165" i="5"/>
  <c r="F160" i="5"/>
  <c r="G120" i="5"/>
  <c r="G33" i="5"/>
  <c r="J34" i="2" s="1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12" i="8" s="1"/>
  <c r="F22" i="5"/>
  <c r="I23" i="2" s="1"/>
  <c r="F24" i="5"/>
  <c r="I25" i="2" s="1"/>
  <c r="G11" i="9"/>
  <c r="G142" i="9"/>
  <c r="E142" i="9"/>
  <c r="E42" i="5"/>
  <c r="H43" i="2" s="1"/>
  <c r="P963" i="4"/>
  <c r="G19" i="5"/>
  <c r="J20" i="2" s="1"/>
  <c r="T94" i="4"/>
  <c r="E920" i="4"/>
  <c r="F980" i="4"/>
  <c r="P914" i="4"/>
  <c r="T467" i="4"/>
  <c r="I42" i="5"/>
  <c r="T620" i="4"/>
  <c r="G42" i="5"/>
  <c r="J43" i="2" s="1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H7" i="2" s="1"/>
  <c r="F27" i="5"/>
  <c r="I28" i="2" s="1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50" i="8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I7" i="2" s="1"/>
  <c r="F114" i="5"/>
  <c r="T80" i="4"/>
  <c r="G138" i="9"/>
  <c r="G115" i="9"/>
  <c r="I174" i="11"/>
  <c r="G115" i="5"/>
  <c r="E93" i="5"/>
  <c r="F73" i="5"/>
  <c r="F36" i="5"/>
  <c r="I37" i="2" s="1"/>
  <c r="G161" i="5"/>
  <c r="E29" i="5"/>
  <c r="H30" i="2" s="1"/>
  <c r="I29" i="5"/>
  <c r="T112" i="4"/>
  <c r="G82" i="9"/>
  <c r="E158" i="9"/>
  <c r="E23" i="9"/>
  <c r="G24" i="8" s="1"/>
  <c r="F4" i="2"/>
  <c r="O4" i="2" s="1"/>
  <c r="E4" i="2"/>
  <c r="N4" i="2" s="1"/>
  <c r="G4" i="2"/>
  <c r="P4" i="2" s="1"/>
  <c r="E15" i="5"/>
  <c r="H16" i="2" s="1"/>
  <c r="E51" i="5"/>
  <c r="H52" i="2" s="1"/>
  <c r="G173" i="5"/>
  <c r="G87" i="5"/>
  <c r="I134" i="5"/>
  <c r="E4" i="5"/>
  <c r="H5" i="2" s="1"/>
  <c r="I11" i="5"/>
  <c r="E22" i="5"/>
  <c r="H23" i="2" s="1"/>
  <c r="F51" i="5"/>
  <c r="I52" i="2" s="1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J16" i="2" s="1"/>
  <c r="I107" i="5"/>
  <c r="I77" i="5"/>
  <c r="I61" i="5"/>
  <c r="I51" i="5"/>
  <c r="S176" i="4"/>
  <c r="U176" i="4" s="1"/>
  <c r="I181" i="5"/>
  <c r="E173" i="5"/>
  <c r="G103" i="5"/>
  <c r="S38" i="4"/>
  <c r="G145" i="5"/>
  <c r="F14" i="5"/>
  <c r="I15" i="2" s="1"/>
  <c r="G17" i="5"/>
  <c r="J18" i="2" s="1"/>
  <c r="G128" i="5"/>
  <c r="T102" i="4"/>
  <c r="F4" i="5"/>
  <c r="I5" i="2" s="1"/>
  <c r="G67" i="5"/>
  <c r="G91" i="5"/>
  <c r="F162" i="5"/>
  <c r="F176" i="5"/>
  <c r="I110" i="5"/>
  <c r="S80" i="4"/>
  <c r="F17" i="5"/>
  <c r="I18" i="2" s="1"/>
  <c r="F45" i="5"/>
  <c r="I46" i="2" s="1"/>
  <c r="F161" i="5"/>
  <c r="G168" i="5"/>
  <c r="E161" i="5"/>
  <c r="G116" i="5"/>
  <c r="I87" i="5"/>
  <c r="I67" i="5"/>
  <c r="I5" i="5"/>
  <c r="F15" i="5"/>
  <c r="I16" i="2" s="1"/>
  <c r="F19" i="5"/>
  <c r="I20" i="2" s="1"/>
  <c r="I22" i="5"/>
  <c r="F31" i="5"/>
  <c r="I32" i="2" s="1"/>
  <c r="E36" i="5"/>
  <c r="H37" i="2" s="1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F35" i="8" s="1"/>
  <c r="D108" i="9"/>
  <c r="E34" i="9"/>
  <c r="G35" i="8" s="1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J39" i="2" s="1"/>
  <c r="F134" i="5"/>
  <c r="T51" i="4"/>
  <c r="T9" i="4"/>
  <c r="T97" i="4"/>
  <c r="I12" i="5"/>
  <c r="E38" i="5"/>
  <c r="H39" i="2" s="1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I39" i="2" s="1"/>
  <c r="T30" i="4"/>
  <c r="T100" i="4"/>
  <c r="F43" i="5"/>
  <c r="I44" i="2" s="1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F17" i="8" s="1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I22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H38" i="8" s="1"/>
  <c r="E31" i="9"/>
  <c r="G32" i="8" s="1"/>
  <c r="G140" i="9"/>
  <c r="G119" i="9"/>
  <c r="E18" i="9"/>
  <c r="G19" i="8" s="1"/>
  <c r="E105" i="9"/>
  <c r="D45" i="9"/>
  <c r="F46" i="8" s="1"/>
  <c r="E109" i="9"/>
  <c r="E129" i="9"/>
  <c r="E146" i="9"/>
  <c r="J50" i="11"/>
  <c r="K50" i="11" s="1"/>
  <c r="M50" i="11" s="1"/>
  <c r="H51" i="8" s="1"/>
  <c r="I121" i="11"/>
  <c r="E39" i="9"/>
  <c r="G40" i="8" s="1"/>
  <c r="D144" i="9"/>
  <c r="I169" i="11"/>
  <c r="D39" i="9"/>
  <c r="F40" i="8" s="1"/>
  <c r="E45" i="9"/>
  <c r="G46" i="8" s="1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I48" i="8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H27" i="8" s="1"/>
  <c r="G96" i="9"/>
  <c r="D53" i="9"/>
  <c r="E172" i="9"/>
  <c r="J25" i="11"/>
  <c r="L25" i="11" s="1"/>
  <c r="N25" i="11" s="1"/>
  <c r="I26" i="8" s="1"/>
  <c r="E3" i="9"/>
  <c r="G4" i="8" s="1"/>
  <c r="J107" i="11"/>
  <c r="K107" i="11" s="1"/>
  <c r="M107" i="11" s="1"/>
  <c r="I130" i="11"/>
  <c r="D51" i="9"/>
  <c r="F52" i="8" s="1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I13" i="2" s="1"/>
  <c r="E12" i="5"/>
  <c r="H13" i="2" s="1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H51" i="2" s="1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I50" i="2" s="1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J50" i="2" s="1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G41" i="5"/>
  <c r="J42" i="2" s="1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H20" i="2" s="1"/>
  <c r="E85" i="5"/>
  <c r="E69" i="5"/>
  <c r="E61" i="5"/>
  <c r="E31" i="5"/>
  <c r="H32" i="2" s="1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H46" i="2" s="1"/>
  <c r="G45" i="5"/>
  <c r="J46" i="2" s="1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F48" i="5"/>
  <c r="I49" i="2" s="1"/>
  <c r="G48" i="5"/>
  <c r="J49" i="2" s="1"/>
  <c r="I48" i="5"/>
  <c r="I52" i="5"/>
  <c r="G52" i="5"/>
  <c r="J53" i="2" s="1"/>
  <c r="F52" i="5"/>
  <c r="I53" i="2" s="1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E29" i="9"/>
  <c r="G30" i="8" s="1"/>
  <c r="I80" i="11"/>
  <c r="E81" i="9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G76" i="9"/>
  <c r="I27" i="11"/>
  <c r="J55" i="11"/>
  <c r="L55" i="11" s="1"/>
  <c r="N55" i="11" s="1"/>
  <c r="E20" i="9"/>
  <c r="G21" i="8" s="1"/>
  <c r="I29" i="11"/>
  <c r="D65" i="9"/>
  <c r="E255" i="5"/>
  <c r="T259" i="4"/>
  <c r="D4" i="9"/>
  <c r="F5" i="8" s="1"/>
  <c r="G9" i="9"/>
  <c r="E16" i="9"/>
  <c r="G17" i="8" s="1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F30" i="8" s="1"/>
  <c r="G109" i="9"/>
  <c r="G66" i="9"/>
  <c r="G166" i="9"/>
  <c r="I43" i="11"/>
  <c r="J178" i="11"/>
  <c r="L178" i="11" s="1"/>
  <c r="N178" i="11" s="1"/>
  <c r="G122" i="9"/>
  <c r="G155" i="9"/>
  <c r="D37" i="9"/>
  <c r="F38" i="8" s="1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H30" i="8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E76" i="9"/>
  <c r="E37" i="9"/>
  <c r="G38" i="8" s="1"/>
  <c r="E69" i="9"/>
  <c r="D61" i="9"/>
  <c r="I50" i="11"/>
  <c r="E12" i="9"/>
  <c r="G13" i="8" s="1"/>
  <c r="E21" i="9"/>
  <c r="G22" i="8" s="1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F15" i="8" s="1"/>
  <c r="E19" i="9"/>
  <c r="G20" i="8" s="1"/>
  <c r="I66" i="11"/>
  <c r="D156" i="9"/>
  <c r="D90" i="9"/>
  <c r="D116" i="9"/>
  <c r="I64" i="11"/>
  <c r="E140" i="9"/>
  <c r="G129" i="9"/>
  <c r="E35" i="9"/>
  <c r="G36" i="8" s="1"/>
  <c r="I60" i="11"/>
  <c r="E5" i="9"/>
  <c r="G6" i="8" s="1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F16" i="8" s="1"/>
  <c r="E15" i="9"/>
  <c r="G16" i="8" s="1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G71" i="9"/>
  <c r="D154" i="9"/>
  <c r="G154" i="9"/>
  <c r="G17" i="9"/>
  <c r="I47" i="11"/>
  <c r="G162" i="9"/>
  <c r="E44" i="9"/>
  <c r="G45" i="8" s="1"/>
  <c r="E92" i="9"/>
  <c r="E116" i="9"/>
  <c r="J169" i="11"/>
  <c r="L169" i="11" s="1"/>
  <c r="N169" i="11" s="1"/>
  <c r="J32" i="11"/>
  <c r="I153" i="11"/>
  <c r="G33" i="9"/>
  <c r="I21" i="11"/>
  <c r="D13" i="9"/>
  <c r="F14" i="8" s="1"/>
  <c r="E13" i="9"/>
  <c r="G14" i="8" s="1"/>
  <c r="E71" i="9"/>
  <c r="E162" i="9"/>
  <c r="E10" i="9"/>
  <c r="G11" i="8" s="1"/>
  <c r="G10" i="9"/>
  <c r="D149" i="9"/>
  <c r="G149" i="9"/>
  <c r="I117" i="11"/>
  <c r="D92" i="9"/>
  <c r="I51" i="11"/>
  <c r="E133" i="9"/>
  <c r="E149" i="9"/>
  <c r="I140" i="11"/>
  <c r="D44" i="9"/>
  <c r="F45" i="8" s="1"/>
  <c r="J60" i="11"/>
  <c r="G12" i="9"/>
  <c r="D41" i="9"/>
  <c r="F42" i="8" s="1"/>
  <c r="G41" i="9"/>
  <c r="G47" i="9"/>
  <c r="D47" i="9"/>
  <c r="F48" i="8" s="1"/>
  <c r="D95" i="9"/>
  <c r="G95" i="9"/>
  <c r="D111" i="9"/>
  <c r="G111" i="9"/>
  <c r="D128" i="9"/>
  <c r="G128" i="9"/>
  <c r="D148" i="9"/>
  <c r="G148" i="9"/>
  <c r="G160" i="9"/>
  <c r="D160" i="9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G123" i="9"/>
  <c r="D123" i="9"/>
  <c r="G185" i="9"/>
  <c r="I184" i="11"/>
  <c r="D7" i="9"/>
  <c r="F8" i="8" s="1"/>
  <c r="G22" i="9"/>
  <c r="D171" i="9"/>
  <c r="E171" i="9"/>
  <c r="G171" i="9"/>
  <c r="I59" i="11"/>
  <c r="E33" i="9"/>
  <c r="G34" i="8" s="1"/>
  <c r="E41" i="9"/>
  <c r="G42" i="8" s="1"/>
  <c r="E47" i="9"/>
  <c r="G48" i="8" s="1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G30" i="9"/>
  <c r="D30" i="9"/>
  <c r="F31" i="8" s="1"/>
  <c r="G68" i="9"/>
  <c r="D68" i="9"/>
  <c r="I92" i="11"/>
  <c r="J92" i="11"/>
  <c r="J35" i="11"/>
  <c r="I35" i="11"/>
  <c r="F63" i="11"/>
  <c r="H63" i="11"/>
  <c r="D52" i="9"/>
  <c r="F53" i="8" s="1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F43" i="8" s="1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F39" i="8" s="1"/>
  <c r="D135" i="9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33" i="8" l="1"/>
  <c r="M33" i="8" s="1"/>
  <c r="D33" i="8"/>
  <c r="L33" i="8" s="1"/>
  <c r="E27" i="8"/>
  <c r="M27" i="8" s="1"/>
  <c r="D27" i="8"/>
  <c r="L27" i="8" s="1"/>
  <c r="E26" i="8"/>
  <c r="M26" i="8" s="1"/>
  <c r="D26" i="8"/>
  <c r="L26" i="8" s="1"/>
  <c r="E28" i="8"/>
  <c r="M28" i="8" s="1"/>
  <c r="D28" i="8"/>
  <c r="L28" i="8" s="1"/>
  <c r="E42" i="8"/>
  <c r="M42" i="8" s="1"/>
  <c r="D42" i="8"/>
  <c r="L42" i="8" s="1"/>
  <c r="E34" i="8"/>
  <c r="M34" i="8" s="1"/>
  <c r="D34" i="8"/>
  <c r="L34" i="8" s="1"/>
  <c r="E53" i="8"/>
  <c r="M53" i="8" s="1"/>
  <c r="D53" i="8"/>
  <c r="L53" i="8" s="1"/>
  <c r="E52" i="8"/>
  <c r="M52" i="8" s="1"/>
  <c r="D52" i="8"/>
  <c r="L52" i="8" s="1"/>
  <c r="E21" i="8"/>
  <c r="M21" i="8" s="1"/>
  <c r="D21" i="8"/>
  <c r="L21" i="8" s="1"/>
  <c r="E51" i="8"/>
  <c r="M51" i="8" s="1"/>
  <c r="D51" i="8"/>
  <c r="L51" i="8" s="1"/>
  <c r="E15" i="8"/>
  <c r="M15" i="8" s="1"/>
  <c r="D15" i="8"/>
  <c r="L15" i="8" s="1"/>
  <c r="G35" i="2"/>
  <c r="P35" i="2" s="1"/>
  <c r="E35" i="2"/>
  <c r="N35" i="2" s="1"/>
  <c r="F35" i="2"/>
  <c r="O35" i="2" s="1"/>
  <c r="F31" i="2"/>
  <c r="O31" i="2" s="1"/>
  <c r="G31" i="2"/>
  <c r="P31" i="2" s="1"/>
  <c r="E31" i="2"/>
  <c r="N31" i="2" s="1"/>
  <c r="E53" i="2"/>
  <c r="N53" i="2" s="1"/>
  <c r="G53" i="2"/>
  <c r="P53" i="2" s="1"/>
  <c r="F53" i="2"/>
  <c r="O53" i="2" s="1"/>
  <c r="G29" i="2"/>
  <c r="P29" i="2" s="1"/>
  <c r="E29" i="2"/>
  <c r="N29" i="2" s="1"/>
  <c r="F29" i="2"/>
  <c r="O29" i="2" s="1"/>
  <c r="E22" i="2"/>
  <c r="N22" i="2" s="1"/>
  <c r="G22" i="2"/>
  <c r="P22" i="2" s="1"/>
  <c r="F22" i="2"/>
  <c r="O22" i="2" s="1"/>
  <c r="G26" i="2"/>
  <c r="P26" i="2" s="1"/>
  <c r="F26" i="2"/>
  <c r="O26" i="2" s="1"/>
  <c r="E26" i="2"/>
  <c r="N26" i="2" s="1"/>
  <c r="F8" i="2"/>
  <c r="O8" i="2" s="1"/>
  <c r="G8" i="2"/>
  <c r="P8" i="2" s="1"/>
  <c r="E8" i="2"/>
  <c r="N8" i="2" s="1"/>
  <c r="U572" i="4"/>
  <c r="I923" i="11"/>
  <c r="G13" i="2"/>
  <c r="P13" i="2" s="1"/>
  <c r="E13" i="2"/>
  <c r="N13" i="2" s="1"/>
  <c r="F13" i="2"/>
  <c r="O13" i="2" s="1"/>
  <c r="E23" i="2"/>
  <c r="N23" i="2" s="1"/>
  <c r="F23" i="2"/>
  <c r="O23" i="2" s="1"/>
  <c r="G23" i="2"/>
  <c r="P23" i="2" s="1"/>
  <c r="E30" i="2"/>
  <c r="N30" i="2" s="1"/>
  <c r="G30" i="2"/>
  <c r="P30" i="2" s="1"/>
  <c r="F30" i="2"/>
  <c r="O30" i="2" s="1"/>
  <c r="E7" i="2"/>
  <c r="N7" i="2" s="1"/>
  <c r="G7" i="2"/>
  <c r="P7" i="2" s="1"/>
  <c r="F7" i="2"/>
  <c r="O7" i="2" s="1"/>
  <c r="D12" i="8"/>
  <c r="L12" i="8" s="1"/>
  <c r="E12" i="8"/>
  <c r="M12" i="8" s="1"/>
  <c r="D41" i="8"/>
  <c r="L41" i="8" s="1"/>
  <c r="E41" i="8"/>
  <c r="M41" i="8" s="1"/>
  <c r="D43" i="8"/>
  <c r="L43" i="8" s="1"/>
  <c r="E43" i="8"/>
  <c r="M43" i="8" s="1"/>
  <c r="D47" i="8"/>
  <c r="L47" i="8" s="1"/>
  <c r="E47" i="8"/>
  <c r="M47" i="8" s="1"/>
  <c r="E9" i="8"/>
  <c r="M9" i="8" s="1"/>
  <c r="D9" i="8"/>
  <c r="L9" i="8" s="1"/>
  <c r="E23" i="8"/>
  <c r="M23" i="8" s="1"/>
  <c r="D23" i="8"/>
  <c r="L23" i="8" s="1"/>
  <c r="D44" i="8"/>
  <c r="L44" i="8" s="1"/>
  <c r="E44" i="8"/>
  <c r="M44" i="8" s="1"/>
  <c r="E11" i="8"/>
  <c r="M11" i="8" s="1"/>
  <c r="D11" i="8"/>
  <c r="L11" i="8" s="1"/>
  <c r="E18" i="8"/>
  <c r="M18" i="8" s="1"/>
  <c r="D18" i="8"/>
  <c r="L18" i="8" s="1"/>
  <c r="E24" i="8"/>
  <c r="M24" i="8" s="1"/>
  <c r="D24" i="8"/>
  <c r="L24" i="8" s="1"/>
  <c r="E19" i="8"/>
  <c r="M19" i="8" s="1"/>
  <c r="D19" i="8"/>
  <c r="L19" i="8" s="1"/>
  <c r="E22" i="8"/>
  <c r="M22" i="8" s="1"/>
  <c r="D22" i="8"/>
  <c r="L22" i="8" s="1"/>
  <c r="E33" i="2"/>
  <c r="N33" i="2" s="1"/>
  <c r="G33" i="2"/>
  <c r="P33" i="2" s="1"/>
  <c r="F33" i="2"/>
  <c r="O33" i="2" s="1"/>
  <c r="E49" i="2"/>
  <c r="N49" i="2" s="1"/>
  <c r="G49" i="2"/>
  <c r="P49" i="2" s="1"/>
  <c r="F49" i="2"/>
  <c r="O49" i="2" s="1"/>
  <c r="F36" i="2"/>
  <c r="O36" i="2" s="1"/>
  <c r="E36" i="2"/>
  <c r="N36" i="2" s="1"/>
  <c r="G36" i="2"/>
  <c r="P36" i="2" s="1"/>
  <c r="E14" i="2"/>
  <c r="N14" i="2" s="1"/>
  <c r="F14" i="2"/>
  <c r="O14" i="2" s="1"/>
  <c r="G14" i="2"/>
  <c r="P14" i="2" s="1"/>
  <c r="E37" i="2"/>
  <c r="N37" i="2" s="1"/>
  <c r="G37" i="2"/>
  <c r="P37" i="2" s="1"/>
  <c r="F37" i="2"/>
  <c r="O37" i="2" s="1"/>
  <c r="E52" i="2"/>
  <c r="N52" i="2" s="1"/>
  <c r="F52" i="2"/>
  <c r="O52" i="2" s="1"/>
  <c r="G52" i="2"/>
  <c r="P52" i="2" s="1"/>
  <c r="E18" i="2"/>
  <c r="N18" i="2" s="1"/>
  <c r="G18" i="2"/>
  <c r="P18" i="2" s="1"/>
  <c r="F18" i="2"/>
  <c r="O18" i="2" s="1"/>
  <c r="G43" i="2"/>
  <c r="P43" i="2" s="1"/>
  <c r="E43" i="2"/>
  <c r="N43" i="2" s="1"/>
  <c r="F43" i="2"/>
  <c r="O43" i="2" s="1"/>
  <c r="F34" i="2"/>
  <c r="O34" i="2" s="1"/>
  <c r="G34" i="2"/>
  <c r="P34" i="2" s="1"/>
  <c r="E34" i="2"/>
  <c r="N34" i="2" s="1"/>
  <c r="E7" i="8"/>
  <c r="M7" i="8" s="1"/>
  <c r="D7" i="8"/>
  <c r="L7" i="8" s="1"/>
  <c r="E31" i="8"/>
  <c r="M31" i="8" s="1"/>
  <c r="D31" i="8"/>
  <c r="L31" i="8" s="1"/>
  <c r="D13" i="8"/>
  <c r="L13" i="8" s="1"/>
  <c r="E13" i="8"/>
  <c r="M13" i="8" s="1"/>
  <c r="D8" i="8"/>
  <c r="L8" i="8" s="1"/>
  <c r="E8" i="8"/>
  <c r="M8" i="8" s="1"/>
  <c r="D6" i="8"/>
  <c r="L6" i="8" s="1"/>
  <c r="E6" i="8"/>
  <c r="M6" i="8" s="1"/>
  <c r="E50" i="8"/>
  <c r="M50" i="8" s="1"/>
  <c r="D50" i="8"/>
  <c r="L50" i="8" s="1"/>
  <c r="E20" i="8"/>
  <c r="M20" i="8" s="1"/>
  <c r="D20" i="8"/>
  <c r="L20" i="8" s="1"/>
  <c r="F38" i="2"/>
  <c r="O38" i="2" s="1"/>
  <c r="G38" i="2"/>
  <c r="P38" i="2" s="1"/>
  <c r="E38" i="2"/>
  <c r="N38" i="2" s="1"/>
  <c r="G19" i="2"/>
  <c r="P19" i="2" s="1"/>
  <c r="E19" i="2"/>
  <c r="N19" i="2" s="1"/>
  <c r="F19" i="2"/>
  <c r="O19" i="2" s="1"/>
  <c r="G11" i="2"/>
  <c r="P11" i="2" s="1"/>
  <c r="F11" i="2"/>
  <c r="O11" i="2" s="1"/>
  <c r="E11" i="2"/>
  <c r="N11" i="2" s="1"/>
  <c r="F50" i="2"/>
  <c r="O50" i="2" s="1"/>
  <c r="G50" i="2"/>
  <c r="P50" i="2" s="1"/>
  <c r="E50" i="2"/>
  <c r="N50" i="2" s="1"/>
  <c r="E12" i="2"/>
  <c r="N12" i="2" s="1"/>
  <c r="G12" i="2"/>
  <c r="P12" i="2" s="1"/>
  <c r="F12" i="2"/>
  <c r="O12" i="2" s="1"/>
  <c r="G28" i="2"/>
  <c r="P28" i="2" s="1"/>
  <c r="E28" i="2"/>
  <c r="N28" i="2" s="1"/>
  <c r="F28" i="2"/>
  <c r="O28" i="2" s="1"/>
  <c r="E29" i="8"/>
  <c r="M29" i="8" s="1"/>
  <c r="D29" i="8"/>
  <c r="L29" i="8" s="1"/>
  <c r="D49" i="8"/>
  <c r="L49" i="8" s="1"/>
  <c r="E49" i="8"/>
  <c r="M49" i="8" s="1"/>
  <c r="E39" i="8"/>
  <c r="M39" i="8" s="1"/>
  <c r="D39" i="8"/>
  <c r="L39" i="8" s="1"/>
  <c r="D37" i="8"/>
  <c r="L37" i="8" s="1"/>
  <c r="E37" i="8"/>
  <c r="M37" i="8" s="1"/>
  <c r="D48" i="8"/>
  <c r="L48" i="8" s="1"/>
  <c r="E48" i="8"/>
  <c r="M48" i="8" s="1"/>
  <c r="E36" i="8"/>
  <c r="M36" i="8" s="1"/>
  <c r="D36" i="8"/>
  <c r="L36" i="8" s="1"/>
  <c r="E25" i="8"/>
  <c r="M25" i="8" s="1"/>
  <c r="D25" i="8"/>
  <c r="L25" i="8" s="1"/>
  <c r="D10" i="8"/>
  <c r="L10" i="8" s="1"/>
  <c r="E10" i="8"/>
  <c r="M10" i="8" s="1"/>
  <c r="E45" i="2"/>
  <c r="N45" i="2" s="1"/>
  <c r="G45" i="2"/>
  <c r="P45" i="2" s="1"/>
  <c r="F45" i="2"/>
  <c r="O45" i="2" s="1"/>
  <c r="G21" i="2"/>
  <c r="P21" i="2" s="1"/>
  <c r="E21" i="2"/>
  <c r="N21" i="2" s="1"/>
  <c r="F21" i="2"/>
  <c r="O21" i="2" s="1"/>
  <c r="F42" i="2"/>
  <c r="O42" i="2" s="1"/>
  <c r="G42" i="2"/>
  <c r="P42" i="2" s="1"/>
  <c r="E42" i="2"/>
  <c r="N42" i="2" s="1"/>
  <c r="F24" i="2"/>
  <c r="O24" i="2" s="1"/>
  <c r="G24" i="2"/>
  <c r="P24" i="2" s="1"/>
  <c r="E24" i="2"/>
  <c r="N24" i="2" s="1"/>
  <c r="G17" i="2"/>
  <c r="P17" i="2" s="1"/>
  <c r="F17" i="2"/>
  <c r="O17" i="2" s="1"/>
  <c r="E17" i="2"/>
  <c r="N17" i="2" s="1"/>
  <c r="E10" i="2"/>
  <c r="N10" i="2" s="1"/>
  <c r="G10" i="2"/>
  <c r="P10" i="2" s="1"/>
  <c r="F10" i="2"/>
  <c r="O10" i="2" s="1"/>
  <c r="V737" i="4"/>
  <c r="T846" i="4"/>
  <c r="E17" i="8"/>
  <c r="M17" i="8" s="1"/>
  <c r="D17" i="8"/>
  <c r="L17" i="8" s="1"/>
  <c r="F44" i="2"/>
  <c r="O44" i="2" s="1"/>
  <c r="E44" i="2"/>
  <c r="N44" i="2" s="1"/>
  <c r="G44" i="2"/>
  <c r="P44" i="2" s="1"/>
  <c r="G6" i="2"/>
  <c r="P6" i="2" s="1"/>
  <c r="F6" i="2"/>
  <c r="O6" i="2" s="1"/>
  <c r="E6" i="2"/>
  <c r="N6" i="2" s="1"/>
  <c r="L37" i="11"/>
  <c r="N37" i="11" s="1"/>
  <c r="I38" i="8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V36" i="4"/>
  <c r="U91" i="4"/>
  <c r="W91" i="4" s="1"/>
  <c r="X91" i="4" s="1"/>
  <c r="Y91" i="4" s="1"/>
  <c r="V171" i="4"/>
  <c r="U136" i="4"/>
  <c r="V92" i="4"/>
  <c r="V190" i="4"/>
  <c r="W190" i="4" s="1"/>
  <c r="V44" i="4"/>
  <c r="V107" i="4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H50" i="8" s="1"/>
  <c r="L50" i="11"/>
  <c r="N50" i="11" s="1"/>
  <c r="I51" i="8" s="1"/>
  <c r="L149" i="11"/>
  <c r="N149" i="11" s="1"/>
  <c r="L26" i="11"/>
  <c r="N26" i="11" s="1"/>
  <c r="I27" i="8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W108" i="4" s="1"/>
  <c r="X108" i="4" s="1"/>
  <c r="Y108" i="4" s="1"/>
  <c r="V160" i="4"/>
  <c r="V129" i="4"/>
  <c r="V69" i="4"/>
  <c r="W69" i="4" s="1"/>
  <c r="X69" i="4" s="1"/>
  <c r="Y69" i="4" s="1"/>
  <c r="V22" i="4"/>
  <c r="W22" i="4" s="1"/>
  <c r="X22" i="4" s="1"/>
  <c r="Y22" i="4" s="1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H48" i="8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I31" i="8" s="1"/>
  <c r="L112" i="11"/>
  <c r="N112" i="11" s="1"/>
  <c r="L29" i="11"/>
  <c r="N29" i="11" s="1"/>
  <c r="I30" i="8" s="1"/>
  <c r="K84" i="11"/>
  <c r="M84" i="11" s="1"/>
  <c r="K25" i="11"/>
  <c r="M25" i="11" s="1"/>
  <c r="H26" i="8" s="1"/>
  <c r="K59" i="11"/>
  <c r="M59" i="11" s="1"/>
  <c r="K174" i="11"/>
  <c r="M174" i="11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I29" i="8" s="1"/>
  <c r="L116" i="11"/>
  <c r="N116" i="11" s="1"/>
  <c r="K116" i="11"/>
  <c r="M116" i="11" s="1"/>
  <c r="L121" i="11"/>
  <c r="N121" i="11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H39" i="8" s="1"/>
  <c r="L76" i="11"/>
  <c r="N76" i="11" s="1"/>
  <c r="L58" i="11"/>
  <c r="N58" i="11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I33" i="8" s="1"/>
  <c r="K32" i="11"/>
  <c r="M32" i="11" s="1"/>
  <c r="H33" i="8" s="1"/>
  <c r="L74" i="11"/>
  <c r="N74" i="11" s="1"/>
  <c r="K74" i="11"/>
  <c r="M74" i="11" s="1"/>
  <c r="L39" i="11"/>
  <c r="N39" i="11" s="1"/>
  <c r="I40" i="8" s="1"/>
  <c r="K39" i="11"/>
  <c r="M39" i="11" s="1"/>
  <c r="H40" i="8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H23" i="8" s="1"/>
  <c r="L22" i="11"/>
  <c r="N22" i="11" s="1"/>
  <c r="I23" i="8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H41" i="8" s="1"/>
  <c r="L40" i="11"/>
  <c r="N40" i="11" s="1"/>
  <c r="I41" i="8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H53" i="8" s="1"/>
  <c r="L52" i="11"/>
  <c r="N52" i="11" s="1"/>
  <c r="I53" i="8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I49" i="8" s="1"/>
  <c r="K48" i="11"/>
  <c r="M48" i="11" s="1"/>
  <c r="H49" i="8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H47" i="8" s="1"/>
  <c r="L46" i="11"/>
  <c r="N46" i="11" s="1"/>
  <c r="I47" i="8" s="1"/>
  <c r="L106" i="11"/>
  <c r="N106" i="11" s="1"/>
  <c r="K106" i="11"/>
  <c r="M106" i="11" s="1"/>
  <c r="K158" i="11"/>
  <c r="M158" i="11" s="1"/>
  <c r="L158" i="11"/>
  <c r="N158" i="11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514" i="3"/>
  <c r="D551" i="3"/>
  <c r="D664" i="3"/>
  <c r="D966" i="3"/>
  <c r="D978" i="3"/>
  <c r="D840" i="3"/>
  <c r="D660" i="3"/>
  <c r="D874" i="3"/>
  <c r="D497" i="3"/>
  <c r="D779" i="3"/>
  <c r="D662" i="3"/>
  <c r="D787" i="3"/>
  <c r="D768" i="3"/>
  <c r="D957" i="3"/>
  <c r="D675" i="3"/>
  <c r="D953" i="3"/>
  <c r="D558" i="3"/>
  <c r="D649" i="3"/>
  <c r="D676" i="3"/>
  <c r="D593" i="3"/>
  <c r="D550" i="3"/>
  <c r="D969" i="3"/>
  <c r="D781" i="3"/>
  <c r="D403" i="3"/>
  <c r="D353" i="3"/>
  <c r="D269" i="3"/>
  <c r="D882" i="3"/>
  <c r="D758" i="3"/>
  <c r="D802" i="3"/>
  <c r="D712" i="3"/>
  <c r="D370" i="3"/>
  <c r="D640" i="3"/>
  <c r="D488" i="3"/>
  <c r="D582" i="3"/>
  <c r="D714" i="3"/>
  <c r="D688" i="3"/>
  <c r="D506" i="3"/>
  <c r="D952" i="3"/>
  <c r="D528" i="3"/>
  <c r="D516" i="3"/>
  <c r="D905" i="3"/>
  <c r="D594" i="3"/>
  <c r="D635" i="3"/>
  <c r="D981" i="3"/>
  <c r="D706" i="3"/>
  <c r="D709" i="3"/>
  <c r="D760" i="3"/>
  <c r="D938" i="3"/>
  <c r="D778" i="3"/>
  <c r="D570" i="3"/>
  <c r="D680" i="3"/>
  <c r="D838" i="3"/>
  <c r="D630" i="3"/>
  <c r="D661" i="3"/>
  <c r="D332" i="3"/>
  <c r="D414" i="3"/>
  <c r="D280" i="3"/>
  <c r="D450" i="3"/>
  <c r="D632" i="3"/>
  <c r="D711" i="3"/>
  <c r="D780" i="3"/>
  <c r="D318" i="3"/>
  <c r="D605" i="3"/>
  <c r="D746" i="3"/>
  <c r="D867" i="3"/>
  <c r="D511" i="3"/>
  <c r="D652" i="3"/>
  <c r="D694" i="3"/>
  <c r="D972" i="3"/>
  <c r="D715" i="3"/>
  <c r="D903" i="3"/>
  <c r="D765" i="3"/>
  <c r="D708" i="3"/>
  <c r="D835" i="3"/>
  <c r="D571" i="3"/>
  <c r="D495" i="3"/>
  <c r="D951" i="3"/>
  <c r="D574" i="3"/>
  <c r="D858" i="3"/>
  <c r="D713" i="3"/>
  <c r="D492" i="3"/>
  <c r="D967" i="3"/>
  <c r="D583" i="3"/>
  <c r="D485" i="3"/>
  <c r="D622" i="3"/>
  <c r="D298" i="3"/>
  <c r="D380" i="3"/>
  <c r="D427" i="3"/>
  <c r="D968" i="3"/>
  <c r="D736" i="3"/>
  <c r="D484" i="3"/>
  <c r="D914" i="3"/>
  <c r="D415" i="3"/>
  <c r="D805" i="3"/>
  <c r="D796" i="3"/>
  <c r="D772" i="3"/>
  <c r="D819" i="3"/>
  <c r="D487" i="3"/>
  <c r="D702" i="3"/>
  <c r="D505" i="3"/>
  <c r="D777" i="3"/>
  <c r="D482" i="3"/>
  <c r="D795" i="3"/>
  <c r="D740" i="3"/>
  <c r="D960" i="3"/>
  <c r="D759" i="3"/>
  <c r="D786" i="3"/>
  <c r="D518" i="3"/>
  <c r="D910" i="3"/>
  <c r="D842" i="3"/>
  <c r="D879" i="3"/>
  <c r="D793" i="3"/>
  <c r="D540" i="3"/>
  <c r="D993" i="3"/>
  <c r="D617" i="3"/>
  <c r="D918" i="3"/>
  <c r="D369" i="3"/>
  <c r="D386" i="3"/>
  <c r="D303" i="3"/>
  <c r="D230" i="3"/>
  <c r="D725" i="3"/>
  <c r="D515" i="3"/>
  <c r="D924" i="3"/>
  <c r="D557" i="3"/>
  <c r="D322" i="3"/>
  <c r="D432" i="3"/>
  <c r="D260" i="3"/>
  <c r="D945" i="3"/>
  <c r="D892" i="3"/>
  <c r="D470" i="3"/>
  <c r="D672" i="3"/>
  <c r="D536" i="3"/>
  <c r="D940" i="3"/>
  <c r="D654" i="3"/>
  <c r="D764" i="3"/>
  <c r="D541" i="3"/>
  <c r="D975" i="3"/>
  <c r="D575" i="3"/>
  <c r="D586" i="3"/>
  <c r="D459" i="3"/>
  <c r="D959" i="3"/>
  <c r="D747" i="3"/>
  <c r="D513" i="3"/>
  <c r="D638" i="3"/>
  <c r="D907" i="3"/>
  <c r="D734" i="3"/>
  <c r="D611" i="3"/>
  <c r="D695" i="3"/>
  <c r="D600" i="3"/>
  <c r="D448" i="3"/>
  <c r="D374" i="3"/>
  <c r="D407" i="3"/>
  <c r="D270" i="3"/>
  <c r="D931" i="3"/>
  <c r="D481" i="3"/>
  <c r="D705" i="3"/>
  <c r="D479" i="3"/>
  <c r="D286" i="3"/>
  <c r="D697" i="3"/>
  <c r="D884" i="3"/>
  <c r="D683" i="3"/>
  <c r="D870" i="3"/>
  <c r="D480" i="3"/>
  <c r="D1000" i="3"/>
  <c r="D501" i="3"/>
  <c r="D843" i="3"/>
  <c r="D619" i="3"/>
  <c r="D813" i="3"/>
  <c r="D679" i="3"/>
  <c r="D783" i="3"/>
  <c r="D915" i="3"/>
  <c r="D595" i="3"/>
  <c r="D767" i="3"/>
  <c r="D449" i="3"/>
  <c r="D861" i="3"/>
  <c r="D766" i="3"/>
  <c r="D452" i="3"/>
  <c r="D614" i="3"/>
  <c r="D868" i="3"/>
  <c r="D883" i="3"/>
  <c r="D989" i="3"/>
  <c r="D393" i="3"/>
  <c r="D331" i="3"/>
  <c r="D253" i="3"/>
  <c r="D565" i="3"/>
  <c r="D556" i="3"/>
  <c r="D899" i="3"/>
  <c r="D755" i="3"/>
  <c r="D367" i="3"/>
  <c r="D522" i="3"/>
  <c r="D730" i="3"/>
  <c r="D911" i="3"/>
  <c r="D965" i="3"/>
  <c r="D678" i="3"/>
  <c r="D531" i="3"/>
  <c r="D806" i="3"/>
  <c r="D473" i="3"/>
  <c r="D812" i="3"/>
  <c r="D792" i="3"/>
  <c r="D538" i="3"/>
  <c r="D985" i="3"/>
  <c r="D590" i="3"/>
  <c r="D535" i="3"/>
  <c r="D753" i="3"/>
  <c r="D520" i="3"/>
  <c r="D510" i="3"/>
  <c r="D869" i="3"/>
  <c r="D745" i="3"/>
  <c r="D509" i="3"/>
  <c r="D644" i="3"/>
  <c r="D552" i="3"/>
  <c r="D584" i="3"/>
  <c r="D348" i="3"/>
  <c r="D335" i="3"/>
  <c r="D278" i="3"/>
  <c r="D831" i="3"/>
  <c r="D800" i="3"/>
  <c r="D422" i="3"/>
  <c r="D529" i="3"/>
  <c r="D363" i="3"/>
  <c r="D606" i="3"/>
  <c r="D657" i="3"/>
  <c r="D581" i="3"/>
  <c r="D659" i="3"/>
  <c r="D512" i="3"/>
  <c r="D948" i="3"/>
  <c r="D526" i="3"/>
  <c r="D941" i="3"/>
  <c r="D839" i="3"/>
  <c r="D803" i="3"/>
  <c r="D881" i="3"/>
  <c r="D525" i="3"/>
  <c r="D499" i="3"/>
  <c r="D741" i="3"/>
  <c r="D763" i="3"/>
  <c r="D748" i="3"/>
  <c r="D625" i="3"/>
  <c r="D823" i="3"/>
  <c r="D785" i="3"/>
  <c r="D685" i="3"/>
  <c r="D855" i="3"/>
  <c r="D961" i="3"/>
  <c r="D549" i="3"/>
  <c r="D287" i="3"/>
  <c r="D362" i="3"/>
  <c r="D264" i="3"/>
  <c r="D917" i="3"/>
  <c r="D703" i="3"/>
  <c r="D461" i="3"/>
  <c r="D568" i="3"/>
  <c r="D428" i="3"/>
  <c r="D329" i="3"/>
  <c r="D311" i="3"/>
  <c r="D236" i="3"/>
  <c r="D717" i="3"/>
  <c r="D750" i="3"/>
  <c r="D469" i="3"/>
  <c r="D992" i="3"/>
  <c r="D811" i="3"/>
  <c r="D739" i="3"/>
  <c r="D478" i="3"/>
  <c r="D834" i="3"/>
  <c r="D973" i="3"/>
  <c r="D848" i="3"/>
  <c r="D916" i="3"/>
  <c r="D850" i="3"/>
  <c r="D375" i="3"/>
  <c r="D246" i="3"/>
  <c r="D463" i="3"/>
  <c r="D467" i="3"/>
  <c r="D699" i="3"/>
  <c r="D665" i="3"/>
  <c r="D486" i="3"/>
  <c r="D641" i="3"/>
  <c r="D723" i="3"/>
  <c r="D934" i="3"/>
  <c r="D613" i="3"/>
  <c r="D912" i="3"/>
  <c r="D421" i="3"/>
  <c r="D457" i="3"/>
  <c r="D738" i="3"/>
  <c r="D845" i="3"/>
  <c r="D290" i="3"/>
  <c r="D893" i="3"/>
  <c r="D721" i="3"/>
  <c r="D297" i="3"/>
  <c r="D548" i="3"/>
  <c r="D468" i="3"/>
  <c r="D865" i="3"/>
  <c r="D474" i="3"/>
  <c r="D579" i="3"/>
  <c r="D887" i="3"/>
  <c r="D517" i="3"/>
  <c r="D996" i="3"/>
  <c r="D456" i="3"/>
  <c r="D471" i="3"/>
  <c r="D817" i="3"/>
  <c r="D328" i="3"/>
  <c r="D266" i="3"/>
  <c r="D462" i="3"/>
  <c r="D794" i="3"/>
  <c r="D670" i="3"/>
  <c r="D608" i="3"/>
  <c r="D633" i="3"/>
  <c r="D844" i="3"/>
  <c r="D737" i="3"/>
  <c r="D534" i="3"/>
  <c r="D596" i="3"/>
  <c r="D773" i="3"/>
  <c r="D943" i="3"/>
  <c r="D500" i="3"/>
  <c r="D696" i="3"/>
  <c r="D942" i="3"/>
  <c r="D444" i="3"/>
  <c r="D650" i="3"/>
  <c r="D636" i="3"/>
  <c r="D314" i="3"/>
  <c r="D349" i="3"/>
  <c r="D872" i="3"/>
  <c r="D732" i="3"/>
  <c r="D319" i="3"/>
  <c r="D279" i="3"/>
  <c r="D997" i="10"/>
  <c r="D672" i="10"/>
  <c r="D650" i="10"/>
  <c r="D954" i="10"/>
  <c r="D477" i="3"/>
  <c r="D612" i="3"/>
  <c r="D399" i="3"/>
  <c r="D239" i="3"/>
  <c r="D598" i="10"/>
  <c r="D419" i="10"/>
  <c r="D881" i="10"/>
  <c r="D708" i="10"/>
  <c r="D623" i="3"/>
  <c r="D841" i="10"/>
  <c r="D535" i="10"/>
  <c r="D480" i="10"/>
  <c r="D488" i="10"/>
  <c r="D571" i="10"/>
  <c r="D425" i="10"/>
  <c r="D440" i="10"/>
  <c r="D489" i="10"/>
  <c r="D743" i="10"/>
  <c r="D629" i="3"/>
  <c r="D268" i="3"/>
  <c r="D288" i="3"/>
  <c r="D272" i="3"/>
  <c r="D733" i="3"/>
  <c r="D689" i="3"/>
  <c r="D315" i="3"/>
  <c r="D273" i="3"/>
  <c r="D731" i="10"/>
  <c r="D973" i="10"/>
  <c r="D618" i="10"/>
  <c r="D399" i="10"/>
  <c r="D788" i="3"/>
  <c r="D810" i="3"/>
  <c r="D304" i="3"/>
  <c r="D247" i="3"/>
  <c r="D487" i="10"/>
  <c r="D685" i="10"/>
  <c r="D871" i="10"/>
  <c r="D343" i="10"/>
  <c r="D762" i="3"/>
  <c r="D232" i="3"/>
  <c r="D758" i="10"/>
  <c r="D769" i="10"/>
  <c r="D515" i="10"/>
  <c r="D412" i="10"/>
  <c r="D579" i="10"/>
  <c r="D801" i="10"/>
  <c r="D561" i="10"/>
  <c r="D465" i="10"/>
  <c r="D982" i="3"/>
  <c r="D373" i="3"/>
  <c r="D282" i="3"/>
  <c r="D464" i="3"/>
  <c r="D645" i="3"/>
  <c r="D412" i="3"/>
  <c r="D262" i="3"/>
  <c r="D716" i="3"/>
  <c r="D530" i="3"/>
  <c r="D647" i="3"/>
  <c r="D801" i="3"/>
  <c r="D700" i="3"/>
  <c r="D591" i="3"/>
  <c r="D634" i="3"/>
  <c r="D877" i="3"/>
  <c r="D851" i="3"/>
  <c r="D562" i="3"/>
  <c r="D532" i="3"/>
  <c r="D998" i="3"/>
  <c r="D379" i="3"/>
  <c r="D674" i="3"/>
  <c r="D564" i="3"/>
  <c r="D441" i="3"/>
  <c r="D466" i="3"/>
  <c r="D775" i="3"/>
  <c r="D735" i="3"/>
  <c r="D453" i="3"/>
  <c r="D871" i="3"/>
  <c r="D825" i="3"/>
  <c r="D701" i="3"/>
  <c r="D553" i="3"/>
  <c r="D791" i="3"/>
  <c r="D849" i="3"/>
  <c r="D648" i="3"/>
  <c r="D371" i="3"/>
  <c r="D392" i="3"/>
  <c r="D820" i="3"/>
  <c r="D666" i="3"/>
  <c r="D977" i="3"/>
  <c r="D770" i="3"/>
  <c r="D719" i="3"/>
  <c r="D519" i="3"/>
  <c r="D710" i="3"/>
  <c r="D601" i="3"/>
  <c r="D983" i="3"/>
  <c r="D932" i="3"/>
  <c r="D797" i="3"/>
  <c r="D991" i="3"/>
  <c r="D587" i="3"/>
  <c r="D814" i="3"/>
  <c r="D401" i="3"/>
  <c r="D240" i="3"/>
  <c r="D954" i="3"/>
  <c r="D984" i="3"/>
  <c r="D997" i="3"/>
  <c r="D618" i="3"/>
  <c r="D681" i="3"/>
  <c r="D919" i="3"/>
  <c r="D947" i="3"/>
  <c r="D651" i="3"/>
  <c r="D857" i="3"/>
  <c r="D955" i="3"/>
  <c r="D886" i="3"/>
  <c r="D663" i="3"/>
  <c r="D669" i="3"/>
  <c r="D400" i="3"/>
  <c r="D345" i="3"/>
  <c r="D592" i="3"/>
  <c r="D933" i="3"/>
  <c r="D408" i="3"/>
  <c r="D254" i="3"/>
  <c r="D494" i="3"/>
  <c r="D946" i="3"/>
  <c r="D397" i="3"/>
  <c r="D252" i="3"/>
  <c r="D391" i="10"/>
  <c r="D639" i="10"/>
  <c r="D866" i="10"/>
  <c r="D813" i="10"/>
  <c r="D642" i="3"/>
  <c r="D720" i="3"/>
  <c r="D426" i="3"/>
  <c r="D978" i="10"/>
  <c r="D496" i="10"/>
  <c r="D557" i="10"/>
  <c r="D519" i="10"/>
  <c r="D896" i="3"/>
  <c r="D326" i="3"/>
  <c r="D651" i="10"/>
  <c r="D952" i="10"/>
  <c r="D932" i="10"/>
  <c r="D851" i="10"/>
  <c r="D872" i="10"/>
  <c r="D373" i="10"/>
  <c r="D479" i="10"/>
  <c r="D283" i="10"/>
  <c r="D595" i="10"/>
  <c r="D458" i="3"/>
  <c r="D436" i="3"/>
  <c r="D376" i="3"/>
  <c r="D234" i="3"/>
  <c r="D890" i="3"/>
  <c r="D828" i="3"/>
  <c r="D372" i="3"/>
  <c r="D242" i="3"/>
  <c r="D900" i="10"/>
  <c r="D445" i="10"/>
  <c r="D846" i="10"/>
  <c r="D308" i="10"/>
  <c r="D507" i="3"/>
  <c r="D929" i="3"/>
  <c r="D312" i="3"/>
  <c r="D647" i="10"/>
  <c r="D483" i="10"/>
  <c r="D422" i="10"/>
  <c r="D927" i="10"/>
  <c r="D729" i="3"/>
  <c r="D366" i="3"/>
  <c r="D493" i="10"/>
  <c r="D467" i="10"/>
  <c r="D890" i="10"/>
  <c r="D936" i="10"/>
  <c r="D470" i="10"/>
  <c r="D835" i="10"/>
  <c r="D638" i="10"/>
  <c r="D363" i="10"/>
  <c r="D346" i="10"/>
  <c r="D860" i="3"/>
  <c r="D307" i="3"/>
  <c r="D267" i="3"/>
  <c r="D774" i="3"/>
  <c r="D937" i="3"/>
  <c r="D358" i="3"/>
  <c r="D248" i="3"/>
  <c r="D677" i="3"/>
  <c r="D631" i="3"/>
  <c r="D769" i="3"/>
  <c r="D424" i="3"/>
  <c r="D472" i="3"/>
  <c r="D420" i="3"/>
  <c r="D889" i="3"/>
  <c r="D416" i="3"/>
  <c r="D585" i="3"/>
  <c r="D830" i="3"/>
  <c r="D784" i="3"/>
  <c r="D875" i="3"/>
  <c r="D909" i="3"/>
  <c r="D418" i="3"/>
  <c r="D624" i="3"/>
  <c r="D707" i="3"/>
  <c r="D904" i="3"/>
  <c r="D988" i="3"/>
  <c r="D546" i="3"/>
  <c r="D527" i="3"/>
  <c r="D743" i="3"/>
  <c r="D352" i="3"/>
  <c r="D862" i="3"/>
  <c r="D555" i="3"/>
  <c r="D894" i="3"/>
  <c r="D841" i="3"/>
  <c r="D913" i="3"/>
  <c r="D475" i="3"/>
  <c r="D752" i="3"/>
  <c r="D261" i="3"/>
  <c r="D498" i="3"/>
  <c r="D233" i="3"/>
  <c r="D446" i="3"/>
  <c r="D882" i="10"/>
  <c r="D825" i="10"/>
  <c r="D722" i="3"/>
  <c r="D826" i="3"/>
  <c r="D853" i="10"/>
  <c r="D764" i="10"/>
  <c r="D790" i="3"/>
  <c r="D792" i="10"/>
  <c r="D551" i="10"/>
  <c r="D293" i="10"/>
  <c r="D381" i="10"/>
  <c r="D451" i="3"/>
  <c r="D285" i="3"/>
  <c r="D245" i="3"/>
  <c r="D563" i="3"/>
  <c r="D706" i="10"/>
  <c r="D532" i="10"/>
  <c r="D610" i="3"/>
  <c r="D383" i="3"/>
  <c r="D436" i="10"/>
  <c r="D998" i="10"/>
  <c r="D684" i="3"/>
  <c r="D931" i="10"/>
  <c r="D543" i="10"/>
  <c r="D607" i="10"/>
  <c r="D783" i="10"/>
  <c r="D824" i="3"/>
  <c r="D344" i="3"/>
  <c r="D930" i="3"/>
  <c r="D295" i="3"/>
  <c r="D839" i="10"/>
  <c r="D641" i="10"/>
  <c r="D806" i="10"/>
  <c r="D805" i="10"/>
  <c r="D686" i="3"/>
  <c r="D921" i="3"/>
  <c r="D323" i="3"/>
  <c r="D241" i="3"/>
  <c r="D747" i="10"/>
  <c r="D687" i="10"/>
  <c r="D712" i="10"/>
  <c r="D329" i="10"/>
  <c r="D637" i="3"/>
  <c r="D1000" i="10"/>
  <c r="D744" i="10"/>
  <c r="D429" i="10"/>
  <c r="D558" i="10"/>
  <c r="D950" i="10"/>
  <c r="D964" i="10"/>
  <c r="D348" i="10"/>
  <c r="D244" i="10"/>
  <c r="D333" i="10"/>
  <c r="D577" i="3"/>
  <c r="D360" i="3"/>
  <c r="D289" i="3"/>
  <c r="D238" i="3"/>
  <c r="D569" i="3"/>
  <c r="D854" i="3"/>
  <c r="D440" i="3"/>
  <c r="D797" i="10"/>
  <c r="D971" i="10"/>
  <c r="D937" i="10"/>
  <c r="D562" i="10"/>
  <c r="D687" i="3"/>
  <c r="D999" i="3"/>
  <c r="D361" i="3"/>
  <c r="D258" i="3"/>
  <c r="D820" i="10"/>
  <c r="D568" i="10"/>
  <c r="D460" i="10"/>
  <c r="D859" i="3"/>
  <c r="D659" i="10"/>
  <c r="D374" i="10"/>
  <c r="D928" i="3"/>
  <c r="D746" i="10"/>
  <c r="D894" i="10"/>
  <c r="D398" i="10"/>
  <c r="D613" i="10"/>
  <c r="D491" i="10"/>
  <c r="D320" i="10"/>
  <c r="D884" i="10"/>
  <c r="D727" i="10"/>
  <c r="D513" i="10"/>
  <c r="D405" i="10"/>
  <c r="D616" i="3"/>
  <c r="D342" i="3"/>
  <c r="D405" i="3"/>
  <c r="D863" i="10"/>
  <c r="D628" i="10"/>
  <c r="D262" i="10"/>
  <c r="D600" i="10"/>
  <c r="D494" i="10"/>
  <c r="D350" i="3"/>
  <c r="D502" i="3"/>
  <c r="D799" i="10"/>
  <c r="D715" i="10"/>
  <c r="D251" i="3"/>
  <c r="D634" i="10"/>
  <c r="D384" i="10"/>
  <c r="D862" i="10"/>
  <c r="D303" i="10"/>
  <c r="D524" i="10"/>
  <c r="D887" i="10"/>
  <c r="D865" i="10"/>
  <c r="D411" i="10"/>
  <c r="D883" i="10"/>
  <c r="D278" i="10"/>
  <c r="D544" i="3"/>
  <c r="D259" i="3"/>
  <c r="D356" i="10"/>
  <c r="D665" i="10"/>
  <c r="D336" i="10"/>
  <c r="D815" i="10"/>
  <c r="D393" i="10"/>
  <c r="D264" i="10"/>
  <c r="D250" i="3"/>
  <c r="D560" i="10"/>
  <c r="D732" i="10"/>
  <c r="D388" i="10"/>
  <c r="D854" i="10"/>
  <c r="D655" i="10"/>
  <c r="D962" i="10"/>
  <c r="D574" i="10"/>
  <c r="D371" i="10"/>
  <c r="D510" i="10"/>
  <c r="D277" i="10"/>
  <c r="D274" i="10"/>
  <c r="D446" i="10"/>
  <c r="D864" i="3"/>
  <c r="D394" i="3"/>
  <c r="D448" i="10"/>
  <c r="D930" i="10"/>
  <c r="D527" i="10"/>
  <c r="D901" i="10"/>
  <c r="D968" i="10"/>
  <c r="D987" i="3"/>
  <c r="D404" i="3"/>
  <c r="D430" i="10"/>
  <c r="D713" i="10"/>
  <c r="D347" i="3"/>
  <c r="D875" i="10"/>
  <c r="D287" i="10"/>
  <c r="D646" i="10"/>
  <c r="D434" i="10"/>
  <c r="D852" i="10"/>
  <c r="D910" i="10"/>
  <c r="D682" i="10"/>
  <c r="D945" i="10"/>
  <c r="D594" i="10"/>
  <c r="D309" i="10"/>
  <c r="D799" i="3"/>
  <c r="D693" i="3"/>
  <c r="D845" i="10"/>
  <c r="D408" i="10"/>
  <c r="D332" i="10"/>
  <c r="D266" i="10"/>
  <c r="D861" i="10"/>
  <c r="D502" i="10"/>
  <c r="D993" i="10"/>
  <c r="D935" i="10"/>
  <c r="D567" i="3"/>
  <c r="D933" i="10"/>
  <c r="D911" i="10"/>
  <c r="D341" i="10"/>
  <c r="D794" i="10"/>
  <c r="D257" i="10"/>
  <c r="D576" i="3"/>
  <c r="D926" i="3"/>
  <c r="D523" i="10"/>
  <c r="D298" i="10"/>
  <c r="D1001" i="10"/>
  <c r="D526" i="10"/>
  <c r="D267" i="10"/>
  <c r="D496" i="3"/>
  <c r="D680" i="10"/>
  <c r="D286" i="10"/>
  <c r="D294" i="3"/>
  <c r="D656" i="10"/>
  <c r="D691" i="10"/>
  <c r="D509" i="10"/>
  <c r="D953" i="10"/>
  <c r="D991" i="10"/>
  <c r="D291" i="10"/>
  <c r="D633" i="10"/>
  <c r="D248" i="10"/>
  <c r="D899" i="10"/>
  <c r="D390" i="10"/>
  <c r="D407" i="10"/>
  <c r="D790" i="10"/>
  <c r="D951" i="10"/>
  <c r="D310" i="10"/>
  <c r="D304" i="10"/>
  <c r="D514" i="10"/>
  <c r="D782" i="3"/>
  <c r="D623" i="10"/>
  <c r="D590" i="10"/>
  <c r="D352" i="10"/>
  <c r="D250" i="10"/>
  <c r="D365" i="10"/>
  <c r="D988" i="10"/>
  <c r="D787" i="10"/>
  <c r="D793" i="10"/>
  <c r="D413" i="10"/>
  <c r="D741" i="10"/>
  <c r="D728" i="10"/>
  <c r="D524" i="3"/>
  <c r="D970" i="10"/>
  <c r="D234" i="10"/>
  <c r="D779" i="10"/>
  <c r="D379" i="10"/>
  <c r="D575" i="10"/>
  <c r="D750" i="10"/>
  <c r="D271" i="10"/>
  <c r="D802" i="10"/>
  <c r="D486" i="10"/>
  <c r="D668" i="10"/>
  <c r="D873" i="10"/>
  <c r="D235" i="10"/>
  <c r="D530" i="10"/>
  <c r="D967" i="10"/>
  <c r="D275" i="10"/>
  <c r="D323" i="10"/>
  <c r="D836" i="3"/>
  <c r="D658" i="3"/>
  <c r="D809" i="3"/>
  <c r="D897" i="3"/>
  <c r="D698" i="3"/>
  <c r="D341" i="3"/>
  <c r="D628" i="3"/>
  <c r="D756" i="3"/>
  <c r="D667" i="3"/>
  <c r="D829" i="3"/>
  <c r="D749" i="3"/>
  <c r="D950" i="3"/>
  <c r="D816" i="3"/>
  <c r="D368" i="3"/>
  <c r="D559" i="3"/>
  <c r="D878" i="3"/>
  <c r="D724" i="3"/>
  <c r="D493" i="3"/>
  <c r="D963" i="3"/>
  <c r="D822" i="3"/>
  <c r="D504" i="3"/>
  <c r="D296" i="3"/>
  <c r="D483" i="3"/>
  <c r="D588" i="3"/>
  <c r="D902" i="3"/>
  <c r="D852" i="3"/>
  <c r="D818" i="3"/>
  <c r="D742" i="3"/>
  <c r="D598" i="3"/>
  <c r="D243" i="3"/>
  <c r="D423" i="3"/>
  <c r="D231" i="3"/>
  <c r="D620" i="3"/>
  <c r="D886" i="10"/>
  <c r="D773" i="10"/>
  <c r="D856" i="3"/>
  <c r="D325" i="3"/>
  <c r="D632" i="10"/>
  <c r="D544" i="10"/>
  <c r="D922" i="3"/>
  <c r="D671" i="10"/>
  <c r="D418" i="10"/>
  <c r="D960" i="10"/>
  <c r="D683" i="10"/>
  <c r="D626" i="3"/>
  <c r="D387" i="3"/>
  <c r="D639" i="3"/>
  <c r="D385" i="3"/>
  <c r="D733" i="10"/>
  <c r="D944" i="10"/>
  <c r="D837" i="3"/>
  <c r="D299" i="3"/>
  <c r="D892" i="10"/>
  <c r="D980" i="10"/>
  <c r="D566" i="3"/>
  <c r="D312" i="10"/>
  <c r="D939" i="10"/>
  <c r="D740" i="10"/>
  <c r="D981" i="10"/>
  <c r="D744" i="3"/>
  <c r="D396" i="3"/>
  <c r="D671" i="3"/>
  <c r="D419" i="3"/>
  <c r="D619" i="10"/>
  <c r="D947" i="10"/>
  <c r="D499" i="10"/>
  <c r="D327" i="10"/>
  <c r="D554" i="3"/>
  <c r="D964" i="3"/>
  <c r="D302" i="3"/>
  <c r="D406" i="10"/>
  <c r="D662" i="10"/>
  <c r="D984" i="10"/>
  <c r="D771" i="10"/>
  <c r="D609" i="3"/>
  <c r="D343" i="3"/>
  <c r="D528" i="10"/>
  <c r="D450" i="10"/>
  <c r="D603" i="10"/>
  <c r="D990" i="10"/>
  <c r="D605" i="10"/>
  <c r="D281" i="10"/>
  <c r="D719" i="10"/>
  <c r="D640" i="10"/>
  <c r="D691" i="3"/>
  <c r="D291" i="3"/>
  <c r="D431" i="3"/>
  <c r="D346" i="3"/>
  <c r="D789" i="3"/>
  <c r="D533" i="3"/>
  <c r="D321" i="3"/>
  <c r="D305" i="3"/>
  <c r="D753" i="10"/>
  <c r="D417" i="10"/>
  <c r="D435" i="10"/>
  <c r="D438" i="10"/>
  <c r="D990" i="3"/>
  <c r="D560" i="3"/>
  <c r="D411" i="3"/>
  <c r="D942" i="10"/>
  <c r="D284" i="10"/>
  <c r="D658" i="10"/>
  <c r="D477" i="10"/>
  <c r="D995" i="3"/>
  <c r="D443" i="10"/>
  <c r="D582" i="10"/>
  <c r="D437" i="3"/>
  <c r="D920" i="10"/>
  <c r="D738" i="10"/>
  <c r="D599" i="10"/>
  <c r="D821" i="10"/>
  <c r="D739" i="10"/>
  <c r="D256" i="10"/>
  <c r="D987" i="10"/>
  <c r="D556" i="10"/>
  <c r="D397" i="10"/>
  <c r="D898" i="10"/>
  <c r="D751" i="3"/>
  <c r="D425" i="3"/>
  <c r="D701" i="10"/>
  <c r="D697" i="10"/>
  <c r="D690" i="10"/>
  <c r="D508" i="10"/>
  <c r="D269" i="10"/>
  <c r="D921" i="10"/>
  <c r="D914" i="10"/>
  <c r="D334" i="3"/>
  <c r="D468" i="10"/>
  <c r="D253" i="10"/>
  <c r="D906" i="10"/>
  <c r="D498" i="10"/>
  <c r="D695" i="10"/>
  <c r="D669" i="10"/>
  <c r="D677" i="10"/>
  <c r="D934" i="10"/>
  <c r="D938" i="10"/>
  <c r="D525" i="10"/>
  <c r="D546" i="10"/>
  <c r="D231" i="10"/>
  <c r="D290" i="10"/>
  <c r="D621" i="3"/>
  <c r="D561" i="3"/>
  <c r="D723" i="10"/>
  <c r="D464" i="10"/>
  <c r="D916" i="10"/>
  <c r="D702" i="10"/>
  <c r="D593" i="10"/>
  <c r="D676" i="10"/>
  <c r="D667" i="10"/>
  <c r="D589" i="10"/>
  <c r="D508" i="3"/>
  <c r="D375" i="10"/>
  <c r="D717" i="10"/>
  <c r="D492" i="10"/>
  <c r="D459" i="10"/>
  <c r="D475" i="10"/>
  <c r="D926" i="10"/>
  <c r="D843" i="10"/>
  <c r="D918" i="10"/>
  <c r="D757" i="10"/>
  <c r="D776" i="10"/>
  <c r="D578" i="3"/>
  <c r="D257" i="3"/>
  <c r="D547" i="10"/>
  <c r="D784" i="10"/>
  <c r="D842" i="10"/>
  <c r="D324" i="10"/>
  <c r="D339" i="10"/>
  <c r="D891" i="10"/>
  <c r="D878" i="10"/>
  <c r="D868" i="10"/>
  <c r="D903" i="10"/>
  <c r="D889" i="10"/>
  <c r="D432" i="10"/>
  <c r="D737" i="10"/>
  <c r="D735" i="10"/>
  <c r="D427" i="10"/>
  <c r="D754" i="10"/>
  <c r="D622" i="10"/>
  <c r="D359" i="10"/>
  <c r="D834" i="10"/>
  <c r="D361" i="10"/>
  <c r="D580" i="3"/>
  <c r="D430" i="3"/>
  <c r="D406" i="3"/>
  <c r="D768" i="10"/>
  <c r="D552" i="10"/>
  <c r="D539" i="10"/>
  <c r="D321" i="10"/>
  <c r="D238" i="10"/>
  <c r="D833" i="3"/>
  <c r="D627" i="10"/>
  <c r="D976" i="10"/>
  <c r="D244" i="3"/>
  <c r="D808" i="10"/>
  <c r="D295" i="10"/>
  <c r="D995" i="10"/>
  <c r="D615" i="10"/>
  <c r="D992" i="10"/>
  <c r="D325" i="10"/>
  <c r="D666" i="10"/>
  <c r="D458" i="10"/>
  <c r="D829" i="10"/>
  <c r="D824" i="10"/>
  <c r="D837" i="10"/>
  <c r="D624" i="10"/>
  <c r="D858" i="10"/>
  <c r="D317" i="10"/>
  <c r="D335" i="10"/>
  <c r="D534" i="10"/>
  <c r="D270" i="10"/>
  <c r="D581" i="10"/>
  <c r="D372" i="10"/>
  <c r="D684" i="10"/>
  <c r="D311" i="10"/>
  <c r="D897" i="10"/>
  <c r="D700" i="10"/>
  <c r="D553" i="10"/>
  <c r="D657" i="10"/>
  <c r="D353" i="10"/>
  <c r="D850" i="10"/>
  <c r="D864" i="10"/>
  <c r="D604" i="10"/>
  <c r="D681" i="10"/>
  <c r="D649" i="10"/>
  <c r="D819" i="10"/>
  <c r="D292" i="3"/>
  <c r="D307" i="10"/>
  <c r="D439" i="10"/>
  <c r="D380" i="10"/>
  <c r="D305" i="10"/>
  <c r="D497" i="10"/>
  <c r="D782" i="10"/>
  <c r="D259" i="10"/>
  <c r="D870" i="10"/>
  <c r="D572" i="10"/>
  <c r="D241" i="10"/>
  <c r="D521" i="10"/>
  <c r="D345" i="10"/>
  <c r="D609" i="10"/>
  <c r="D877" i="10"/>
  <c r="D704" i="10"/>
  <c r="D798" i="10"/>
  <c r="D506" i="10"/>
  <c r="D376" i="10"/>
  <c r="D232" i="10"/>
  <c r="D983" i="10"/>
  <c r="D533" i="10"/>
  <c r="D601" i="10"/>
  <c r="D461" i="10"/>
  <c r="D999" i="10"/>
  <c r="D280" i="10"/>
  <c r="D442" i="10"/>
  <c r="D256" i="3"/>
  <c r="D390" i="3"/>
  <c r="D757" i="3"/>
  <c r="D939" i="3"/>
  <c r="D690" i="3"/>
  <c r="D357" i="3"/>
  <c r="D542" i="3"/>
  <c r="D873" i="3"/>
  <c r="D523" i="3"/>
  <c r="D235" i="3"/>
  <c r="D888" i="3"/>
  <c r="D627" i="3"/>
  <c r="D761" i="3"/>
  <c r="D974" i="3"/>
  <c r="D808" i="3"/>
  <c r="D936" i="3"/>
  <c r="D718" i="3"/>
  <c r="D607" i="3"/>
  <c r="D815" i="3"/>
  <c r="D387" i="10"/>
  <c r="D490" i="3"/>
  <c r="D297" i="10"/>
  <c r="D382" i="3"/>
  <c r="D780" i="10"/>
  <c r="D720" i="10"/>
  <c r="D316" i="3"/>
  <c r="D359" i="3"/>
  <c r="D752" i="10"/>
  <c r="D284" i="3"/>
  <c r="D941" i="10"/>
  <c r="D490" i="10"/>
  <c r="D301" i="10"/>
  <c r="D434" i="3"/>
  <c r="D682" i="3"/>
  <c r="D473" i="10"/>
  <c r="D541" i="10"/>
  <c r="D599" i="3"/>
  <c r="D389" i="3"/>
  <c r="D542" i="10"/>
  <c r="D788" i="10"/>
  <c r="D337" i="3"/>
  <c r="D481" i="10"/>
  <c r="D584" i="10"/>
  <c r="D586" i="10"/>
  <c r="D389" i="10"/>
  <c r="D388" i="3"/>
  <c r="D276" i="3"/>
  <c r="D866" i="3"/>
  <c r="D265" i="3"/>
  <c r="D612" i="10"/>
  <c r="D292" i="10"/>
  <c r="D798" i="3"/>
  <c r="D537" i="10"/>
  <c r="D437" i="10"/>
  <c r="D384" i="3"/>
  <c r="D362" i="10"/>
  <c r="D791" i="10"/>
  <c r="D505" i="10"/>
  <c r="D913" i="10"/>
  <c r="D736" i="10"/>
  <c r="D472" i="10"/>
  <c r="D445" i="3"/>
  <c r="D580" i="10"/>
  <c r="D956" i="10"/>
  <c r="D452" i="10"/>
  <c r="D761" i="10"/>
  <c r="D409" i="10"/>
  <c r="D796" i="10"/>
  <c r="D760" i="10"/>
  <c r="D674" i="10"/>
  <c r="D469" i="10"/>
  <c r="D975" i="10"/>
  <c r="D944" i="3"/>
  <c r="D339" i="3"/>
  <c r="D566" i="10"/>
  <c r="D602" i="10"/>
  <c r="D818" i="10"/>
  <c r="D529" i="10"/>
  <c r="D559" i="10"/>
  <c r="D414" i="10"/>
  <c r="D570" i="10"/>
  <c r="D313" i="10"/>
  <c r="D340" i="10"/>
  <c r="D692" i="3"/>
  <c r="D756" i="10"/>
  <c r="D555" i="10"/>
  <c r="D902" i="10"/>
  <c r="D958" i="10"/>
  <c r="D447" i="3"/>
  <c r="D827" i="10"/>
  <c r="D661" i="10"/>
  <c r="D279" i="10"/>
  <c r="D245" i="10"/>
  <c r="D334" i="10"/>
  <c r="D309" i="3"/>
  <c r="D709" i="10"/>
  <c r="D675" i="10"/>
  <c r="D966" i="10"/>
  <c r="D423" i="10"/>
  <c r="D573" i="10"/>
  <c r="D449" i="10"/>
  <c r="D809" i="10"/>
  <c r="D917" i="10"/>
  <c r="D463" i="10"/>
  <c r="D588" i="10"/>
  <c r="D636" i="10"/>
  <c r="D576" i="10"/>
  <c r="D781" i="10"/>
  <c r="D957" i="10"/>
  <c r="D621" i="10"/>
  <c r="D721" i="10"/>
  <c r="D260" i="10"/>
  <c r="D668" i="3"/>
  <c r="D663" i="10"/>
  <c r="D268" i="10"/>
  <c r="D608" i="10"/>
  <c r="D724" i="10"/>
  <c r="D342" i="10"/>
  <c r="D327" i="3"/>
  <c r="D686" i="10"/>
  <c r="D751" i="10"/>
  <c r="D501" i="10"/>
  <c r="D722" i="10"/>
  <c r="D772" i="10"/>
  <c r="D272" i="10"/>
  <c r="D979" i="3"/>
  <c r="D403" i="10"/>
  <c r="D977" i="10"/>
  <c r="D243" i="10"/>
  <c r="D693" i="10"/>
  <c r="D955" i="10"/>
  <c r="D453" i="10"/>
  <c r="D402" i="10"/>
  <c r="D428" i="10"/>
  <c r="D190" i="10"/>
  <c r="D200" i="10"/>
  <c r="D215" i="10"/>
  <c r="D202" i="10"/>
  <c r="D198" i="10"/>
  <c r="D220" i="10"/>
  <c r="D212" i="10"/>
  <c r="D226" i="10"/>
  <c r="D189" i="10"/>
  <c r="D193" i="10"/>
  <c r="D216" i="10"/>
  <c r="D188" i="3"/>
  <c r="D202" i="3"/>
  <c r="D224" i="3"/>
  <c r="D190" i="3"/>
  <c r="D203" i="3"/>
  <c r="D226" i="3"/>
  <c r="D219" i="3"/>
  <c r="D221" i="3"/>
  <c r="D200" i="3"/>
  <c r="D207" i="3"/>
  <c r="D194" i="3"/>
  <c r="D153" i="10"/>
  <c r="D181" i="10"/>
  <c r="D163" i="10"/>
  <c r="D174" i="10"/>
  <c r="D141" i="10"/>
  <c r="D132" i="10"/>
  <c r="D172" i="10"/>
  <c r="D168" i="10"/>
  <c r="D151" i="10"/>
  <c r="D160" i="10"/>
  <c r="D184" i="10"/>
  <c r="D185" i="10"/>
  <c r="D135" i="10"/>
  <c r="D171" i="10"/>
  <c r="D162" i="10"/>
  <c r="D182" i="3"/>
  <c r="D170" i="3"/>
  <c r="D155" i="3"/>
  <c r="D157" i="3"/>
  <c r="D177" i="3"/>
  <c r="D183" i="3"/>
  <c r="D127" i="3"/>
  <c r="D129" i="3"/>
  <c r="D162" i="3"/>
  <c r="D154" i="3"/>
  <c r="D126" i="3"/>
  <c r="D131" i="3"/>
  <c r="D140" i="3"/>
  <c r="D159" i="3"/>
  <c r="D152" i="3"/>
  <c r="D2" i="10"/>
  <c r="D26" i="10"/>
  <c r="D59" i="10"/>
  <c r="D37" i="10"/>
  <c r="D35" i="10"/>
  <c r="D117" i="10"/>
  <c r="D76" i="10"/>
  <c r="D71" i="10"/>
  <c r="D94" i="10"/>
  <c r="D19" i="10"/>
  <c r="D48" i="10"/>
  <c r="D29" i="10"/>
  <c r="D118" i="10"/>
  <c r="D116" i="10"/>
  <c r="D68" i="10"/>
  <c r="D82" i="10"/>
  <c r="D20" i="10"/>
  <c r="D55" i="10"/>
  <c r="D4" i="10"/>
  <c r="D10" i="10"/>
  <c r="D111" i="10"/>
  <c r="D110" i="10"/>
  <c r="D62" i="10"/>
  <c r="D75" i="10"/>
  <c r="D9" i="10"/>
  <c r="D57" i="10"/>
  <c r="D8" i="10"/>
  <c r="D36" i="10"/>
  <c r="D123" i="10"/>
  <c r="D80" i="10"/>
  <c r="D92" i="10"/>
  <c r="D102" i="10"/>
  <c r="D55" i="3"/>
  <c r="D30" i="3"/>
  <c r="D26" i="3"/>
  <c r="D90" i="3"/>
  <c r="D100" i="3"/>
  <c r="D76" i="3"/>
  <c r="D71" i="3"/>
  <c r="D107" i="3"/>
  <c r="D97" i="3"/>
  <c r="D46" i="3"/>
  <c r="D38" i="3"/>
  <c r="D32" i="3"/>
  <c r="D78" i="3"/>
  <c r="D61" i="3"/>
  <c r="D91" i="3"/>
  <c r="D72" i="3"/>
  <c r="D41" i="3"/>
  <c r="D25" i="3"/>
  <c r="D45" i="3"/>
  <c r="D86" i="3"/>
  <c r="D114" i="3"/>
  <c r="D113" i="3"/>
  <c r="D18" i="3"/>
  <c r="D37" i="3"/>
  <c r="D98" i="3"/>
  <c r="D109" i="3"/>
  <c r="D20" i="3"/>
  <c r="D57" i="3"/>
  <c r="D63" i="3"/>
  <c r="D70" i="3"/>
  <c r="D876" i="3"/>
  <c r="D731" i="3"/>
  <c r="D976" i="3"/>
  <c r="D771" i="3"/>
  <c r="D923" i="3"/>
  <c r="D442" i="3"/>
  <c r="D655" i="3"/>
  <c r="D435" i="3"/>
  <c r="D457" i="10"/>
  <c r="D895" i="3"/>
  <c r="D704" i="3"/>
  <c r="D908" i="3"/>
  <c r="D330" i="3"/>
  <c r="D673" i="3"/>
  <c r="D602" i="3"/>
  <c r="D821" i="3"/>
  <c r="D489" i="3"/>
  <c r="D491" i="3"/>
  <c r="D572" i="3"/>
  <c r="D898" i="3"/>
  <c r="D460" i="3"/>
  <c r="D863" i="3"/>
  <c r="D962" i="3"/>
  <c r="D927" i="3"/>
  <c r="D1001" i="3"/>
  <c r="D885" i="3"/>
  <c r="D330" i="10"/>
  <c r="D832" i="3"/>
  <c r="D725" i="10"/>
  <c r="D377" i="3"/>
  <c r="D289" i="10"/>
  <c r="D471" i="10"/>
  <c r="D317" i="3"/>
  <c r="D340" i="3"/>
  <c r="D985" i="10"/>
  <c r="D263" i="3"/>
  <c r="D840" i="10"/>
  <c r="D611" i="10"/>
  <c r="D252" i="10"/>
  <c r="D365" i="3"/>
  <c r="D417" i="3"/>
  <c r="D972" i="10"/>
  <c r="D896" i="10"/>
  <c r="D754" i="3"/>
  <c r="D274" i="3"/>
  <c r="D462" i="10"/>
  <c r="D880" i="10"/>
  <c r="D255" i="3"/>
  <c r="D288" i="10"/>
  <c r="D507" i="10"/>
  <c r="D583" i="10"/>
  <c r="D610" i="10"/>
  <c r="D338" i="3"/>
  <c r="D277" i="3"/>
  <c r="D643" i="3"/>
  <c r="D518" i="10"/>
  <c r="D785" i="10"/>
  <c r="D901" i="3"/>
  <c r="D293" i="3"/>
  <c r="D734" i="10"/>
  <c r="D777" i="10"/>
  <c r="D673" i="10"/>
  <c r="D789" i="10"/>
  <c r="D832" i="10"/>
  <c r="D800" i="10"/>
  <c r="D848" i="10"/>
  <c r="D349" i="10"/>
  <c r="D251" i="10"/>
  <c r="D603" i="3"/>
  <c r="D394" i="10"/>
  <c r="D711" i="10"/>
  <c r="D652" i="10"/>
  <c r="D631" i="10"/>
  <c r="D273" i="10"/>
  <c r="D355" i="10"/>
  <c r="D569" i="10"/>
  <c r="D358" i="10"/>
  <c r="D943" i="10"/>
  <c r="D642" i="10"/>
  <c r="D728" i="3"/>
  <c r="D645" i="10"/>
  <c r="D421" i="10"/>
  <c r="D230" i="10"/>
  <c r="D925" i="3"/>
  <c r="D959" i="10"/>
  <c r="D833" i="10"/>
  <c r="D755" i="10"/>
  <c r="D679" i="10"/>
  <c r="D261" i="10"/>
  <c r="D653" i="10"/>
  <c r="D324" i="3"/>
  <c r="D716" i="10"/>
  <c r="D847" i="10"/>
  <c r="D814" i="10"/>
  <c r="D386" i="10"/>
  <c r="D398" i="3"/>
  <c r="D859" i="10"/>
  <c r="D982" i="10"/>
  <c r="D233" i="10"/>
  <c r="D908" i="10"/>
  <c r="D961" i="10"/>
  <c r="D364" i="3"/>
  <c r="D522" i="10"/>
  <c r="D500" i="10"/>
  <c r="D495" i="10"/>
  <c r="D242" i="10"/>
  <c r="D893" i="10"/>
  <c r="D912" i="10"/>
  <c r="D516" i="10"/>
  <c r="D606" i="10"/>
  <c r="D689" i="10"/>
  <c r="D357" i="10"/>
  <c r="D567" i="10"/>
  <c r="D770" i="10"/>
  <c r="D447" i="10"/>
  <c r="D969" i="10"/>
  <c r="D838" i="10"/>
  <c r="D688" i="10"/>
  <c r="D520" i="10"/>
  <c r="D320" i="3"/>
  <c r="D905" i="10"/>
  <c r="D370" i="10"/>
  <c r="D949" i="10"/>
  <c r="D678" i="10"/>
  <c r="D625" i="10"/>
  <c r="D364" i="10"/>
  <c r="D617" i="10"/>
  <c r="D302" i="10"/>
  <c r="D319" i="10"/>
  <c r="D811" i="10"/>
  <c r="D762" i="10"/>
  <c r="D915" i="10"/>
  <c r="D438" i="3"/>
  <c r="D703" i="10"/>
  <c r="D426" i="10"/>
  <c r="D795" i="10"/>
  <c r="D699" i="10"/>
  <c r="D360" i="10"/>
  <c r="D281" i="3"/>
  <c r="D366" i="10"/>
  <c r="D922" i="10"/>
  <c r="D206" i="10"/>
  <c r="D222" i="10"/>
  <c r="D194" i="10"/>
  <c r="D221" i="10"/>
  <c r="D197" i="10"/>
  <c r="D223" i="10"/>
  <c r="D229" i="10"/>
  <c r="D227" i="10"/>
  <c r="D208" i="10"/>
  <c r="D188" i="10"/>
  <c r="D191" i="10"/>
  <c r="D217" i="3"/>
  <c r="D206" i="3"/>
  <c r="D218" i="3"/>
  <c r="D193" i="3"/>
  <c r="D198" i="3"/>
  <c r="D215" i="3"/>
  <c r="D201" i="3"/>
  <c r="D187" i="3"/>
  <c r="D229" i="3"/>
  <c r="D196" i="3"/>
  <c r="D204" i="3"/>
  <c r="D149" i="10"/>
  <c r="D157" i="10"/>
  <c r="D136" i="10"/>
  <c r="D125" i="10"/>
  <c r="D134" i="10"/>
  <c r="D152" i="10"/>
  <c r="D129" i="10"/>
  <c r="D173" i="10"/>
  <c r="D144" i="10"/>
  <c r="D164" i="10"/>
  <c r="D145" i="10"/>
  <c r="D183" i="10"/>
  <c r="D127" i="10"/>
  <c r="D177" i="10"/>
  <c r="D146" i="10"/>
  <c r="D174" i="3"/>
  <c r="D146" i="3"/>
  <c r="D133" i="3"/>
  <c r="D143" i="3"/>
  <c r="D172" i="3"/>
  <c r="D165" i="3"/>
  <c r="D169" i="3"/>
  <c r="D136" i="3"/>
  <c r="D184" i="3"/>
  <c r="D160" i="3"/>
  <c r="D181" i="3"/>
  <c r="D151" i="3"/>
  <c r="D135" i="3"/>
  <c r="D166" i="3"/>
  <c r="D147" i="3"/>
  <c r="D3" i="10"/>
  <c r="D25" i="10"/>
  <c r="D44" i="10"/>
  <c r="D32" i="10"/>
  <c r="D41" i="10"/>
  <c r="D109" i="10"/>
  <c r="D89" i="10"/>
  <c r="D81" i="10"/>
  <c r="D93" i="10"/>
  <c r="D40" i="10"/>
  <c r="D42" i="10"/>
  <c r="D53" i="10"/>
  <c r="D107" i="10"/>
  <c r="D66" i="10"/>
  <c r="D67" i="10"/>
  <c r="D87" i="10"/>
  <c r="D18" i="10"/>
  <c r="D50" i="10"/>
  <c r="D58" i="10"/>
  <c r="D56" i="10"/>
  <c r="D112" i="10"/>
  <c r="D60" i="10"/>
  <c r="D70" i="10"/>
  <c r="D95" i="10"/>
  <c r="D15" i="10"/>
  <c r="D46" i="10"/>
  <c r="D43" i="10"/>
  <c r="D113" i="10"/>
  <c r="D115" i="10"/>
  <c r="D88" i="10"/>
  <c r="D97" i="10"/>
  <c r="D24" i="3"/>
  <c r="D7" i="3"/>
  <c r="D8" i="3"/>
  <c r="D5" i="3"/>
  <c r="D111" i="3"/>
  <c r="D104" i="3"/>
  <c r="D77" i="3"/>
  <c r="D115" i="3"/>
  <c r="D62" i="3"/>
  <c r="D122" i="3"/>
  <c r="D15" i="3"/>
  <c r="D54" i="3"/>
  <c r="D9" i="3"/>
  <c r="D96" i="3"/>
  <c r="D83" i="3"/>
  <c r="D79" i="3"/>
  <c r="D64" i="3"/>
  <c r="D14" i="3"/>
  <c r="D22" i="3"/>
  <c r="D27" i="3"/>
  <c r="D120" i="3"/>
  <c r="D81" i="3"/>
  <c r="D88" i="3"/>
  <c r="D33" i="3"/>
  <c r="D31" i="3"/>
  <c r="D92" i="3"/>
  <c r="D68" i="3"/>
  <c r="D44" i="3"/>
  <c r="D19" i="3"/>
  <c r="D119" i="3"/>
  <c r="D93" i="3"/>
  <c r="D920" i="3"/>
  <c r="D454" i="3"/>
  <c r="D727" i="3"/>
  <c r="D986" i="3"/>
  <c r="D900" i="3"/>
  <c r="D776" i="3"/>
  <c r="D537" i="3"/>
  <c r="D354" i="3"/>
  <c r="D381" i="3"/>
  <c r="D413" i="3"/>
  <c r="D880" i="3"/>
  <c r="D429" i="3"/>
  <c r="D958" i="3"/>
  <c r="D300" i="3"/>
  <c r="D536" i="10"/>
  <c r="D236" i="10"/>
  <c r="D503" i="3"/>
  <c r="D545" i="3"/>
  <c r="D313" i="3"/>
  <c r="D255" i="10"/>
  <c r="D856" i="10"/>
  <c r="D846" i="3"/>
  <c r="D511" i="10"/>
  <c r="D646" i="3"/>
  <c r="D554" i="10"/>
  <c r="D504" i="10"/>
  <c r="D310" i="3"/>
  <c r="D301" i="3"/>
  <c r="D830" i="10"/>
  <c r="D443" i="3"/>
  <c r="D424" i="10"/>
  <c r="D271" i="3"/>
  <c r="D420" i="10"/>
  <c r="D888" i="10"/>
  <c r="D308" i="3"/>
  <c r="D285" i="10"/>
  <c r="D654" i="10"/>
  <c r="D836" i="10"/>
  <c r="D367" i="10"/>
  <c r="D592" i="10"/>
  <c r="D994" i="10"/>
  <c r="D444" i="10"/>
  <c r="D333" i="3"/>
  <c r="D710" i="10"/>
  <c r="D322" i="10"/>
  <c r="D597" i="3"/>
  <c r="D401" i="10"/>
  <c r="D565" i="10"/>
  <c r="D564" i="10"/>
  <c r="D328" i="10"/>
  <c r="D956" i="3"/>
  <c r="D643" i="10"/>
  <c r="D474" i="10"/>
  <c r="D879" i="10"/>
  <c r="D395" i="10"/>
  <c r="D705" i="10"/>
  <c r="D485" i="10"/>
  <c r="D545" i="10"/>
  <c r="D344" i="10"/>
  <c r="D979" i="10"/>
  <c r="D354" i="10"/>
  <c r="D928" i="10"/>
  <c r="D730" i="10"/>
  <c r="D847" i="3"/>
  <c r="D454" i="10"/>
  <c r="D431" i="10"/>
  <c r="D648" i="10"/>
  <c r="D400" i="10"/>
  <c r="D484" i="10"/>
  <c r="D786" i="10"/>
  <c r="D210" i="10"/>
  <c r="D203" i="10"/>
  <c r="D196" i="10"/>
  <c r="D192" i="10"/>
  <c r="D207" i="10"/>
  <c r="D195" i="10"/>
  <c r="D228" i="3"/>
  <c r="D209" i="3"/>
  <c r="D199" i="3"/>
  <c r="D212" i="3"/>
  <c r="D220" i="3"/>
  <c r="D158" i="10"/>
  <c r="D159" i="10"/>
  <c r="D166" i="10"/>
  <c r="D137" i="10"/>
  <c r="D179" i="10"/>
  <c r="D131" i="10"/>
  <c r="D130" i="10"/>
  <c r="D175" i="10"/>
  <c r="D168" i="3"/>
  <c r="D149" i="3"/>
  <c r="D141" i="3"/>
  <c r="D128" i="3"/>
  <c r="D185" i="3"/>
  <c r="D150" i="3"/>
  <c r="D125" i="3"/>
  <c r="D175" i="3"/>
  <c r="D11" i="10"/>
  <c r="D49" i="10"/>
  <c r="D122" i="10"/>
  <c r="D73" i="10"/>
  <c r="D39" i="10"/>
  <c r="D27" i="10"/>
  <c r="D74" i="10"/>
  <c r="D85" i="10"/>
  <c r="D16" i="10"/>
  <c r="D51" i="10"/>
  <c r="D98" i="10"/>
  <c r="D69" i="10"/>
  <c r="D28" i="10"/>
  <c r="D120" i="10"/>
  <c r="D86" i="10"/>
  <c r="D17" i="3"/>
  <c r="D53" i="3"/>
  <c r="D84" i="3"/>
  <c r="D82" i="3"/>
  <c r="D87" i="3"/>
  <c r="D29" i="3"/>
  <c r="D6" i="3"/>
  <c r="D121" i="3"/>
  <c r="D102" i="3"/>
  <c r="D48" i="3"/>
  <c r="D110" i="3"/>
  <c r="D112" i="3"/>
  <c r="D103" i="3"/>
  <c r="D67" i="3"/>
  <c r="D56" i="3"/>
  <c r="D225" i="3"/>
  <c r="D150" i="10"/>
  <c r="D165" i="10"/>
  <c r="D182" i="10"/>
  <c r="D148" i="10"/>
  <c r="D144" i="3"/>
  <c r="D161" i="3"/>
  <c r="D163" i="3"/>
  <c r="D142" i="3"/>
  <c r="D171" i="3"/>
  <c r="D21" i="10"/>
  <c r="D114" i="10"/>
  <c r="D6" i="10"/>
  <c r="D64" i="10"/>
  <c r="D31" i="10"/>
  <c r="D105" i="10"/>
  <c r="D13" i="10"/>
  <c r="D124" i="10"/>
  <c r="D12" i="3"/>
  <c r="D124" i="3"/>
  <c r="D75" i="3"/>
  <c r="D11" i="3"/>
  <c r="D65" i="3"/>
  <c r="D39" i="3"/>
  <c r="D118" i="3"/>
  <c r="D89" i="3"/>
  <c r="D116" i="3"/>
  <c r="D385" i="10"/>
  <c r="D909" i="10"/>
  <c r="D616" i="10"/>
  <c r="D759" i="10"/>
  <c r="D338" i="10"/>
  <c r="D249" i="10"/>
  <c r="D211" i="10"/>
  <c r="D228" i="10"/>
  <c r="D197" i="3"/>
  <c r="D186" i="3"/>
  <c r="D169" i="10"/>
  <c r="D161" i="10"/>
  <c r="D139" i="3"/>
  <c r="D138" i="3"/>
  <c r="D2" i="3"/>
  <c r="D63" i="10"/>
  <c r="D100" i="10"/>
  <c r="D119" i="10"/>
  <c r="D5" i="10"/>
  <c r="D43" i="3"/>
  <c r="D66" i="3"/>
  <c r="D101" i="3"/>
  <c r="D40" i="3"/>
  <c r="D80" i="3"/>
  <c r="D356" i="3"/>
  <c r="D919" i="10"/>
  <c r="D940" i="10"/>
  <c r="D396" i="10"/>
  <c r="D517" i="10"/>
  <c r="D512" i="10"/>
  <c r="D296" i="10"/>
  <c r="D637" i="10"/>
  <c r="D225" i="10"/>
  <c r="D199" i="10"/>
  <c r="D213" i="3"/>
  <c r="D216" i="3"/>
  <c r="D138" i="10"/>
  <c r="D176" i="10"/>
  <c r="D179" i="3"/>
  <c r="D178" i="3"/>
  <c r="D130" i="3"/>
  <c r="D104" i="10"/>
  <c r="D106" i="10"/>
  <c r="D121" i="10"/>
  <c r="D47" i="10"/>
  <c r="D21" i="3"/>
  <c r="D4" i="3"/>
  <c r="D16" i="3"/>
  <c r="D106" i="3"/>
  <c r="D970" i="3"/>
  <c r="D455" i="3"/>
  <c r="D906" i="3"/>
  <c r="D949" i="3"/>
  <c r="D391" i="3"/>
  <c r="D433" i="10"/>
  <c r="D925" i="10"/>
  <c r="D547" i="3"/>
  <c r="D935" i="3"/>
  <c r="D275" i="3"/>
  <c r="D314" i="10"/>
  <c r="D726" i="10"/>
  <c r="D827" i="3"/>
  <c r="D763" i="10"/>
  <c r="D891" i="3"/>
  <c r="D874" i="10"/>
  <c r="D315" i="10"/>
  <c r="D439" i="3"/>
  <c r="D433" i="3"/>
  <c r="D596" i="10"/>
  <c r="D336" i="3"/>
  <c r="D563" i="10"/>
  <c r="D817" i="10"/>
  <c r="D383" i="10"/>
  <c r="D265" i="10"/>
  <c r="D804" i="3"/>
  <c r="D823" i="10"/>
  <c r="D620" i="10"/>
  <c r="D923" i="10"/>
  <c r="D239" i="10"/>
  <c r="D441" i="10"/>
  <c r="D614" i="10"/>
  <c r="D597" i="10"/>
  <c r="D587" i="10"/>
  <c r="D749" i="10"/>
  <c r="D254" i="10"/>
  <c r="D237" i="3"/>
  <c r="D778" i="10"/>
  <c r="D766" i="10"/>
  <c r="D946" i="10"/>
  <c r="D895" i="10"/>
  <c r="D615" i="3"/>
  <c r="D694" i="10"/>
  <c r="D718" i="10"/>
  <c r="D904" i="10"/>
  <c r="D729" i="10"/>
  <c r="D316" i="10"/>
  <c r="D826" i="10"/>
  <c r="D765" i="10"/>
  <c r="D540" i="10"/>
  <c r="D331" i="10"/>
  <c r="D707" i="10"/>
  <c r="D963" i="10"/>
  <c r="D368" i="10"/>
  <c r="D415" i="10"/>
  <c r="D929" i="10"/>
  <c r="D876" i="10"/>
  <c r="D857" i="10"/>
  <c r="D696" i="10"/>
  <c r="D812" i="10"/>
  <c r="D742" i="10"/>
  <c r="D201" i="10"/>
  <c r="D219" i="10"/>
  <c r="D224" i="10"/>
  <c r="D217" i="10"/>
  <c r="D187" i="10"/>
  <c r="D205" i="10"/>
  <c r="D192" i="3"/>
  <c r="D210" i="3"/>
  <c r="D208" i="3"/>
  <c r="D227" i="3"/>
  <c r="D170" i="10"/>
  <c r="D154" i="10"/>
  <c r="D128" i="10"/>
  <c r="D178" i="10"/>
  <c r="D153" i="3"/>
  <c r="D132" i="3"/>
  <c r="D134" i="3"/>
  <c r="D12" i="10"/>
  <c r="D83" i="10"/>
  <c r="D7" i="10"/>
  <c r="D65" i="10"/>
  <c r="D101" i="10"/>
  <c r="D14" i="10"/>
  <c r="D61" i="10"/>
  <c r="D28" i="3"/>
  <c r="D60" i="3"/>
  <c r="D74" i="3"/>
  <c r="D35" i="3"/>
  <c r="D36" i="3"/>
  <c r="D13" i="3"/>
  <c r="D347" i="10"/>
  <c r="D577" i="10"/>
  <c r="D294" i="10"/>
  <c r="D822" i="10"/>
  <c r="D748" i="10"/>
  <c r="D326" i="10"/>
  <c r="D816" i="10"/>
  <c r="D948" i="10"/>
  <c r="D670" i="10"/>
  <c r="D828" i="10"/>
  <c r="D247" i="10"/>
  <c r="D204" i="10"/>
  <c r="D195" i="3"/>
  <c r="D191" i="3"/>
  <c r="D126" i="10"/>
  <c r="D142" i="10"/>
  <c r="D180" i="10"/>
  <c r="D180" i="3"/>
  <c r="D176" i="3"/>
  <c r="D164" i="3"/>
  <c r="D54" i="10"/>
  <c r="D30" i="10"/>
  <c r="D17" i="10"/>
  <c r="D103" i="10"/>
  <c r="D91" i="10"/>
  <c r="D49" i="3"/>
  <c r="D23" i="3"/>
  <c r="D94" i="3"/>
  <c r="D99" i="3"/>
  <c r="D34" i="3"/>
  <c r="D465" i="3"/>
  <c r="D283" i="3"/>
  <c r="D409" i="3"/>
  <c r="D844" i="10"/>
  <c r="D869" i="10"/>
  <c r="D807" i="3"/>
  <c r="D774" i="10"/>
  <c r="D538" i="10"/>
  <c r="D521" i="3"/>
  <c r="D653" i="3"/>
  <c r="D849" i="10"/>
  <c r="D974" i="10"/>
  <c r="D478" i="10"/>
  <c r="D306" i="3"/>
  <c r="D629" i="10"/>
  <c r="D626" i="10"/>
  <c r="D924" i="10"/>
  <c r="D589" i="3"/>
  <c r="D503" i="10"/>
  <c r="D855" i="10"/>
  <c r="D807" i="10"/>
  <c r="D965" i="10"/>
  <c r="D351" i="10"/>
  <c r="D350" i="10"/>
  <c r="D451" i="10"/>
  <c r="D276" i="10"/>
  <c r="D282" i="10"/>
  <c r="D213" i="10"/>
  <c r="D209" i="10"/>
  <c r="D211" i="3"/>
  <c r="D214" i="3"/>
  <c r="D155" i="10"/>
  <c r="D143" i="10"/>
  <c r="D158" i="3"/>
  <c r="D145" i="3"/>
  <c r="D148" i="3"/>
  <c r="D38" i="10"/>
  <c r="D84" i="10"/>
  <c r="D72" i="10"/>
  <c r="D23" i="10"/>
  <c r="D24" i="10"/>
  <c r="D77" i="10"/>
  <c r="D117" i="3"/>
  <c r="D95" i="3"/>
  <c r="D85" i="3"/>
  <c r="D42" i="3"/>
  <c r="D50" i="3"/>
  <c r="D73" i="3"/>
  <c r="D994" i="3"/>
  <c r="D971" i="3"/>
  <c r="D573" i="3"/>
  <c r="D853" i="3"/>
  <c r="D989" i="10"/>
  <c r="D482" i="10"/>
  <c r="D351" i="3"/>
  <c r="D803" i="10"/>
  <c r="D318" i="10"/>
  <c r="D550" i="10"/>
  <c r="D249" i="3"/>
  <c r="D549" i="10"/>
  <c r="D395" i="3"/>
  <c r="D885" i="10"/>
  <c r="D548" i="10"/>
  <c r="D456" i="10"/>
  <c r="D980" i="3"/>
  <c r="D543" i="3"/>
  <c r="D392" i="10"/>
  <c r="D726" i="3"/>
  <c r="D404" i="10"/>
  <c r="D660" i="10"/>
  <c r="D578" i="10"/>
  <c r="D455" i="10"/>
  <c r="D299" i="10"/>
  <c r="D416" i="10"/>
  <c r="D337" i="10"/>
  <c r="D604" i="3"/>
  <c r="D860" i="10"/>
  <c r="D263" i="10"/>
  <c r="D378" i="3"/>
  <c r="D240" i="10"/>
  <c r="D767" i="10"/>
  <c r="D237" i="10"/>
  <c r="D986" i="10"/>
  <c r="D698" i="10"/>
  <c r="D714" i="10"/>
  <c r="D831" i="10"/>
  <c r="D644" i="10"/>
  <c r="D410" i="10"/>
  <c r="D246" i="10"/>
  <c r="D804" i="10"/>
  <c r="D539" i="3"/>
  <c r="D996" i="10"/>
  <c r="D186" i="10"/>
  <c r="D214" i="10"/>
  <c r="D223" i="3"/>
  <c r="D205" i="3"/>
  <c r="D139" i="10"/>
  <c r="D156" i="10"/>
  <c r="D147" i="10"/>
  <c r="D167" i="3"/>
  <c r="D137" i="3"/>
  <c r="D45" i="10"/>
  <c r="D96" i="10"/>
  <c r="D108" i="10"/>
  <c r="D52" i="10"/>
  <c r="D22" i="10"/>
  <c r="D90" i="10"/>
  <c r="D123" i="3"/>
  <c r="D47" i="3"/>
  <c r="D58" i="3"/>
  <c r="D10" i="3"/>
  <c r="D69" i="3"/>
  <c r="D656" i="3"/>
  <c r="D402" i="3"/>
  <c r="D867" i="10"/>
  <c r="D306" i="10"/>
  <c r="D907" i="10"/>
  <c r="D410" i="3"/>
  <c r="D745" i="10"/>
  <c r="D476" i="3"/>
  <c r="D591" i="10"/>
  <c r="D585" i="10"/>
  <c r="D378" i="10"/>
  <c r="D531" i="10"/>
  <c r="D258" i="10"/>
  <c r="D476" i="10"/>
  <c r="D355" i="3"/>
  <c r="D775" i="10"/>
  <c r="D466" i="10"/>
  <c r="D664" i="10"/>
  <c r="D635" i="10"/>
  <c r="D382" i="10"/>
  <c r="D369" i="10"/>
  <c r="D630" i="10"/>
  <c r="D300" i="10"/>
  <c r="D377" i="10"/>
  <c r="D692" i="10"/>
  <c r="D810" i="10"/>
  <c r="D218" i="10"/>
  <c r="D222" i="3"/>
  <c r="D189" i="3"/>
  <c r="D140" i="10"/>
  <c r="D133" i="10"/>
  <c r="D167" i="10"/>
  <c r="D173" i="3"/>
  <c r="D156" i="3"/>
  <c r="D3" i="3"/>
  <c r="D99" i="10"/>
  <c r="D33" i="10"/>
  <c r="D34" i="10"/>
  <c r="D78" i="10"/>
  <c r="D79" i="10"/>
  <c r="D51" i="3"/>
  <c r="D59" i="3"/>
  <c r="D108" i="3"/>
  <c r="D105" i="3"/>
  <c r="D52" i="3"/>
  <c r="Z944" i="4" l="1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K44" i="8"/>
  <c r="J44" i="8"/>
  <c r="J47" i="8"/>
  <c r="K47" i="8"/>
  <c r="K16" i="8"/>
  <c r="J16" i="8"/>
  <c r="K51" i="8"/>
  <c r="J51" i="8"/>
  <c r="J19" i="8"/>
  <c r="K19" i="8"/>
  <c r="J43" i="8"/>
  <c r="K43" i="8"/>
  <c r="J41" i="8"/>
  <c r="K41" i="8"/>
  <c r="K42" i="8"/>
  <c r="J42" i="8"/>
  <c r="J33" i="8"/>
  <c r="K33" i="8"/>
  <c r="J45" i="8"/>
  <c r="K45" i="8"/>
  <c r="J26" i="8"/>
  <c r="K26" i="8"/>
  <c r="J37" i="8"/>
  <c r="K37" i="8"/>
  <c r="J9" i="8"/>
  <c r="K9" i="8"/>
  <c r="J10" i="8"/>
  <c r="K10" i="8"/>
  <c r="J11" i="8"/>
  <c r="K11" i="8"/>
  <c r="J5" i="8"/>
  <c r="K5" i="8"/>
  <c r="K21" i="8"/>
  <c r="J21" i="8"/>
  <c r="J30" i="8"/>
  <c r="K30" i="8"/>
  <c r="J49" i="8"/>
  <c r="K49" i="8"/>
  <c r="K20" i="8"/>
  <c r="J20" i="8"/>
  <c r="J36" i="8"/>
  <c r="K36" i="8"/>
  <c r="J38" i="8"/>
  <c r="K38" i="8"/>
  <c r="J27" i="8"/>
  <c r="K27" i="8"/>
  <c r="AJ954" i="4"/>
  <c r="K25" i="8"/>
  <c r="J25" i="8"/>
  <c r="J15" i="8"/>
  <c r="K15" i="8"/>
  <c r="K48" i="8"/>
  <c r="J48" i="8"/>
  <c r="J14" i="8"/>
  <c r="K14" i="8"/>
  <c r="K24" i="8"/>
  <c r="J24" i="8"/>
  <c r="K32" i="8"/>
  <c r="J32" i="8"/>
  <c r="J35" i="8"/>
  <c r="K35" i="8"/>
  <c r="K8" i="8"/>
  <c r="J8" i="8"/>
  <c r="J34" i="8"/>
  <c r="K34" i="8"/>
  <c r="J7" i="8"/>
  <c r="K7" i="8"/>
  <c r="J13" i="8"/>
  <c r="K13" i="8"/>
  <c r="J39" i="8"/>
  <c r="K39" i="8"/>
  <c r="J22" i="8"/>
  <c r="K22" i="8"/>
  <c r="AI985" i="4"/>
  <c r="AO985" i="4" s="1"/>
  <c r="J6" i="8"/>
  <c r="K6" i="8"/>
  <c r="K29" i="8"/>
  <c r="J29" i="8"/>
  <c r="J23" i="8"/>
  <c r="K23" i="8"/>
  <c r="K52" i="8"/>
  <c r="J52" i="8"/>
  <c r="K53" i="8"/>
  <c r="J53" i="8"/>
  <c r="K17" i="8"/>
  <c r="J17" i="8"/>
  <c r="J18" i="8"/>
  <c r="K18" i="8"/>
  <c r="K28" i="8"/>
  <c r="J28" i="8"/>
  <c r="J31" i="8"/>
  <c r="K31" i="8"/>
  <c r="J40" i="8"/>
  <c r="K40" i="8"/>
  <c r="K50" i="8"/>
  <c r="J50" i="8"/>
  <c r="K46" i="8"/>
  <c r="J46" i="8"/>
  <c r="K12" i="8"/>
  <c r="J12" i="8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Q5" i="4" s="1"/>
  <c r="AW5" i="4" s="1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O241" i="4" s="1"/>
  <c r="AU241" i="4" s="1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M6" i="2" s="1"/>
  <c r="W56" i="4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AS919" i="4"/>
  <c r="AU919" i="4"/>
  <c r="AV919" i="4"/>
  <c r="AT919" i="4"/>
  <c r="AW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M89" i="4" l="1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O896" i="4"/>
  <c r="AI646" i="4"/>
  <c r="AM996" i="4"/>
  <c r="AG996" i="4"/>
  <c r="AD350" i="4"/>
  <c r="AH896" i="4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N896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D5" i="4"/>
  <c r="H5" i="4" s="1"/>
  <c r="K6" i="2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I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L48" i="2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L6" i="2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L23" i="2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L9" i="2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M19" i="2" s="1"/>
  <c r="Z11" i="4"/>
  <c r="AA11" i="4"/>
  <c r="AM11" i="4" s="1"/>
  <c r="AS11" i="4" s="1"/>
  <c r="AD10" i="4"/>
  <c r="AL36" i="4"/>
  <c r="AR36" i="4" s="1"/>
  <c r="D36" i="4" s="1"/>
  <c r="H36" i="4" s="1"/>
  <c r="K37" i="2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P253" i="4" s="1"/>
  <c r="AV253" i="4" s="1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K49" i="2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M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E163" i="4"/>
  <c r="I163" i="4" s="1"/>
  <c r="AL632" i="4"/>
  <c r="AR632" i="4" s="1"/>
  <c r="AN632" i="4"/>
  <c r="AT632" i="4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L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L37" i="2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12" i="4" l="1"/>
  <c r="AS112" i="4" s="1"/>
  <c r="AM980" i="4"/>
  <c r="X908" i="4"/>
  <c r="Y908" i="4"/>
  <c r="AI908" i="4" s="1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O225" i="4"/>
  <c r="AU225" i="4" s="1"/>
  <c r="AG949" i="4"/>
  <c r="AM949" i="4" s="1"/>
  <c r="AQ980" i="4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M23" i="2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K23" i="2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K48" i="2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L10" i="2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M21" i="2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M37" i="2" s="1"/>
  <c r="F8" i="4"/>
  <c r="J8" i="4" s="1"/>
  <c r="M9" i="2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K9" i="2" s="1"/>
  <c r="E48" i="4"/>
  <c r="I48" i="4" s="1"/>
  <c r="L49" i="2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K19" i="2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N734" i="4" s="1"/>
  <c r="AT734" i="4" s="1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72" i="4" l="1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Q908" i="4" s="1"/>
  <c r="AN943" i="4"/>
  <c r="AL42" i="4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P916" i="4" s="1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M10" i="2" s="1"/>
  <c r="D9" i="4"/>
  <c r="H9" i="4" s="1"/>
  <c r="K10" i="2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M42" i="2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916" i="4" l="1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K42" i="2" s="1"/>
  <c r="D141" i="4"/>
  <c r="H141" i="4" s="1"/>
  <c r="AM90" i="4"/>
  <c r="AS90" i="4" s="1"/>
  <c r="F186" i="4"/>
  <c r="J186" i="4" s="1"/>
  <c r="E41" i="4"/>
  <c r="I41" i="4" s="1"/>
  <c r="L42" i="2" s="1"/>
  <c r="F141" i="4"/>
  <c r="J141" i="4" s="1"/>
  <c r="AO68" i="4"/>
  <c r="AU68" i="4" s="1"/>
  <c r="AL216" i="4"/>
  <c r="AR216" i="4" s="1"/>
  <c r="F216" i="4" s="1"/>
  <c r="J216" i="4" s="1"/>
  <c r="D34" i="4"/>
  <c r="H34" i="4" s="1"/>
  <c r="K35" i="2" s="1"/>
  <c r="F34" i="4"/>
  <c r="J34" i="4" s="1"/>
  <c r="M35" i="2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<sst xmlns="http://schemas.openxmlformats.org/spreadsheetml/2006/main" count="1218" uniqueCount="286">
  <si>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</si>
  <si>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</si>
  <si>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</si>
  <si>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</si>
  <si>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</si>
  <si>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</si>
  <si>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</si>
  <si>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</si>
  <si>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</si>
  <si>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</si>
  <si>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</si>
  <si>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</si>
  <si>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</si>
  <si>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</si>
  <si>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</si>
  <si>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</si>
  <si>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</si>
  <si>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</si>
  <si>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</si>
  <si>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</si>
  <si>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</si>
  <si>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</si>
  <si>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</si>
  <si>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</si>
  <si>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</si>
  <si>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</si>
  <si>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</si>
  <si>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</si>
  <si>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</si>
  <si>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</si>
  <si>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</si>
  <si>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</si>
  <si>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</si>
  <si>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</si>
  <si>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</si>
  <si>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</si>
  <si>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</si>
  <si>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</si>
  <si>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</si>
  <si>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</si>
  <si>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</si>
  <si>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</si>
  <si>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</si>
  <si>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</si>
  <si>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</si>
  <si>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</si>
  <si>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</si>
  <si>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</si>
  <si>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</si>
  <si>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</si>
  <si>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</si>
  <si>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</si>
  <si>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</si>
  <si>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</si>
  <si>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</si>
  <si>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</si>
  <si>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</si>
  <si>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</si>
  <si>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</si>
  <si>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</si>
  <si>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</si>
  <si>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</si>
  <si>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</si>
  <si>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</si>
  <si>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</si>
  <si>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</si>
  <si>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</si>
  <si>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</si>
  <si>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SC2</t>
  </si>
  <si>
    <t>Man City</t>
  </si>
  <si>
    <t>Leicester</t>
  </si>
  <si>
    <t>Norwich</t>
  </si>
  <si>
    <t>Tottenham</t>
  </si>
  <si>
    <t>Crystal Palace</t>
  </si>
  <si>
    <t>West Ham</t>
  </si>
  <si>
    <t>Southampton</t>
  </si>
  <si>
    <t>Chelsea</t>
  </si>
  <si>
    <t>Brighton</t>
  </si>
  <si>
    <t>Brentford</t>
  </si>
  <si>
    <t>Huddersfield</t>
  </si>
  <si>
    <t>Blackpool</t>
  </si>
  <si>
    <t>Hull</t>
  </si>
  <si>
    <t>Blackburn</t>
  </si>
  <si>
    <t>Bristol City</t>
  </si>
  <si>
    <t>Middlesbrough</t>
  </si>
  <si>
    <t>Nottm Forest</t>
  </si>
  <si>
    <t>Accrington</t>
  </si>
  <si>
    <t>Rotherham</t>
  </si>
  <si>
    <t>Cheltenham</t>
  </si>
  <si>
    <t>Plymouth</t>
  </si>
  <si>
    <t>Fleetwood Town</t>
  </si>
  <si>
    <t>Shrewsbury</t>
  </si>
  <si>
    <t>Lincoln</t>
  </si>
  <si>
    <t>Milton Keynes Dons</t>
  </si>
  <si>
    <t>Rochdale</t>
  </si>
  <si>
    <t>Hartlepool</t>
  </si>
  <si>
    <t>Oldham</t>
  </si>
  <si>
    <t>Tranmere</t>
  </si>
  <si>
    <t>Barrow</t>
  </si>
  <si>
    <t>Aldershot</t>
  </si>
  <si>
    <t>Woking</t>
  </si>
  <si>
    <t>Dover Athletic</t>
  </si>
  <si>
    <t>Dag and Red</t>
  </si>
  <si>
    <t>Stockport</t>
  </si>
  <si>
    <t>Altrincham</t>
  </si>
  <si>
    <t>Torquay</t>
  </si>
  <si>
    <t>Eastleigh</t>
  </si>
  <si>
    <t>Bromley</t>
  </si>
  <si>
    <t>Ayr</t>
  </si>
  <si>
    <t>Dunfermline</t>
  </si>
  <si>
    <t>Arbroath</t>
  </si>
  <si>
    <t>Hamilton</t>
  </si>
  <si>
    <t>Kilmarnock</t>
  </si>
  <si>
    <t>Morton</t>
  </si>
  <si>
    <t>Airdrie Utd</t>
  </si>
  <si>
    <t>Queens Park</t>
  </si>
  <si>
    <t>Newcastle</t>
  </si>
  <si>
    <t>Man United</t>
  </si>
  <si>
    <t>Derby</t>
  </si>
  <si>
    <t>QPR</t>
  </si>
  <si>
    <t>Bournemouth</t>
  </si>
  <si>
    <t>Sunderland</t>
  </si>
  <si>
    <t>E0</t>
  </si>
  <si>
    <t>E1</t>
  </si>
  <si>
    <t>E2</t>
  </si>
  <si>
    <t>E3</t>
  </si>
  <si>
    <t>EC</t>
  </si>
  <si>
    <t>SC1</t>
  </si>
  <si>
    <t>Watford</t>
  </si>
  <si>
    <t>Liverpool</t>
  </si>
  <si>
    <t>Wrexham</t>
  </si>
  <si>
    <t>Chesterfield</t>
  </si>
  <si>
    <t>Halifax</t>
  </si>
  <si>
    <t>Maidenhead</t>
  </si>
  <si>
    <t>Solihull</t>
  </si>
  <si>
    <t>Tondela</t>
  </si>
  <si>
    <t>Gil Vicente</t>
  </si>
  <si>
    <t>Maritimo</t>
  </si>
  <si>
    <t>Vizela</t>
  </si>
  <si>
    <t>Moreirense</t>
  </si>
  <si>
    <t>Estoril</t>
  </si>
  <si>
    <t>Barnsley</t>
  </si>
  <si>
    <t>Coventry</t>
  </si>
  <si>
    <t>Millwall</t>
  </si>
  <si>
    <t>Sheffield United</t>
  </si>
  <si>
    <t>Ipswich</t>
  </si>
  <si>
    <t>Wycombe</t>
  </si>
  <si>
    <t>Morecambe</t>
  </si>
  <si>
    <t>Crewe</t>
  </si>
  <si>
    <t>Oxford</t>
  </si>
  <si>
    <t>AFC Wimbledon</t>
  </si>
  <si>
    <t>Portsmouth</t>
  </si>
  <si>
    <t>Wigan</t>
  </si>
  <si>
    <t>Port Vale</t>
  </si>
  <si>
    <t>Sutton</t>
  </si>
  <si>
    <t>Colchester</t>
  </si>
  <si>
    <t>Swindon</t>
  </si>
  <si>
    <t>Stevenage</t>
  </si>
  <si>
    <t>Famalicao</t>
  </si>
  <si>
    <t>Belenenses</t>
  </si>
  <si>
    <t>Guimaraes</t>
  </si>
  <si>
    <t>Boavista</t>
  </si>
  <si>
    <t>Sp Lisbon</t>
  </si>
  <si>
    <t>Portimonense</t>
  </si>
  <si>
    <t>Inverness C</t>
  </si>
  <si>
    <t>Partick</t>
  </si>
  <si>
    <t>Everton</t>
  </si>
  <si>
    <t>Burnley</t>
  </si>
  <si>
    <t>Cardiff</t>
  </si>
  <si>
    <t>Stoke</t>
  </si>
  <si>
    <t>Sheffield Weds</t>
  </si>
  <si>
    <t>Pacos Ferreira</t>
  </si>
  <si>
    <t>Santa Clara</t>
  </si>
  <si>
    <t>Arouca</t>
  </si>
  <si>
    <t>Sp Braga</t>
  </si>
  <si>
    <t>Porto</t>
  </si>
  <si>
    <t>Benfica</t>
  </si>
  <si>
    <t>28/12/2021</t>
  </si>
  <si>
    <t>29/12/2021</t>
  </si>
  <si>
    <t>30/12/2021</t>
  </si>
  <si>
    <t>P1</t>
  </si>
  <si>
    <t>Arsenal</t>
  </si>
  <si>
    <t>Burton</t>
  </si>
  <si>
    <t>Charlton</t>
  </si>
  <si>
    <t>Gillingham</t>
  </si>
  <si>
    <t>Bolton</t>
  </si>
  <si>
    <t>Bradford</t>
  </si>
  <si>
    <t>Crawley Town</t>
  </si>
  <si>
    <t>Forest Green</t>
  </si>
  <si>
    <t>Harrogate</t>
  </si>
  <si>
    <t>Leyton Orient</t>
  </si>
  <si>
    <t>Bristol Rvs</t>
  </si>
  <si>
    <t>Scunthorpe</t>
  </si>
  <si>
    <t>Carlisle</t>
  </si>
  <si>
    <t>Exeter</t>
  </si>
  <si>
    <t>Northampton</t>
  </si>
  <si>
    <t>Walsall</t>
  </si>
  <si>
    <t>Newport County</t>
  </si>
  <si>
    <t>Kings Lynn</t>
  </si>
  <si>
    <t>Aston Villa</t>
  </si>
  <si>
    <t>Leeds</t>
  </si>
  <si>
    <t>Birmingham</t>
  </si>
  <si>
    <t>West Brom</t>
  </si>
  <si>
    <t>Doncaster</t>
  </si>
  <si>
    <t>Boreham Wood</t>
  </si>
  <si>
    <t>Barnet</t>
  </si>
  <si>
    <t>Weymouth</t>
  </si>
  <si>
    <t>Wealdstone</t>
  </si>
  <si>
    <t>Notts County</t>
  </si>
  <si>
    <t>Southend</t>
  </si>
  <si>
    <t>Yeovil</t>
  </si>
  <si>
    <t>Queen of Sth</t>
  </si>
  <si>
    <t>Raith Rvs</t>
  </si>
  <si>
    <t>Dumbarton</t>
  </si>
  <si>
    <t>Alloa</t>
  </si>
  <si>
    <t>Falkirk</t>
  </si>
  <si>
    <t>Clyde</t>
  </si>
  <si>
    <t>East Fife</t>
  </si>
  <si>
    <t>Montrose</t>
  </si>
  <si>
    <t>Peterhead</t>
  </si>
  <si>
    <t>Cove Rangers</t>
  </si>
  <si>
    <t>Edinburgh City</t>
  </si>
  <si>
    <t>Albion Rvs</t>
  </si>
  <si>
    <t>Elgin</t>
  </si>
  <si>
    <t>Forfar</t>
  </si>
  <si>
    <t>Kelty Hearts</t>
  </si>
  <si>
    <t>Cowdenbeath</t>
  </si>
  <si>
    <t>Stenhousemuir</t>
  </si>
  <si>
    <t>Stirling</t>
  </si>
  <si>
    <t>Stranraer</t>
  </si>
  <si>
    <t>Annan Athletic</t>
  </si>
  <si>
    <t>Getafe</t>
  </si>
  <si>
    <t>Real Madrid</t>
  </si>
  <si>
    <t>Ath Madrid</t>
  </si>
  <si>
    <t>Vallecano</t>
  </si>
  <si>
    <t>Elche</t>
  </si>
  <si>
    <t>Granada</t>
  </si>
  <si>
    <t>Alaves</t>
  </si>
  <si>
    <t>Sociedad</t>
  </si>
  <si>
    <t>Betis</t>
  </si>
  <si>
    <t>Celta</t>
  </si>
  <si>
    <t>Mallorca</t>
  </si>
  <si>
    <t>Barcelona</t>
  </si>
  <si>
    <t>Almeria</t>
  </si>
  <si>
    <t>Cartagena</t>
  </si>
  <si>
    <t>Valladolid</t>
  </si>
  <si>
    <t>Leganes</t>
  </si>
  <si>
    <t>Sp Gijon</t>
  </si>
  <si>
    <t>Lugo</t>
  </si>
  <si>
    <t>Huesca</t>
  </si>
  <si>
    <t>Girona</t>
  </si>
  <si>
    <t>Mirandes</t>
  </si>
  <si>
    <t>Zaragoza</t>
  </si>
  <si>
    <t>Fuenlabrada</t>
  </si>
  <si>
    <t>Ibiza</t>
  </si>
  <si>
    <t>Tenerife</t>
  </si>
  <si>
    <t>Las Palmas</t>
  </si>
  <si>
    <t>Wolves</t>
  </si>
  <si>
    <t>Reading</t>
  </si>
  <si>
    <t>Preston</t>
  </si>
  <si>
    <t>Peterboro</t>
  </si>
  <si>
    <t>Cambridge</t>
  </si>
  <si>
    <t>Grimsby</t>
  </si>
  <si>
    <t>Villarreal</t>
  </si>
  <si>
    <t>Levante</t>
  </si>
  <si>
    <t>Osasuna</t>
  </si>
  <si>
    <t>Ath Bilbao</t>
  </si>
  <si>
    <t>Cadiz</t>
  </si>
  <si>
    <t>Sevilla</t>
  </si>
  <si>
    <t>Alcorcon</t>
  </si>
  <si>
    <t>Malaga</t>
  </si>
  <si>
    <t>Valencia</t>
  </si>
  <si>
    <t>Espanol</t>
  </si>
  <si>
    <t>Oviedo</t>
  </si>
  <si>
    <t>Ponferradina</t>
  </si>
  <si>
    <t>Burgos</t>
  </si>
  <si>
    <t>Amorebieta</t>
  </si>
  <si>
    <t>Eibar</t>
  </si>
  <si>
    <t>Sociedad B</t>
  </si>
  <si>
    <t>01/01/2022</t>
  </si>
  <si>
    <t>02/01/2022</t>
  </si>
  <si>
    <t>03/01/2022</t>
  </si>
  <si>
    <t>31/12/2021</t>
  </si>
  <si>
    <t>SC3</t>
  </si>
  <si>
    <t>SP1</t>
  </si>
  <si>
    <t>SP2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</si>
</sst>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14" fontId="0" fillId="0" borderId="0" xfId="0" applyNumberForma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1.0417906511603616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1.037952243407696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1.0451911230503124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1.0613407654915945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1.0709171136039117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1.0633092374354824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1.0744841031203913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1.0626247827424988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1.070599000893548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1.0669478732554383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1.0732443093298558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1.0466503691020506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1.0743649055710818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1.0509444270006065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1.0503245504598744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1.0785385620189472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1.0424343751332963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1.0483511839381512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1.050186013602848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1.0439719885779606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1.0669478732554383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1.0626247827424988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1.0626247827424988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1.070599000893548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1.0626247827424988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1.070599000893548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1.0724395508015951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1.070599000893548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1.0674111222252509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1.0720963920751123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1.0662939096981978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1.0741047977005509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1.0716502370068346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1.0891021314320362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1.0420112422030368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1.0449864577049268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1.0813672763420747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1.0877322956960667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1.0887955014239501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1.0818898476227141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1.0758906966555091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1.049459408292031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1.0619653803953464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1.0420112422030368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1.0421804198806015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1.0513686083765104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1.0509444270006065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1.0648207184922545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1.0511989710920113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1.0421804198806015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1.044303665417317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1.057702745646198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1.0593568958392465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1.0503245504598744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1.0524934496338532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1.0517344996321181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1.0626247827424988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1.0688052819193437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1.0703838499014962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1.0700036736716445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1.0765255566793932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1.0729832486866209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1.0741642971961383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1.0637206832523536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1.0682468217514451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1.0648207184922545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1.0606212727063642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1.068727537804758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1.0703838499014962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1.0703838499014962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1.0718059866104521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1.0999591357965557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1.0536616911224432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1.0597953687722241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1.0475117579190587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1.0513726059103246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1.0593568958392465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1.0483906463555754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1.0533218816775407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1.0457565564423787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1.0431976029859278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1.0654583973780449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1.0764091542742731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1.0769576152392319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1.0937188739888988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1.0806907986103451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1.080350824048925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1.0799627576537885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1.0782070806982789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1.0808190774689317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1.0849862126105516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1.0499964535568072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1.0891021314320362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1.0779991982647916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1.0857175561235832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1.0816643032522224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1.0798489879783906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1.0723310006406619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1.0887955014239501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1.0872296910692374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1.0886227150115235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1.0834349576139997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1.083062374338202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1.0844960009352391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1.0719901214070431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1.086976930295475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1.0522085198267568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1.0500631329117833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1.057702745646198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1.0588161259487125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1.0557821208912506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1.0552914984182968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1.0589099176352577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1.0658585446489031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1.0696235692694445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1.0684051026326142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1.0840677409696946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1.0731851279531954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1.0644124233859844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1.0525123267481189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1.0602539754688272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1.0564966775030487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1.0543819242504819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1.0584574108458336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1.0724288563238225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1.0858375829061273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1.0798489879783906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1.0475615653703467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1.0583691873379317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1.0615765272904456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1.0567919280515341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1.0656089460421265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1.043438569981763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1.075806144761128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1.0561833732708965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1.042106143326367</v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1.0276304403045056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33.119772964852793</v>
      </c>
      <c r="I2" s="6">
        <f>IF('Log_working_3-way'!$D2="","",'True_Odds_Calculator_3-way'!O3/'True_Odds_Calculator_3-way'!B3-1)</f>
        <v>5.8564109762902765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2.6172703453937851E-2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1.022229230245757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5.525185920029112</v>
      </c>
      <c r="I3" s="6">
        <f>IF('Log_working_3-way'!$D3="","",'True_Odds_Calculator_3-way'!O4/'True_Odds_Calculator_3-way'!B4-1)</f>
        <v>6.8873205873647354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2.3258072676677344E-2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1.0213432427343496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7.7127703022458274</v>
      </c>
      <c r="I4" s="6">
        <f>IF('Log_working_3-way'!$D4="","",'True_Odds_Calculator_3-way'!O5/'True_Odds_Calculator_3-way'!B5-1)</f>
        <v>6.54468091951804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2.2713811892916436E-2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1.0323927148219494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0.61962706326404149</v>
      </c>
      <c r="I5" s="6">
        <f>IF('Log_working_3-way'!$D5="","",'True_Odds_Calculator_3-way'!O6/'True_Odds_Calculator_3-way'!B6-1)</f>
        <v>1.8793370013582957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2.5324966382788139E-2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1.0446643964674571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6.4593984939971731</v>
      </c>
      <c r="I6" s="6">
        <f>IF('Log_working_3-way'!$D6="","",'True_Odds_Calculator_3-way'!O7/'True_Odds_Calculator_3-way'!B7-1)</f>
        <v>5.7984095899353161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4.5996275605214132E-2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1.0490742394665848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29.454774858282235</v>
      </c>
      <c r="I7" s="6">
        <f>IF('Log_working_3-way'!$D7="","",'True_Odds_Calculator_3-way'!O8/'True_Odds_Calculator_3-way'!B8-1)</f>
        <v>5.3705949931903412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4.8088785352562446E-2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1.0463526644178367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28.182792944051954</v>
      </c>
      <c r="I8" s="6">
        <f>IF('Log_working_3-way'!$D8="","",'True_Odds_Calculator_3-way'!O9/'True_Odds_Calculator_3-way'!B9-1)</f>
        <v>5.3180753473746956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4.596221597100647E-2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1.0437152798669402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21.76326135717159</v>
      </c>
      <c r="I9" s="6">
        <f>IF('Log_working_3-way'!$D9="","",'True_Odds_Calculator_3-way'!O10/'True_Odds_Calculator_3-way'!B10-1)</f>
        <v>6.8540082473471955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4.5340539365279042E-2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1.042966405184119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7.5275217232560188</v>
      </c>
      <c r="I10" s="6">
        <f>IF('Log_working_3-way'!$D10="","",'True_Odds_Calculator_3-way'!O11/'True_Odds_Calculator_3-way'!B11-1)</f>
        <v>6.2228680518084065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4.493085061938884E-2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1.0489294677889673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3.6094942491830508</v>
      </c>
      <c r="I11" s="6">
        <f>IF('Log_working_3-way'!$D11="","",'True_Odds_Calculator_3-way'!O12/'True_Odds_Calculator_3-way'!B12-1)</f>
        <v>5.6085910452709218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4.7909865929491202E-2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1.0636054065806275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48.280379973284482</v>
      </c>
      <c r="I12" s="6">
        <f>IF('Log_working_3-way'!$D12="","",'True_Odds_Calculator_3-way'!O13/'True_Odds_Calculator_3-way'!B13-1)</f>
        <v>2.7933961277597676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5.0258854635373273E-2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1.0269904342186669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6.8024618724950665</v>
      </c>
      <c r="I13" s="6">
        <f>IF('Log_working_3-way'!$D13="","",'True_Odds_Calculator_3-way'!O14/'True_Odds_Calculator_3-way'!B14-1)</f>
        <v>6.9823398122325555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2.8534666599843383E-2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1.0413143576234494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8.1226652855281696</v>
      </c>
      <c r="I14" s="6">
        <f>IF('Log_working_3-way'!$D14="","",'True_Odds_Calculator_3-way'!O15/'True_Odds_Calculator_3-way'!B15-1)</f>
        <v>9.1609662809536996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4.4210939905213742E-2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1.0259025146063445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9.7361938849524652</v>
      </c>
      <c r="I15" s="6">
        <f>IF('Log_working_3-way'!$D15="","",'True_Odds_Calculator_3-way'!O16/'True_Odds_Calculator_3-way'!B16-1)</f>
        <v>8.8656122172357712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2.8055741766918052E-2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1.049752862720605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46.688740171556937</v>
      </c>
      <c r="I16" s="6">
        <f>IF('Log_working_3-way'!$D16="","",'True_Odds_Calculator_3-way'!O17/'True_Odds_Calculator_3-way'!B17-1)</f>
        <v>3.6244794399203322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3.9938033116699634E-2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1.0747472222444105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-0.66587147016077042</v>
      </c>
      <c r="I17" s="6">
        <f>IF('Log_working_3-way'!$D17="","",'True_Odds_Calculator_3-way'!O18/'True_Odds_Calculator_3-way'!B18-1)</f>
        <v>0.51862697183748807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3.9256514555816135E-2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1.0326085737232906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34.210292835896212</v>
      </c>
      <c r="I18" s="6">
        <f>IF('Log_working_3-way'!$D18="","",'True_Odds_Calculator_3-way'!O19/'True_Odds_Calculator_3-way'!B19-1)</f>
        <v>5.1251914685611206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3.0657070403729891E-2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1.0267693892142506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6.9371172923227507</v>
      </c>
      <c r="I19" s="6">
        <f>IF('Log_working_3-way'!$D19="","",'True_Odds_Calculator_3-way'!O20/'True_Odds_Calculator_3-way'!B20-1)</f>
        <v>7.7681994454773395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2.8492462120780715E-2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1.0274978532070047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22.134077785910037</v>
      </c>
      <c r="I20" s="6">
        <f>IF('Log_working_3-way'!$D20="","",'True_Odds_Calculator_3-way'!O21/'True_Odds_Calculator_3-way'!B21-1)</f>
        <v>7.3608639326533929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2.8584762488837345E-2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1.0327858707171307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38.922805632969151</v>
      </c>
      <c r="I21" s="6">
        <f>IF('Log_working_3-way'!$D21="","",'True_Odds_Calculator_3-way'!O22/'True_Odds_Calculator_3-way'!B22-1)</f>
        <v>4.5077176750790091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2.9271029271029203E-2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1.0415856477994341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17.752989772517168</v>
      </c>
      <c r="I22" s="6">
        <f>IF('Log_working_3-way'!$D22="","",'True_Odds_Calculator_3-way'!O23/'True_Odds_Calculator_3-way'!B23-1)</f>
        <v>6.7304018080214263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4.4029102657421326E-2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1.0468174084509028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25.447856494826418</v>
      </c>
      <c r="I23" s="6">
        <f>IF('Log_working_3-way'!$D23="","",'True_Odds_Calculator_3-way'!O24/'True_Odds_Calculator_3-way'!B24-1)</f>
        <v>5.7533925097840788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4.7375277098521407E-2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1.0408951491958327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16.651957228179729</v>
      </c>
      <c r="I24" s="6">
        <f>IF('Log_working_3-way'!$D24="","",'True_Odds_Calculator_3-way'!O25/'True_Odds_Calculator_3-way'!B25-1)</f>
        <v>7.098187415162327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4.3506819244083506E-2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1.0498436979498962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31.632789899089978</v>
      </c>
      <c r="I25" s="6">
        <f>IF('Log_working_3-way'!$D25="","",'True_Odds_Calculator_3-way'!O26/'True_Odds_Calculator_3-way'!B26-1)</f>
        <v>4.5405162400307155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4.7981399281335824E-2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1.0417217529393981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16.192051278184941</v>
      </c>
      <c r="I26" s="6">
        <f>IF('Log_working_3-way'!$D26="","",'True_Odds_Calculator_3-way'!O27/'True_Odds_Calculator_3-way'!B27-1)</f>
        <v>6.4711189412767114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4.4355350825514561E-2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1.0647824378989221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46.807791136015354</v>
      </c>
      <c r="I27" s="6">
        <f>IF('Log_working_3-way'!$D27="","",'True_Odds_Calculator_3-way'!O28/'True_Odds_Calculator_3-way'!B28-1)</f>
        <v>3.1598829483689057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5.2114718648722969E-2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1.0412018595762138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17.110681948208573</v>
      </c>
      <c r="I28" s="6">
        <f>IF('Log_working_3-way'!$D28="","",'True_Odds_Calculator_3-way'!O29/'True_Odds_Calculator_3-way'!B29-1)</f>
        <v>7.5881088875563254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4.3781329520256929E-2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1.0548171370217312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37.65750419629007</v>
      </c>
      <c r="I29" s="6">
        <f>IF('Log_working_3-way'!$D29="","",'True_Odds_Calculator_3-way'!O30/'True_Odds_Calculator_3-way'!B30-1)</f>
        <v>4.479753296265744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4.9462400311756083E-2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1.0455351358028457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25.481552898830188</v>
      </c>
      <c r="I30" s="6">
        <f>IF('Log_working_3-way'!$D30="","",'True_Odds_Calculator_3-way'!O31/'True_Odds_Calculator_3-way'!B31-1)</f>
        <v>6.3356102212826002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4.6042546324933431E-2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1.0404582113713579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13.973083777032583</v>
      </c>
      <c r="I31" s="6">
        <f>IF('Log_working_3-way'!$D31="","",'True_Odds_Calculator_3-way'!O32/'True_Odds_Calculator_3-way'!B32-1)</f>
        <v>7.7477489205472594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4.3392481867099875E-2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1.0416862429088867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16.790716048960906</v>
      </c>
      <c r="I32" s="6">
        <f>IF('Log_working_3-way'!$D32="","",'True_Odds_Calculator_3-way'!O33/'True_Odds_Calculator_3-way'!B33-1)</f>
        <v>7.0919373700249437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4.4312802338515755E-2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1.0462308547594947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27.546660252809509</v>
      </c>
      <c r="I33" s="6">
        <f>IF('Log_working_3-way'!$D33="","",'True_Odds_Calculator_3-way'!O34/'True_Odds_Calculator_3-way'!B34-1)</f>
        <v>5.8713144291006012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4.6026083658483596E-2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1.0466330904852261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26.616644335505342</v>
      </c>
      <c r="I34" s="6">
        <f>IF('Log_working_3-way'!$D34="","",'True_Odds_Calculator_3-way'!O35/'True_Odds_Calculator_3-way'!B35-1)</f>
        <v>6.6673870060039242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4.6654161893832979E-2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1.0612928148326541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26.551619183952152</v>
      </c>
      <c r="I35" s="6">
        <f>IF('Log_working_3-way'!$D35="","",'True_Odds_Calculator_3-way'!O36/'True_Odds_Calculator_3-way'!B36-1)</f>
        <v>8.3836555898731486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6.049693129486422E-2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1.0335988495154296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33.33791362551257</v>
      </c>
      <c r="I36" s="6">
        <f>IF('Log_working_3-way'!$D36="","",'True_Odds_Calculator_3-way'!O37/'True_Odds_Calculator_3-way'!B37-1)</f>
        <v>5.3718163982016227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3.1828531828531847E-2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1.0478659295985535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58.150596841907372</v>
      </c>
      <c r="I37" s="6">
        <f>IF('Log_working_3-way'!$D37="","",'True_Odds_Calculator_3-way'!O38/'True_Odds_Calculator_3-way'!B38-1)</f>
        <v>2.0683608954351214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3.1860361665149384E-2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1.0601596145014063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28.47022060917887</v>
      </c>
      <c r="I38" s="6">
        <f>IF('Log_working_3-way'!$D38="","",'True_Odds_Calculator_3-way'!O39/'True_Odds_Calculator_3-way'!B39-1)</f>
        <v>6.4088877789445222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5.9035579875638788E-2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1.0521810888303447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7.6500539912547385</v>
      </c>
      <c r="I39" s="6">
        <f>IF('Log_working_3-way'!$D39="","",'True_Odds_Calculator_3-way'!O40/'True_Odds_Calculator_3-way'!B40-1)</f>
        <v>8.3717472146657634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5.5176703658479376E-2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1.0696413355423771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37.175280706427664</v>
      </c>
      <c r="I40" s="6">
        <f>IF('Log_working_3-way'!$D40="","",'True_Odds_Calculator_3-way'!O41/'True_Odds_Calculator_3-way'!B41-1)</f>
        <v>4.9403960388167949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6.2719026374298714E-2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1.0614416120314418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28.771524486867012</v>
      </c>
      <c r="I41" s="6">
        <f>IF('Log_working_3-way'!$D41="","",'True_Odds_Calculator_3-way'!O42/'True_Odds_Calculator_3-way'!B42-1)</f>
        <v>6.3190073156003939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6.0129504622634666E-2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1.0876462326151644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14.016438025248238</v>
      </c>
      <c r="I42" s="6">
        <f>IF('Log_working_3-way'!$D42="","",'True_Odds_Calculator_3-way'!O43/'True_Odds_Calculator_3-way'!B43-1)</f>
        <v>6.6970205207508489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9.1538768884306565E-2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1.0374438026728414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31.245520088714727</v>
      </c>
      <c r="I43" s="6">
        <f>IF('Log_working_3-way'!$D43="","",'True_Odds_Calculator_3-way'!O44/'True_Odds_Calculator_3-way'!B44-1)</f>
        <v>5.5108866300228918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3.6187640233882989E-2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1.0530697491251253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49.432889351997083</v>
      </c>
      <c r="I44" s="6">
        <f>IF('Log_working_3-way'!$D44="","",'True_Odds_Calculator_3-way'!O45/'True_Odds_Calculator_3-way'!B45-1)</f>
        <v>2.8882953447827102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4.1185178368743136E-2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1.0322398730978402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33.379556705413428</v>
      </c>
      <c r="I45" s="6">
        <f>IF('Log_working_3-way'!$D45="","",'True_Odds_Calculator_3-way'!O46/'True_Odds_Calculator_3-way'!B46-1)</f>
        <v>5.1876888101570549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3.0578704253292788E-2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1.025375640932696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9.8154447568753866</v>
      </c>
      <c r="I46" s="6">
        <f>IF('Log_working_3-way'!$D46="","",'True_Odds_Calculator_3-way'!O47/'True_Odds_Calculator_3-way'!B47-1)</f>
        <v>7.3221335463799537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2.7337419854857936E-2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1.0269730859172519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21.698619527818689</v>
      </c>
      <c r="I47" s="6">
        <f>IF('Log_working_3-way'!$D47="","",'True_Odds_Calculator_3-way'!O48/'True_Odds_Calculator_3-way'!B48-1)</f>
        <v>6.8053202268496094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2.8158011131825367E-2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1.029798772108776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30.73801966154943</v>
      </c>
      <c r="I48" s="6">
        <f>IF('Log_working_3-way'!$D48="","",'True_Odds_Calculator_3-way'!O49/'True_Odds_Calculator_3-way'!B49-1)</f>
        <v>6.4171793606342238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2.8831085641078502E-2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1.0434551156567893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22.223059621011757</v>
      </c>
      <c r="I49" s="6">
        <f>IF('Log_working_3-way'!$D49="","",'True_Odds_Calculator_3-way'!O50/'True_Odds_Calculator_3-way'!B50-1)</f>
        <v>7.0403197977086585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4.4933101503241701E-2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1.0249706295923657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12.063749642438097</v>
      </c>
      <c r="I50" s="6">
        <f>IF('Log_working_3-way'!$D50="","",'True_Odds_Calculator_3-way'!O51/'True_Odds_Calculator_3-way'!B51-1)</f>
        <v>8.9381252957697743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2.7086112519385086E-2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1.0307386175532647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2.2339935802659796</v>
      </c>
      <c r="I51" s="6">
        <f>IF('Log_working_3-way'!$D51="","",'True_Odds_Calculator_3-way'!O52/'True_Odds_Calculator_3-way'!B52-1)</f>
        <v>6.210545836172181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2.9673959535676087E-2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1.030697823349765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27.972577179021336</v>
      </c>
      <c r="I52" s="6">
        <f>IF('Log_working_3-way'!$D52="","",'True_Odds_Calculator_3-way'!O53/'True_Odds_Calculator_3-way'!B53-1)</f>
        <v>5.3791100404223915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3.0648776643772635E-2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1.0438947644449088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1.6651279787624969</v>
      </c>
      <c r="I53" s="6">
        <f>IF('Log_working_3-way'!$D53="","",'True_Odds_Calculator_3-way'!O54/'True_Odds_Calculator_3-way'!B54-1)</f>
        <v>3.6092961472498901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3.8802503067343341E-2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1.0399890803778289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2.2823826186603489</v>
      </c>
      <c r="I54" s="6">
        <f>IF('Log_working_3-way'!$D54="","",'True_Odds_Calculator_3-way'!O55/'True_Odds_Calculator_3-way'!B55-1)</f>
        <v>4.3383853153668586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3.7079913282792809E-2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1.0313086110818217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9.1333505095110308</v>
      </c>
      <c r="I55" s="6">
        <f>IF('Log_working_3-way'!$D55="","",'True_Odds_Calculator_3-way'!O56/'True_Odds_Calculator_3-way'!B56-1)</f>
        <v>7.3207268599222797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3.354639410073168E-2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1.0279854935889849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22.350311078502312</v>
      </c>
      <c r="I56" s="6">
        <f>IF('Log_working_3-way'!$D56="","",'True_Odds_Calculator_3-way'!O57/'True_Odds_Calculator_3-way'!B57-1)</f>
        <v>6.9326248640241008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2.9074921107683505E-2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1.0273045880178131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18.542397532623699</v>
      </c>
      <c r="I57" s="6">
        <f>IF('Log_working_3-way'!$D57="","",'True_Odds_Calculator_3-way'!O58/'True_Odds_Calculator_3-way'!B58-1)</f>
        <v>7.2603667425974194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2.8993023818378205E-2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1.0495562753569423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28.759562076206898</v>
      </c>
      <c r="I58" s="6">
        <f>IF('Log_working_3-way'!$D58="","",'True_Odds_Calculator_3-way'!O59/'True_Odds_Calculator_3-way'!B59-1)</f>
        <v>6.0410424185059153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4.8738959665589388E-2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1.0431869950374419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19.127701597400737</v>
      </c>
      <c r="I59" s="6">
        <f>IF('Log_working_3-way'!$D59="","",'True_Odds_Calculator_3-way'!O60/'True_Odds_Calculator_3-way'!B60-1)</f>
        <v>6.5475704670722807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4.5424870288286456E-2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1.0586385837973882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40.723842955973183</v>
      </c>
      <c r="I60" s="6">
        <f>IF('Log_working_3-way'!$D60="","",'True_Odds_Calculator_3-way'!O61/'True_Odds_Calculator_3-way'!B61-1)</f>
        <v>3.8258326395947186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5.1143001967293822E-2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1.0550241794609283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36.673170234083024</v>
      </c>
      <c r="I61" s="6">
        <f>IF('Log_working_3-way'!$D61="","",'True_Odds_Calculator_3-way'!O62/'True_Odds_Calculator_3-way'!B62-1)</f>
        <v>5.1352741418733601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4.9962004476606037E-2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1.0610014685366644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45.573785599175501</v>
      </c>
      <c r="I62" s="6">
        <f>IF('Log_working_3-way'!$D62="","",'True_Odds_Calculator_3-way'!O63/'True_Odds_Calculator_3-way'!B63-1)</f>
        <v>3.2568792678532494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4.9992955803670469E-2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1.0417484575234441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12.731562001946754</v>
      </c>
      <c r="I63" s="6">
        <f>IF('Log_working_3-way'!$D63="","",'True_Odds_Calculator_3-way'!O64/'True_Odds_Calculator_3-way'!B64-1)</f>
        <v>8.5841506297836982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4.489392464076003E-2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1.0446386436174249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22.195664227584832</v>
      </c>
      <c r="I64" s="6">
        <f>IF('Log_working_3-way'!$D64="","",'True_Odds_Calculator_3-way'!O65/'True_Odds_Calculator_3-way'!B65-1)</f>
        <v>6.6709557668751298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4.6167226688863972E-2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1.057126952826382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38.086161957013211</v>
      </c>
      <c r="I65" s="6">
        <f>IF('Log_working_3-way'!$D65="","",'True_Odds_Calculator_3-way'!O66/'True_Odds_Calculator_3-way'!B66-1)</f>
        <v>4.3413043136153373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5.1302690973483722E-2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1.040483634395718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12.342277992530821</v>
      </c>
      <c r="I66" s="6">
        <f>IF('Log_working_3-way'!$D66="","",'True_Odds_Calculator_3-way'!O67/'True_Odds_Calculator_3-way'!B67-1)</f>
        <v>8.0170478239257594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4.3519158252241397E-2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1.0443110223207734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20.264808719104526</v>
      </c>
      <c r="I67" s="6">
        <f>IF('Log_working_3-way'!$D67="","",'True_Odds_Calculator_3-way'!O68/'True_Odds_Calculator_3-way'!B68-1)</f>
        <v>6.3336266838915751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4.6325471075902236E-2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1.0455574295204888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23.368148311531325</v>
      </c>
      <c r="I68" s="6">
        <f>IF('Log_working_3-way'!$D68="","",'True_Odds_Calculator_3-way'!O69/'True_Odds_Calculator_3-way'!B69-1)</f>
        <v>6.412488158885127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4.6759931820773426E-2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1.0404020760100114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10.395713682693724</v>
      </c>
      <c r="I69" s="6">
        <f>IF('Log_working_3-way'!$D69="","",'True_Odds_Calculator_3-way'!O70/'True_Odds_Calculator_3-way'!B70-1)</f>
        <v>8.3591750069779494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4.342797230728257E-2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1.0408822181192405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12.538892837367248</v>
      </c>
      <c r="I70" s="6">
        <f>IF('Log_working_3-way'!$D70="","",'True_Odds_Calculator_3-way'!O71/'True_Odds_Calculator_3-way'!B71-1)</f>
        <v>7.6388902560286134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4.3887208747889872E-2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1.0434419186760289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19.308879379634455</v>
      </c>
      <c r="I71" s="6">
        <f>IF('Log_working_3-way'!$D71="","",'True_Odds_Calculator_3-way'!O72/'True_Odds_Calculator_3-way'!B72-1)</f>
        <v>7.0346550817694329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4.5669816288788745E-2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1.0405957102153263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12.14303659604038</v>
      </c>
      <c r="I72" s="6">
        <f>IF('Log_working_3-way'!$D72="","",'True_Odds_Calculator_3-way'!O73/'True_Odds_Calculator_3-way'!B73-1)</f>
        <v>8.6561085195398739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4.3702573951684309E-2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1.1424682412085383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54.542196386751421</v>
      </c>
      <c r="I73" s="6">
        <f>IF('Log_working_3-way'!$D73="","",'True_Odds_Calculator_3-way'!O74/'True_Odds_Calculator_3-way'!B74-1)</f>
        <v>2.6400133824021417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9.8897058823529393E-2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1.030847764910837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9.1371504762213025</v>
      </c>
      <c r="I74" s="6">
        <f>IF('Log_working_3-way'!$D74="","",'True_Odds_Calculator_3-way'!O75/'True_Odds_Calculator_3-way'!B75-1)</f>
        <v>7.8880189588621317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3.3158963540209196E-2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1.0303106170209522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10.754704909049986</v>
      </c>
      <c r="I75" s="6">
        <f>IF('Log_working_3-way'!$D75="","",'True_Odds_Calculator_3-way'!O76/'True_Odds_Calculator_3-way'!B76-1)</f>
        <v>9.2064354091492913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3.2819610640280938E-2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1.0335126933189271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22.685567863629888</v>
      </c>
      <c r="I76" s="6">
        <f>IF('Log_working_3-way'!$D76="","",'True_Odds_Calculator_3-way'!O77/'True_Odds_Calculator_3-way'!B77-1)</f>
        <v>6.4989013982476402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3.469764272804654E-2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1.0394667821026966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32.744508494135601</v>
      </c>
      <c r="I77" s="6">
        <f>IF('Log_working_3-way'!$D77="","",'True_Odds_Calculator_3-way'!O78/'True_Odds_Calculator_3-way'!B78-1)</f>
        <v>5.3040986590943708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3.758452047575056E-2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1.0309468169759564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8.8190545017553994</v>
      </c>
      <c r="I78" s="6">
        <f>IF('Log_working_3-way'!$D78="","",'True_Odds_Calculator_3-way'!O79/'True_Odds_Calculator_3-way'!B79-1)</f>
        <v>6.4700578522768177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3.2930338064819153E-2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1.0257169755030413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8.8058427760679034</v>
      </c>
      <c r="I79" s="6">
        <f>IF('Log_working_3-way'!$D79="","",'True_Odds_Calculator_3-way'!O80/'True_Odds_Calculator_3-way'!B80-1)</f>
        <v>8.5614700077174728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2.7765338110165683E-2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1.0245431693435663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12.767175360626533</v>
      </c>
      <c r="I80" s="6">
        <f>IF('Log_working_3-way'!$D80="","",'True_Odds_Calculator_3-way'!O81/'True_Odds_Calculator_3-way'!B81-1)</f>
        <v>8.1098790769247913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2.6577833384473504E-2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1.0290847438424442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27.391147349736045</v>
      </c>
      <c r="I81" s="6">
        <f>IF('Log_working_3-way'!$D81="","",'True_Odds_Calculator_3-way'!O82/'True_Odds_Calculator_3-way'!B82-1)</f>
        <v>6.0216717109255136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2.9137964621835488E-2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1.0365118108688631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38.80045116273552</v>
      </c>
      <c r="I82" s="6">
        <f>IF('Log_working_3-way'!$D82="","",'True_Odds_Calculator_3-way'!O83/'True_Odds_Calculator_3-way'!B83-1)</f>
        <v>4.9935631512606857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3.2435212284893877E-2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1.04456306730321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22.429284435739021</v>
      </c>
      <c r="I83" s="6">
        <f>IF('Log_working_3-way'!$D83="","",'True_Odds_Calculator_3-way'!O84/'True_Odds_Calculator_3-way'!B84-1)</f>
        <v>6.8041512009460821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4.6015780054701194E-2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1.0417545850082848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7.4324170731404013</v>
      </c>
      <c r="I84" s="6">
        <f>IF('Log_working_3-way'!$D84="","",'True_Odds_Calculator_3-way'!O85/'True_Odds_Calculator_3-way'!B85-1)</f>
        <v>7.7939501797932262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4.421065251925782E-2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1.0825673231545425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32.678148693515737</v>
      </c>
      <c r="I85" s="6">
        <f>IF('Log_working_3-way'!$D85="","",'True_Odds_Calculator_3-way'!O86/'True_Odds_Calculator_3-way'!B86-1)</f>
        <v>5.670320820235319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7.7545490773645476E-2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1.1092347356011552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60.879144683516124</v>
      </c>
      <c r="I86" s="6">
        <f>IF('Log_working_3-way'!$D86="","",'True_Odds_Calculator_3-way'!O87/'True_Odds_Calculator_3-way'!B87-1)</f>
        <v>1.7076958093760575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6.8182540270908421E-2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1.0689741566665947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37.697879675972999</v>
      </c>
      <c r="I87" s="6">
        <f>IF('Log_working_3-way'!$D87="","",'True_Odds_Calculator_3-way'!O88/'True_Odds_Calculator_3-way'!B88-1)</f>
        <v>4.7132640915484432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6.1851129552880746E-2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1.0537763305491998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20.068793533253526</v>
      </c>
      <c r="I88" s="6">
        <f>IF('Log_working_3-way'!$D88="","",'True_Odds_Calculator_3-way'!O89/'True_Odds_Calculator_3-way'!B89-1)</f>
        <v>6.3472106560202564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5.6060042794490172E-2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1.0520680742984159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14.281615831365976</v>
      </c>
      <c r="I89" s="6">
        <f>IF('Log_working_3-way'!$D89="","",'True_Odds_Calculator_3-way'!O90/'True_Odds_Calculator_3-way'!B90-1)</f>
        <v>7.1961545256100532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5.5436302977462049E-2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1.051458662009811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9.1923983007162668</v>
      </c>
      <c r="I90" s="6">
        <f>IF('Log_working_3-way'!$D90="","",'True_Odds_Calculator_3-way'!O91/'True_Odds_Calculator_3-way'!B91-1)</f>
        <v>7.8130935076231651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5.4687829509546315E-2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1.0533985086979605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17.872449452689303</v>
      </c>
      <c r="I91" s="6">
        <f>IF('Log_working_3-way'!$D91="","",'True_Odds_Calculator_3-way'!O92/'True_Odds_Calculator_3-way'!B92-1)</f>
        <v>5.6980535857439634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5.6028629920930939E-2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1.0509176905640283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14.546664574107211</v>
      </c>
      <c r="I92" s="6">
        <f>IF('Log_working_3-way'!$D92="","",'True_Odds_Calculator_3-way'!O93/'True_Odds_Calculator_3-way'!B93-1)</f>
        <v>7.8702452936220002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5.4311308832507343E-2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1.0280292275094649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24.564939511527047</v>
      </c>
      <c r="I93" s="6">
        <f>IF('Log_working_3-way'!$D93="","",'True_Odds_Calculator_3-way'!O94/'True_Odds_Calculator_3-way'!B94-1)</f>
        <v>6.5008242664029003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2.8693528693528814E-2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1.0507119277765762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13.473138263167337</v>
      </c>
      <c r="I94" s="6">
        <f>IF('Log_working_3-way'!$D94="","",'True_Odds_Calculator_3-way'!O95/'True_Odds_Calculator_3-way'!B95-1)</f>
        <v>8.9986463696969832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5.4283375522782285E-2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1.0896453979209839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36.543376313710539</v>
      </c>
      <c r="I95" s="6">
        <f>IF('Log_working_3-way'!$D95="","",'True_Odds_Calculator_3-way'!O96/'True_Odds_Calculator_3-way'!B96-1)</f>
        <v>5.4086335370959215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8.0605985058532781E-2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1.0510088117282133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11.912143563160505</v>
      </c>
      <c r="I96" s="6">
        <f>IF('Log_working_3-way'!$D96="","",'True_Odds_Calculator_3-way'!O97/'True_Odds_Calculator_3-way'!B97-1)</f>
        <v>7.9228116924053502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5.4540035082447869E-2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1.0550626224432329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24.692151093046558</v>
      </c>
      <c r="I97" s="6">
        <f>IF('Log_working_3-way'!$D97="","",'True_Odds_Calculator_3-way'!O98/'True_Odds_Calculator_3-way'!B98-1)</f>
        <v>5.4904707785838403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5.5837481761222385E-2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1.0915770202210273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6.8252231226417948</v>
      </c>
      <c r="I98" s="6">
        <f>IF('Log_working_3-way'!$D98="","",'True_Odds_Calculator_3-way'!O99/'True_Odds_Calculator_3-way'!B99-1)</f>
        <v>6.5577140087583805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9.2574495478306762E-2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1.0607673689203638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9.7983939305578911</v>
      </c>
      <c r="I99" s="6">
        <f>IF('Log_working_3-way'!$D99="","",'True_Odds_Calculator_3-way'!O100/'True_Odds_Calculator_3-way'!B100-1)</f>
        <v>7.1291542543840887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6.4135180664901981E-2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1.0659582785198385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5.9592351044991414</v>
      </c>
      <c r="I100" s="6">
        <f>IF('Log_working_3-way'!$D100="","",'True_Odds_Calculator_3-way'!O101/'True_Odds_Calculator_3-way'!B101-1)</f>
        <v>6.1528068205326818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6.6857372981256269E-2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1.0646361074660626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5.0616667757741673</v>
      </c>
      <c r="I101" s="6">
        <f>IF('Log_working_3-way'!$D101="","",'True_Odds_Calculator_3-way'!O102/'True_Odds_Calculator_3-way'!B102-1)</f>
        <v>4.1609393108286605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6.2711787747871561E-2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1.0691004325991733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3.8210466716558891</v>
      </c>
      <c r="I102" s="6">
        <f>IF('Log_working_3-way'!$D102="","",'True_Odds_Calculator_3-way'!O103/'True_Odds_Calculator_3-way'!B103-1)</f>
        <v>5.2603207456169763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6.6550651268259209E-2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1.0631675214306975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26.487122638140114</v>
      </c>
      <c r="I103" s="6">
        <f>IF('Log_working_3-way'!$D103="","",'True_Odds_Calculator_3-way'!O104/'True_Odds_Calculator_3-way'!B104-1)</f>
        <v>4.4887323641762089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6.2985310664841698E-2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1.0654978799187322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4.3538369398029824</v>
      </c>
      <c r="I104" s="6">
        <f>IF('Log_working_3-way'!$D104="","",'True_Odds_Calculator_3-way'!O105/'True_Odds_Calculator_3-way'!B105-1)</f>
        <v>5.211464152290505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6.3914711409051694E-2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1.0891136466205955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59.496152926789549</v>
      </c>
      <c r="I105" s="6">
        <f>IF('Log_working_3-way'!$D105="","",'True_Odds_Calculator_3-way'!O106/'True_Odds_Calculator_3-way'!B106-1)</f>
        <v>1.5996396939599582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5.79185105778659E-2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1.059508881155842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13.5832415164442</v>
      </c>
      <c r="I106" s="6">
        <f>IF('Log_working_3-way'!$D106="","",'True_Odds_Calculator_3-way'!O107/'True_Odds_Calculator_3-way'!B107-1)</f>
        <v>6.2194996176741597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6.2865960395980469E-2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1.0673557762678474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7.3480989755227579</v>
      </c>
      <c r="I107" s="6">
        <f>IF('Log_working_3-way'!$D107="","",'True_Odds_Calculator_3-way'!O108/'True_Odds_Calculator_3-way'!B108-1)</f>
        <v>4.2608061787024196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6.7389180948138172E-2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1.0369762049752855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1.7949164161788747</v>
      </c>
      <c r="I108" s="6">
        <f>IF('Log_working_3-way'!$D108="","",'True_Odds_Calculator_3-way'!O109/'True_Odds_Calculator_3-way'!B109-1)</f>
        <v>6.0206230802983765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3.4847901424720718E-2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1.0481227151846837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49.641132036643207</v>
      </c>
      <c r="I109" s="6">
        <f>IF('Log_working_3-way'!$D109="","",'True_Odds_Calculator_3-way'!O110/'True_Odds_Calculator_3-way'!B110-1)</f>
        <v>3.3289002733851314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3.6903694364784245E-2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1.029381644858127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13.561050657558125</v>
      </c>
      <c r="I110" s="6">
        <f>IF('Log_working_3-way'!$D110="","",'True_Odds_Calculator_3-way'!O111/'True_Odds_Calculator_3-way'!B111-1)</f>
        <v>9.1511481443397056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3.1734315206882302E-2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1.0314550608279338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6.5498024784954367</v>
      </c>
      <c r="I111" s="6">
        <f>IF('Log_working_3-way'!$D111="","",'True_Odds_Calculator_3-way'!O112/'True_Odds_Calculator_3-way'!B112-1)</f>
        <v>8.7517045588701361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3.3471149106288678E-2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1.035808385709629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29.147600645984681</v>
      </c>
      <c r="I112" s="6">
        <f>IF('Log_working_3-way'!$D112="","",'True_Odds_Calculator_3-way'!O113/'True_Odds_Calculator_3-way'!B113-1)</f>
        <v>6.0179617432160137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3.524033432695628E-2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1.0318471184168518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6.0676002879392694</v>
      </c>
      <c r="I113" s="6">
        <f>IF('Log_working_3-way'!$D113="","",'True_Odds_Calculator_3-way'!O114/'True_Odds_Calculator_3-way'!B114-1)</f>
        <v>7.7254324542460129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3.353353353353361E-2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1.0489221187528568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38.361770742924932</v>
      </c>
      <c r="I114" s="6">
        <f>IF('Log_working_3-way'!$D114="","",'True_Odds_Calculator_3-way'!O115/'True_Odds_Calculator_3-way'!B115-1)</f>
        <v>4.1806817349909204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4.3941531838207704E-2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1.0377294303449835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22.125667166367013</v>
      </c>
      <c r="I115" s="6">
        <f>IF('Log_working_3-way'!$D115="","",'True_Odds_Calculator_3-way'!O116/'True_Odds_Calculator_3-way'!B116-1)</f>
        <v>7.5246400651531484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3.9071407457455187E-2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1.0389035845926764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25.103501716331767</v>
      </c>
      <c r="I116" s="6">
        <f>IF('Log_working_3-way'!$D116="","",'True_Odds_Calculator_3-way'!O117/'True_Odds_Calculator_3-way'!B117-1)</f>
        <v>8.2235091611235074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3.9199123776529676E-2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1.0359844361804802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12.011075197595847</v>
      </c>
      <c r="I117" s="6">
        <f>IF('Log_working_3-way'!$D117="","",'True_Odds_Calculator_3-way'!O118/'True_Odds_Calculator_3-way'!B118-1)</f>
        <v>8.9524548693554813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3.884081683400753E-2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1.0533322188602263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6.9571999095772732</v>
      </c>
      <c r="I118" s="6">
        <f>IF('Log_working_3-way'!$D118="","",'True_Odds_Calculator_3-way'!O119/'True_Odds_Calculator_3-way'!B119-1)</f>
        <v>7.6970222152197909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5.5848338457034075E-2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1.0371210362287695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17.673482872686122</v>
      </c>
      <c r="I119" s="6">
        <f>IF('Log_working_3-way'!$D119="","",'True_Odds_Calculator_3-way'!O120/'True_Odds_Calculator_3-way'!B120-1)</f>
        <v>9.8353891597973462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3.9256998896733286E-2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1.0372671195237153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18.880896305766772</v>
      </c>
      <c r="I120" s="6">
        <f>IF('Log_working_3-way'!$D120="","",'True_Odds_Calculator_3-way'!O121/'True_Odds_Calculator_3-way'!B121-1)</f>
        <v>8.9485673349025756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3.9246757642425134E-2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1.0412877552981008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38.622094077539622</v>
      </c>
      <c r="I121" s="6">
        <f>IF('Log_working_3-way'!$D121="","",'True_Odds_Calculator_3-way'!O122/'True_Odds_Calculator_3-way'!B122-1)</f>
        <v>4.0492136497075659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3.7082673238279629E-2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1.0359346087042871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28.806961544307644</v>
      </c>
      <c r="I122" s="6">
        <f>IF('Log_working_3-way'!$D122="","",'True_Odds_Calculator_3-way'!O123/'True_Odds_Calculator_3-way'!B123-1)</f>
        <v>6.0543868081487764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3.546943169584682E-2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1.0306794087030495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17.465602018717156</v>
      </c>
      <c r="I123" s="6">
        <f>IF('Log_working_3-way'!$D123="","",'True_Odds_Calculator_3-way'!O124/'True_Odds_Calculator_3-way'!B124-1)</f>
        <v>8.2245335644675563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3.2679519855145944E-2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1.0323293550840176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22.714313842653425</v>
      </c>
      <c r="I124" s="6">
        <f>IF('Log_working_3-way'!$D124="","",'True_Odds_Calculator_3-way'!O125/'True_Odds_Calculator_3-way'!B125-1)</f>
        <v>7.0827864448831441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3.3443404594448722E-2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1.0469636298741403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48.193221868964102</v>
      </c>
      <c r="I125" s="6">
        <f>IF('Log_working_3-way'!$D125="","",'True_Odds_Calculator_3-way'!O126/'True_Odds_Calculator_3-way'!B126-1)</f>
        <v>3.0821485064594496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3.7143049893505253E-2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1.0428436550474158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5.2303710768779288</v>
      </c>
      <c r="I126" s="6">
        <f>IF('Log_working_3-way'!$D126="","",'True_Odds_Calculator_3-way'!O127/'True_Odds_Calculator_3-way'!B127-1)</f>
        <v>8.1200249691107462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4.451324689419911E-2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1.0595468786695432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4.6974215283670864</v>
      </c>
      <c r="I127" s="6">
        <f>IF('Log_working_3-way'!$D127="","",'True_Odds_Calculator_3-way'!O128/'True_Odds_Calculator_3-way'!B128-1)</f>
        <v>6.2019488015664939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5.9577748225048133E-2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1.0508879293743654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14.298273541689397</v>
      </c>
      <c r="I128" s="6">
        <f>IF('Log_working_3-way'!$D128="","",'True_Odds_Calculator_3-way'!O129/'True_Odds_Calculator_3-way'!B129-1)</f>
        <v>7.709901357743659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5.4287078383463916E-2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1.0300714862725411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11.900958681461555</v>
      </c>
      <c r="I129" s="6">
        <f>IF('Log_working_3-way'!$D129="","",'True_Odds_Calculator_3-way'!O130/'True_Odds_Calculator_3-way'!B130-1)</f>
        <v>7.7871277940322248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3.246868922710977E-2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1.0448301730327669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45.499271733699054</v>
      </c>
      <c r="I130" s="6">
        <f>IF('Log_working_3-way'!$D130="","",'True_Odds_Calculator_3-way'!O131/'True_Odds_Calculator_3-way'!B131-1)</f>
        <v>2.8261650555942914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3.7119654650964229E-2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1.0301848491084928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8.2254208430396147</v>
      </c>
      <c r="I131" s="6">
        <f>IF('Log_working_3-way'!$D131="","",'True_Odds_Calculator_3-way'!O132/'True_Odds_Calculator_3-way'!B132-1)</f>
        <v>10.053321064861747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3.2580199246865948E-2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1.0366669953279504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2.7682802967856373</v>
      </c>
      <c r="I132" s="6">
        <f>IF('Log_working_3-way'!$D132="","",'True_Odds_Calculator_3-way'!O133/'True_Odds_Calculator_3-way'!B133-1)</f>
        <v>7.7532244707850122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3.6467686377282593E-2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1.0350204247434109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14.055454656457785</v>
      </c>
      <c r="I133" s="6">
        <f>IF('Log_working_3-way'!$D133="","",'True_Odds_Calculator_3-way'!O134/'True_Odds_Calculator_3-way'!B134-1)</f>
        <v>9.4276813225546032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3.7683909241551516E-2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1.0260984843476115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28.753570018532539</v>
      </c>
      <c r="I134" s="6">
        <f>IF('Log_working_3-way'!$D134="","",'True_Odds_Calculator_3-way'!O135/'True_Odds_Calculator_3-way'!B135-1)</f>
        <v>5.6450565984984875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2.5897018642507819E-2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1.0409341089968449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15.916014393802541</v>
      </c>
      <c r="I135" s="6">
        <f>IF('Log_working_3-way'!$D135="","",'True_Odds_Calculator_3-way'!O136/'True_Odds_Calculator_3-way'!B136-1)</f>
        <v>9.7178971076671488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4.3633568802470268E-2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1.0257883562883485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14.320506029118432</v>
      </c>
      <c r="I136" s="6">
        <f>IF('Log_working_3-way'!$D136="","",'True_Odds_Calculator_3-way'!O137/'True_Odds_Calculator_3-way'!B137-1)</f>
        <v>8.9308292916446739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2.7840694467549332E-2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1.0357725939431983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40.418649761767746</v>
      </c>
      <c r="I137" s="6">
        <f>IF('Log_working_3-way'!$D137="","",'True_Odds_Calculator_3-way'!O138/'True_Odds_Calculator_3-way'!B138-1)</f>
        <v>4.2194441905094262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3.1385927478935427E-2</v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1.69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5.91</v>
      </c>
      <c r="D2" s="9">
        <f>(K2/(AR2+K2-(AR2*K2)))</f>
        <v>0.58065240841356214</v>
      </c>
      <c r="E2" s="9">
        <f>(L2/(AR2+L2-(AR2*L2)))</f>
        <v>0.25645828737383702</v>
      </c>
      <c r="F2" s="9">
        <f>(M2/(AR2+M2-(AR2*M2)))</f>
        <v>0.16288930421260095</v>
      </c>
      <c r="G2" s="9">
        <f>AR2</f>
        <v>1.0466677205291224</v>
      </c>
      <c r="H2" s="9">
        <f>IF(A2="","",1/D2)</f>
        <v>1.7222007271650943</v>
      </c>
      <c r="I2" s="9">
        <f>IF(B2="","",1/E2)</f>
        <v>3.8992695858656683</v>
      </c>
      <c r="J2" s="9">
        <f>IF(C2="","",1/F2)</f>
        <v>6.1391385077979912</v>
      </c>
      <c r="K2" s="11">
        <f>1/A2</f>
        <v>0.59171597633136097</v>
      </c>
      <c r="L2" s="11">
        <f>1/B2</f>
        <v>0.26525198938992045</v>
      </c>
      <c r="M2" s="11">
        <f>1/C2</f>
        <v>0.16920473773265651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-0.2492268429946124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0.2222848798239504</v>
      </c>
      <c r="Q2" s="11">
        <f>2*'OddsRatio_working_3-way'!K2*'OddsRatio_working_3-way'!L2*'OddsRatio_working_3-way'!M2</f>
        <v>5.3114666624599856E-2</v>
      </c>
      <c r="R2" s="11">
        <f>O2/N2</f>
        <v>0</v>
      </c>
      <c r="S2" s="11">
        <f>P2/N2</f>
        <v>-0.89189782750951752</v>
      </c>
      <c r="T2" s="11">
        <f>Q2/N2</f>
        <v>-0.21311776045627656</v>
      </c>
      <c r="U2" s="11">
        <f>'OddsRatio_working_3-way'!S2-'OddsRatio_working_3-way'!R2^2/3</f>
        <v>-0.89189782750951752</v>
      </c>
      <c r="V2" s="11">
        <f>'OddsRatio_working_3-way'!S2*'OddsRatio_working_3-way'!R2/3-2*'OddsRatio_working_3-way'!R2^3/27-'OddsRatio_working_3-way'!T2</f>
        <v>0.21311776045627656</v>
      </c>
      <c r="W2" s="11">
        <f>'OddsRatio_working_3-way'!V2^2+4*'OddsRatio_working_3-way'!U2^3/27</f>
        <v>-5.9690217365786828E-2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0.16210289725023863</v>
      </c>
      <c r="Y2" s="11">
        <f>IF('OddsRatio_working_3-way'!W2&gt;=0,IF('OddsRatio_working_3-way'!V2+SQRT('OddsRatio_working_3-way'!W2)&gt;0,0,PI()),ACOS('OddsRatio_working_3-way'!V2/(2*'OddsRatio_working_3-way'!X2)))</f>
        <v>0.85349507922158563</v>
      </c>
      <c r="Z2" s="11">
        <f>'OddsRatio_working_3-way'!X2^(1/3)*COS('OddsRatio_working_3-way'!Y2/3)</f>
        <v>0.52333386026456119</v>
      </c>
      <c r="AA2" s="11">
        <f>'OddsRatio_working_3-way'!X2^(1/3)*COS(('OddsRatio_working_3-way'!Y2+2*PI())/3)</f>
        <v>-0.39420262307129211</v>
      </c>
      <c r="AB2" s="11">
        <f>'OddsRatio_working_3-way'!X2^(1/3)*COS(('OddsRatio_working_3-way'!Y2+4*PI())/3)</f>
        <v>-0.12913123719326902</v>
      </c>
      <c r="AC2" s="11">
        <f>'OddsRatio_working_3-way'!X2^(1/3)*SIN('OddsRatio_working_3-way'!Y2/3)</f>
        <v>0.15303903599114382</v>
      </c>
      <c r="AD2" s="11">
        <f>'OddsRatio_working_3-way'!X2^(1/3)*SIN(('OddsRatio_working_3-way'!Y2+2*PI())/3)</f>
        <v>0.3767008996541138</v>
      </c>
      <c r="AE2" s="11">
        <f>'OddsRatio_working_3-way'!X2^(1/3)*SIN(('OddsRatio_working_3-way'!Y2+4*PI())/3)</f>
        <v>-0.52973993564525756</v>
      </c>
      <c r="AF2" s="11">
        <f>-'OddsRatio_working_3-way'!U2/(3*'OddsRatio_working_3-way'!X2^(1/3))*COS(('OddsRatio_working_3-way'!Y2)/3)</f>
        <v>0.52333386026456108</v>
      </c>
      <c r="AG2" s="11">
        <f>-'OddsRatio_working_3-way'!U2/(3*'OddsRatio_working_3-way'!X2^(1/3))*COS(('OddsRatio_working_3-way'!Y2+2*PI())/3)</f>
        <v>-0.394202623071292</v>
      </c>
      <c r="AH2" s="11">
        <f>-'OddsRatio_working_3-way'!U2/(3*'OddsRatio_working_3-way'!X2^(1/3))*COS(('OddsRatio_working_3-way'!Y2+4*PI())/3)</f>
        <v>-0.12913123719326899</v>
      </c>
      <c r="AI2" s="11">
        <f>'OddsRatio_working_3-way'!U2/(3*'OddsRatio_working_3-way'!X2^(1/3))*SIN(('OddsRatio_working_3-way'!Y2)/3)</f>
        <v>-0.1530390359911438</v>
      </c>
      <c r="AJ2" s="11">
        <f>'OddsRatio_working_3-way'!U2/(3*'OddsRatio_working_3-way'!X2^(1/3))*SIN(('OddsRatio_working_3-way'!Y2+2*PI())/3)</f>
        <v>-0.37670089965411369</v>
      </c>
      <c r="AK2" s="11">
        <f>'OddsRatio_working_3-way'!U2/(3*'OddsRatio_working_3-way'!X2^(1/3))*SIN(('OddsRatio_working_3-way'!Y2+4*PI())/3)</f>
        <v>0.52973993564525745</v>
      </c>
      <c r="AL2" s="11">
        <f>'OddsRatio_working_3-way'!Z2+'OddsRatio_working_3-way'!AF2</f>
        <v>1.0466677205291224</v>
      </c>
      <c r="AM2" s="11">
        <f>'OddsRatio_working_3-way'!AA2+'OddsRatio_working_3-way'!AG2</f>
        <v>-0.78840524614258412</v>
      </c>
      <c r="AN2" s="11">
        <f>'OddsRatio_working_3-way'!AB2+'OddsRatio_working_3-way'!AH2</f>
        <v>-0.25826247438653804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1.0466677205291224</v>
      </c>
      <c r="AS2" s="11">
        <f>IF(('OddsRatio_working_3-way'!X2=0),IF(Q2&gt;0,-Q2^(1/3),(-Q2)^(1/3)),'OddsRatio_working_3-way'!AM2-'OddsRatio_working_3-way'!R2/3)</f>
        <v>-0.78840524614258412</v>
      </c>
      <c r="AT2" s="11">
        <f>IF(('OddsRatio_working_3-way'!X2=0),IF(Q2&gt;0,-Q2^(1/3),(-Q2)^(1/3)),'OddsRatio_working_3-way'!AN2-'OddsRatio_working_3-way'!R2/3)</f>
        <v>-0.25826247438653804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3.87</v>
      </c>
      <c r="B3" s="4">
        <f>IF('True_Odds_Calculator_3-way'!B4="","",'True_Odds_Calculator_3-way'!B4)</f>
        <v>3.52</v>
      </c>
      <c r="C3" s="4">
        <f>IF('True_Odds_Calculator_3-way'!C4="","",'True_Odds_Calculator_3-way'!C4)</f>
        <v>2.08</v>
      </c>
      <c r="D3" s="9">
        <f t="shared" ref="D3" si="0">(K3/(AR3+K3-(AR3*K3)))</f>
        <v>0.2515076748242206</v>
      </c>
      <c r="E3" s="9">
        <f t="shared" ref="E3" si="1">(L3/(AR3+L3-(AR3*L3)))</f>
        <v>0.27677122852956865</v>
      </c>
      <c r="F3" s="9">
        <f t="shared" ref="F3" si="2">(M3/(AR3+M3-(AR3*M3)))</f>
        <v>0.47172109664621048</v>
      </c>
      <c r="G3" s="9">
        <f t="shared" ref="G3" si="3">AR3</f>
        <v>1.0369413965427308</v>
      </c>
      <c r="H3" s="9">
        <f t="shared" ref="H3" si="4">IF(A3="","",1/D3)</f>
        <v>3.9760218080776371</v>
      </c>
      <c r="I3" s="9">
        <f t="shared" ref="I3" si="5">IF(B3="","",1/E3)</f>
        <v>3.6130923192876812</v>
      </c>
      <c r="J3" s="9">
        <f t="shared" ref="J3" si="6">IF(C3="","",1/F3)</f>
        <v>2.11989670826615</v>
      </c>
      <c r="K3" s="11">
        <f t="shared" ref="K3" si="7">1/A3</f>
        <v>0.25839793281653745</v>
      </c>
      <c r="L3" s="11">
        <f t="shared" ref="L3" si="8">1/B3</f>
        <v>0.28409090909090912</v>
      </c>
      <c r="M3" s="11">
        <f t="shared" ref="M3" si="9">1/C3</f>
        <v>0.48076923076923073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-0.27566982436168475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0.22834279738349503</v>
      </c>
      <c r="Q3" s="11">
        <f>2*'OddsRatio_working_3-way'!K3*'OddsRatio_working_3-way'!L3*'OddsRatio_working_3-way'!M3</f>
        <v>7.0585099654867103E-2</v>
      </c>
      <c r="R3" s="11">
        <f t="shared" ref="R3" si="10">O3/N3</f>
        <v>0</v>
      </c>
      <c r="S3" s="11">
        <f t="shared" ref="S3" si="11">P3/N3</f>
        <v>-0.82831988561760161</v>
      </c>
      <c r="T3" s="11">
        <f t="shared" ref="T3" si="12">Q3/N3</f>
        <v>-0.25604942368395728</v>
      </c>
      <c r="U3" s="11">
        <f>'OddsRatio_working_3-way'!S3-'OddsRatio_working_3-way'!R3^2/3</f>
        <v>-0.82831988561760161</v>
      </c>
      <c r="V3" s="11">
        <f>'OddsRatio_working_3-way'!S3*'OddsRatio_working_3-way'!R3/3-2*'OddsRatio_working_3-way'!R3^3/27-'OddsRatio_working_3-way'!T3</f>
        <v>0.25604942368395728</v>
      </c>
      <c r="W3" s="11">
        <f>'OddsRatio_working_3-way'!V3^2+4*'OddsRatio_working_3-way'!U3^3/27</f>
        <v>-1.8634504719453812E-2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0.14508257311643297</v>
      </c>
      <c r="Y3" s="11">
        <f>IF('OddsRatio_working_3-way'!W3&gt;=0,IF('OddsRatio_working_3-way'!V3+SQRT('OddsRatio_working_3-way'!W3)&gt;0,0,PI()),ACOS('OddsRatio_working_3-way'!V3/(2*'OddsRatio_working_3-way'!X3)))</f>
        <v>0.48980092291944022</v>
      </c>
      <c r="Z3" s="11">
        <f>'OddsRatio_working_3-way'!X3^(1/3)*COS('OddsRatio_working_3-way'!Y3/3)</f>
        <v>0.51847069827136538</v>
      </c>
      <c r="AA3" s="11">
        <f>'OddsRatio_working_3-way'!X3^(1/3)*COS(('OddsRatio_working_3-way'!Y3+2*PI())/3)</f>
        <v>-0.33320204893973326</v>
      </c>
      <c r="AB3" s="11">
        <f>'OddsRatio_working_3-way'!X3^(1/3)*COS(('OddsRatio_working_3-way'!Y3+4*PI())/3)</f>
        <v>-0.1852686493316322</v>
      </c>
      <c r="AC3" s="11">
        <f>'OddsRatio_working_3-way'!X3^(1/3)*SIN('OddsRatio_working_3-way'!Y3/3)</f>
        <v>8.5409388085873783E-2</v>
      </c>
      <c r="AD3" s="11">
        <f>'OddsRatio_working_3-way'!X3^(1/3)*SIN(('OddsRatio_working_3-way'!Y3+2*PI())/3)</f>
        <v>0.4063041017779222</v>
      </c>
      <c r="AE3" s="11">
        <f>'OddsRatio_working_3-way'!X3^(1/3)*SIN(('OddsRatio_working_3-way'!Y3+4*PI())/3)</f>
        <v>-0.49171348986379582</v>
      </c>
      <c r="AF3" s="11">
        <f>-'OddsRatio_working_3-way'!U3/(3*'OddsRatio_working_3-way'!X3^(1/3))*COS(('OddsRatio_working_3-way'!Y3)/3)</f>
        <v>0.51847069827136538</v>
      </c>
      <c r="AG3" s="11">
        <f>-'OddsRatio_working_3-way'!U3/(3*'OddsRatio_working_3-way'!X3^(1/3))*COS(('OddsRatio_working_3-way'!Y3+2*PI())/3)</f>
        <v>-0.33320204893973326</v>
      </c>
      <c r="AH3" s="11">
        <f>-'OddsRatio_working_3-way'!U3/(3*'OddsRatio_working_3-way'!X3^(1/3))*COS(('OddsRatio_working_3-way'!Y3+4*PI())/3)</f>
        <v>-0.1852686493316322</v>
      </c>
      <c r="AI3" s="11">
        <f>'OddsRatio_working_3-way'!U3/(3*'OddsRatio_working_3-way'!X3^(1/3))*SIN(('OddsRatio_working_3-way'!Y3)/3)</f>
        <v>-8.5409388085873783E-2</v>
      </c>
      <c r="AJ3" s="11">
        <f>'OddsRatio_working_3-way'!U3/(3*'OddsRatio_working_3-way'!X3^(1/3))*SIN(('OddsRatio_working_3-way'!Y3+2*PI())/3)</f>
        <v>-0.4063041017779222</v>
      </c>
      <c r="AK3" s="11">
        <f>'OddsRatio_working_3-way'!U3/(3*'OddsRatio_working_3-way'!X3^(1/3))*SIN(('OddsRatio_working_3-way'!Y3+4*PI())/3)</f>
        <v>0.49171348986379582</v>
      </c>
      <c r="AL3" s="11">
        <f>'OddsRatio_working_3-way'!Z3+'OddsRatio_working_3-way'!AF3</f>
        <v>1.0369413965427308</v>
      </c>
      <c r="AM3" s="11">
        <f>'OddsRatio_working_3-way'!AA3+'OddsRatio_working_3-way'!AG3</f>
        <v>-0.66640409787946653</v>
      </c>
      <c r="AN3" s="11">
        <f>'OddsRatio_working_3-way'!AB3+'OddsRatio_working_3-way'!AH3</f>
        <v>-0.3705372986632644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1.0369413965427308</v>
      </c>
      <c r="AS3" s="11">
        <f>IF(('OddsRatio_working_3-way'!X3=0),IF(Q3&gt;0,-Q3^(1/3),(-Q3)^(1/3)),'OddsRatio_working_3-way'!AM3-'OddsRatio_working_3-way'!R3/3)</f>
        <v>-0.66640409787946653</v>
      </c>
      <c r="AT3" s="11">
        <f>IF(('OddsRatio_working_3-way'!X3=0),IF(Q3&gt;0,-Q3^(1/3),(-Q3)^(1/3)),'OddsRatio_working_3-way'!AN3-'OddsRatio_working_3-way'!R3/3)</f>
        <v>-0.3705372986632644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3.35</v>
      </c>
      <c r="B4" s="4">
        <f>IF('True_Odds_Calculator_3-way'!B5="","",'True_Odds_Calculator_3-way'!B5)</f>
        <v>3.6</v>
      </c>
      <c r="C4" s="4">
        <f>IF('True_Odds_Calculator_3-way'!C5="","",'True_Odds_Calculator_3-way'!C5)</f>
        <v>2.2400000000000002</v>
      </c>
      <c r="D4" s="9">
        <f t="shared" ref="D4:D67" si="13">(K4/(AR4+K4-(AR4*K4)))</f>
        <v>0.29128205251003175</v>
      </c>
      <c r="E4" s="9">
        <f t="shared" ref="E4:E67" si="14">(L4/(AR4+L4-(AR4*L4)))</f>
        <v>0.27086039078518037</v>
      </c>
      <c r="F4" s="9">
        <f t="shared" ref="F4:F67" si="15">(M4/(AR4+M4-(AR4*M4)))</f>
        <v>0.43785755670478765</v>
      </c>
      <c r="G4" s="9">
        <f t="shared" ref="G4:G67" si="16">AR4</f>
        <v>1.0353610966281335</v>
      </c>
      <c r="H4" s="9">
        <f t="shared" ref="H4:H67" si="17">IF(A4="","",1/D4)</f>
        <v>3.4330985770761142</v>
      </c>
      <c r="I4" s="9">
        <f t="shared" ref="I4:I67" si="18">IF(B4="","",1/E4)</f>
        <v>3.6919388512331466</v>
      </c>
      <c r="J4" s="9">
        <f t="shared" ref="J4:J67" si="19">IF(C4="","",1/F4)</f>
        <v>2.2838477598188858</v>
      </c>
      <c r="K4" s="11">
        <f t="shared" ref="K4:K67" si="20">1/A4</f>
        <v>0.29850746268656714</v>
      </c>
      <c r="L4" s="11">
        <f t="shared" ref="L4:L67" si="21">1/B4</f>
        <v>0.27777777777777779</v>
      </c>
      <c r="M4" s="11">
        <f t="shared" ref="M4:M67" si="22">1/C4</f>
        <v>0.4464285714285714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-0.28045782989812829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0.22913705283108268</v>
      </c>
      <c r="Q4" s="11">
        <f>2*'OddsRatio_working_3-way'!K4*'OddsRatio_working_3-way'!L4*'OddsRatio_working_3-way'!M4</f>
        <v>7.403458895996208E-2</v>
      </c>
      <c r="R4" s="11">
        <f t="shared" ref="R4:R67" si="23">O4/N4</f>
        <v>0</v>
      </c>
      <c r="S4" s="11">
        <f t="shared" ref="S4:S67" si="24">P4/N4</f>
        <v>-0.81701071749115706</v>
      </c>
      <c r="T4" s="11">
        <f t="shared" ref="T4:T67" si="25">Q4/N4</f>
        <v>-0.26397761469827363</v>
      </c>
      <c r="U4" s="11">
        <f>'OddsRatio_working_3-way'!S4-'OddsRatio_working_3-way'!R4^2/3</f>
        <v>-0.81701071749115706</v>
      </c>
      <c r="V4" s="11">
        <f>'OddsRatio_working_3-way'!S4*'OddsRatio_working_3-way'!R4/3-2*'OddsRatio_working_3-way'!R4^3/27-'OddsRatio_working_3-way'!T4</f>
        <v>0.26397761469827363</v>
      </c>
      <c r="W4" s="11">
        <f>'OddsRatio_working_3-way'!V4^2+4*'OddsRatio_working_3-way'!U4^3/27</f>
        <v>-1.1109889264713374E-2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0.14212148881019329</v>
      </c>
      <c r="Y4" s="11">
        <f>IF('OddsRatio_working_3-way'!W4&gt;=0,IF('OddsRatio_working_3-way'!V4+SQRT('OddsRatio_working_3-way'!W4)&gt;0,0,PI()),ACOS('OddsRatio_working_3-way'!V4/(2*'OddsRatio_working_3-way'!X4)))</f>
        <v>0.37989362799019544</v>
      </c>
      <c r="Z4" s="11">
        <f>'OddsRatio_working_3-way'!X4^(1/3)*COS('OddsRatio_working_3-way'!Y4/3)</f>
        <v>0.51768054831406674</v>
      </c>
      <c r="AA4" s="11">
        <f>'OddsRatio_working_3-way'!X4^(1/3)*COS(('OddsRatio_working_3-way'!Y4+2*PI())/3)</f>
        <v>-0.3159175620719713</v>
      </c>
      <c r="AB4" s="11">
        <f>'OddsRatio_working_3-way'!X4^(1/3)*COS(('OddsRatio_working_3-way'!Y4+4*PI())/3)</f>
        <v>-0.20176298624209535</v>
      </c>
      <c r="AC4" s="11">
        <f>'OddsRatio_working_3-way'!X4^(1/3)*SIN('OddsRatio_working_3-way'!Y4/3)</f>
        <v>6.590717508460632E-2</v>
      </c>
      <c r="AD4" s="11">
        <f>'OddsRatio_working_3-way'!X4^(1/3)*SIN(('OddsRatio_working_3-way'!Y4+2*PI())/3)</f>
        <v>0.41537091834273604</v>
      </c>
      <c r="AE4" s="11">
        <f>'OddsRatio_working_3-way'!X4^(1/3)*SIN(('OddsRatio_working_3-way'!Y4+4*PI())/3)</f>
        <v>-0.48127809342734246</v>
      </c>
      <c r="AF4" s="11">
        <f>-'OddsRatio_working_3-way'!U4/(3*'OddsRatio_working_3-way'!X4^(1/3))*COS(('OddsRatio_working_3-way'!Y4)/3)</f>
        <v>0.51768054831406662</v>
      </c>
      <c r="AG4" s="11">
        <f>-'OddsRatio_working_3-way'!U4/(3*'OddsRatio_working_3-way'!X4^(1/3))*COS(('OddsRatio_working_3-way'!Y4+2*PI())/3)</f>
        <v>-0.31591756207197119</v>
      </c>
      <c r="AH4" s="11">
        <f>-'OddsRatio_working_3-way'!U4/(3*'OddsRatio_working_3-way'!X4^(1/3))*COS(('OddsRatio_working_3-way'!Y4+4*PI())/3)</f>
        <v>-0.20176298624209529</v>
      </c>
      <c r="AI4" s="11">
        <f>'OddsRatio_working_3-way'!U4/(3*'OddsRatio_working_3-way'!X4^(1/3))*SIN(('OddsRatio_working_3-way'!Y4)/3)</f>
        <v>-6.5907175084606306E-2</v>
      </c>
      <c r="AJ4" s="11">
        <f>'OddsRatio_working_3-way'!U4/(3*'OddsRatio_working_3-way'!X4^(1/3))*SIN(('OddsRatio_working_3-way'!Y4+2*PI())/3)</f>
        <v>-0.41537091834273598</v>
      </c>
      <c r="AK4" s="11">
        <f>'OddsRatio_working_3-way'!U4/(3*'OddsRatio_working_3-way'!X4^(1/3))*SIN(('OddsRatio_working_3-way'!Y4+4*PI())/3)</f>
        <v>0.48127809342734235</v>
      </c>
      <c r="AL4" s="11">
        <f>'OddsRatio_working_3-way'!Z4+'OddsRatio_working_3-way'!AF4</f>
        <v>1.0353610966281335</v>
      </c>
      <c r="AM4" s="11">
        <f>'OddsRatio_working_3-way'!AA4+'OddsRatio_working_3-way'!AG4</f>
        <v>-0.63183512414394249</v>
      </c>
      <c r="AN4" s="11">
        <f>'OddsRatio_working_3-way'!AB4+'OddsRatio_working_3-way'!AH4</f>
        <v>-0.40352597248419064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1.0353610966281335</v>
      </c>
      <c r="AS4" s="11">
        <f>IF(('OddsRatio_working_3-way'!X4=0),IF(Q4&gt;0,-Q4^(1/3),(-Q4)^(1/3)),'OddsRatio_working_3-way'!AM4-'OddsRatio_working_3-way'!R4/3)</f>
        <v>-0.63183512414394249</v>
      </c>
      <c r="AT4" s="11">
        <f>IF(('OddsRatio_working_3-way'!X4=0),IF(Q4&gt;0,-Q4^(1/3),(-Q4)^(1/3)),'OddsRatio_working_3-way'!AN4-'OddsRatio_working_3-way'!R4/3)</f>
        <v>-0.40352597248419064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7.76</v>
      </c>
      <c r="B5" s="4">
        <f>IF('True_Odds_Calculator_3-way'!B6="","",'True_Odds_Calculator_3-way'!B6)</f>
        <v>5.82</v>
      </c>
      <c r="C5" s="4">
        <f>IF('True_Odds_Calculator_3-way'!C6="","",'True_Odds_Calculator_3-way'!C6)</f>
        <v>1.38</v>
      </c>
      <c r="D5" s="9">
        <f t="shared" si="13"/>
        <v>0.12270144498251732</v>
      </c>
      <c r="E5" s="9">
        <f t="shared" si="14"/>
        <v>0.16398874590853757</v>
      </c>
      <c r="F5" s="9">
        <f t="shared" si="15"/>
        <v>0.71330980910894504</v>
      </c>
      <c r="G5" s="9">
        <f t="shared" si="16"/>
        <v>1.0576720817962366</v>
      </c>
      <c r="H5" s="9">
        <f t="shared" si="17"/>
        <v>8.1498632729425591</v>
      </c>
      <c r="I5" s="9">
        <f t="shared" si="18"/>
        <v>6.0979794342578604</v>
      </c>
      <c r="J5" s="9">
        <f t="shared" si="19"/>
        <v>1.4019153910825699</v>
      </c>
      <c r="K5" s="11">
        <f t="shared" si="20"/>
        <v>0.12886597938144331</v>
      </c>
      <c r="L5" s="11">
        <f t="shared" si="21"/>
        <v>0.1718213058419244</v>
      </c>
      <c r="M5" s="11">
        <f t="shared" si="22"/>
        <v>0.7246376811594204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-0.19866142140606458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0.19189664741795684</v>
      </c>
      <c r="Q5" s="11">
        <f>2*'OddsRatio_working_3-way'!K5*'OddsRatio_working_3-way'!L5*'OddsRatio_working_3-way'!M5</f>
        <v>3.2089740370895799E-2</v>
      </c>
      <c r="R5" s="11">
        <f t="shared" si="23"/>
        <v>0</v>
      </c>
      <c r="S5" s="11">
        <f t="shared" si="24"/>
        <v>-0.9659482251751309</v>
      </c>
      <c r="T5" s="11">
        <f t="shared" si="25"/>
        <v>-0.16152980354099183</v>
      </c>
      <c r="U5" s="11">
        <f>'OddsRatio_working_3-way'!S5-'OddsRatio_working_3-way'!R5^2/3</f>
        <v>-0.9659482251751309</v>
      </c>
      <c r="V5" s="11">
        <f>'OddsRatio_working_3-way'!S5*'OddsRatio_working_3-way'!R5/3-2*'OddsRatio_working_3-way'!R5^3/27-'OddsRatio_working_3-way'!T5</f>
        <v>0.16152980354099183</v>
      </c>
      <c r="W5" s="11">
        <f>'OddsRatio_working_3-way'!V5^2+4*'OddsRatio_working_3-way'!U5^3/27</f>
        <v>-0.10743164283510602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0.18270435152665182</v>
      </c>
      <c r="Y5" s="11">
        <f>IF('OddsRatio_working_3-way'!W5&gt;=0,IF('OddsRatio_working_3-way'!V5+SQRT('OddsRatio_working_3-way'!W5)&gt;0,0,PI()),ACOS('OddsRatio_working_3-way'!V5/(2*'OddsRatio_working_3-way'!X5)))</f>
        <v>1.1129108125740288</v>
      </c>
      <c r="Z5" s="11">
        <f>'OddsRatio_working_3-way'!X5^(1/3)*COS('OddsRatio_working_3-way'!Y5/3)</f>
        <v>0.52883604089811831</v>
      </c>
      <c r="AA5" s="11">
        <f>'OddsRatio_working_3-way'!X5^(1/3)*COS(('OddsRatio_working_3-way'!Y5+2*PI())/3)</f>
        <v>-0.44256511607283144</v>
      </c>
      <c r="AB5" s="11">
        <f>'OddsRatio_working_3-way'!X5^(1/3)*COS(('OddsRatio_working_3-way'!Y5+4*PI())/3)</f>
        <v>-8.6270924825287018E-2</v>
      </c>
      <c r="AC5" s="11">
        <f>'OddsRatio_working_3-way'!X5^(1/3)*SIN('OddsRatio_working_3-way'!Y5/3)</f>
        <v>0.20570654722746998</v>
      </c>
      <c r="AD5" s="11">
        <f>'OddsRatio_working_3-way'!X5^(1/3)*SIN(('OddsRatio_working_3-way'!Y5+2*PI())/3)</f>
        <v>0.35513217224082194</v>
      </c>
      <c r="AE5" s="11">
        <f>'OddsRatio_working_3-way'!X5^(1/3)*SIN(('OddsRatio_working_3-way'!Y5+4*PI())/3)</f>
        <v>-0.56083871946829178</v>
      </c>
      <c r="AF5" s="11">
        <f>-'OddsRatio_working_3-way'!U5/(3*'OddsRatio_working_3-way'!X5^(1/3))*COS(('OddsRatio_working_3-way'!Y5)/3)</f>
        <v>0.52883604089811842</v>
      </c>
      <c r="AG5" s="11">
        <f>-'OddsRatio_working_3-way'!U5/(3*'OddsRatio_working_3-way'!X5^(1/3))*COS(('OddsRatio_working_3-way'!Y5+2*PI())/3)</f>
        <v>-0.44256511607283155</v>
      </c>
      <c r="AH5" s="11">
        <f>-'OddsRatio_working_3-way'!U5/(3*'OddsRatio_working_3-way'!X5^(1/3))*COS(('OddsRatio_working_3-way'!Y5+4*PI())/3)</f>
        <v>-8.6270924825287032E-2</v>
      </c>
      <c r="AI5" s="11">
        <f>'OddsRatio_working_3-way'!U5/(3*'OddsRatio_working_3-way'!X5^(1/3))*SIN(('OddsRatio_working_3-way'!Y5)/3)</f>
        <v>-0.20570654722747003</v>
      </c>
      <c r="AJ5" s="11">
        <f>'OddsRatio_working_3-way'!U5/(3*'OddsRatio_working_3-way'!X5^(1/3))*SIN(('OddsRatio_working_3-way'!Y5+2*PI())/3)</f>
        <v>-0.355132172240822</v>
      </c>
      <c r="AK5" s="11">
        <f>'OddsRatio_working_3-way'!U5/(3*'OddsRatio_working_3-way'!X5^(1/3))*SIN(('OddsRatio_working_3-way'!Y5+4*PI())/3)</f>
        <v>0.56083871946829189</v>
      </c>
      <c r="AL5" s="11">
        <f>'OddsRatio_working_3-way'!Z5+'OddsRatio_working_3-way'!AF5</f>
        <v>1.0576720817962366</v>
      </c>
      <c r="AM5" s="11">
        <f>'OddsRatio_working_3-way'!AA5+'OddsRatio_working_3-way'!AG5</f>
        <v>-0.885130232145663</v>
      </c>
      <c r="AN5" s="11">
        <f>'OddsRatio_working_3-way'!AB5+'OddsRatio_working_3-way'!AH5</f>
        <v>-0.17254184965057406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1.0576720817962366</v>
      </c>
      <c r="AS5" s="11">
        <f>IF(('OddsRatio_working_3-way'!X5=0),IF(Q5&gt;0,-Q5^(1/3),(-Q5)^(1/3)),'OddsRatio_working_3-way'!AM5-'OddsRatio_working_3-way'!R5/3)</f>
        <v>-0.885130232145663</v>
      </c>
      <c r="AT5" s="11">
        <f>IF(('OddsRatio_working_3-way'!X5=0),IF(Q5&gt;0,-Q5^(1/3),(-Q5)^(1/3)),'OddsRatio_working_3-way'!AN5-'OddsRatio_working_3-way'!R5/3)</f>
        <v>-0.17254184965057406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3.58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2</v>
      </c>
      <c r="D6" s="9">
        <f t="shared" si="13"/>
        <v>0.26509875751517498</v>
      </c>
      <c r="E6" s="9">
        <f t="shared" si="14"/>
        <v>0.2528545960216359</v>
      </c>
      <c r="F6" s="9">
        <f t="shared" si="15"/>
        <v>0.48204664646318918</v>
      </c>
      <c r="G6" s="9">
        <f t="shared" si="16"/>
        <v>1.0744880341707006</v>
      </c>
      <c r="H6" s="9">
        <f t="shared" si="17"/>
        <v>3.7721791281604076</v>
      </c>
      <c r="I6" s="9">
        <f t="shared" si="18"/>
        <v>3.9548420939694267</v>
      </c>
      <c r="J6" s="9">
        <f t="shared" si="19"/>
        <v>2.0744880341707006</v>
      </c>
      <c r="K6" s="11">
        <f t="shared" si="20"/>
        <v>0.27932960893854747</v>
      </c>
      <c r="L6" s="11">
        <f t="shared" si="21"/>
        <v>0.26666666666666666</v>
      </c>
      <c r="M6" s="11">
        <f t="shared" si="22"/>
        <v>0.5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-0.264245810055866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0.23575418994413411</v>
      </c>
      <c r="Q6" s="11">
        <f>2*'OddsRatio_working_3-way'!K6*'OddsRatio_working_3-way'!L6*'OddsRatio_working_3-way'!M6</f>
        <v>7.4487895716945987E-2</v>
      </c>
      <c r="R6" s="11">
        <f t="shared" si="23"/>
        <v>0</v>
      </c>
      <c r="S6" s="11">
        <f t="shared" si="24"/>
        <v>-0.89217758985200823</v>
      </c>
      <c r="T6" s="11">
        <f t="shared" si="25"/>
        <v>-0.28188865398167712</v>
      </c>
      <c r="U6" s="11">
        <f>'OddsRatio_working_3-way'!S6-'OddsRatio_working_3-way'!R6^2/3</f>
        <v>-0.89217758985200823</v>
      </c>
      <c r="V6" s="11">
        <f>'OddsRatio_working_3-way'!S6*'OddsRatio_working_3-way'!R6/3-2*'OddsRatio_working_3-way'!R6^3/27-'OddsRatio_working_3-way'!T6</f>
        <v>0.28188865398167712</v>
      </c>
      <c r="W6" s="11">
        <f>'OddsRatio_working_3-way'!V6^2+4*'OddsRatio_working_3-way'!U6^3/27</f>
        <v>-2.5747124231617555E-2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0.16217917365927356</v>
      </c>
      <c r="Y6" s="11">
        <f>IF('OddsRatio_working_3-way'!W6&gt;=0,IF('OddsRatio_working_3-way'!V6+SQRT('OddsRatio_working_3-way'!W6)&gt;0,0,PI()),ACOS('OddsRatio_working_3-way'!V6/(2*'OddsRatio_working_3-way'!X6)))</f>
        <v>0.51748615802908327</v>
      </c>
      <c r="Z6" s="11">
        <f>'OddsRatio_working_3-way'!X6^(1/3)*COS('OddsRatio_working_3-way'!Y6/3)</f>
        <v>0.5372440170853503</v>
      </c>
      <c r="AA6" s="11">
        <f>'OddsRatio_working_3-way'!X6^(1/3)*COS(('OddsRatio_working_3-way'!Y6+2*PI())/3)</f>
        <v>-0.34968400359892177</v>
      </c>
      <c r="AB6" s="11">
        <f>'OddsRatio_working_3-way'!X6^(1/3)*COS(('OddsRatio_working_3-way'!Y6+4*PI())/3)</f>
        <v>-0.1875600134864284</v>
      </c>
      <c r="AC6" s="11">
        <f>'OddsRatio_working_3-way'!X6^(1/3)*SIN('OddsRatio_working_3-way'!Y6/3)</f>
        <v>9.3602329333544301E-2</v>
      </c>
      <c r="AD6" s="11">
        <f>'OddsRatio_working_3-way'!X6^(1/3)*SIN(('OddsRatio_working_3-way'!Y6+2*PI())/3)</f>
        <v>0.41846580216034218</v>
      </c>
      <c r="AE6" s="11">
        <f>'OddsRatio_working_3-way'!X6^(1/3)*SIN(('OddsRatio_working_3-way'!Y6+4*PI())/3)</f>
        <v>-0.51206813149388641</v>
      </c>
      <c r="AF6" s="11">
        <f>-'OddsRatio_working_3-way'!U6/(3*'OddsRatio_working_3-way'!X6^(1/3))*COS(('OddsRatio_working_3-way'!Y6)/3)</f>
        <v>0.5372440170853503</v>
      </c>
      <c r="AG6" s="11">
        <f>-'OddsRatio_working_3-way'!U6/(3*'OddsRatio_working_3-way'!X6^(1/3))*COS(('OddsRatio_working_3-way'!Y6+2*PI())/3)</f>
        <v>-0.34968400359892177</v>
      </c>
      <c r="AH6" s="11">
        <f>-'OddsRatio_working_3-way'!U6/(3*'OddsRatio_working_3-way'!X6^(1/3))*COS(('OddsRatio_working_3-way'!Y6+4*PI())/3)</f>
        <v>-0.1875600134864284</v>
      </c>
      <c r="AI6" s="11">
        <f>'OddsRatio_working_3-way'!U6/(3*'OddsRatio_working_3-way'!X6^(1/3))*SIN(('OddsRatio_working_3-way'!Y6)/3)</f>
        <v>-9.3602329333544301E-2</v>
      </c>
      <c r="AJ6" s="11">
        <f>'OddsRatio_working_3-way'!U6/(3*'OddsRatio_working_3-way'!X6^(1/3))*SIN(('OddsRatio_working_3-way'!Y6+2*PI())/3)</f>
        <v>-0.41846580216034218</v>
      </c>
      <c r="AK6" s="11">
        <f>'OddsRatio_working_3-way'!U6/(3*'OddsRatio_working_3-way'!X6^(1/3))*SIN(('OddsRatio_working_3-way'!Y6+4*PI())/3)</f>
        <v>0.51206813149388641</v>
      </c>
      <c r="AL6" s="11">
        <f>'OddsRatio_working_3-way'!Z6+'OddsRatio_working_3-way'!AF6</f>
        <v>1.0744880341707006</v>
      </c>
      <c r="AM6" s="11">
        <f>'OddsRatio_working_3-way'!AA6+'OddsRatio_working_3-way'!AG6</f>
        <v>-0.69936800719784353</v>
      </c>
      <c r="AN6" s="11">
        <f>'OddsRatio_working_3-way'!AB6+'OddsRatio_working_3-way'!AH6</f>
        <v>-0.37512002697285679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1.0744880341707006</v>
      </c>
      <c r="AS6" s="11">
        <f>IF(('OddsRatio_working_3-way'!X6=0),IF(Q6&gt;0,-Q6^(1/3),(-Q6)^(1/3)),'OddsRatio_working_3-way'!AM6-'OddsRatio_working_3-way'!R6/3)</f>
        <v>-0.69936800719784353</v>
      </c>
      <c r="AT6" s="11">
        <f>IF(('OddsRatio_working_3-way'!X6=0),IF(Q6&gt;0,-Q6^(1/3),(-Q6)^(1/3)),'OddsRatio_working_3-way'!AN6-'OddsRatio_working_3-way'!R6/3)</f>
        <v>-0.37512002697285679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1.77</v>
      </c>
      <c r="B7" s="4">
        <f>IF('True_Odds_Calculator_3-way'!B8="","",'True_Odds_Calculator_3-way'!B8)</f>
        <v>3.87</v>
      </c>
      <c r="C7" s="4">
        <f>IF('True_Odds_Calculator_3-way'!C8="","",'True_Odds_Calculator_3-way'!C8)</f>
        <v>4.45</v>
      </c>
      <c r="D7" s="9">
        <f t="shared" si="13"/>
        <v>0.54535298254641384</v>
      </c>
      <c r="E7" s="9">
        <f t="shared" si="14"/>
        <v>0.243466977518106</v>
      </c>
      <c r="F7" s="9">
        <f t="shared" si="15"/>
        <v>0.21118003993547993</v>
      </c>
      <c r="G7" s="9">
        <f t="shared" si="16"/>
        <v>1.0826944949684809</v>
      </c>
      <c r="H7" s="9">
        <f t="shared" si="17"/>
        <v>1.8336747611257302</v>
      </c>
      <c r="I7" s="9">
        <f t="shared" si="18"/>
        <v>4.1073332005595402</v>
      </c>
      <c r="J7" s="9">
        <f t="shared" si="19"/>
        <v>4.73529600764126</v>
      </c>
      <c r="K7" s="11">
        <f t="shared" si="20"/>
        <v>0.56497175141242939</v>
      </c>
      <c r="L7" s="11">
        <f t="shared" si="21"/>
        <v>0.25839793281653745</v>
      </c>
      <c r="M7" s="11">
        <f t="shared" si="22"/>
        <v>0.2247191011235955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-0.25011945552883474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0.23259586665006671</v>
      </c>
      <c r="Q7" s="11">
        <f>2*'OddsRatio_working_3-way'!K7*'OddsRatio_working_3-way'!L7*'OddsRatio_working_3-way'!M7</f>
        <v>6.5612374231330525E-2</v>
      </c>
      <c r="R7" s="11">
        <f t="shared" si="23"/>
        <v>0</v>
      </c>
      <c r="S7" s="11">
        <f t="shared" si="24"/>
        <v>-0.92993912112227572</v>
      </c>
      <c r="T7" s="11">
        <f t="shared" si="25"/>
        <v>-0.26232415264380132</v>
      </c>
      <c r="U7" s="11">
        <f>'OddsRatio_working_3-way'!S7-'OddsRatio_working_3-way'!R7^2/3</f>
        <v>-0.92993912112227572</v>
      </c>
      <c r="V7" s="11">
        <f>'OddsRatio_working_3-way'!S7*'OddsRatio_working_3-way'!R7/3-2*'OddsRatio_working_3-way'!R7^3/27-'OddsRatio_working_3-way'!T7</f>
        <v>0.26232415264380132</v>
      </c>
      <c r="W7" s="11">
        <f>'OddsRatio_working_3-way'!V7^2+4*'OddsRatio_working_3-way'!U7^3/27</f>
        <v>-5.0326638630992584E-2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0.1725837475627999</v>
      </c>
      <c r="Y7" s="11">
        <f>IF('OddsRatio_working_3-way'!W7&gt;=0,IF('OddsRatio_working_3-way'!V7+SQRT('OddsRatio_working_3-way'!W7)&gt;0,0,PI()),ACOS('OddsRatio_working_3-way'!V7/(2*'OddsRatio_working_3-way'!X7)))</f>
        <v>0.70749722503393353</v>
      </c>
      <c r="Z7" s="11">
        <f>'OddsRatio_working_3-way'!X7^(1/3)*COS('OddsRatio_working_3-way'!Y7/3)</f>
        <v>0.54134724748424046</v>
      </c>
      <c r="AA7" s="11">
        <f>'OddsRatio_working_3-way'!X7^(1/3)*COS(('OddsRatio_working_3-way'!Y7+2*PI())/3)</f>
        <v>-0.38333305970509801</v>
      </c>
      <c r="AB7" s="11">
        <f>'OddsRatio_working_3-way'!X7^(1/3)*COS(('OddsRatio_working_3-way'!Y7+4*PI())/3)</f>
        <v>-0.15801418777914256</v>
      </c>
      <c r="AC7" s="11">
        <f>'OddsRatio_working_3-way'!X7^(1/3)*SIN('OddsRatio_working_3-way'!Y7/3)</f>
        <v>0.13008791135995335</v>
      </c>
      <c r="AD7" s="11">
        <f>'OddsRatio_working_3-way'!X7^(1/3)*SIN(('OddsRatio_working_3-way'!Y7+2*PI())/3)</f>
        <v>0.40377651291015715</v>
      </c>
      <c r="AE7" s="11">
        <f>'OddsRatio_working_3-way'!X7^(1/3)*SIN(('OddsRatio_working_3-way'!Y7+4*PI())/3)</f>
        <v>-0.53386442427011038</v>
      </c>
      <c r="AF7" s="11">
        <f>-'OddsRatio_working_3-way'!U7/(3*'OddsRatio_working_3-way'!X7^(1/3))*COS(('OddsRatio_working_3-way'!Y7)/3)</f>
        <v>0.54134724748424046</v>
      </c>
      <c r="AG7" s="11">
        <f>-'OddsRatio_working_3-way'!U7/(3*'OddsRatio_working_3-way'!X7^(1/3))*COS(('OddsRatio_working_3-way'!Y7+2*PI())/3)</f>
        <v>-0.38333305970509801</v>
      </c>
      <c r="AH7" s="11">
        <f>-'OddsRatio_working_3-way'!U7/(3*'OddsRatio_working_3-way'!X7^(1/3))*COS(('OddsRatio_working_3-way'!Y7+4*PI())/3)</f>
        <v>-0.15801418777914256</v>
      </c>
      <c r="AI7" s="11">
        <f>'OddsRatio_working_3-way'!U7/(3*'OddsRatio_working_3-way'!X7^(1/3))*SIN(('OddsRatio_working_3-way'!Y7)/3)</f>
        <v>-0.13008791135995335</v>
      </c>
      <c r="AJ7" s="11">
        <f>'OddsRatio_working_3-way'!U7/(3*'OddsRatio_working_3-way'!X7^(1/3))*SIN(('OddsRatio_working_3-way'!Y7+2*PI())/3)</f>
        <v>-0.40377651291015715</v>
      </c>
      <c r="AK7" s="11">
        <f>'OddsRatio_working_3-way'!U7/(3*'OddsRatio_working_3-way'!X7^(1/3))*SIN(('OddsRatio_working_3-way'!Y7+4*PI())/3)</f>
        <v>0.53386442427011038</v>
      </c>
      <c r="AL7" s="11">
        <f>'OddsRatio_working_3-way'!Z7+'OddsRatio_working_3-way'!AF7</f>
        <v>1.0826944949684809</v>
      </c>
      <c r="AM7" s="11">
        <f>'OddsRatio_working_3-way'!AA7+'OddsRatio_working_3-way'!AG7</f>
        <v>-0.76666611941019602</v>
      </c>
      <c r="AN7" s="11">
        <f>'OddsRatio_working_3-way'!AB7+'OddsRatio_working_3-way'!AH7</f>
        <v>-0.31602837555828511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1.0826944949684809</v>
      </c>
      <c r="AS7" s="11">
        <f>IF(('OddsRatio_working_3-way'!X7=0),IF(Q7&gt;0,-Q7^(1/3),(-Q7)^(1/3)),'OddsRatio_working_3-way'!AM7-'OddsRatio_working_3-way'!R7/3)</f>
        <v>-0.76666611941019602</v>
      </c>
      <c r="AT7" s="11">
        <f>IF(('OddsRatio_working_3-way'!X7=0),IF(Q7&gt;0,-Q7^(1/3),(-Q7)^(1/3)),'OddsRatio_working_3-way'!AN7-'OddsRatio_working_3-way'!R7/3)</f>
        <v>-0.31602837555828511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1.81</v>
      </c>
      <c r="B8" s="4">
        <f>IF('True_Odds_Calculator_3-way'!B9="","",'True_Odds_Calculator_3-way'!B9)</f>
        <v>3.89</v>
      </c>
      <c r="C8" s="4">
        <f>IF('True_Odds_Calculator_3-way'!C9="","",'True_Odds_Calculator_3-way'!C9)</f>
        <v>4.2300000000000004</v>
      </c>
      <c r="D8" s="9">
        <f t="shared" si="13"/>
        <v>0.53386886782837406</v>
      </c>
      <c r="E8" s="9">
        <f t="shared" si="14"/>
        <v>0.24300138433443433</v>
      </c>
      <c r="F8" s="9">
        <f t="shared" si="15"/>
        <v>0.22312974783719181</v>
      </c>
      <c r="G8" s="9">
        <f t="shared" si="16"/>
        <v>1.0779248767324963</v>
      </c>
      <c r="H8" s="9">
        <f t="shared" si="17"/>
        <v>1.8731191501533215</v>
      </c>
      <c r="I8" s="9">
        <f t="shared" si="18"/>
        <v>4.1152028937569129</v>
      </c>
      <c r="J8" s="9">
        <f t="shared" si="19"/>
        <v>4.4816973518459626</v>
      </c>
      <c r="K8" s="11">
        <f t="shared" si="20"/>
        <v>0.5524861878453039</v>
      </c>
      <c r="L8" s="11">
        <f t="shared" si="21"/>
        <v>0.25706940874035988</v>
      </c>
      <c r="M8" s="11">
        <f t="shared" si="22"/>
        <v>0.23640661938534277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-0.25387319017183196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0.23268301954869766</v>
      </c>
      <c r="Q8" s="11">
        <f>2*'OddsRatio_working_3-way'!K8*'OddsRatio_working_3-way'!L8*'OddsRatio_working_3-way'!M8</f>
        <v>6.7152386594140745E-2</v>
      </c>
      <c r="R8" s="11">
        <f t="shared" si="23"/>
        <v>0</v>
      </c>
      <c r="S8" s="11">
        <f t="shared" si="24"/>
        <v>-0.91653246012786183</v>
      </c>
      <c r="T8" s="11">
        <f t="shared" si="25"/>
        <v>-0.26451153250443343</v>
      </c>
      <c r="U8" s="11">
        <f>'OddsRatio_working_3-way'!S8-'OddsRatio_working_3-way'!R8^2/3</f>
        <v>-0.91653246012786183</v>
      </c>
      <c r="V8" s="11">
        <f>'OddsRatio_working_3-way'!S8*'OddsRatio_working_3-way'!R8/3-2*'OddsRatio_working_3-way'!R8^3/27-'OddsRatio_working_3-way'!T8</f>
        <v>0.26451153250443343</v>
      </c>
      <c r="W8" s="11">
        <f>'OddsRatio_working_3-way'!V8^2+4*'OddsRatio_working_3-way'!U8^3/27</f>
        <v>-4.4095333148745419E-2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0.16886509702761948</v>
      </c>
      <c r="Y8" s="11">
        <f>IF('OddsRatio_working_3-way'!W8&gt;=0,IF('OddsRatio_working_3-way'!V8+SQRT('OddsRatio_working_3-way'!W8)&gt;0,0,PI()),ACOS('OddsRatio_working_3-way'!V8/(2*'OddsRatio_working_3-way'!X8)))</f>
        <v>0.67099453675420662</v>
      </c>
      <c r="Z8" s="11">
        <f>'OddsRatio_working_3-way'!X8^(1/3)*COS('OddsRatio_working_3-way'!Y8/3)</f>
        <v>0.53896243836624813</v>
      </c>
      <c r="AA8" s="11">
        <f>'OddsRatio_working_3-way'!X8^(1/3)*COS(('OddsRatio_working_3-way'!Y8+2*PI())/3)</f>
        <v>-0.37565434457131563</v>
      </c>
      <c r="AB8" s="11">
        <f>'OddsRatio_working_3-way'!X8^(1/3)*COS(('OddsRatio_working_3-way'!Y8+4*PI())/3)</f>
        <v>-0.1633080937949325</v>
      </c>
      <c r="AC8" s="11">
        <f>'OddsRatio_working_3-way'!X8^(1/3)*SIN('OddsRatio_working_3-way'!Y8/3)</f>
        <v>0.1225981650471526</v>
      </c>
      <c r="AD8" s="11">
        <f>'OddsRatio_working_3-way'!X8^(1/3)*SIN(('OddsRatio_working_3-way'!Y8+2*PI())/3)</f>
        <v>0.40545608078719925</v>
      </c>
      <c r="AE8" s="11">
        <f>'OddsRatio_working_3-way'!X8^(1/3)*SIN(('OddsRatio_working_3-way'!Y8+4*PI())/3)</f>
        <v>-0.5280542458343519</v>
      </c>
      <c r="AF8" s="11">
        <f>-'OddsRatio_working_3-way'!U8/(3*'OddsRatio_working_3-way'!X8^(1/3))*COS(('OddsRatio_working_3-way'!Y8)/3)</f>
        <v>0.53896243836624813</v>
      </c>
      <c r="AG8" s="11">
        <f>-'OddsRatio_working_3-way'!U8/(3*'OddsRatio_working_3-way'!X8^(1/3))*COS(('OddsRatio_working_3-way'!Y8+2*PI())/3)</f>
        <v>-0.37565434457131563</v>
      </c>
      <c r="AH8" s="11">
        <f>-'OddsRatio_working_3-way'!U8/(3*'OddsRatio_working_3-way'!X8^(1/3))*COS(('OddsRatio_working_3-way'!Y8+4*PI())/3)</f>
        <v>-0.1633080937949325</v>
      </c>
      <c r="AI8" s="11">
        <f>'OddsRatio_working_3-way'!U8/(3*'OddsRatio_working_3-way'!X8^(1/3))*SIN(('OddsRatio_working_3-way'!Y8)/3)</f>
        <v>-0.1225981650471526</v>
      </c>
      <c r="AJ8" s="11">
        <f>'OddsRatio_working_3-way'!U8/(3*'OddsRatio_working_3-way'!X8^(1/3))*SIN(('OddsRatio_working_3-way'!Y8+2*PI())/3)</f>
        <v>-0.40545608078719925</v>
      </c>
      <c r="AK8" s="11">
        <f>'OddsRatio_working_3-way'!U8/(3*'OddsRatio_working_3-way'!X8^(1/3))*SIN(('OddsRatio_working_3-way'!Y8+4*PI())/3)</f>
        <v>0.5280542458343519</v>
      </c>
      <c r="AL8" s="11">
        <f>'OddsRatio_working_3-way'!Z8+'OddsRatio_working_3-way'!AF8</f>
        <v>1.0779248767324963</v>
      </c>
      <c r="AM8" s="11">
        <f>'OddsRatio_working_3-way'!AA8+'OddsRatio_working_3-way'!AG8</f>
        <v>-0.75130868914263127</v>
      </c>
      <c r="AN8" s="11">
        <f>'OddsRatio_working_3-way'!AB8+'OddsRatio_working_3-way'!AH8</f>
        <v>-0.32661618758986499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1.0779248767324963</v>
      </c>
      <c r="AS8" s="11">
        <f>IF(('OddsRatio_working_3-way'!X8=0),IF(Q8&gt;0,-Q8^(1/3),(-Q8)^(1/3)),'OddsRatio_working_3-way'!AM8-'OddsRatio_working_3-way'!R8/3)</f>
        <v>-0.75130868914263127</v>
      </c>
      <c r="AT8" s="11">
        <f>IF(('OddsRatio_working_3-way'!X8=0),IF(Q8&gt;0,-Q8^(1/3),(-Q8)^(1/3)),'OddsRatio_working_3-way'!AN8-'OddsRatio_working_3-way'!R8/3)</f>
        <v>-0.32661618758986499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2.0499999999999998</v>
      </c>
      <c r="B9" s="4">
        <f>IF('True_Odds_Calculator_3-way'!B10="","",'True_Odds_Calculator_3-way'!B10)</f>
        <v>3.49</v>
      </c>
      <c r="C9" s="4">
        <f>IF('True_Odds_Calculator_3-way'!C10="","",'True_Odds_Calculator_3-way'!C10)</f>
        <v>3.69</v>
      </c>
      <c r="D9" s="9">
        <f t="shared" si="13"/>
        <v>0.47026961290005809</v>
      </c>
      <c r="E9" s="9">
        <f t="shared" si="14"/>
        <v>0.27238520024094942</v>
      </c>
      <c r="F9" s="9">
        <f t="shared" si="15"/>
        <v>0.25734518685899266</v>
      </c>
      <c r="G9" s="9">
        <f t="shared" si="16"/>
        <v>1.0727997657773205</v>
      </c>
      <c r="H9" s="9">
        <f t="shared" si="17"/>
        <v>2.1264397540661859</v>
      </c>
      <c r="I9" s="9">
        <f t="shared" si="18"/>
        <v>3.6712714167855274</v>
      </c>
      <c r="J9" s="9">
        <f t="shared" si="19"/>
        <v>3.8858313699409921</v>
      </c>
      <c r="K9" s="11">
        <f t="shared" si="20"/>
        <v>0.48780487804878053</v>
      </c>
      <c r="L9" s="11">
        <f t="shared" si="21"/>
        <v>0.28653295128939826</v>
      </c>
      <c r="M9" s="11">
        <f t="shared" si="22"/>
        <v>0.2710027100271003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-0.26640064499743465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0.23598390991247947</v>
      </c>
      <c r="Q9" s="11">
        <f>2*'OddsRatio_working_3-way'!K9*'OddsRatio_working_3-way'!L9*'OddsRatio_working_3-way'!M9</f>
        <v>7.575727445023421E-2</v>
      </c>
      <c r="R9" s="11">
        <f t="shared" si="23"/>
        <v>0</v>
      </c>
      <c r="S9" s="11">
        <f t="shared" si="24"/>
        <v>-0.88582334293804699</v>
      </c>
      <c r="T9" s="11">
        <f t="shared" si="25"/>
        <v>-0.28437346482762355</v>
      </c>
      <c r="U9" s="11">
        <f>'OddsRatio_working_3-way'!S9-'OddsRatio_working_3-way'!R9^2/3</f>
        <v>-0.88582334293804699</v>
      </c>
      <c r="V9" s="11">
        <f>'OddsRatio_working_3-way'!S9*'OddsRatio_working_3-way'!R9/3-2*'OddsRatio_working_3-way'!R9^3/27-'OddsRatio_working_3-way'!T9</f>
        <v>0.28437346482762355</v>
      </c>
      <c r="W9" s="11">
        <f>'OddsRatio_working_3-way'!V9^2+4*'OddsRatio_working_3-way'!U9^3/27</f>
        <v>-2.2108104899500575E-2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0.16044965908157005</v>
      </c>
      <c r="Y9" s="11">
        <f>IF('OddsRatio_working_3-way'!W9&gt;=0,IF('OddsRatio_working_3-way'!V9+SQRT('OddsRatio_working_3-way'!W9)&gt;0,0,PI()),ACOS('OddsRatio_working_3-way'!V9/(2*'OddsRatio_working_3-way'!X9)))</f>
        <v>0.48176911622610707</v>
      </c>
      <c r="Z9" s="11">
        <f>'OddsRatio_working_3-way'!X9^(1/3)*COS('OddsRatio_working_3-way'!Y9/3)</f>
        <v>0.53639988288866025</v>
      </c>
      <c r="AA9" s="11">
        <f>'OddsRatio_working_3-way'!X9^(1/3)*COS(('OddsRatio_working_3-way'!Y9+2*PI())/3)</f>
        <v>-0.34344759896458404</v>
      </c>
      <c r="AB9" s="11">
        <f>'OddsRatio_working_3-way'!X9^(1/3)*COS(('OddsRatio_working_3-way'!Y9+4*PI())/3)</f>
        <v>-0.19295228392407618</v>
      </c>
      <c r="AC9" s="11">
        <f>'OddsRatio_working_3-way'!X9^(1/3)*SIN('OddsRatio_working_3-way'!Y9/3)</f>
        <v>8.688851065041478E-2</v>
      </c>
      <c r="AD9" s="11">
        <f>'OddsRatio_working_3-way'!X9^(1/3)*SIN(('OddsRatio_working_3-way'!Y9+2*PI())/3)</f>
        <v>0.42109166984337032</v>
      </c>
      <c r="AE9" s="11">
        <f>'OddsRatio_working_3-way'!X9^(1/3)*SIN(('OddsRatio_working_3-way'!Y9+4*PI())/3)</f>
        <v>-0.50798018049378502</v>
      </c>
      <c r="AF9" s="11">
        <f>-'OddsRatio_working_3-way'!U9/(3*'OddsRatio_working_3-way'!X9^(1/3))*COS(('OddsRatio_working_3-way'!Y9)/3)</f>
        <v>0.53639988288866014</v>
      </c>
      <c r="AG9" s="11">
        <f>-'OddsRatio_working_3-way'!U9/(3*'OddsRatio_working_3-way'!X9^(1/3))*COS(('OddsRatio_working_3-way'!Y9+2*PI())/3)</f>
        <v>-0.34344759896458399</v>
      </c>
      <c r="AH9" s="11">
        <f>-'OddsRatio_working_3-way'!U9/(3*'OddsRatio_working_3-way'!X9^(1/3))*COS(('OddsRatio_working_3-way'!Y9+4*PI())/3)</f>
        <v>-0.19295228392407615</v>
      </c>
      <c r="AI9" s="11">
        <f>'OddsRatio_working_3-way'!U9/(3*'OddsRatio_working_3-way'!X9^(1/3))*SIN(('OddsRatio_working_3-way'!Y9)/3)</f>
        <v>-8.6888510650414752E-2</v>
      </c>
      <c r="AJ9" s="11">
        <f>'OddsRatio_working_3-way'!U9/(3*'OddsRatio_working_3-way'!X9^(1/3))*SIN(('OddsRatio_working_3-way'!Y9+2*PI())/3)</f>
        <v>-0.42109166984337021</v>
      </c>
      <c r="AK9" s="11">
        <f>'OddsRatio_working_3-way'!U9/(3*'OddsRatio_working_3-way'!X9^(1/3))*SIN(('OddsRatio_working_3-way'!Y9+4*PI())/3)</f>
        <v>0.50798018049378491</v>
      </c>
      <c r="AL9" s="11">
        <f>'OddsRatio_working_3-way'!Z9+'OddsRatio_working_3-way'!AF9</f>
        <v>1.0727997657773205</v>
      </c>
      <c r="AM9" s="11">
        <f>'OddsRatio_working_3-way'!AA9+'OddsRatio_working_3-way'!AG9</f>
        <v>-0.68689519792916798</v>
      </c>
      <c r="AN9" s="11">
        <f>'OddsRatio_working_3-way'!AB9+'OddsRatio_working_3-way'!AH9</f>
        <v>-0.3859045678481523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1.0727997657773205</v>
      </c>
      <c r="AS9" s="11">
        <f>IF(('OddsRatio_working_3-way'!X9=0),IF(Q9&gt;0,-Q9^(1/3),(-Q9)^(1/3)),'OddsRatio_working_3-way'!AM9-'OddsRatio_working_3-way'!R9/3)</f>
        <v>-0.68689519792916798</v>
      </c>
      <c r="AT9" s="11">
        <f>IF(('OddsRatio_working_3-way'!X9=0),IF(Q9&gt;0,-Q9^(1/3),(-Q9)^(1/3)),'OddsRatio_working_3-way'!AN9-'OddsRatio_working_3-way'!R9/3)</f>
        <v>-0.3859045678481523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3.35</v>
      </c>
      <c r="B10" s="4">
        <f>IF('True_Odds_Calculator_3-way'!B11="","",'True_Odds_Calculator_3-way'!B11)</f>
        <v>3.64</v>
      </c>
      <c r="C10" s="4">
        <f>IF('True_Odds_Calculator_3-way'!C11="","",'True_Odds_Calculator_3-way'!C11)</f>
        <v>2.12</v>
      </c>
      <c r="D10" s="9">
        <f t="shared" si="13"/>
        <v>0.28426287201453665</v>
      </c>
      <c r="E10" s="9">
        <f t="shared" si="14"/>
        <v>0.26119299851807726</v>
      </c>
      <c r="F10" s="9">
        <f t="shared" si="15"/>
        <v>0.45454412946738648</v>
      </c>
      <c r="G10" s="9">
        <f t="shared" si="16"/>
        <v>1.0714342976754874</v>
      </c>
      <c r="H10" s="9">
        <f t="shared" si="17"/>
        <v>3.5178705995373956</v>
      </c>
      <c r="I10" s="9">
        <f t="shared" si="18"/>
        <v>3.8285865458632866</v>
      </c>
      <c r="J10" s="9">
        <f t="shared" si="19"/>
        <v>2.2000064133965456</v>
      </c>
      <c r="K10" s="11">
        <f t="shared" si="20"/>
        <v>0.29850746268656714</v>
      </c>
      <c r="L10" s="11">
        <f t="shared" si="21"/>
        <v>0.27472527472527469</v>
      </c>
      <c r="M10" s="11">
        <f t="shared" si="22"/>
        <v>0.47169811320754712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-0.26878669063969007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0.23635193305708646</v>
      </c>
      <c r="Q10" s="11">
        <f>2*'OddsRatio_working_3-way'!K10*'OddsRatio_working_3-way'!L10*'OddsRatio_working_3-way'!M10</f>
        <v>7.7365608201992286E-2</v>
      </c>
      <c r="R10" s="11">
        <f t="shared" si="23"/>
        <v>0</v>
      </c>
      <c r="S10" s="11">
        <f t="shared" si="24"/>
        <v>-0.87932900432900318</v>
      </c>
      <c r="T10" s="11">
        <f t="shared" si="25"/>
        <v>-0.28783273464124487</v>
      </c>
      <c r="U10" s="11">
        <f>'OddsRatio_working_3-way'!S10-'OddsRatio_working_3-way'!R10^2/3</f>
        <v>-0.87932900432900318</v>
      </c>
      <c r="V10" s="11">
        <f>'OddsRatio_working_3-way'!S10*'OddsRatio_working_3-way'!R10/3-2*'OddsRatio_working_3-way'!R10^3/27-'OddsRatio_working_3-way'!T10</f>
        <v>0.28783273464124487</v>
      </c>
      <c r="W10" s="11">
        <f>'OddsRatio_working_3-way'!V10^2+4*'OddsRatio_working_3-way'!U10^3/27</f>
        <v>-1.7880365932044534E-2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0.15868841251262</v>
      </c>
      <c r="Y10" s="11">
        <f>IF('OddsRatio_working_3-way'!W10&gt;=0,IF('OddsRatio_working_3-way'!V10+SQRT('OddsRatio_working_3-way'!W10)&gt;0,0,PI()),ACOS('OddsRatio_working_3-way'!V10/(2*'OddsRatio_working_3-way'!X10)))</f>
        <v>0.43490129560368618</v>
      </c>
      <c r="Z10" s="11">
        <f>'OddsRatio_working_3-way'!X10^(1/3)*COS('OddsRatio_working_3-way'!Y10/3)</f>
        <v>0.53571714883774368</v>
      </c>
      <c r="AA10" s="11">
        <f>'OddsRatio_working_3-way'!X10^(1/3)*COS(('OddsRatio_working_3-way'!Y10+2*PI())/3)</f>
        <v>-0.33559042374487125</v>
      </c>
      <c r="AB10" s="11">
        <f>'OddsRatio_working_3-way'!X10^(1/3)*COS(('OddsRatio_working_3-way'!Y10+4*PI())/3)</f>
        <v>-0.2001267250928726</v>
      </c>
      <c r="AC10" s="11">
        <f>'OddsRatio_working_3-way'!X10^(1/3)*SIN('OddsRatio_working_3-way'!Y10/3)</f>
        <v>7.8210002882153906E-2</v>
      </c>
      <c r="AD10" s="11">
        <f>'OddsRatio_working_3-way'!X10^(1/3)*SIN(('OddsRatio_working_3-way'!Y10+2*PI())/3)</f>
        <v>0.42483965869537832</v>
      </c>
      <c r="AE10" s="11">
        <f>'OddsRatio_working_3-way'!X10^(1/3)*SIN(('OddsRatio_working_3-way'!Y10+4*PI())/3)</f>
        <v>-0.50304966157753206</v>
      </c>
      <c r="AF10" s="11">
        <f>-'OddsRatio_working_3-way'!U10/(3*'OddsRatio_working_3-way'!X10^(1/3))*COS(('OddsRatio_working_3-way'!Y10)/3)</f>
        <v>0.53571714883774357</v>
      </c>
      <c r="AG10" s="11">
        <f>-'OddsRatio_working_3-way'!U10/(3*'OddsRatio_working_3-way'!X10^(1/3))*COS(('OddsRatio_working_3-way'!Y10+2*PI())/3)</f>
        <v>-0.33559042374487119</v>
      </c>
      <c r="AH10" s="11">
        <f>-'OddsRatio_working_3-way'!U10/(3*'OddsRatio_working_3-way'!X10^(1/3))*COS(('OddsRatio_working_3-way'!Y10+4*PI())/3)</f>
        <v>-0.20012672509287258</v>
      </c>
      <c r="AI10" s="11">
        <f>'OddsRatio_working_3-way'!U10/(3*'OddsRatio_working_3-way'!X10^(1/3))*SIN(('OddsRatio_working_3-way'!Y10)/3)</f>
        <v>-7.8210002882153892E-2</v>
      </c>
      <c r="AJ10" s="11">
        <f>'OddsRatio_working_3-way'!U10/(3*'OddsRatio_working_3-way'!X10^(1/3))*SIN(('OddsRatio_working_3-way'!Y10+2*PI())/3)</f>
        <v>-0.42483965869537826</v>
      </c>
      <c r="AK10" s="11">
        <f>'OddsRatio_working_3-way'!U10/(3*'OddsRatio_working_3-way'!X10^(1/3))*SIN(('OddsRatio_working_3-way'!Y10+4*PI())/3)</f>
        <v>0.50304966157753195</v>
      </c>
      <c r="AL10" s="11">
        <f>'OddsRatio_working_3-way'!Z10+'OddsRatio_working_3-way'!AF10</f>
        <v>1.0714342976754874</v>
      </c>
      <c r="AM10" s="11">
        <f>'OddsRatio_working_3-way'!AA10+'OddsRatio_working_3-way'!AG10</f>
        <v>-0.67118084748974249</v>
      </c>
      <c r="AN10" s="11">
        <f>'OddsRatio_working_3-way'!AB10+'OddsRatio_working_3-way'!AH10</f>
        <v>-0.40025345018574521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1.0714342976754874</v>
      </c>
      <c r="AS10" s="11">
        <f>IF(('OddsRatio_working_3-way'!X10=0),IF(Q10&gt;0,-Q10^(1/3),(-Q10)^(1/3)),'OddsRatio_working_3-way'!AM10-'OddsRatio_working_3-way'!R10/3)</f>
        <v>-0.67118084748974249</v>
      </c>
      <c r="AT10" s="11">
        <f>IF(('OddsRatio_working_3-way'!X10=0),IF(Q10&gt;0,-Q10^(1/3),(-Q10)^(1/3)),'OddsRatio_working_3-way'!AN10-'OddsRatio_working_3-way'!R10/3)</f>
        <v>-0.40025345018574521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4.55</v>
      </c>
      <c r="B11" s="4">
        <f>IF('True_Odds_Calculator_3-way'!B12="","",'True_Odds_Calculator_3-way'!B12)</f>
        <v>3.8</v>
      </c>
      <c r="C11" s="4">
        <f>IF('True_Odds_Calculator_3-way'!C12="","",'True_Odds_Calculator_3-way'!C12)</f>
        <v>1.77</v>
      </c>
      <c r="D11" s="9">
        <f t="shared" si="13"/>
        <v>0.20649881637975323</v>
      </c>
      <c r="E11" s="9">
        <f t="shared" si="14"/>
        <v>0.2480886732535916</v>
      </c>
      <c r="F11" s="9">
        <f t="shared" si="15"/>
        <v>0.54541251036665528</v>
      </c>
      <c r="G11" s="9">
        <f t="shared" si="16"/>
        <v>1.0824345828871937</v>
      </c>
      <c r="H11" s="9">
        <f t="shared" si="17"/>
        <v>4.8426427692495375</v>
      </c>
      <c r="I11" s="9">
        <f t="shared" si="18"/>
        <v>4.0308168320841427</v>
      </c>
      <c r="J11" s="9">
        <f t="shared" si="19"/>
        <v>1.8334746288231394</v>
      </c>
      <c r="K11" s="11">
        <f t="shared" si="20"/>
        <v>0.21978021978021978</v>
      </c>
      <c r="L11" s="11">
        <f t="shared" si="21"/>
        <v>0.26315789473684209</v>
      </c>
      <c r="M11" s="11">
        <f t="shared" si="22"/>
        <v>0.56497175141242939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-0.25009721173860355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0.232654648354916</v>
      </c>
      <c r="Q11" s="11">
        <f>2*'OddsRatio_working_3-way'!K11*'OddsRatio_working_3-way'!L11*'OddsRatio_working_3-way'!M11</f>
        <v>6.5352429313178639E-2</v>
      </c>
      <c r="R11" s="11">
        <f t="shared" si="23"/>
        <v>0</v>
      </c>
      <c r="S11" s="11">
        <f t="shared" si="24"/>
        <v>-0.93025686587054734</v>
      </c>
      <c r="T11" s="11">
        <f t="shared" si="25"/>
        <v>-0.26130810839060314</v>
      </c>
      <c r="U11" s="11">
        <f>'OddsRatio_working_3-way'!S11-'OddsRatio_working_3-way'!R11^2/3</f>
        <v>-0.93025686587054734</v>
      </c>
      <c r="V11" s="11">
        <f>'OddsRatio_working_3-way'!S11*'OddsRatio_working_3-way'!R11/3-2*'OddsRatio_working_3-way'!R11^3/27-'OddsRatio_working_3-way'!T11</f>
        <v>0.26130810839060314</v>
      </c>
      <c r="W11" s="11">
        <f>'OddsRatio_working_3-way'!V11^2+4*'OddsRatio_working_3-way'!U11^3/27</f>
        <v>-5.098083900423854E-2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0.1726722086171612</v>
      </c>
      <c r="Y11" s="11">
        <f>IF('OddsRatio_working_3-way'!W11&gt;=0,IF('OddsRatio_working_3-way'!V11+SQRT('OddsRatio_working_3-way'!W11)&gt;0,0,PI()),ACOS('OddsRatio_working_3-way'!V11/(2*'OddsRatio_working_3-way'!X11)))</f>
        <v>0.71260783289994267</v>
      </c>
      <c r="Z11" s="11">
        <f>'OddsRatio_working_3-way'!X11^(1/3)*COS('OddsRatio_working_3-way'!Y11/3)</f>
        <v>0.54121729144359687</v>
      </c>
      <c r="AA11" s="11">
        <f>'OddsRatio_working_3-way'!X11^(1/3)*COS(('OddsRatio_working_3-way'!Y11+2*PI())/3)</f>
        <v>-0.38408595204107698</v>
      </c>
      <c r="AB11" s="11">
        <f>'OddsRatio_working_3-way'!X11^(1/3)*COS(('OddsRatio_working_3-way'!Y11+4*PI())/3)</f>
        <v>-0.15713133940251972</v>
      </c>
      <c r="AC11" s="11">
        <f>'OddsRatio_working_3-way'!X11^(1/3)*SIN('OddsRatio_working_3-way'!Y11/3)</f>
        <v>0.13103230670069821</v>
      </c>
      <c r="AD11" s="11">
        <f>'OddsRatio_working_3-way'!X11^(1/3)*SIN(('OddsRatio_working_3-way'!Y11+2*PI())/3)</f>
        <v>0.40319177000721207</v>
      </c>
      <c r="AE11" s="11">
        <f>'OddsRatio_working_3-way'!X11^(1/3)*SIN(('OddsRatio_working_3-way'!Y11+4*PI())/3)</f>
        <v>-0.53422407670791028</v>
      </c>
      <c r="AF11" s="11">
        <f>-'OddsRatio_working_3-way'!U11/(3*'OddsRatio_working_3-way'!X11^(1/3))*COS(('OddsRatio_working_3-way'!Y11)/3)</f>
        <v>0.54121729144359698</v>
      </c>
      <c r="AG11" s="11">
        <f>-'OddsRatio_working_3-way'!U11/(3*'OddsRatio_working_3-way'!X11^(1/3))*COS(('OddsRatio_working_3-way'!Y11+2*PI())/3)</f>
        <v>-0.38408595204107709</v>
      </c>
      <c r="AH11" s="11">
        <f>-'OddsRatio_working_3-way'!U11/(3*'OddsRatio_working_3-way'!X11^(1/3))*COS(('OddsRatio_working_3-way'!Y11+4*PI())/3)</f>
        <v>-0.15713133940251975</v>
      </c>
      <c r="AI11" s="11">
        <f>'OddsRatio_working_3-way'!U11/(3*'OddsRatio_working_3-way'!X11^(1/3))*SIN(('OddsRatio_working_3-way'!Y11)/3)</f>
        <v>-0.13103230670069824</v>
      </c>
      <c r="AJ11" s="11">
        <f>'OddsRatio_working_3-way'!U11/(3*'OddsRatio_working_3-way'!X11^(1/3))*SIN(('OddsRatio_working_3-way'!Y11+2*PI())/3)</f>
        <v>-0.40319177000721212</v>
      </c>
      <c r="AK11" s="11">
        <f>'OddsRatio_working_3-way'!U11/(3*'OddsRatio_working_3-way'!X11^(1/3))*SIN(('OddsRatio_working_3-way'!Y11+4*PI())/3)</f>
        <v>0.53422407670791039</v>
      </c>
      <c r="AL11" s="11">
        <f>'OddsRatio_working_3-way'!Z11+'OddsRatio_working_3-way'!AF11</f>
        <v>1.0824345828871937</v>
      </c>
      <c r="AM11" s="11">
        <f>'OddsRatio_working_3-way'!AA11+'OddsRatio_working_3-way'!AG11</f>
        <v>-0.76817190408215408</v>
      </c>
      <c r="AN11" s="11">
        <f>'OddsRatio_working_3-way'!AB11+'OddsRatio_working_3-way'!AH11</f>
        <v>-0.31426267880503944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1.0824345828871937</v>
      </c>
      <c r="AS11" s="11">
        <f>IF(('OddsRatio_working_3-way'!X11=0),IF(Q11&gt;0,-Q11^(1/3),(-Q11)^(1/3)),'OddsRatio_working_3-way'!AM11-'OddsRatio_working_3-way'!R11/3)</f>
        <v>-0.76817190408215408</v>
      </c>
      <c r="AT11" s="11">
        <f>IF(('OddsRatio_working_3-way'!X11=0),IF(Q11&gt;0,-Q11^(1/3),(-Q11)^(1/3)),'OddsRatio_working_3-way'!AN11-'OddsRatio_working_3-way'!R11/3)</f>
        <v>-0.31426267880503944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1.39</v>
      </c>
      <c r="B12" s="4">
        <f>IF('True_Odds_Calculator_3-way'!B13="","",'True_Odds_Calculator_3-way'!B13)</f>
        <v>5.01</v>
      </c>
      <c r="C12" s="4">
        <f>IF('True_Odds_Calculator_3-way'!C13="","",'True_Odds_Calculator_3-way'!C13)</f>
        <v>7.62</v>
      </c>
      <c r="D12" s="9">
        <f t="shared" si="13"/>
        <v>0.69737796742630065</v>
      </c>
      <c r="E12" s="9">
        <f t="shared" si="14"/>
        <v>0.18308913923404724</v>
      </c>
      <c r="F12" s="9">
        <f t="shared" si="15"/>
        <v>0.11953289333965227</v>
      </c>
      <c r="G12" s="9">
        <f t="shared" si="16"/>
        <v>1.1126734223334296</v>
      </c>
      <c r="H12" s="9">
        <f t="shared" si="17"/>
        <v>1.433942634710037</v>
      </c>
      <c r="I12" s="9">
        <f t="shared" si="18"/>
        <v>5.461820423557052</v>
      </c>
      <c r="J12" s="9">
        <f t="shared" si="19"/>
        <v>8.3658980558473033</v>
      </c>
      <c r="K12" s="11">
        <f t="shared" si="20"/>
        <v>0.71942446043165476</v>
      </c>
      <c r="L12" s="11">
        <f t="shared" si="21"/>
        <v>0.19960079840319361</v>
      </c>
      <c r="M12" s="11">
        <f t="shared" si="22"/>
        <v>0.13123359580052493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-0.19510098932028874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0.20767015978428541</v>
      </c>
      <c r="Q12" s="11">
        <f>2*'OddsRatio_working_3-way'!K12*'OddsRatio_working_3-way'!L12*'OddsRatio_working_3-way'!M12</f>
        <v>3.7689684171376657E-2</v>
      </c>
      <c r="R12" s="11">
        <f t="shared" si="23"/>
        <v>0</v>
      </c>
      <c r="S12" s="11">
        <f t="shared" si="24"/>
        <v>-1.0644239196725056</v>
      </c>
      <c r="T12" s="11">
        <f t="shared" si="25"/>
        <v>-0.19318038469555454</v>
      </c>
      <c r="U12" s="11">
        <f>'OddsRatio_working_3-way'!S12-'OddsRatio_working_3-way'!R12^2/3</f>
        <v>-1.0644239196725056</v>
      </c>
      <c r="V12" s="11">
        <f>'OddsRatio_working_3-way'!S12*'OddsRatio_working_3-way'!R12/3-2*'OddsRatio_working_3-way'!R12^3/27-'OddsRatio_working_3-way'!T12</f>
        <v>0.19318038469555454</v>
      </c>
      <c r="W12" s="11">
        <f>'OddsRatio_working_3-way'!V12^2+4*'OddsRatio_working_3-way'!U12^3/27</f>
        <v>-0.14134659393190827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0.21134406483447241</v>
      </c>
      <c r="Y12" s="11">
        <f>IF('OddsRatio_working_3-way'!W12&gt;=0,IF('OddsRatio_working_3-way'!V12+SQRT('OddsRatio_working_3-way'!W12)&gt;0,0,PI()),ACOS('OddsRatio_working_3-way'!V12/(2*'OddsRatio_working_3-way'!X12)))</f>
        <v>1.096145192670734</v>
      </c>
      <c r="Z12" s="11">
        <f>'OddsRatio_working_3-way'!X12^(1/3)*COS('OddsRatio_working_3-way'!Y12/3)</f>
        <v>0.5563367111667149</v>
      </c>
      <c r="AA12" s="11">
        <f>'OddsRatio_working_3-way'!X12^(1/3)*COS(('OddsRatio_working_3-way'!Y12+2*PI())/3)</f>
        <v>-0.46248622713758003</v>
      </c>
      <c r="AB12" s="11">
        <f>'OddsRatio_working_3-way'!X12^(1/3)*COS(('OddsRatio_working_3-way'!Y12+4*PI())/3)</f>
        <v>-9.3850484029134706E-2</v>
      </c>
      <c r="AC12" s="11">
        <f>'OddsRatio_working_3-way'!X12^(1/3)*SIN('OddsRatio_working_3-way'!Y12/3)</f>
        <v>0.21283194551657852</v>
      </c>
      <c r="AD12" s="11">
        <f>'OddsRatio_working_3-way'!X12^(1/3)*SIN(('OddsRatio_working_3-way'!Y12+2*PI())/3)</f>
        <v>0.37538575216997161</v>
      </c>
      <c r="AE12" s="11">
        <f>'OddsRatio_working_3-way'!X12^(1/3)*SIN(('OddsRatio_working_3-way'!Y12+4*PI())/3)</f>
        <v>-0.58821769768655019</v>
      </c>
      <c r="AF12" s="11">
        <f>-'OddsRatio_working_3-way'!U12/(3*'OddsRatio_working_3-way'!X12^(1/3))*COS(('OddsRatio_working_3-way'!Y12)/3)</f>
        <v>0.55633671116671479</v>
      </c>
      <c r="AG12" s="11">
        <f>-'OddsRatio_working_3-way'!U12/(3*'OddsRatio_working_3-way'!X12^(1/3))*COS(('OddsRatio_working_3-way'!Y12+2*PI())/3)</f>
        <v>-0.46248622713757992</v>
      </c>
      <c r="AH12" s="11">
        <f>-'OddsRatio_working_3-way'!U12/(3*'OddsRatio_working_3-way'!X12^(1/3))*COS(('OddsRatio_working_3-way'!Y12+4*PI())/3)</f>
        <v>-9.3850484029134693E-2</v>
      </c>
      <c r="AI12" s="11">
        <f>'OddsRatio_working_3-way'!U12/(3*'OddsRatio_working_3-way'!X12^(1/3))*SIN(('OddsRatio_working_3-way'!Y12)/3)</f>
        <v>-0.2128319455165785</v>
      </c>
      <c r="AJ12" s="11">
        <f>'OddsRatio_working_3-way'!U12/(3*'OddsRatio_working_3-way'!X12^(1/3))*SIN(('OddsRatio_working_3-way'!Y12+2*PI())/3)</f>
        <v>-0.37538575216997155</v>
      </c>
      <c r="AK12" s="11">
        <f>'OddsRatio_working_3-way'!U12/(3*'OddsRatio_working_3-way'!X12^(1/3))*SIN(('OddsRatio_working_3-way'!Y12+4*PI())/3)</f>
        <v>0.58821769768655008</v>
      </c>
      <c r="AL12" s="11">
        <f>'OddsRatio_working_3-way'!Z12+'OddsRatio_working_3-way'!AF12</f>
        <v>1.1126734223334296</v>
      </c>
      <c r="AM12" s="11">
        <f>'OddsRatio_working_3-way'!AA12+'OddsRatio_working_3-way'!AG12</f>
        <v>-0.92497245427515995</v>
      </c>
      <c r="AN12" s="11">
        <f>'OddsRatio_working_3-way'!AB12+'OddsRatio_working_3-way'!AH12</f>
        <v>-0.18770096805826941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1.1126734223334296</v>
      </c>
      <c r="AS12" s="11">
        <f>IF(('OddsRatio_working_3-way'!X12=0),IF(Q12&gt;0,-Q12^(1/3),(-Q12)^(1/3)),'OddsRatio_working_3-way'!AM12-'OddsRatio_working_3-way'!R12/3)</f>
        <v>-0.92497245427515995</v>
      </c>
      <c r="AT12" s="11">
        <f>IF(('OddsRatio_working_3-way'!X12=0),IF(Q12&gt;0,-Q12^(1/3),(-Q12)^(1/3)),'OddsRatio_working_3-way'!AN12-'OddsRatio_working_3-way'!R12/3)</f>
        <v>-0.18770096805826941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3.53</v>
      </c>
      <c r="B13" s="4">
        <f>IF('True_Odds_Calculator_3-way'!B14="","",'True_Odds_Calculator_3-way'!B14)</f>
        <v>3.49</v>
      </c>
      <c r="C13" s="4">
        <f>IF('True_Odds_Calculator_3-way'!C14="","",'True_Odds_Calculator_3-way'!C14)</f>
        <v>2.1800000000000002</v>
      </c>
      <c r="D13" s="9">
        <f t="shared" si="13"/>
        <v>0.27447727410818196</v>
      </c>
      <c r="E13" s="9">
        <f t="shared" si="14"/>
        <v>0.27766225875400785</v>
      </c>
      <c r="F13" s="9">
        <f t="shared" si="15"/>
        <v>0.4478604671378103</v>
      </c>
      <c r="G13" s="9">
        <f t="shared" si="16"/>
        <v>1.0447782126164014</v>
      </c>
      <c r="H13" s="9">
        <f t="shared" si="17"/>
        <v>3.6432888779194954</v>
      </c>
      <c r="I13" s="9">
        <f t="shared" si="18"/>
        <v>3.6014977494148392</v>
      </c>
      <c r="J13" s="9">
        <f t="shared" si="19"/>
        <v>2.2328382908873534</v>
      </c>
      <c r="K13" s="11">
        <f t="shared" si="20"/>
        <v>0.28328611898016998</v>
      </c>
      <c r="L13" s="11">
        <f t="shared" si="21"/>
        <v>0.28653295128939826</v>
      </c>
      <c r="M13" s="11">
        <f t="shared" si="22"/>
        <v>0.4587155963302752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-0.27678672027713058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0.23085275593137061</v>
      </c>
      <c r="Q13" s="11">
        <f>2*'OddsRatio_working_3-way'!K13*'OddsRatio_working_3-way'!L13*'OddsRatio_working_3-way'!M13</f>
        <v>7.4468630945603409E-2</v>
      </c>
      <c r="R13" s="11">
        <f t="shared" si="23"/>
        <v>0</v>
      </c>
      <c r="S13" s="11">
        <f t="shared" si="24"/>
        <v>-0.8340456352105009</v>
      </c>
      <c r="T13" s="11">
        <f t="shared" si="25"/>
        <v>-0.26904697910016151</v>
      </c>
      <c r="U13" s="11">
        <f>'OddsRatio_working_3-way'!S13-'OddsRatio_working_3-way'!R13^2/3</f>
        <v>-0.8340456352105009</v>
      </c>
      <c r="V13" s="11">
        <f>'OddsRatio_working_3-way'!S13*'OddsRatio_working_3-way'!R13/3-2*'OddsRatio_working_3-way'!R13^3/27-'OddsRatio_working_3-way'!T13</f>
        <v>0.26904697910016151</v>
      </c>
      <c r="W13" s="11">
        <f>'OddsRatio_working_3-way'!V13^2+4*'OddsRatio_working_3-way'!U13^3/27</f>
        <v>-1.3567639295464937E-2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0.14658949165815713</v>
      </c>
      <c r="Y13" s="11">
        <f>IF('OddsRatio_working_3-way'!W13&gt;=0,IF('OddsRatio_working_3-way'!V13+SQRT('OddsRatio_working_3-way'!W13)&gt;0,0,PI()),ACOS('OddsRatio_working_3-way'!V13/(2*'OddsRatio_working_3-way'!X13)))</f>
        <v>0.40857353436980914</v>
      </c>
      <c r="Z13" s="11">
        <f>'OddsRatio_working_3-way'!X13^(1/3)*COS('OddsRatio_working_3-way'!Y13/3)</f>
        <v>0.52238910630820068</v>
      </c>
      <c r="AA13" s="11">
        <f>'OddsRatio_working_3-way'!X13^(1/3)*COS(('OddsRatio_working_3-way'!Y13+2*PI())/3)</f>
        <v>-0.32319152897159337</v>
      </c>
      <c r="AB13" s="11">
        <f>'OddsRatio_working_3-way'!X13^(1/3)*COS(('OddsRatio_working_3-way'!Y13+4*PI())/3)</f>
        <v>-0.19919757733660742</v>
      </c>
      <c r="AC13" s="11">
        <f>'OddsRatio_working_3-way'!X13^(1/3)*SIN('OddsRatio_working_3-way'!Y13/3)</f>
        <v>7.158794135434457E-2</v>
      </c>
      <c r="AD13" s="11">
        <f>'OddsRatio_working_3-way'!X13^(1/3)*SIN(('OddsRatio_working_3-way'!Y13+2*PI())/3)</f>
        <v>0.41660826604597923</v>
      </c>
      <c r="AE13" s="11">
        <f>'OddsRatio_working_3-way'!X13^(1/3)*SIN(('OddsRatio_working_3-way'!Y13+4*PI())/3)</f>
        <v>-0.48819620740032377</v>
      </c>
      <c r="AF13" s="11">
        <f>-'OddsRatio_working_3-way'!U13/(3*'OddsRatio_working_3-way'!X13^(1/3))*COS(('OddsRatio_working_3-way'!Y13)/3)</f>
        <v>0.52238910630820068</v>
      </c>
      <c r="AG13" s="11">
        <f>-'OddsRatio_working_3-way'!U13/(3*'OddsRatio_working_3-way'!X13^(1/3))*COS(('OddsRatio_working_3-way'!Y13+2*PI())/3)</f>
        <v>-0.32319152897159337</v>
      </c>
      <c r="AH13" s="11">
        <f>-'OddsRatio_working_3-way'!U13/(3*'OddsRatio_working_3-way'!X13^(1/3))*COS(('OddsRatio_working_3-way'!Y13+4*PI())/3)</f>
        <v>-0.19919757733660742</v>
      </c>
      <c r="AI13" s="11">
        <f>'OddsRatio_working_3-way'!U13/(3*'OddsRatio_working_3-way'!X13^(1/3))*SIN(('OddsRatio_working_3-way'!Y13)/3)</f>
        <v>-7.158794135434457E-2</v>
      </c>
      <c r="AJ13" s="11">
        <f>'OddsRatio_working_3-way'!U13/(3*'OddsRatio_working_3-way'!X13^(1/3))*SIN(('OddsRatio_working_3-way'!Y13+2*PI())/3)</f>
        <v>-0.41660826604597923</v>
      </c>
      <c r="AK13" s="11">
        <f>'OddsRatio_working_3-way'!U13/(3*'OddsRatio_working_3-way'!X13^(1/3))*SIN(('OddsRatio_working_3-way'!Y13+4*PI())/3)</f>
        <v>0.48819620740032377</v>
      </c>
      <c r="AL13" s="11">
        <f>'OddsRatio_working_3-way'!Z13+'OddsRatio_working_3-way'!AF13</f>
        <v>1.0447782126164014</v>
      </c>
      <c r="AM13" s="11">
        <f>'OddsRatio_working_3-way'!AA13+'OddsRatio_working_3-way'!AG13</f>
        <v>-0.64638305794318673</v>
      </c>
      <c r="AN13" s="11">
        <f>'OddsRatio_working_3-way'!AB13+'OddsRatio_working_3-way'!AH13</f>
        <v>-0.39839515467321485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1.0447782126164014</v>
      </c>
      <c r="AS13" s="11">
        <f>IF(('OddsRatio_working_3-way'!X13=0),IF(Q13&gt;0,-Q13^(1/3),(-Q13)^(1/3)),'OddsRatio_working_3-way'!AM13-'OddsRatio_working_3-way'!R13/3)</f>
        <v>-0.64638305794318673</v>
      </c>
      <c r="AT13" s="11">
        <f>IF(('OddsRatio_working_3-way'!X13=0),IF(Q13&gt;0,-Q13^(1/3),(-Q13)^(1/3)),'OddsRatio_working_3-way'!AN13-'OddsRatio_working_3-way'!R13/3)</f>
        <v>-0.39839515467321485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3.24</v>
      </c>
      <c r="B14" s="4">
        <f>IF('True_Odds_Calculator_3-way'!B15="","",'True_Odds_Calculator_3-way'!B15)</f>
        <v>3.07</v>
      </c>
      <c r="C14" s="4">
        <f>IF('True_Odds_Calculator_3-way'!C15="","",'True_Odds_Calculator_3-way'!C15)</f>
        <v>2.44</v>
      </c>
      <c r="D14" s="9">
        <f t="shared" si="13"/>
        <v>0.29470184790424742</v>
      </c>
      <c r="E14" s="9">
        <f t="shared" si="14"/>
        <v>0.31136849811780265</v>
      </c>
      <c r="F14" s="9">
        <f t="shared" si="15"/>
        <v>0.39392965397795005</v>
      </c>
      <c r="G14" s="9">
        <f t="shared" si="16"/>
        <v>1.068419654340349</v>
      </c>
      <c r="H14" s="9">
        <f t="shared" si="17"/>
        <v>3.3932600257223817</v>
      </c>
      <c r="I14" s="9">
        <f t="shared" si="18"/>
        <v>3.2116286844845225</v>
      </c>
      <c r="J14" s="9">
        <f t="shared" si="19"/>
        <v>2.5385243022501025</v>
      </c>
      <c r="K14" s="11">
        <f t="shared" si="20"/>
        <v>0.30864197530864196</v>
      </c>
      <c r="L14" s="11">
        <f t="shared" si="21"/>
        <v>0.32573289902280134</v>
      </c>
      <c r="M14" s="11">
        <f t="shared" si="22"/>
        <v>0.4098360655737705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-0.27511080258450371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0.23691613152462909</v>
      </c>
      <c r="Q14" s="11">
        <f>2*'OddsRatio_working_3-way'!K14*'OddsRatio_working_3-way'!L14*'OddsRatio_working_3-way'!M14</f>
        <v>8.2405610965088374E-2</v>
      </c>
      <c r="R14" s="11">
        <f t="shared" si="23"/>
        <v>0</v>
      </c>
      <c r="S14" s="11">
        <f t="shared" si="24"/>
        <v>-0.86116622574955903</v>
      </c>
      <c r="T14" s="11">
        <f t="shared" si="25"/>
        <v>-0.29953607852158576</v>
      </c>
      <c r="U14" s="11">
        <f>'OddsRatio_working_3-way'!S14-'OddsRatio_working_3-way'!R14^2/3</f>
        <v>-0.86116622574955903</v>
      </c>
      <c r="V14" s="11">
        <f>'OddsRatio_working_3-way'!S14*'OddsRatio_working_3-way'!R14/3-2*'OddsRatio_working_3-way'!R14^3/27-'OddsRatio_working_3-way'!T14</f>
        <v>0.29953607852158576</v>
      </c>
      <c r="W14" s="11">
        <f>'OddsRatio_working_3-way'!V14^2+4*'OddsRatio_working_3-way'!U14^3/27</f>
        <v>-4.8925276331151651E-3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0.15379726100389821</v>
      </c>
      <c r="Y14" s="11">
        <f>IF('OddsRatio_working_3-way'!W14&gt;=0,IF('OddsRatio_working_3-way'!V14+SQRT('OddsRatio_working_3-way'!W14)&gt;0,0,PI()),ACOS('OddsRatio_working_3-way'!V14/(2*'OddsRatio_working_3-way'!X14)))</f>
        <v>0.22940560028246071</v>
      </c>
      <c r="Z14" s="11">
        <f>'OddsRatio_working_3-way'!X14^(1/3)*COS('OddsRatio_working_3-way'!Y14/3)</f>
        <v>0.53420982717017451</v>
      </c>
      <c r="AA14" s="11">
        <f>'OddsRatio_working_3-way'!X14^(1/3)*COS(('OddsRatio_working_3-way'!Y14+2*PI())/3)</f>
        <v>-0.30255137819721639</v>
      </c>
      <c r="AB14" s="11">
        <f>'OddsRatio_working_3-way'!X14^(1/3)*COS(('OddsRatio_working_3-way'!Y14+4*PI())/3)</f>
        <v>-0.23165844897295823</v>
      </c>
      <c r="AC14" s="11">
        <f>'OddsRatio_working_3-way'!X14^(1/3)*SIN('OddsRatio_working_3-way'!Y14/3)</f>
        <v>4.0930051771266518E-2</v>
      </c>
      <c r="AD14" s="11">
        <f>'OddsRatio_working_3-way'!X14^(1/3)*SIN(('OddsRatio_working_3-way'!Y14+2*PI())/3)</f>
        <v>0.4421742553950323</v>
      </c>
      <c r="AE14" s="11">
        <f>'OddsRatio_working_3-way'!X14^(1/3)*SIN(('OddsRatio_working_3-way'!Y14+4*PI())/3)</f>
        <v>-0.48310430716629882</v>
      </c>
      <c r="AF14" s="11">
        <f>-'OddsRatio_working_3-way'!U14/(3*'OddsRatio_working_3-way'!X14^(1/3))*COS(('OddsRatio_working_3-way'!Y14)/3)</f>
        <v>0.53420982717017462</v>
      </c>
      <c r="AG14" s="11">
        <f>-'OddsRatio_working_3-way'!U14/(3*'OddsRatio_working_3-way'!X14^(1/3))*COS(('OddsRatio_working_3-way'!Y14+2*PI())/3)</f>
        <v>-0.30255137819721645</v>
      </c>
      <c r="AH14" s="11">
        <f>-'OddsRatio_working_3-way'!U14/(3*'OddsRatio_working_3-way'!X14^(1/3))*COS(('OddsRatio_working_3-way'!Y14+4*PI())/3)</f>
        <v>-0.23165844897295829</v>
      </c>
      <c r="AI14" s="11">
        <f>'OddsRatio_working_3-way'!U14/(3*'OddsRatio_working_3-way'!X14^(1/3))*SIN(('OddsRatio_working_3-way'!Y14)/3)</f>
        <v>-4.0930051771266525E-2</v>
      </c>
      <c r="AJ14" s="11">
        <f>'OddsRatio_working_3-way'!U14/(3*'OddsRatio_working_3-way'!X14^(1/3))*SIN(('OddsRatio_working_3-way'!Y14+2*PI())/3)</f>
        <v>-0.44217425539503241</v>
      </c>
      <c r="AK14" s="11">
        <f>'OddsRatio_working_3-way'!U14/(3*'OddsRatio_working_3-way'!X14^(1/3))*SIN(('OddsRatio_working_3-way'!Y14+4*PI())/3)</f>
        <v>0.48310430716629893</v>
      </c>
      <c r="AL14" s="11">
        <f>'OddsRatio_working_3-way'!Z14+'OddsRatio_working_3-way'!AF14</f>
        <v>1.068419654340349</v>
      </c>
      <c r="AM14" s="11">
        <f>'OddsRatio_working_3-way'!AA14+'OddsRatio_working_3-way'!AG14</f>
        <v>-0.60510275639443289</v>
      </c>
      <c r="AN14" s="11">
        <f>'OddsRatio_working_3-way'!AB14+'OddsRatio_working_3-way'!AH14</f>
        <v>-0.46331689794591652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1.068419654340349</v>
      </c>
      <c r="AS14" s="11">
        <f>IF(('OddsRatio_working_3-way'!X14=0),IF(Q14&gt;0,-Q14^(1/3),(-Q14)^(1/3)),'OddsRatio_working_3-way'!AM14-'OddsRatio_working_3-way'!R14/3)</f>
        <v>-0.60510275639443289</v>
      </c>
      <c r="AT14" s="11">
        <f>IF(('OddsRatio_working_3-way'!X14=0),IF(Q14&gt;0,-Q14^(1/3),(-Q14)^(1/3)),'OddsRatio_working_3-way'!AN14-'OddsRatio_working_3-way'!R14/3)</f>
        <v>-0.46331689794591652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3.01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2.65</v>
      </c>
      <c r="D15" s="9">
        <f t="shared" si="13"/>
        <v>0.32299358210987544</v>
      </c>
      <c r="E15" s="9">
        <f t="shared" si="14"/>
        <v>0.30944411221284412</v>
      </c>
      <c r="F15" s="9">
        <f t="shared" si="15"/>
        <v>0.36756230567728038</v>
      </c>
      <c r="G15" s="9">
        <f t="shared" si="16"/>
        <v>1.0428043528852311</v>
      </c>
      <c r="H15" s="9">
        <f t="shared" si="17"/>
        <v>3.0960367492993144</v>
      </c>
      <c r="I15" s="9">
        <f t="shared" si="18"/>
        <v>3.2316013151743945</v>
      </c>
      <c r="J15" s="9">
        <f t="shared" si="19"/>
        <v>2.7206271822606309</v>
      </c>
      <c r="K15" s="11">
        <f t="shared" si="20"/>
        <v>0.33222591362126247</v>
      </c>
      <c r="L15" s="11">
        <f t="shared" si="21"/>
        <v>0.31847133757961782</v>
      </c>
      <c r="M15" s="11">
        <f t="shared" si="22"/>
        <v>0.37735849056603776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-0.28336862144013009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0.2315719623847281</v>
      </c>
      <c r="Q15" s="11">
        <f>2*'OddsRatio_working_3-way'!K15*'OddsRatio_working_3-way'!L15*'OddsRatio_working_3-way'!M15</f>
        <v>7.9852400822320035E-2</v>
      </c>
      <c r="R15" s="11">
        <f t="shared" si="23"/>
        <v>0</v>
      </c>
      <c r="S15" s="11">
        <f t="shared" si="24"/>
        <v>-0.81721102784012545</v>
      </c>
      <c r="T15" s="11">
        <f t="shared" si="25"/>
        <v>-0.28179690615176739</v>
      </c>
      <c r="U15" s="11">
        <f>'OddsRatio_working_3-way'!S15-'OddsRatio_working_3-way'!R15^2/3</f>
        <v>-0.81721102784012545</v>
      </c>
      <c r="V15" s="11">
        <f>'OddsRatio_working_3-way'!S15*'OddsRatio_working_3-way'!R15/3-2*'OddsRatio_working_3-way'!R15^3/27-'OddsRatio_working_3-way'!T15</f>
        <v>0.28179690615176739</v>
      </c>
      <c r="W15" s="11">
        <f>'OddsRatio_working_3-way'!V15^2+4*'OddsRatio_working_3-way'!U15^3/27</f>
        <v>-1.4440145640473717E-3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0.14217375890152459</v>
      </c>
      <c r="Y15" s="11">
        <f>IF('OddsRatio_working_3-way'!W15&gt;=0,IF('OddsRatio_working_3-way'!V15+SQRT('OddsRatio_working_3-way'!W15)&gt;0,0,PI()),ACOS('OddsRatio_working_3-way'!V15/(2*'OddsRatio_working_3-way'!X15)))</f>
        <v>0.13404098755676497</v>
      </c>
      <c r="Z15" s="11">
        <f>'OddsRatio_working_3-way'!X15^(1/3)*COS('OddsRatio_working_3-way'!Y15/3)</f>
        <v>0.52140217644261555</v>
      </c>
      <c r="AA15" s="11">
        <f>'OddsRatio_working_3-way'!X15^(1/3)*COS(('OddsRatio_working_3-way'!Y15+2*PI())/3)</f>
        <v>-0.28088981677733904</v>
      </c>
      <c r="AB15" s="11">
        <f>'OddsRatio_working_3-way'!X15^(1/3)*COS(('OddsRatio_working_3-way'!Y15+4*PI())/3)</f>
        <v>-0.24051235966527662</v>
      </c>
      <c r="AC15" s="11">
        <f>'OddsRatio_working_3-way'!X15^(1/3)*SIN('OddsRatio_working_3-way'!Y15/3)</f>
        <v>2.3311935732841842E-2</v>
      </c>
      <c r="AD15" s="11">
        <f>'OddsRatio_working_3-way'!X15^(1/3)*SIN(('OddsRatio_working_3-way'!Y15+2*PI())/3)</f>
        <v>0.43989156252138034</v>
      </c>
      <c r="AE15" s="11">
        <f>'OddsRatio_working_3-way'!X15^(1/3)*SIN(('OddsRatio_working_3-way'!Y15+4*PI())/3)</f>
        <v>-0.46320349825422213</v>
      </c>
      <c r="AF15" s="11">
        <f>-'OddsRatio_working_3-way'!U15/(3*'OddsRatio_working_3-way'!X15^(1/3))*COS(('OddsRatio_working_3-way'!Y15)/3)</f>
        <v>0.52140217644261544</v>
      </c>
      <c r="AG15" s="11">
        <f>-'OddsRatio_working_3-way'!U15/(3*'OddsRatio_working_3-way'!X15^(1/3))*COS(('OddsRatio_working_3-way'!Y15+2*PI())/3)</f>
        <v>-0.28088981677733899</v>
      </c>
      <c r="AH15" s="11">
        <f>-'OddsRatio_working_3-way'!U15/(3*'OddsRatio_working_3-way'!X15^(1/3))*COS(('OddsRatio_working_3-way'!Y15+4*PI())/3)</f>
        <v>-0.24051235966527656</v>
      </c>
      <c r="AI15" s="11">
        <f>'OddsRatio_working_3-way'!U15/(3*'OddsRatio_working_3-way'!X15^(1/3))*SIN(('OddsRatio_working_3-way'!Y15)/3)</f>
        <v>-2.3311935732841838E-2</v>
      </c>
      <c r="AJ15" s="11">
        <f>'OddsRatio_working_3-way'!U15/(3*'OddsRatio_working_3-way'!X15^(1/3))*SIN(('OddsRatio_working_3-way'!Y15+2*PI())/3)</f>
        <v>-0.43989156252138023</v>
      </c>
      <c r="AK15" s="11">
        <f>'OddsRatio_working_3-way'!U15/(3*'OddsRatio_working_3-way'!X15^(1/3))*SIN(('OddsRatio_working_3-way'!Y15+4*PI())/3)</f>
        <v>0.46320349825422202</v>
      </c>
      <c r="AL15" s="11">
        <f>'OddsRatio_working_3-way'!Z15+'OddsRatio_working_3-way'!AF15</f>
        <v>1.0428043528852311</v>
      </c>
      <c r="AM15" s="11">
        <f>'OddsRatio_working_3-way'!AA15+'OddsRatio_working_3-way'!AG15</f>
        <v>-0.56177963355467808</v>
      </c>
      <c r="AN15" s="11">
        <f>'OddsRatio_working_3-way'!AB15+'OddsRatio_working_3-way'!AH15</f>
        <v>-0.48102471933055319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1.0428043528852311</v>
      </c>
      <c r="AS15" s="11">
        <f>IF(('OddsRatio_working_3-way'!X15=0),IF(Q15&gt;0,-Q15^(1/3),(-Q15)^(1/3)),'OddsRatio_working_3-way'!AM15-'OddsRatio_working_3-way'!R15/3)</f>
        <v>-0.56177963355467808</v>
      </c>
      <c r="AT15" s="11">
        <f>IF(('OddsRatio_working_3-way'!X15=0),IF(Q15&gt;0,-Q15^(1/3),(-Q15)^(1/3)),'OddsRatio_working_3-way'!AN15-'OddsRatio_working_3-way'!R15/3)</f>
        <v>-0.48102471933055319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1.42</v>
      </c>
      <c r="B16" s="4">
        <f>IF('True_Odds_Calculator_3-way'!B17="","",'True_Odds_Calculator_3-way'!B17)</f>
        <v>4.5599999999999996</v>
      </c>
      <c r="C16" s="4">
        <f>IF('True_Odds_Calculator_3-way'!C17="","",'True_Odds_Calculator_3-way'!C17)</f>
        <v>8.59</v>
      </c>
      <c r="D16" s="9">
        <f t="shared" si="13"/>
        <v>0.68655247241152706</v>
      </c>
      <c r="E16" s="9">
        <f t="shared" si="14"/>
        <v>0.2053460021166604</v>
      </c>
      <c r="F16" s="9">
        <f t="shared" si="15"/>
        <v>0.10810152547181261</v>
      </c>
      <c r="G16" s="9">
        <f t="shared" si="16"/>
        <v>1.0870307326896782</v>
      </c>
      <c r="H16" s="9">
        <f t="shared" si="17"/>
        <v>1.4565529077296644</v>
      </c>
      <c r="I16" s="9">
        <f t="shared" si="18"/>
        <v>4.8698294083752538</v>
      </c>
      <c r="J16" s="9">
        <f t="shared" si="19"/>
        <v>9.2505632611146567</v>
      </c>
      <c r="K16" s="11">
        <f t="shared" si="20"/>
        <v>0.70422535211267612</v>
      </c>
      <c r="L16" s="11">
        <f t="shared" si="21"/>
        <v>0.2192982456140351</v>
      </c>
      <c r="M16" s="11">
        <f t="shared" si="22"/>
        <v>0.11641443538998836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-0.20403032125724119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0.20801133825397905</v>
      </c>
      <c r="Q16" s="11">
        <f>2*'OddsRatio_working_3-way'!K16*'OddsRatio_working_3-way'!L16*'OddsRatio_working_3-way'!M16</f>
        <v>3.595701611996182E-2</v>
      </c>
      <c r="R16" s="11">
        <f t="shared" si="23"/>
        <v>0</v>
      </c>
      <c r="S16" s="11">
        <f t="shared" si="24"/>
        <v>-1.0195118890771073</v>
      </c>
      <c r="T16" s="11">
        <f t="shared" si="25"/>
        <v>-0.17623368869094341</v>
      </c>
      <c r="U16" s="11">
        <f>'OddsRatio_working_3-way'!S16-'OddsRatio_working_3-way'!R16^2/3</f>
        <v>-1.0195118890771073</v>
      </c>
      <c r="V16" s="11">
        <f>'OddsRatio_working_3-way'!S16*'OddsRatio_working_3-way'!R16/3-2*'OddsRatio_working_3-way'!R16^3/27-'OddsRatio_working_3-way'!T16</f>
        <v>0.17623368869094341</v>
      </c>
      <c r="W16" s="11">
        <f>'OddsRatio_working_3-way'!V16^2+4*'OddsRatio_working_3-way'!U16^3/27</f>
        <v>-0.1259320924701065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0.19811007388553142</v>
      </c>
      <c r="Y16" s="11">
        <f>IF('OddsRatio_working_3-way'!W16&gt;=0,IF('OddsRatio_working_3-way'!V16+SQRT('OddsRatio_working_3-way'!W16)&gt;0,0,PI()),ACOS('OddsRatio_working_3-way'!V16/(2*'OddsRatio_working_3-way'!X16)))</f>
        <v>1.1098595677138572</v>
      </c>
      <c r="Z16" s="11">
        <f>'OddsRatio_working_3-way'!X16^(1/3)*COS('OddsRatio_working_3-way'!Y16/3)</f>
        <v>0.54351536634483921</v>
      </c>
      <c r="AA16" s="11">
        <f>'OddsRatio_working_3-way'!X16^(1/3)*COS(('OddsRatio_working_3-way'!Y16+2*PI())/3)</f>
        <v>-0.45429879410240515</v>
      </c>
      <c r="AB16" s="11">
        <f>'OddsRatio_working_3-way'!X16^(1/3)*COS(('OddsRatio_working_3-way'!Y16+4*PI())/3)</f>
        <v>-8.9216572242434511E-2</v>
      </c>
      <c r="AC16" s="11">
        <f>'OddsRatio_working_3-way'!X16^(1/3)*SIN('OddsRatio_working_3-way'!Y16/3)</f>
        <v>0.21078031906720096</v>
      </c>
      <c r="AD16" s="11">
        <f>'OddsRatio_working_3-way'!X16^(1/3)*SIN(('OddsRatio_working_3-way'!Y16+2*PI())/3)</f>
        <v>0.36530795506823605</v>
      </c>
      <c r="AE16" s="11">
        <f>'OddsRatio_working_3-way'!X16^(1/3)*SIN(('OddsRatio_working_3-way'!Y16+4*PI())/3)</f>
        <v>-0.57608827413543695</v>
      </c>
      <c r="AF16" s="11">
        <f>-'OddsRatio_working_3-way'!U16/(3*'OddsRatio_working_3-way'!X16^(1/3))*COS(('OddsRatio_working_3-way'!Y16)/3)</f>
        <v>0.5435153663448391</v>
      </c>
      <c r="AG16" s="11">
        <f>-'OddsRatio_working_3-way'!U16/(3*'OddsRatio_working_3-way'!X16^(1/3))*COS(('OddsRatio_working_3-way'!Y16+2*PI())/3)</f>
        <v>-0.45429879410240503</v>
      </c>
      <c r="AH16" s="11">
        <f>-'OddsRatio_working_3-way'!U16/(3*'OddsRatio_working_3-way'!X16^(1/3))*COS(('OddsRatio_working_3-way'!Y16+4*PI())/3)</f>
        <v>-8.9216572242434497E-2</v>
      </c>
      <c r="AI16" s="11">
        <f>'OddsRatio_working_3-way'!U16/(3*'OddsRatio_working_3-way'!X16^(1/3))*SIN(('OddsRatio_working_3-way'!Y16)/3)</f>
        <v>-0.21078031906720091</v>
      </c>
      <c r="AJ16" s="11">
        <f>'OddsRatio_working_3-way'!U16/(3*'OddsRatio_working_3-way'!X16^(1/3))*SIN(('OddsRatio_working_3-way'!Y16+2*PI())/3)</f>
        <v>-0.36530795506823599</v>
      </c>
      <c r="AK16" s="11">
        <f>'OddsRatio_working_3-way'!U16/(3*'OddsRatio_working_3-way'!X16^(1/3))*SIN(('OddsRatio_working_3-way'!Y16+4*PI())/3)</f>
        <v>0.57608827413543684</v>
      </c>
      <c r="AL16" s="11">
        <f>'OddsRatio_working_3-way'!Z16+'OddsRatio_working_3-way'!AF16</f>
        <v>1.0870307326896782</v>
      </c>
      <c r="AM16" s="11">
        <f>'OddsRatio_working_3-way'!AA16+'OddsRatio_working_3-way'!AG16</f>
        <v>-0.90859758820481018</v>
      </c>
      <c r="AN16" s="11">
        <f>'OddsRatio_working_3-way'!AB16+'OddsRatio_working_3-way'!AH16</f>
        <v>-0.17843314448486902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1.0870307326896782</v>
      </c>
      <c r="AS16" s="11">
        <f>IF(('OddsRatio_working_3-way'!X16=0),IF(Q16&gt;0,-Q16^(1/3),(-Q16)^(1/3)),'OddsRatio_working_3-way'!AM16-'OddsRatio_working_3-way'!R16/3)</f>
        <v>-0.90859758820481018</v>
      </c>
      <c r="AT16" s="11">
        <f>IF(('OddsRatio_working_3-way'!X16=0),IF(Q16&gt;0,-Q16^(1/3),(-Q16)^(1/3)),'OddsRatio_working_3-way'!AN16-'OddsRatio_working_3-way'!R16/3)</f>
        <v>-0.17843314448486902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16.97</v>
      </c>
      <c r="B17" s="4">
        <f>IF('True_Odds_Calculator_3-way'!B18="","",'True_Odds_Calculator_3-way'!B18)</f>
        <v>7.96</v>
      </c>
      <c r="C17" s="4">
        <f>IF('True_Odds_Calculator_3-way'!C18="","",'True_Odds_Calculator_3-way'!C18)</f>
        <v>1.17</v>
      </c>
      <c r="D17" s="9">
        <f t="shared" si="13"/>
        <v>5.1781253356162758E-2</v>
      </c>
      <c r="E17" s="9">
        <f t="shared" si="14"/>
        <v>0.11135005044354031</v>
      </c>
      <c r="F17" s="9">
        <f t="shared" si="15"/>
        <v>0.8368686962002968</v>
      </c>
      <c r="G17" s="9">
        <f t="shared" si="16"/>
        <v>1.1466504949474974</v>
      </c>
      <c r="H17" s="9">
        <f t="shared" si="17"/>
        <v>19.312008404311534</v>
      </c>
      <c r="I17" s="9">
        <f t="shared" si="18"/>
        <v>8.980687444834583</v>
      </c>
      <c r="J17" s="9">
        <f t="shared" si="19"/>
        <v>1.1949305841410744</v>
      </c>
      <c r="K17" s="11">
        <f t="shared" si="20"/>
        <v>5.892751915144373E-2</v>
      </c>
      <c r="L17" s="11">
        <f t="shared" si="21"/>
        <v>0.12562814070351758</v>
      </c>
      <c r="M17" s="11">
        <f t="shared" si="22"/>
        <v>0.85470085470085477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-0.11955900864794167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0.14616089984090863</v>
      </c>
      <c r="Q17" s="11">
        <f>2*'OddsRatio_working_3-way'!K17*'OddsRatio_working_3-way'!L17*'OddsRatio_working_3-way'!M17</f>
        <v>1.2654623362849232E-2</v>
      </c>
      <c r="R17" s="11">
        <f t="shared" si="23"/>
        <v>0</v>
      </c>
      <c r="S17" s="11">
        <f t="shared" si="24"/>
        <v>-1.2225000984350747</v>
      </c>
      <c r="T17" s="11">
        <f t="shared" si="25"/>
        <v>-0.10584416436667313</v>
      </c>
      <c r="U17" s="11">
        <f>'OddsRatio_working_3-way'!S17-'OddsRatio_working_3-way'!R17^2/3</f>
        <v>-1.2225000984350747</v>
      </c>
      <c r="V17" s="11">
        <f>'OddsRatio_working_3-way'!S17*'OddsRatio_working_3-way'!R17/3-2*'OddsRatio_working_3-way'!R17^3/27-'OddsRatio_working_3-way'!T17</f>
        <v>0.10584416436667313</v>
      </c>
      <c r="W17" s="11">
        <f>'OddsRatio_working_3-way'!V17^2+4*'OddsRatio_working_3-way'!U17^3/27</f>
        <v>-0.25946876575256345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0.26013061761499873</v>
      </c>
      <c r="Y17" s="11">
        <f>IF('OddsRatio_working_3-way'!W17&gt;=0,IF('OddsRatio_working_3-way'!V17+SQRT('OddsRatio_working_3-way'!W17)&gt;0,0,PI()),ACOS('OddsRatio_working_3-way'!V17/(2*'OddsRatio_working_3-way'!X17)))</f>
        <v>1.3659218488714904</v>
      </c>
      <c r="Z17" s="11">
        <f>'OddsRatio_working_3-way'!X17^(1/3)*COS('OddsRatio_working_3-way'!Y17/3)</f>
        <v>0.5733252474737488</v>
      </c>
      <c r="AA17" s="11">
        <f>'OddsRatio_working_3-way'!X17^(1/3)*COS(('OddsRatio_working_3-way'!Y17+2*PI())/3)</f>
        <v>-0.52976475261616307</v>
      </c>
      <c r="AB17" s="11">
        <f>'OddsRatio_working_3-way'!X17^(1/3)*COS(('OddsRatio_working_3-way'!Y17+4*PI())/3)</f>
        <v>-4.3560494857585744E-2</v>
      </c>
      <c r="AC17" s="11">
        <f>'OddsRatio_working_3-way'!X17^(1/3)*SIN('OddsRatio_working_3-way'!Y17/3)</f>
        <v>0.2807101590980568</v>
      </c>
      <c r="AD17" s="11">
        <f>'OddsRatio_working_3-way'!X17^(1/3)*SIN(('OddsRatio_working_3-way'!Y17+2*PI())/3)</f>
        <v>0.35615914939423798</v>
      </c>
      <c r="AE17" s="11">
        <f>'OddsRatio_working_3-way'!X17^(1/3)*SIN(('OddsRatio_working_3-way'!Y17+4*PI())/3)</f>
        <v>-0.63686930849229484</v>
      </c>
      <c r="AF17" s="11">
        <f>-'OddsRatio_working_3-way'!U17/(3*'OddsRatio_working_3-way'!X17^(1/3))*COS(('OddsRatio_working_3-way'!Y17)/3)</f>
        <v>0.57332524747374869</v>
      </c>
      <c r="AG17" s="11">
        <f>-'OddsRatio_working_3-way'!U17/(3*'OddsRatio_working_3-way'!X17^(1/3))*COS(('OddsRatio_working_3-way'!Y17+2*PI())/3)</f>
        <v>-0.52976475261616296</v>
      </c>
      <c r="AH17" s="11">
        <f>-'OddsRatio_working_3-way'!U17/(3*'OddsRatio_working_3-way'!X17^(1/3))*COS(('OddsRatio_working_3-way'!Y17+4*PI())/3)</f>
        <v>-4.3560494857585737E-2</v>
      </c>
      <c r="AI17" s="11">
        <f>'OddsRatio_working_3-way'!U17/(3*'OddsRatio_working_3-way'!X17^(1/3))*SIN(('OddsRatio_working_3-way'!Y17)/3)</f>
        <v>-0.28071015909805674</v>
      </c>
      <c r="AJ17" s="11">
        <f>'OddsRatio_working_3-way'!U17/(3*'OddsRatio_working_3-way'!X17^(1/3))*SIN(('OddsRatio_working_3-way'!Y17+2*PI())/3)</f>
        <v>-0.35615914939423793</v>
      </c>
      <c r="AK17" s="11">
        <f>'OddsRatio_working_3-way'!U17/(3*'OddsRatio_working_3-way'!X17^(1/3))*SIN(('OddsRatio_working_3-way'!Y17+4*PI())/3)</f>
        <v>0.63686930849229473</v>
      </c>
      <c r="AL17" s="11">
        <f>'OddsRatio_working_3-way'!Z17+'OddsRatio_working_3-way'!AF17</f>
        <v>1.1466504949474974</v>
      </c>
      <c r="AM17" s="11">
        <f>'OddsRatio_working_3-way'!AA17+'OddsRatio_working_3-way'!AG17</f>
        <v>-1.0595295052323261</v>
      </c>
      <c r="AN17" s="11">
        <f>'OddsRatio_working_3-way'!AB17+'OddsRatio_working_3-way'!AH17</f>
        <v>-8.7120989715171487E-2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1.1466504949474974</v>
      </c>
      <c r="AS17" s="11">
        <f>IF(('OddsRatio_working_3-way'!X17=0),IF(Q17&gt;0,-Q17^(1/3),(-Q17)^(1/3)),'OddsRatio_working_3-way'!AM17-'OddsRatio_working_3-way'!R17/3)</f>
        <v>-1.0595295052323261</v>
      </c>
      <c r="AT17" s="11">
        <f>IF(('OddsRatio_working_3-way'!X17=0),IF(Q17&gt;0,-Q17^(1/3),(-Q17)^(1/3)),'OddsRatio_working_3-way'!AN17-'OddsRatio_working_3-way'!R17/3)</f>
        <v>-8.7120989715171487E-2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1.66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5.65</v>
      </c>
      <c r="D18" s="9">
        <f t="shared" si="13"/>
        <v>0.58944845183481298</v>
      </c>
      <c r="E18" s="9">
        <f t="shared" si="14"/>
        <v>0.24126567567307552</v>
      </c>
      <c r="F18" s="9">
        <f t="shared" si="15"/>
        <v>0.16928587249211177</v>
      </c>
      <c r="G18" s="9">
        <f t="shared" si="16"/>
        <v>1.0553048333810988</v>
      </c>
      <c r="H18" s="9">
        <f t="shared" si="17"/>
        <v>1.6965011900315246</v>
      </c>
      <c r="I18" s="9">
        <f t="shared" si="18"/>
        <v>4.1448084034756745</v>
      </c>
      <c r="J18" s="9">
        <f t="shared" si="19"/>
        <v>5.9071674752221099</v>
      </c>
      <c r="K18" s="11">
        <f t="shared" si="20"/>
        <v>0.60240963855421692</v>
      </c>
      <c r="L18" s="11">
        <f t="shared" si="21"/>
        <v>0.25125628140703515</v>
      </c>
      <c r="M18" s="11">
        <f t="shared" si="22"/>
        <v>0.17699115044247787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-0.24500420858959471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0.22208279911124013</v>
      </c>
      <c r="Q18" s="11">
        <f>2*'OddsRatio_working_3-way'!K18*'OddsRatio_working_3-way'!L18*'OddsRatio_working_3-way'!M18</f>
        <v>5.357847988208448E-2</v>
      </c>
      <c r="R18" s="11">
        <f t="shared" si="23"/>
        <v>0</v>
      </c>
      <c r="S18" s="11">
        <f t="shared" si="24"/>
        <v>-0.90644483370181561</v>
      </c>
      <c r="T18" s="11">
        <f t="shared" si="25"/>
        <v>-0.21868391645399657</v>
      </c>
      <c r="U18" s="11">
        <f>'OddsRatio_working_3-way'!S18-'OddsRatio_working_3-way'!R18^2/3</f>
        <v>-0.90644483370181561</v>
      </c>
      <c r="V18" s="11">
        <f>'OddsRatio_working_3-way'!S18*'OddsRatio_working_3-way'!R18/3-2*'OddsRatio_working_3-way'!R18^3/27-'OddsRatio_working_3-way'!T18</f>
        <v>0.21868391645399657</v>
      </c>
      <c r="W18" s="11">
        <f>'OddsRatio_working_3-way'!V18^2+4*'OddsRatio_working_3-way'!U18^3/27</f>
        <v>-6.2514138827624327E-2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0.16608491363101202</v>
      </c>
      <c r="Y18" s="11">
        <f>IF('OddsRatio_working_3-way'!W18&gt;=0,IF('OddsRatio_working_3-way'!V18+SQRT('OddsRatio_working_3-way'!W18)&gt;0,0,PI()),ACOS('OddsRatio_working_3-way'!V18/(2*'OddsRatio_working_3-way'!X18)))</f>
        <v>0.85217210399218757</v>
      </c>
      <c r="Z18" s="11">
        <f>'OddsRatio_working_3-way'!X18^(1/3)*COS('OddsRatio_working_3-way'!Y18/3)</f>
        <v>0.52765241669054952</v>
      </c>
      <c r="AA18" s="11">
        <f>'OddsRatio_working_3-way'!X18^(1/3)*COS(('OddsRatio_working_3-way'!Y18+2*PI())/3)</f>
        <v>-0.3972368668247267</v>
      </c>
      <c r="AB18" s="11">
        <f>'OddsRatio_working_3-way'!X18^(1/3)*COS(('OddsRatio_working_3-way'!Y18+4*PI())/3)</f>
        <v>-0.13041554986582291</v>
      </c>
      <c r="AC18" s="11">
        <f>'OddsRatio_working_3-way'!X18^(1/3)*SIN('OddsRatio_working_3-way'!Y18/3)</f>
        <v>0.15404935917175372</v>
      </c>
      <c r="AD18" s="11">
        <f>'OddsRatio_working_3-way'!X18^(1/3)*SIN(('OddsRatio_working_3-way'!Y18+2*PI())/3)</f>
        <v>0.37993571763639122</v>
      </c>
      <c r="AE18" s="11">
        <f>'OddsRatio_working_3-way'!X18^(1/3)*SIN(('OddsRatio_working_3-way'!Y18+4*PI())/3)</f>
        <v>-0.53398507680814478</v>
      </c>
      <c r="AF18" s="11">
        <f>-'OddsRatio_working_3-way'!U18/(3*'OddsRatio_working_3-way'!X18^(1/3))*COS(('OddsRatio_working_3-way'!Y18)/3)</f>
        <v>0.52765241669054941</v>
      </c>
      <c r="AG18" s="11">
        <f>-'OddsRatio_working_3-way'!U18/(3*'OddsRatio_working_3-way'!X18^(1/3))*COS(('OddsRatio_working_3-way'!Y18+2*PI())/3)</f>
        <v>-0.39723686682472659</v>
      </c>
      <c r="AH18" s="11">
        <f>-'OddsRatio_working_3-way'!U18/(3*'OddsRatio_working_3-way'!X18^(1/3))*COS(('OddsRatio_working_3-way'!Y18+4*PI())/3)</f>
        <v>-0.13041554986582291</v>
      </c>
      <c r="AI18" s="11">
        <f>'OddsRatio_working_3-way'!U18/(3*'OddsRatio_working_3-way'!X18^(1/3))*SIN(('OddsRatio_working_3-way'!Y18)/3)</f>
        <v>-0.15404935917175369</v>
      </c>
      <c r="AJ18" s="11">
        <f>'OddsRatio_working_3-way'!U18/(3*'OddsRatio_working_3-way'!X18^(1/3))*SIN(('OddsRatio_working_3-way'!Y18+2*PI())/3)</f>
        <v>-0.37993571763639111</v>
      </c>
      <c r="AK18" s="11">
        <f>'OddsRatio_working_3-way'!U18/(3*'OddsRatio_working_3-way'!X18^(1/3))*SIN(('OddsRatio_working_3-way'!Y18+4*PI())/3)</f>
        <v>0.53398507680814467</v>
      </c>
      <c r="AL18" s="11">
        <f>'OddsRatio_working_3-way'!Z18+'OddsRatio_working_3-way'!AF18</f>
        <v>1.0553048333810988</v>
      </c>
      <c r="AM18" s="11">
        <f>'OddsRatio_working_3-way'!AA18+'OddsRatio_working_3-way'!AG18</f>
        <v>-0.79447373364945328</v>
      </c>
      <c r="AN18" s="11">
        <f>'OddsRatio_working_3-way'!AB18+'OddsRatio_working_3-way'!AH18</f>
        <v>-0.26083109973164581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1.0553048333810988</v>
      </c>
      <c r="AS18" s="11">
        <f>IF(('OddsRatio_working_3-way'!X18=0),IF(Q18&gt;0,-Q18^(1/3),(-Q18)^(1/3)),'OddsRatio_working_3-way'!AM18-'OddsRatio_working_3-way'!R18/3)</f>
        <v>-0.79447373364945328</v>
      </c>
      <c r="AT18" s="11">
        <f>IF(('OddsRatio_working_3-way'!X18=0),IF(Q18&gt;0,-Q18^(1/3),(-Q18)^(1/3)),'OddsRatio_working_3-way'!AN18-'OddsRatio_working_3-way'!R18/3)</f>
        <v>-0.26083109973164581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3.5</v>
      </c>
      <c r="B19" s="4">
        <f>IF('True_Odds_Calculator_3-way'!B20="","",'True_Odds_Calculator_3-way'!B20)</f>
        <v>3.33</v>
      </c>
      <c r="C19" s="4">
        <f>IF('True_Odds_Calculator_3-way'!C20="","",'True_Odds_Calculator_3-way'!C20)</f>
        <v>2.2599999999999998</v>
      </c>
      <c r="D19" s="9">
        <f t="shared" si="13"/>
        <v>0.27693987858802094</v>
      </c>
      <c r="E19" s="9">
        <f t="shared" si="14"/>
        <v>0.29126060575740115</v>
      </c>
      <c r="F19" s="9">
        <f t="shared" si="15"/>
        <v>0.43179951565457808</v>
      </c>
      <c r="G19" s="9">
        <f t="shared" si="16"/>
        <v>1.0443568114473134</v>
      </c>
      <c r="H19" s="9">
        <f t="shared" si="17"/>
        <v>3.6108920286182831</v>
      </c>
      <c r="I19" s="9">
        <f t="shared" si="18"/>
        <v>3.4333513706722396</v>
      </c>
      <c r="J19" s="9">
        <f t="shared" si="19"/>
        <v>2.315889582423615</v>
      </c>
      <c r="K19" s="11">
        <f t="shared" si="20"/>
        <v>0.2857142857142857</v>
      </c>
      <c r="L19" s="11">
        <f t="shared" si="21"/>
        <v>0.3003003003003003</v>
      </c>
      <c r="M19" s="11">
        <f t="shared" si="22"/>
        <v>0.44247787610619471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-0.27864147333173883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0.23120465598341705</v>
      </c>
      <c r="Q19" s="11">
        <f>2*'OddsRatio_working_3-way'!K19*'OddsRatio_working_3-way'!L19*'OddsRatio_working_3-way'!M19</f>
        <v>7.5929279469102481E-2</v>
      </c>
      <c r="R19" s="11">
        <f t="shared" si="23"/>
        <v>0</v>
      </c>
      <c r="S19" s="11">
        <f t="shared" si="24"/>
        <v>-0.8297567954220314</v>
      </c>
      <c r="T19" s="11">
        <f t="shared" si="25"/>
        <v>-0.27249812657537981</v>
      </c>
      <c r="U19" s="11">
        <f>'OddsRatio_working_3-way'!S19-'OddsRatio_working_3-way'!R19^2/3</f>
        <v>-0.8297567954220314</v>
      </c>
      <c r="V19" s="11">
        <f>'OddsRatio_working_3-way'!S19*'OddsRatio_working_3-way'!R19/3-2*'OddsRatio_working_3-way'!R19^3/27-'OddsRatio_working_3-way'!T19</f>
        <v>0.27249812657537981</v>
      </c>
      <c r="W19" s="11">
        <f>'OddsRatio_working_3-way'!V19^2+4*'OddsRatio_working_3-way'!U19^3/27</f>
        <v>-1.0379514177946705E-2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0.14546025502266799</v>
      </c>
      <c r="Y19" s="11">
        <f>IF('OddsRatio_working_3-way'!W19&gt;=0,IF('OddsRatio_working_3-way'!V19+SQRT('OddsRatio_working_3-way'!W19)&gt;0,0,PI()),ACOS('OddsRatio_working_3-way'!V19/(2*'OddsRatio_working_3-way'!X19)))</f>
        <v>0.35778292144866031</v>
      </c>
      <c r="Z19" s="11">
        <f>'OddsRatio_working_3-way'!X19^(1/3)*COS('OddsRatio_working_3-way'!Y19/3)</f>
        <v>0.52217840572365681</v>
      </c>
      <c r="AA19" s="11">
        <f>'OddsRatio_working_3-way'!X19^(1/3)*COS(('OddsRatio_working_3-way'!Y19+2*PI())/3)</f>
        <v>-0.31527853116946597</v>
      </c>
      <c r="AB19" s="11">
        <f>'OddsRatio_working_3-way'!X19^(1/3)*COS(('OddsRatio_working_3-way'!Y19+4*PI())/3)</f>
        <v>-0.20689987455419093</v>
      </c>
      <c r="AC19" s="11">
        <f>'OddsRatio_working_3-way'!X19^(1/3)*SIN('OddsRatio_working_3-way'!Y19/3)</f>
        <v>6.2572446571239171E-2</v>
      </c>
      <c r="AD19" s="11">
        <f>'OddsRatio_working_3-way'!X19^(1/3)*SIN(('OddsRatio_working_3-way'!Y19+2*PI())/3)</f>
        <v>0.42093354137872474</v>
      </c>
      <c r="AE19" s="11">
        <f>'OddsRatio_working_3-way'!X19^(1/3)*SIN(('OddsRatio_working_3-way'!Y19+4*PI())/3)</f>
        <v>-0.48350598794996386</v>
      </c>
      <c r="AF19" s="11">
        <f>-'OddsRatio_working_3-way'!U19/(3*'OddsRatio_working_3-way'!X19^(1/3))*COS(('OddsRatio_working_3-way'!Y19)/3)</f>
        <v>0.5221784057236567</v>
      </c>
      <c r="AG19" s="11">
        <f>-'OddsRatio_working_3-way'!U19/(3*'OddsRatio_working_3-way'!X19^(1/3))*COS(('OddsRatio_working_3-way'!Y19+2*PI())/3)</f>
        <v>-0.31527853116946591</v>
      </c>
      <c r="AH19" s="11">
        <f>-'OddsRatio_working_3-way'!U19/(3*'OddsRatio_working_3-way'!X19^(1/3))*COS(('OddsRatio_working_3-way'!Y19+4*PI())/3)</f>
        <v>-0.2068998745541909</v>
      </c>
      <c r="AI19" s="11">
        <f>'OddsRatio_working_3-way'!U19/(3*'OddsRatio_working_3-way'!X19^(1/3))*SIN(('OddsRatio_working_3-way'!Y19)/3)</f>
        <v>-6.2572446571239157E-2</v>
      </c>
      <c r="AJ19" s="11">
        <f>'OddsRatio_working_3-way'!U19/(3*'OddsRatio_working_3-way'!X19^(1/3))*SIN(('OddsRatio_working_3-way'!Y19+2*PI())/3)</f>
        <v>-0.42093354137872468</v>
      </c>
      <c r="AK19" s="11">
        <f>'OddsRatio_working_3-way'!U19/(3*'OddsRatio_working_3-way'!X19^(1/3))*SIN(('OddsRatio_working_3-way'!Y19+4*PI())/3)</f>
        <v>0.48350598794996374</v>
      </c>
      <c r="AL19" s="11">
        <f>'OddsRatio_working_3-way'!Z19+'OddsRatio_working_3-way'!AF19</f>
        <v>1.0443568114473134</v>
      </c>
      <c r="AM19" s="11">
        <f>'OddsRatio_working_3-way'!AA19+'OddsRatio_working_3-way'!AG19</f>
        <v>-0.63055706233893183</v>
      </c>
      <c r="AN19" s="11">
        <f>'OddsRatio_working_3-way'!AB19+'OddsRatio_working_3-way'!AH19</f>
        <v>-0.4137997491083818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1.0443568114473134</v>
      </c>
      <c r="AS19" s="11">
        <f>IF(('OddsRatio_working_3-way'!X19=0),IF(Q19&gt;0,-Q19^(1/3),(-Q19)^(1/3)),'OddsRatio_working_3-way'!AM19-'OddsRatio_working_3-way'!R19/3)</f>
        <v>-0.63055706233893183</v>
      </c>
      <c r="AT19" s="11">
        <f>IF(('OddsRatio_working_3-way'!X19=0),IF(Q19&gt;0,-Q19^(1/3),(-Q19)^(1/3)),'OddsRatio_working_3-way'!AN19-'OddsRatio_working_3-way'!R19/3)</f>
        <v>-0.4137997491083818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2.0499999999999998</v>
      </c>
      <c r="B20" s="4">
        <f>IF('True_Odds_Calculator_3-way'!B21="","",'True_Odds_Calculator_3-way'!B21)</f>
        <v>3.41</v>
      </c>
      <c r="C20" s="4">
        <f>IF('True_Odds_Calculator_3-way'!C21="","",'True_Odds_Calculator_3-way'!C21)</f>
        <v>4.04</v>
      </c>
      <c r="D20" s="9">
        <f t="shared" si="13"/>
        <v>0.47663859613695392</v>
      </c>
      <c r="E20" s="9">
        <f t="shared" si="14"/>
        <v>0.28407232340577043</v>
      </c>
      <c r="F20" s="9">
        <f t="shared" si="15"/>
        <v>0.23928908045727565</v>
      </c>
      <c r="G20" s="9">
        <f t="shared" si="16"/>
        <v>1.0457387133359677</v>
      </c>
      <c r="H20" s="9">
        <f t="shared" si="17"/>
        <v>2.098025649002766</v>
      </c>
      <c r="I20" s="9">
        <f t="shared" si="18"/>
        <v>3.520230299139683</v>
      </c>
      <c r="J20" s="9">
        <f t="shared" si="19"/>
        <v>4.1790456885413416</v>
      </c>
      <c r="K20" s="11">
        <f t="shared" si="20"/>
        <v>0.48780487804878053</v>
      </c>
      <c r="L20" s="11">
        <f t="shared" si="21"/>
        <v>0.29325513196480935</v>
      </c>
      <c r="M20" s="11">
        <f t="shared" si="22"/>
        <v>0.24752475247524752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-0.27238947340839514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0.23015676862729545</v>
      </c>
      <c r="Q20" s="11">
        <f>2*'OddsRatio_working_3-way'!K20*'OddsRatio_working_3-way'!L20*'OddsRatio_working_3-way'!M20</f>
        <v>7.0817467269937054E-2</v>
      </c>
      <c r="R20" s="11">
        <f t="shared" si="23"/>
        <v>0</v>
      </c>
      <c r="S20" s="11">
        <f t="shared" si="24"/>
        <v>-0.84495471042752102</v>
      </c>
      <c r="T20" s="11">
        <f t="shared" si="25"/>
        <v>-0.25998606474692953</v>
      </c>
      <c r="U20" s="11">
        <f>'OddsRatio_working_3-way'!S20-'OddsRatio_working_3-way'!R20^2/3</f>
        <v>-0.84495471042752102</v>
      </c>
      <c r="V20" s="11">
        <f>'OddsRatio_working_3-way'!S20*'OddsRatio_working_3-way'!R20/3-2*'OddsRatio_working_3-way'!R20^3/27-'OddsRatio_working_3-way'!T20</f>
        <v>0.25998606474692953</v>
      </c>
      <c r="W20" s="11">
        <f>'OddsRatio_working_3-way'!V20^2+4*'OddsRatio_working_3-way'!U20^3/27</f>
        <v>-2.177822636534503E-2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0.14947489774870198</v>
      </c>
      <c r="Y20" s="11">
        <f>IF('OddsRatio_working_3-way'!W20&gt;=0,IF('OddsRatio_working_3-way'!V20+SQRT('OddsRatio_working_3-way'!W20)&gt;0,0,PI()),ACOS('OddsRatio_working_3-way'!V20/(2*'OddsRatio_working_3-way'!X20)))</f>
        <v>0.51627378105749466</v>
      </c>
      <c r="Z20" s="11">
        <f>'OddsRatio_working_3-way'!X20^(1/3)*COS('OddsRatio_working_3-way'!Y20/3)</f>
        <v>0.52286935666798384</v>
      </c>
      <c r="AA20" s="11">
        <f>'OddsRatio_working_3-way'!X20^(1/3)*COS(('OddsRatio_working_3-way'!Y20+2*PI())/3)</f>
        <v>-0.34013921759372434</v>
      </c>
      <c r="AB20" s="11">
        <f>'OddsRatio_working_3-way'!X20^(1/3)*COS(('OddsRatio_working_3-way'!Y20+4*PI())/3)</f>
        <v>-0.18273013907425942</v>
      </c>
      <c r="AC20" s="11">
        <f>'OddsRatio_working_3-way'!X20^(1/3)*SIN('OddsRatio_working_3-way'!Y20/3)</f>
        <v>9.0880173856104071E-2</v>
      </c>
      <c r="AD20" s="11">
        <f>'OddsRatio_working_3-way'!X20^(1/3)*SIN(('OddsRatio_working_3-way'!Y20+2*PI())/3)</f>
        <v>0.40737805880684841</v>
      </c>
      <c r="AE20" s="11">
        <f>'OddsRatio_working_3-way'!X20^(1/3)*SIN(('OddsRatio_working_3-way'!Y20+4*PI())/3)</f>
        <v>-0.49825823266295238</v>
      </c>
      <c r="AF20" s="11">
        <f>-'OddsRatio_working_3-way'!U20/(3*'OddsRatio_working_3-way'!X20^(1/3))*COS(('OddsRatio_working_3-way'!Y20)/3)</f>
        <v>0.52286935666798384</v>
      </c>
      <c r="AG20" s="11">
        <f>-'OddsRatio_working_3-way'!U20/(3*'OddsRatio_working_3-way'!X20^(1/3))*COS(('OddsRatio_working_3-way'!Y20+2*PI())/3)</f>
        <v>-0.34013921759372434</v>
      </c>
      <c r="AH20" s="11">
        <f>-'OddsRatio_working_3-way'!U20/(3*'OddsRatio_working_3-way'!X20^(1/3))*COS(('OddsRatio_working_3-way'!Y20+4*PI())/3)</f>
        <v>-0.18273013907425942</v>
      </c>
      <c r="AI20" s="11">
        <f>'OddsRatio_working_3-way'!U20/(3*'OddsRatio_working_3-way'!X20^(1/3))*SIN(('OddsRatio_working_3-way'!Y20)/3)</f>
        <v>-9.0880173856104071E-2</v>
      </c>
      <c r="AJ20" s="11">
        <f>'OddsRatio_working_3-way'!U20/(3*'OddsRatio_working_3-way'!X20^(1/3))*SIN(('OddsRatio_working_3-way'!Y20+2*PI())/3)</f>
        <v>-0.40737805880684841</v>
      </c>
      <c r="AK20" s="11">
        <f>'OddsRatio_working_3-way'!U20/(3*'OddsRatio_working_3-way'!X20^(1/3))*SIN(('OddsRatio_working_3-way'!Y20+4*PI())/3)</f>
        <v>0.49825823266295238</v>
      </c>
      <c r="AL20" s="11">
        <f>'OddsRatio_working_3-way'!Z20+'OddsRatio_working_3-way'!AF20</f>
        <v>1.0457387133359677</v>
      </c>
      <c r="AM20" s="11">
        <f>'OddsRatio_working_3-way'!AA20+'OddsRatio_working_3-way'!AG20</f>
        <v>-0.68027843518744868</v>
      </c>
      <c r="AN20" s="11">
        <f>'OddsRatio_working_3-way'!AB20+'OddsRatio_working_3-way'!AH20</f>
        <v>-0.36546027814851884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1.0457387133359677</v>
      </c>
      <c r="AS20" s="11">
        <f>IF(('OddsRatio_working_3-way'!X20=0),IF(Q20&gt;0,-Q20^(1/3),(-Q20)^(1/3)),'OddsRatio_working_3-way'!AM20-'OddsRatio_working_3-way'!R20/3)</f>
        <v>-0.68027843518744868</v>
      </c>
      <c r="AT20" s="11">
        <f>IF(('OddsRatio_working_3-way'!X20=0),IF(Q20&gt;0,-Q20^(1/3),(-Q20)^(1/3)),'OddsRatio_working_3-way'!AN20-'OddsRatio_working_3-way'!R20/3)</f>
        <v>-0.36546027814851884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1.56</v>
      </c>
      <c r="B21" s="4">
        <f>IF('True_Odds_Calculator_3-way'!B22="","",'True_Odds_Calculator_3-way'!B22)</f>
        <v>4.2</v>
      </c>
      <c r="C21" s="4">
        <f>IF('True_Odds_Calculator_3-way'!C22="","",'True_Odds_Calculator_3-way'!C22)</f>
        <v>6.66</v>
      </c>
      <c r="D21" s="9">
        <f t="shared" si="13"/>
        <v>0.62836068205476536</v>
      </c>
      <c r="E21" s="9">
        <f t="shared" si="14"/>
        <v>0.22832758068038075</v>
      </c>
      <c r="F21" s="9">
        <f t="shared" si="15"/>
        <v>0.14331173726485394</v>
      </c>
      <c r="G21" s="9">
        <f t="shared" si="16"/>
        <v>1.0561476205318625</v>
      </c>
      <c r="H21" s="9">
        <f t="shared" si="17"/>
        <v>1.5914426674978432</v>
      </c>
      <c r="I21" s="9">
        <f t="shared" si="18"/>
        <v>4.3796723857019604</v>
      </c>
      <c r="J21" s="9">
        <f t="shared" si="19"/>
        <v>6.9777955322103402</v>
      </c>
      <c r="K21" s="11">
        <f t="shared" si="20"/>
        <v>0.64102564102564097</v>
      </c>
      <c r="L21" s="11">
        <f t="shared" si="21"/>
        <v>0.23809523809523808</v>
      </c>
      <c r="M21" s="11">
        <f t="shared" si="22"/>
        <v>0.15015015015015015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-0.23243756577089925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0.21587521587521591</v>
      </c>
      <c r="Q21" s="11">
        <f>2*'OddsRatio_working_3-way'!K21*'OddsRatio_working_3-way'!L21*'OddsRatio_working_3-way'!M21</f>
        <v>4.5833379166712498E-2</v>
      </c>
      <c r="R21" s="11">
        <f t="shared" si="23"/>
        <v>0</v>
      </c>
      <c r="S21" s="11">
        <f t="shared" si="24"/>
        <v>-0.92874495204442153</v>
      </c>
      <c r="T21" s="11">
        <f t="shared" si="25"/>
        <v>-0.19718576476526994</v>
      </c>
      <c r="U21" s="11">
        <f>'OddsRatio_working_3-way'!S21-'OddsRatio_working_3-way'!R21^2/3</f>
        <v>-0.92874495204442153</v>
      </c>
      <c r="V21" s="11">
        <f>'OddsRatio_working_3-way'!S21*'OddsRatio_working_3-way'!R21/3-2*'OddsRatio_working_3-way'!R21^3/27-'OddsRatio_working_3-way'!T21</f>
        <v>0.19718576476526994</v>
      </c>
      <c r="W21" s="11">
        <f>'OddsRatio_working_3-way'!V21^2+4*'OddsRatio_working_3-way'!U21^3/27</f>
        <v>-7.9799984507026314E-2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0.17225142258707959</v>
      </c>
      <c r="Y21" s="11">
        <f>IF('OddsRatio_working_3-way'!W21&gt;=0,IF('OddsRatio_working_3-way'!V21+SQRT('OddsRatio_working_3-way'!W21)&gt;0,0,PI()),ACOS('OddsRatio_working_3-way'!V21/(2*'OddsRatio_working_3-way'!X21)))</f>
        <v>0.96139366116667779</v>
      </c>
      <c r="Z21" s="11">
        <f>'OddsRatio_working_3-way'!X21^(1/3)*COS('OddsRatio_working_3-way'!Y21/3)</f>
        <v>0.52807381026593136</v>
      </c>
      <c r="AA21" s="11">
        <f>'OddsRatio_working_3-way'!X21^(1/3)*COS(('OddsRatio_working_3-way'!Y21+2*PI())/3)</f>
        <v>-0.41582549559523091</v>
      </c>
      <c r="AB21" s="11">
        <f>'OddsRatio_working_3-way'!X21^(1/3)*COS(('OddsRatio_working_3-way'!Y21+4*PI())/3)</f>
        <v>-0.1122483146707003</v>
      </c>
      <c r="AC21" s="11">
        <f>'OddsRatio_working_3-way'!X21^(1/3)*SIN('OddsRatio_working_3-way'!Y21/3)</f>
        <v>0.17527036712660543</v>
      </c>
      <c r="AD21" s="11">
        <f>'OddsRatio_working_3-way'!X21^(1/3)*SIN(('OddsRatio_working_3-way'!Y21+2*PI())/3)</f>
        <v>0.36969015120023752</v>
      </c>
      <c r="AE21" s="11">
        <f>'OddsRatio_working_3-way'!X21^(1/3)*SIN(('OddsRatio_working_3-way'!Y21+4*PI())/3)</f>
        <v>-0.544960518326843</v>
      </c>
      <c r="AF21" s="11">
        <f>-'OddsRatio_working_3-way'!U21/(3*'OddsRatio_working_3-way'!X21^(1/3))*COS(('OddsRatio_working_3-way'!Y21)/3)</f>
        <v>0.52807381026593114</v>
      </c>
      <c r="AG21" s="11">
        <f>-'OddsRatio_working_3-way'!U21/(3*'OddsRatio_working_3-way'!X21^(1/3))*COS(('OddsRatio_working_3-way'!Y21+2*PI())/3)</f>
        <v>-0.41582549559523074</v>
      </c>
      <c r="AH21" s="11">
        <f>-'OddsRatio_working_3-way'!U21/(3*'OddsRatio_working_3-way'!X21^(1/3))*COS(('OddsRatio_working_3-way'!Y21+4*PI())/3)</f>
        <v>-0.11224831467070025</v>
      </c>
      <c r="AI21" s="11">
        <f>'OddsRatio_working_3-way'!U21/(3*'OddsRatio_working_3-way'!X21^(1/3))*SIN(('OddsRatio_working_3-way'!Y21)/3)</f>
        <v>-0.17527036712660535</v>
      </c>
      <c r="AJ21" s="11">
        <f>'OddsRatio_working_3-way'!U21/(3*'OddsRatio_working_3-way'!X21^(1/3))*SIN(('OddsRatio_working_3-way'!Y21+2*PI())/3)</f>
        <v>-0.3696901512002374</v>
      </c>
      <c r="AK21" s="11">
        <f>'OddsRatio_working_3-way'!U21/(3*'OddsRatio_working_3-way'!X21^(1/3))*SIN(('OddsRatio_working_3-way'!Y21+4*PI())/3)</f>
        <v>0.54496051832684278</v>
      </c>
      <c r="AL21" s="11">
        <f>'OddsRatio_working_3-way'!Z21+'OddsRatio_working_3-way'!AF21</f>
        <v>1.0561476205318625</v>
      </c>
      <c r="AM21" s="11">
        <f>'OddsRatio_working_3-way'!AA21+'OddsRatio_working_3-way'!AG21</f>
        <v>-0.83165099119046171</v>
      </c>
      <c r="AN21" s="11">
        <f>'OddsRatio_working_3-way'!AB21+'OddsRatio_working_3-way'!AH21</f>
        <v>-0.22449662934140055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1.0561476205318625</v>
      </c>
      <c r="AS21" s="11">
        <f>IF(('OddsRatio_working_3-way'!X21=0),IF(Q21&gt;0,-Q21^(1/3),(-Q21)^(1/3)),'OddsRatio_working_3-way'!AM21-'OddsRatio_working_3-way'!R21/3)</f>
        <v>-0.83165099119046171</v>
      </c>
      <c r="AT21" s="11">
        <f>IF(('OddsRatio_working_3-way'!X21=0),IF(Q21&gt;0,-Q21^(1/3),(-Q21)^(1/3)),'OddsRatio_working_3-way'!AN21-'OddsRatio_working_3-way'!R21/3)</f>
        <v>-0.22449662934140055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2.2599999999999998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3.15</v>
      </c>
      <c r="D22" s="9">
        <f t="shared" si="13"/>
        <v>0.42609172027533138</v>
      </c>
      <c r="E22" s="9">
        <f t="shared" si="14"/>
        <v>0.27072207813143317</v>
      </c>
      <c r="F22" s="9">
        <f t="shared" si="15"/>
        <v>0.30318620159323534</v>
      </c>
      <c r="G22" s="9">
        <f t="shared" si="16"/>
        <v>1.0689782035471653</v>
      </c>
      <c r="H22" s="9">
        <f t="shared" si="17"/>
        <v>2.3469125364694281</v>
      </c>
      <c r="I22" s="9">
        <f t="shared" si="18"/>
        <v>3.6938250729388566</v>
      </c>
      <c r="J22" s="9">
        <f t="shared" si="19"/>
        <v>3.2983031376264056</v>
      </c>
      <c r="K22" s="11">
        <f t="shared" si="20"/>
        <v>0.44247787610619471</v>
      </c>
      <c r="L22" s="11">
        <f t="shared" si="21"/>
        <v>0.28409090909090912</v>
      </c>
      <c r="M22" s="11">
        <f t="shared" si="22"/>
        <v>0.31746031746031744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-0.27242558326629118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0.23664265920903099</v>
      </c>
      <c r="Q22" s="11">
        <f>2*'OddsRatio_working_3-way'!K22*'OddsRatio_working_3-way'!L22*'OddsRatio_working_3-way'!M22</f>
        <v>7.98120267146816E-2</v>
      </c>
      <c r="R22" s="11">
        <f t="shared" si="23"/>
        <v>0</v>
      </c>
      <c r="S22" s="11">
        <f t="shared" si="24"/>
        <v>-0.86865064716670526</v>
      </c>
      <c r="T22" s="11">
        <f t="shared" si="25"/>
        <v>-0.29296817779652784</v>
      </c>
      <c r="U22" s="11">
        <f>'OddsRatio_working_3-way'!S22-'OddsRatio_working_3-way'!R22^2/3</f>
        <v>-0.86865064716670526</v>
      </c>
      <c r="V22" s="11">
        <f>'OddsRatio_working_3-way'!S22*'OddsRatio_working_3-way'!R22/3-2*'OddsRatio_working_3-way'!R22^3/27-'OddsRatio_working_3-way'!T22</f>
        <v>0.29296817779652784</v>
      </c>
      <c r="W22" s="11">
        <f>'OddsRatio_working_3-way'!V22^2+4*'OddsRatio_working_3-way'!U22^3/27</f>
        <v>-1.1272428166005558E-2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0.15580659595105684</v>
      </c>
      <c r="Y22" s="11">
        <f>IF('OddsRatio_working_3-way'!W22&gt;=0,IF('OddsRatio_working_3-way'!V22+SQRT('OddsRatio_working_3-way'!W22)&gt;0,0,PI()),ACOS('OddsRatio_working_3-way'!V22/(2*'OddsRatio_working_3-way'!X22)))</f>
        <v>0.34767867273003916</v>
      </c>
      <c r="Z22" s="11">
        <f>'OddsRatio_working_3-way'!X22^(1/3)*COS('OddsRatio_working_3-way'!Y22/3)</f>
        <v>0.53448910177358278</v>
      </c>
      <c r="AA22" s="11">
        <f>'OddsRatio_working_3-way'!X22^(1/3)*COS(('OddsRatio_working_3-way'!Y22+2*PI())/3)</f>
        <v>-0.32113065165153304</v>
      </c>
      <c r="AB22" s="11">
        <f>'OddsRatio_working_3-way'!X22^(1/3)*COS(('OddsRatio_working_3-way'!Y22+4*PI())/3)</f>
        <v>-0.21335845012204979</v>
      </c>
      <c r="AC22" s="11">
        <f>'OddsRatio_working_3-way'!X22^(1/3)*SIN('OddsRatio_working_3-way'!Y22/3)</f>
        <v>6.2222309564205984E-2</v>
      </c>
      <c r="AD22" s="11">
        <f>'OddsRatio_working_3-way'!X22^(1/3)*SIN(('OddsRatio_working_3-way'!Y22+2*PI())/3)</f>
        <v>0.43176998539974598</v>
      </c>
      <c r="AE22" s="11">
        <f>'OddsRatio_working_3-way'!X22^(1/3)*SIN(('OddsRatio_working_3-way'!Y22+4*PI())/3)</f>
        <v>-0.49399229496395175</v>
      </c>
      <c r="AF22" s="11">
        <f>-'OddsRatio_working_3-way'!U22/(3*'OddsRatio_working_3-way'!X22^(1/3))*COS(('OddsRatio_working_3-way'!Y22)/3)</f>
        <v>0.53448910177358266</v>
      </c>
      <c r="AG22" s="11">
        <f>-'OddsRatio_working_3-way'!U22/(3*'OddsRatio_working_3-way'!X22^(1/3))*COS(('OddsRatio_working_3-way'!Y22+2*PI())/3)</f>
        <v>-0.32113065165153298</v>
      </c>
      <c r="AH22" s="11">
        <f>-'OddsRatio_working_3-way'!U22/(3*'OddsRatio_working_3-way'!X22^(1/3))*COS(('OddsRatio_working_3-way'!Y22+4*PI())/3)</f>
        <v>-0.21335845012204974</v>
      </c>
      <c r="AI22" s="11">
        <f>'OddsRatio_working_3-way'!U22/(3*'OddsRatio_working_3-way'!X22^(1/3))*SIN(('OddsRatio_working_3-way'!Y22)/3)</f>
        <v>-6.222230956420597E-2</v>
      </c>
      <c r="AJ22" s="11">
        <f>'OddsRatio_working_3-way'!U22/(3*'OddsRatio_working_3-way'!X22^(1/3))*SIN(('OddsRatio_working_3-way'!Y22+2*PI())/3)</f>
        <v>-0.43176998539974587</v>
      </c>
      <c r="AK22" s="11">
        <f>'OddsRatio_working_3-way'!U22/(3*'OddsRatio_working_3-way'!X22^(1/3))*SIN(('OddsRatio_working_3-way'!Y22+4*PI())/3)</f>
        <v>0.49399229496395164</v>
      </c>
      <c r="AL22" s="11">
        <f>'OddsRatio_working_3-way'!Z22+'OddsRatio_working_3-way'!AF22</f>
        <v>1.0689782035471653</v>
      </c>
      <c r="AM22" s="11">
        <f>'OddsRatio_working_3-way'!AA22+'OddsRatio_working_3-way'!AG22</f>
        <v>-0.64226130330306597</v>
      </c>
      <c r="AN22" s="11">
        <f>'OddsRatio_working_3-way'!AB22+'OddsRatio_working_3-way'!AH22</f>
        <v>-0.42671690024409953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1.0689782035471653</v>
      </c>
      <c r="AS22" s="11">
        <f>IF(('OddsRatio_working_3-way'!X22=0),IF(Q22&gt;0,-Q22^(1/3),(-Q22)^(1/3)),'OddsRatio_working_3-way'!AM22-'OddsRatio_working_3-way'!R22/3)</f>
        <v>-0.64226130330306597</v>
      </c>
      <c r="AT22" s="11">
        <f>IF(('OddsRatio_working_3-way'!X22=0),IF(Q22&gt;0,-Q22^(1/3),(-Q22)^(1/3)),'OddsRatio_working_3-way'!AN22-'OddsRatio_working_3-way'!R22/3)</f>
        <v>-0.42671690024409953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1.9</v>
      </c>
      <c r="B23" s="4">
        <f>IF('True_Odds_Calculator_3-way'!B24="","",'True_Odds_Calculator_3-way'!B24)</f>
        <v>3.76</v>
      </c>
      <c r="C23" s="4">
        <f>IF('True_Odds_Calculator_3-way'!C24="","",'True_Odds_Calculator_3-way'!C24)</f>
        <v>3.92</v>
      </c>
      <c r="D23" s="9">
        <f t="shared" si="13"/>
        <v>0.50747766813542816</v>
      </c>
      <c r="E23" s="9">
        <f t="shared" si="14"/>
        <v>0.25149057299662964</v>
      </c>
      <c r="F23" s="9">
        <f t="shared" si="15"/>
        <v>0.24103175886794223</v>
      </c>
      <c r="G23" s="9">
        <f t="shared" si="16"/>
        <v>1.0783667336846015</v>
      </c>
      <c r="H23" s="9">
        <f t="shared" si="17"/>
        <v>1.9705300603161413</v>
      </c>
      <c r="I23" s="9">
        <f t="shared" si="18"/>
        <v>3.9762921849695001</v>
      </c>
      <c r="J23" s="9">
        <f t="shared" si="19"/>
        <v>4.148830862359036</v>
      </c>
      <c r="K23" s="11">
        <f t="shared" si="20"/>
        <v>0.52631578947368418</v>
      </c>
      <c r="L23" s="11">
        <f t="shared" si="21"/>
        <v>0.26595744680851063</v>
      </c>
      <c r="M23" s="11">
        <f t="shared" si="22"/>
        <v>0.25510204081632654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-0.25900427360193801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0.23496240601503757</v>
      </c>
      <c r="Q23" s="11">
        <f>2*'OddsRatio_working_3-way'!K23*'OddsRatio_working_3-way'!L23*'OddsRatio_working_3-way'!M23</f>
        <v>7.1417144685421763E-2</v>
      </c>
      <c r="R23" s="11">
        <f t="shared" si="23"/>
        <v>0</v>
      </c>
      <c r="S23" s="11">
        <f t="shared" si="24"/>
        <v>-0.90717578805726495</v>
      </c>
      <c r="T23" s="11">
        <f t="shared" si="25"/>
        <v>-0.27573732159795289</v>
      </c>
      <c r="U23" s="11">
        <f>'OddsRatio_working_3-way'!S23-'OddsRatio_working_3-way'!R23^2/3</f>
        <v>-0.90717578805726495</v>
      </c>
      <c r="V23" s="11">
        <f>'OddsRatio_working_3-way'!S23*'OddsRatio_working_3-way'!R23/3-2*'OddsRatio_working_3-way'!R23^3/27-'OddsRatio_working_3-way'!T23</f>
        <v>0.27573732159795289</v>
      </c>
      <c r="W23" s="11">
        <f>'OddsRatio_working_3-way'!V23^2+4*'OddsRatio_working_3-way'!U23^3/27</f>
        <v>-3.4572864692330216E-2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0.16628584967935719</v>
      </c>
      <c r="Y23" s="11">
        <f>IF('OddsRatio_working_3-way'!W23&gt;=0,IF('OddsRatio_working_3-way'!V23+SQRT('OddsRatio_working_3-way'!W23)&gt;0,0,PI()),ACOS('OddsRatio_working_3-way'!V23/(2*'OddsRatio_working_3-way'!X23)))</f>
        <v>0.59328886595520614</v>
      </c>
      <c r="Z23" s="11">
        <f>'OddsRatio_working_3-way'!X23^(1/3)*COS('OddsRatio_working_3-way'!Y23/3)</f>
        <v>0.53918336684230073</v>
      </c>
      <c r="AA23" s="11">
        <f>'OddsRatio_working_3-way'!X23^(1/3)*COS(('OddsRatio_working_3-way'!Y23+2*PI())/3)</f>
        <v>-0.36315941132327995</v>
      </c>
      <c r="AB23" s="11">
        <f>'OddsRatio_working_3-way'!X23^(1/3)*COS(('OddsRatio_working_3-way'!Y23+4*PI())/3)</f>
        <v>-0.17602395551902089</v>
      </c>
      <c r="AC23" s="11">
        <f>'OddsRatio_working_3-way'!X23^(1/3)*SIN('OddsRatio_working_3-way'!Y23/3)</f>
        <v>0.10804270578351242</v>
      </c>
      <c r="AD23" s="11">
        <f>'OddsRatio_working_3-way'!X23^(1/3)*SIN(('OddsRatio_working_3-way'!Y23+2*PI())/3)</f>
        <v>0.41292514009170039</v>
      </c>
      <c r="AE23" s="11">
        <f>'OddsRatio_working_3-way'!X23^(1/3)*SIN(('OddsRatio_working_3-way'!Y23+4*PI())/3)</f>
        <v>-0.52096784587521272</v>
      </c>
      <c r="AF23" s="11">
        <f>-'OddsRatio_working_3-way'!U23/(3*'OddsRatio_working_3-way'!X23^(1/3))*COS(('OddsRatio_working_3-way'!Y23)/3)</f>
        <v>0.53918336684230073</v>
      </c>
      <c r="AG23" s="11">
        <f>-'OddsRatio_working_3-way'!U23/(3*'OddsRatio_working_3-way'!X23^(1/3))*COS(('OddsRatio_working_3-way'!Y23+2*PI())/3)</f>
        <v>-0.36315941132327995</v>
      </c>
      <c r="AH23" s="11">
        <f>-'OddsRatio_working_3-way'!U23/(3*'OddsRatio_working_3-way'!X23^(1/3))*COS(('OddsRatio_working_3-way'!Y23+4*PI())/3)</f>
        <v>-0.17602395551902089</v>
      </c>
      <c r="AI23" s="11">
        <f>'OddsRatio_working_3-way'!U23/(3*'OddsRatio_working_3-way'!X23^(1/3))*SIN(('OddsRatio_working_3-way'!Y23)/3)</f>
        <v>-0.10804270578351242</v>
      </c>
      <c r="AJ23" s="11">
        <f>'OddsRatio_working_3-way'!U23/(3*'OddsRatio_working_3-way'!X23^(1/3))*SIN(('OddsRatio_working_3-way'!Y23+2*PI())/3)</f>
        <v>-0.41292514009170039</v>
      </c>
      <c r="AK23" s="11">
        <f>'OddsRatio_working_3-way'!U23/(3*'OddsRatio_working_3-way'!X23^(1/3))*SIN(('OddsRatio_working_3-way'!Y23+4*PI())/3)</f>
        <v>0.52096784587521272</v>
      </c>
      <c r="AL23" s="11">
        <f>'OddsRatio_working_3-way'!Z23+'OddsRatio_working_3-way'!AF23</f>
        <v>1.0783667336846015</v>
      </c>
      <c r="AM23" s="11">
        <f>'OddsRatio_working_3-way'!AA23+'OddsRatio_working_3-way'!AG23</f>
        <v>-0.72631882264655989</v>
      </c>
      <c r="AN23" s="11">
        <f>'OddsRatio_working_3-way'!AB23+'OddsRatio_working_3-way'!AH23</f>
        <v>-0.35204791103804178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1.0783667336846015</v>
      </c>
      <c r="AS23" s="11">
        <f>IF(('OddsRatio_working_3-way'!X23=0),IF(Q23&gt;0,-Q23^(1/3),(-Q23)^(1/3)),'OddsRatio_working_3-way'!AM23-'OddsRatio_working_3-way'!R23/3)</f>
        <v>-0.72631882264655989</v>
      </c>
      <c r="AT23" s="11">
        <f>IF(('OddsRatio_working_3-way'!X23=0),IF(Q23&gt;0,-Q23^(1/3),(-Q23)^(1/3)),'OddsRatio_working_3-way'!AN23-'OddsRatio_working_3-way'!R23/3)</f>
        <v>-0.35204791103804178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2.33</v>
      </c>
      <c r="B24" s="4">
        <f>IF('True_Odds_Calculator_3-way'!B25="","",'True_Odds_Calculator_3-way'!B25)</f>
        <v>3.44</v>
      </c>
      <c r="C24" s="4">
        <f>IF('True_Odds_Calculator_3-way'!C25="","",'True_Odds_Calculator_3-way'!C25)</f>
        <v>3.09</v>
      </c>
      <c r="D24" s="9">
        <f t="shared" si="13"/>
        <v>0.41319816710001661</v>
      </c>
      <c r="E24" s="9">
        <f t="shared" si="14"/>
        <v>0.2773631880630516</v>
      </c>
      <c r="F24" s="9">
        <f t="shared" si="15"/>
        <v>0.30943864483693179</v>
      </c>
      <c r="G24" s="9">
        <f t="shared" si="16"/>
        <v>1.0677791451390675</v>
      </c>
      <c r="H24" s="9">
        <f t="shared" si="17"/>
        <v>2.4201462630349595</v>
      </c>
      <c r="I24" s="9">
        <f t="shared" si="18"/>
        <v>3.6053811141393246</v>
      </c>
      <c r="J24" s="9">
        <f t="shared" si="19"/>
        <v>3.2316584133406505</v>
      </c>
      <c r="K24" s="11">
        <f t="shared" si="20"/>
        <v>0.42918454935622319</v>
      </c>
      <c r="L24" s="11">
        <f t="shared" si="21"/>
        <v>0.29069767441860467</v>
      </c>
      <c r="M24" s="11">
        <f t="shared" si="22"/>
        <v>0.3236245954692557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-0.27385136525391396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0.236605465796217</v>
      </c>
      <c r="Q24" s="11">
        <f>2*'OddsRatio_working_3-way'!K24*'OddsRatio_working_3-way'!L24*'OddsRatio_working_3-way'!M24</f>
        <v>8.0752718701780551E-2</v>
      </c>
      <c r="R24" s="11">
        <f t="shared" si="23"/>
        <v>0</v>
      </c>
      <c r="S24" s="11">
        <f t="shared" si="24"/>
        <v>-0.86399228127578365</v>
      </c>
      <c r="T24" s="11">
        <f t="shared" si="25"/>
        <v>-0.2948779116982197</v>
      </c>
      <c r="U24" s="11">
        <f>'OddsRatio_working_3-way'!S24-'OddsRatio_working_3-way'!R24^2/3</f>
        <v>-0.86399228127578365</v>
      </c>
      <c r="V24" s="11">
        <f>'OddsRatio_working_3-way'!S24*'OddsRatio_working_3-way'!R24/3-2*'OddsRatio_working_3-way'!R24^3/27-'OddsRatio_working_3-way'!T24</f>
        <v>0.2948779116982197</v>
      </c>
      <c r="W24" s="11">
        <f>'OddsRatio_working_3-way'!V24^2+4*'OddsRatio_working_3-way'!U24^3/27</f>
        <v>-8.5959443279294973E-3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0.15455494745836557</v>
      </c>
      <c r="Y24" s="11">
        <f>IF('OddsRatio_working_3-way'!W24&gt;=0,IF('OddsRatio_working_3-way'!V24+SQRT('OddsRatio_working_3-way'!W24)&gt;0,0,PI()),ACOS('OddsRatio_working_3-way'!V24/(2*'OddsRatio_working_3-way'!X24)))</f>
        <v>0.30462939731899796</v>
      </c>
      <c r="Z24" s="11">
        <f>'OddsRatio_working_3-way'!X24^(1/3)*COS('OddsRatio_working_3-way'!Y24/3)</f>
        <v>0.53388957256953373</v>
      </c>
      <c r="AA24" s="11">
        <f>'OddsRatio_working_3-way'!X24^(1/3)*COS(('OddsRatio_working_3-way'!Y24+2*PI())/3)</f>
        <v>-0.3140564997442275</v>
      </c>
      <c r="AB24" s="11">
        <f>'OddsRatio_working_3-way'!X24^(1/3)*COS(('OddsRatio_working_3-way'!Y24+4*PI())/3)</f>
        <v>-0.21983307282530637</v>
      </c>
      <c r="AC24" s="11">
        <f>'OddsRatio_working_3-way'!X24^(1/3)*SIN('OddsRatio_working_3-way'!Y24/3)</f>
        <v>5.4399920895608411E-2</v>
      </c>
      <c r="AD24" s="11">
        <f>'OddsRatio_working_3-way'!X24^(1/3)*SIN(('OddsRatio_working_3-way'!Y24+2*PI())/3)</f>
        <v>0.43516197221302771</v>
      </c>
      <c r="AE24" s="11">
        <f>'OddsRatio_working_3-way'!X24^(1/3)*SIN(('OddsRatio_working_3-way'!Y24+4*PI())/3)</f>
        <v>-0.48956189310863585</v>
      </c>
      <c r="AF24" s="11">
        <f>-'OddsRatio_working_3-way'!U24/(3*'OddsRatio_working_3-way'!X24^(1/3))*COS(('OddsRatio_working_3-way'!Y24)/3)</f>
        <v>0.53388957256953373</v>
      </c>
      <c r="AG24" s="11">
        <f>-'OddsRatio_working_3-way'!U24/(3*'OddsRatio_working_3-way'!X24^(1/3))*COS(('OddsRatio_working_3-way'!Y24+2*PI())/3)</f>
        <v>-0.3140564997442275</v>
      </c>
      <c r="AH24" s="11">
        <f>-'OddsRatio_working_3-way'!U24/(3*'OddsRatio_working_3-way'!X24^(1/3))*COS(('OddsRatio_working_3-way'!Y24+4*PI())/3)</f>
        <v>-0.21983307282530637</v>
      </c>
      <c r="AI24" s="11">
        <f>'OddsRatio_working_3-way'!U24/(3*'OddsRatio_working_3-way'!X24^(1/3))*SIN(('OddsRatio_working_3-way'!Y24)/3)</f>
        <v>-5.4399920895608411E-2</v>
      </c>
      <c r="AJ24" s="11">
        <f>'OddsRatio_working_3-way'!U24/(3*'OddsRatio_working_3-way'!X24^(1/3))*SIN(('OddsRatio_working_3-way'!Y24+2*PI())/3)</f>
        <v>-0.43516197221302771</v>
      </c>
      <c r="AK24" s="11">
        <f>'OddsRatio_working_3-way'!U24/(3*'OddsRatio_working_3-way'!X24^(1/3))*SIN(('OddsRatio_working_3-way'!Y24+4*PI())/3)</f>
        <v>0.48956189310863585</v>
      </c>
      <c r="AL24" s="11">
        <f>'OddsRatio_working_3-way'!Z24+'OddsRatio_working_3-way'!AF24</f>
        <v>1.0677791451390675</v>
      </c>
      <c r="AM24" s="11">
        <f>'OddsRatio_working_3-way'!AA24+'OddsRatio_working_3-way'!AG24</f>
        <v>-0.628112999488455</v>
      </c>
      <c r="AN24" s="11">
        <f>'OddsRatio_working_3-way'!AB24+'OddsRatio_working_3-way'!AH24</f>
        <v>-0.43966614565061274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1.0677791451390675</v>
      </c>
      <c r="AS24" s="11">
        <f>IF(('OddsRatio_working_3-way'!X24=0),IF(Q24&gt;0,-Q24^(1/3),(-Q24)^(1/3)),'OddsRatio_working_3-way'!AM24-'OddsRatio_working_3-way'!R24/3)</f>
        <v>-0.628112999488455</v>
      </c>
      <c r="AT24" s="11">
        <f>IF(('OddsRatio_working_3-way'!X24=0),IF(Q24&gt;0,-Q24^(1/3),(-Q24)^(1/3)),'OddsRatio_working_3-way'!AN24-'OddsRatio_working_3-way'!R24/3)</f>
        <v>-0.43966614565061274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1.71</v>
      </c>
      <c r="B25" s="4">
        <f>IF('True_Odds_Calculator_3-way'!B26="","",'True_Odds_Calculator_3-way'!B26)</f>
        <v>4.1500000000000004</v>
      </c>
      <c r="C25" s="4">
        <f>IF('True_Odds_Calculator_3-way'!C26="","",'True_Odds_Calculator_3-way'!C26)</f>
        <v>4.5</v>
      </c>
      <c r="D25" s="9">
        <f t="shared" si="13"/>
        <v>0.56500203244753122</v>
      </c>
      <c r="E25" s="9">
        <f t="shared" si="14"/>
        <v>0.22646074635629124</v>
      </c>
      <c r="F25" s="9">
        <f t="shared" si="15"/>
        <v>0.20853722119617743</v>
      </c>
      <c r="G25" s="9">
        <f t="shared" si="16"/>
        <v>1.084373433280998</v>
      </c>
      <c r="H25" s="9">
        <f t="shared" si="17"/>
        <v>1.769905137629509</v>
      </c>
      <c r="I25" s="9">
        <f t="shared" si="18"/>
        <v>4.4157763148351439</v>
      </c>
      <c r="J25" s="9">
        <f t="shared" si="19"/>
        <v>4.7953070164834939</v>
      </c>
      <c r="K25" s="11">
        <f t="shared" si="20"/>
        <v>0.58479532163742687</v>
      </c>
      <c r="L25" s="11">
        <f t="shared" si="21"/>
        <v>0.24096385542168672</v>
      </c>
      <c r="M25" s="11">
        <f t="shared" si="22"/>
        <v>0.22222222222222221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-0.24512083421404918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0.23047355112457629</v>
      </c>
      <c r="Q25" s="11">
        <f>2*'OddsRatio_working_3-way'!K25*'OddsRatio_working_3-way'!L25*'OddsRatio_working_3-way'!M25</f>
        <v>6.2628682370808764E-2</v>
      </c>
      <c r="R25" s="11">
        <f t="shared" si="23"/>
        <v>0</v>
      </c>
      <c r="S25" s="11">
        <f t="shared" si="24"/>
        <v>-0.94024464245792216</v>
      </c>
      <c r="T25" s="11">
        <f t="shared" si="25"/>
        <v>-0.25550126153747882</v>
      </c>
      <c r="U25" s="11">
        <f>'OddsRatio_working_3-way'!S25-'OddsRatio_working_3-way'!R25^2/3</f>
        <v>-0.94024464245792216</v>
      </c>
      <c r="V25" s="11">
        <f>'OddsRatio_working_3-way'!S25*'OddsRatio_working_3-way'!R25/3-2*'OddsRatio_working_3-way'!R25^3/27-'OddsRatio_working_3-way'!T25</f>
        <v>0.25550126153747882</v>
      </c>
      <c r="W25" s="11">
        <f>'OddsRatio_working_3-way'!V25^2+4*'OddsRatio_working_3-way'!U25^3/27</f>
        <v>-5.786468565185475E-2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0.17546052283854188</v>
      </c>
      <c r="Y25" s="11">
        <f>IF('OddsRatio_working_3-way'!W25&gt;=0,IF('OddsRatio_working_3-way'!V25+SQRT('OddsRatio_working_3-way'!W25)&gt;0,0,PI()),ACOS('OddsRatio_working_3-way'!V25/(2*'OddsRatio_working_3-way'!X25)))</f>
        <v>0.75526838046859446</v>
      </c>
      <c r="Z25" s="11">
        <f>'OddsRatio_working_3-way'!X25^(1/3)*COS('OddsRatio_working_3-way'!Y25/3)</f>
        <v>0.54218671664049911</v>
      </c>
      <c r="AA25" s="11">
        <f>'OddsRatio_working_3-way'!X25^(1/3)*COS(('OddsRatio_working_3-way'!Y25+2*PI())/3)</f>
        <v>-0.39186725383756299</v>
      </c>
      <c r="AB25" s="11">
        <f>'OddsRatio_working_3-way'!X25^(1/3)*COS(('OddsRatio_working_3-way'!Y25+4*PI())/3)</f>
        <v>-0.15031946280293607</v>
      </c>
      <c r="AC25" s="11">
        <f>'OddsRatio_working_3-way'!X25^(1/3)*SIN('OddsRatio_working_3-way'!Y25/3)</f>
        <v>0.1394576821760013</v>
      </c>
      <c r="AD25" s="11">
        <f>'OddsRatio_working_3-way'!X25^(1/3)*SIN(('OddsRatio_working_3-way'!Y25+2*PI())/3)</f>
        <v>0.39981862911714666</v>
      </c>
      <c r="AE25" s="11">
        <f>'OddsRatio_working_3-way'!X25^(1/3)*SIN(('OddsRatio_working_3-way'!Y25+4*PI())/3)</f>
        <v>-0.5392763112931479</v>
      </c>
      <c r="AF25" s="11">
        <f>-'OddsRatio_working_3-way'!U25/(3*'OddsRatio_working_3-way'!X25^(1/3))*COS(('OddsRatio_working_3-way'!Y25)/3)</f>
        <v>0.542186716640499</v>
      </c>
      <c r="AG25" s="11">
        <f>-'OddsRatio_working_3-way'!U25/(3*'OddsRatio_working_3-way'!X25^(1/3))*COS(('OddsRatio_working_3-way'!Y25+2*PI())/3)</f>
        <v>-0.39186725383756288</v>
      </c>
      <c r="AH25" s="11">
        <f>-'OddsRatio_working_3-way'!U25/(3*'OddsRatio_working_3-way'!X25^(1/3))*COS(('OddsRatio_working_3-way'!Y25+4*PI())/3)</f>
        <v>-0.15031946280293604</v>
      </c>
      <c r="AI25" s="11">
        <f>'OddsRatio_working_3-way'!U25/(3*'OddsRatio_working_3-way'!X25^(1/3))*SIN(('OddsRatio_working_3-way'!Y25)/3)</f>
        <v>-0.13945768217600127</v>
      </c>
      <c r="AJ25" s="11">
        <f>'OddsRatio_working_3-way'!U25/(3*'OddsRatio_working_3-way'!X25^(1/3))*SIN(('OddsRatio_working_3-way'!Y25+2*PI())/3)</f>
        <v>-0.39981862911714655</v>
      </c>
      <c r="AK25" s="11">
        <f>'OddsRatio_working_3-way'!U25/(3*'OddsRatio_working_3-way'!X25^(1/3))*SIN(('OddsRatio_working_3-way'!Y25+4*PI())/3)</f>
        <v>0.53927631129314779</v>
      </c>
      <c r="AL25" s="11">
        <f>'OddsRatio_working_3-way'!Z25+'OddsRatio_working_3-way'!AF25</f>
        <v>1.084373433280998</v>
      </c>
      <c r="AM25" s="11">
        <f>'OddsRatio_working_3-way'!AA25+'OddsRatio_working_3-way'!AG25</f>
        <v>-0.78373450767512587</v>
      </c>
      <c r="AN25" s="11">
        <f>'OddsRatio_working_3-way'!AB25+'OddsRatio_working_3-way'!AH25</f>
        <v>-0.30063892560587213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1.084373433280998</v>
      </c>
      <c r="AS25" s="11">
        <f>IF(('OddsRatio_working_3-way'!X25=0),IF(Q25&gt;0,-Q25^(1/3),(-Q25)^(1/3)),'OddsRatio_working_3-way'!AM25-'OddsRatio_working_3-way'!R25/3)</f>
        <v>-0.78373450767512587</v>
      </c>
      <c r="AT25" s="11">
        <f>IF(('OddsRatio_working_3-way'!X25=0),IF(Q25&gt;0,-Q25^(1/3),(-Q25)^(1/3)),'OddsRatio_working_3-way'!AN25-'OddsRatio_working_3-way'!R25/3)</f>
        <v>-0.30063892560587213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3.58</v>
      </c>
      <c r="C26" s="4">
        <f>IF('True_Odds_Calculator_3-way'!C27="","",'True_Odds_Calculator_3-way'!C27)</f>
        <v>2.93</v>
      </c>
      <c r="D26" s="9">
        <f t="shared" si="13"/>
        <v>0.40749463890081333</v>
      </c>
      <c r="E26" s="9">
        <f t="shared" si="14"/>
        <v>0.26607339397515978</v>
      </c>
      <c r="F26" s="9">
        <f t="shared" si="15"/>
        <v>0.32643196712402689</v>
      </c>
      <c r="G26" s="9">
        <f t="shared" si="16"/>
        <v>1.0691323642091455</v>
      </c>
      <c r="H26" s="9">
        <f t="shared" si="17"/>
        <v>2.4540200153244371</v>
      </c>
      <c r="I26" s="9">
        <f t="shared" si="18"/>
        <v>3.7583614996595958</v>
      </c>
      <c r="J26" s="9">
        <f t="shared" si="19"/>
        <v>3.0634254629236506</v>
      </c>
      <c r="K26" s="11">
        <f t="shared" si="20"/>
        <v>0.42372881355932207</v>
      </c>
      <c r="L26" s="11">
        <f t="shared" si="21"/>
        <v>0.27932960893854747</v>
      </c>
      <c r="M26" s="11">
        <f t="shared" si="22"/>
        <v>0.34129692832764502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-0.27356042726587904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0.23712396663233554</v>
      </c>
      <c r="Q26" s="11">
        <f>2*'OddsRatio_working_3-way'!K26*'OddsRatio_working_3-way'!L26*'OddsRatio_working_3-way'!M26</f>
        <v>8.0791811459058102E-2</v>
      </c>
      <c r="R26" s="11">
        <f t="shared" si="23"/>
        <v>0</v>
      </c>
      <c r="S26" s="11">
        <f t="shared" si="24"/>
        <v>-0.86680653705029442</v>
      </c>
      <c r="T26" s="11">
        <f t="shared" si="25"/>
        <v>-0.29533442488936773</v>
      </c>
      <c r="U26" s="11">
        <f>'OddsRatio_working_3-way'!S26-'OddsRatio_working_3-way'!R26^2/3</f>
        <v>-0.86680653705029442</v>
      </c>
      <c r="V26" s="11">
        <f>'OddsRatio_working_3-way'!S26*'OddsRatio_working_3-way'!R26/3-2*'OddsRatio_working_3-way'!R26^3/27-'OddsRatio_working_3-way'!T26</f>
        <v>0.29533442488936773</v>
      </c>
      <c r="W26" s="11">
        <f>'OddsRatio_working_3-way'!V26^2+4*'OddsRatio_working_3-way'!U26^3/27</f>
        <v>-9.2632350203266933E-3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0.15531070274216477</v>
      </c>
      <c r="Y26" s="11">
        <f>IF('OddsRatio_working_3-way'!W26&gt;=0,IF('OddsRatio_working_3-way'!V26+SQRT('OddsRatio_working_3-way'!W26)&gt;0,0,PI()),ACOS('OddsRatio_working_3-way'!V26/(2*'OddsRatio_working_3-way'!X26)))</f>
        <v>0.31503410884933758</v>
      </c>
      <c r="Z26" s="11">
        <f>'OddsRatio_working_3-way'!X26^(1/3)*COS('OddsRatio_working_3-way'!Y26/3)</f>
        <v>0.53456618210457274</v>
      </c>
      <c r="AA26" s="11">
        <f>'OddsRatio_working_3-way'!X26^(1/3)*COS(('OddsRatio_working_3-way'!Y26+2*PI())/3)</f>
        <v>-0.31607737324988805</v>
      </c>
      <c r="AB26" s="11">
        <f>'OddsRatio_working_3-way'!X26^(1/3)*COS(('OddsRatio_working_3-way'!Y26+4*PI())/3)</f>
        <v>-0.21848880885468477</v>
      </c>
      <c r="AC26" s="11">
        <f>'OddsRatio_working_3-way'!X26^(1/3)*SIN('OddsRatio_working_3-way'!Y26/3)</f>
        <v>5.6342783923399822E-2</v>
      </c>
      <c r="AD26" s="11">
        <f>'OddsRatio_working_3-way'!X26^(1/3)*SIN(('OddsRatio_working_3-way'!Y26+2*PI())/3)</f>
        <v>0.43477650174491844</v>
      </c>
      <c r="AE26" s="11">
        <f>'OddsRatio_working_3-way'!X26^(1/3)*SIN(('OddsRatio_working_3-way'!Y26+4*PI())/3)</f>
        <v>-0.4911192856683182</v>
      </c>
      <c r="AF26" s="11">
        <f>-'OddsRatio_working_3-way'!U26/(3*'OddsRatio_working_3-way'!X26^(1/3))*COS(('OddsRatio_working_3-way'!Y26)/3)</f>
        <v>0.53456618210457274</v>
      </c>
      <c r="AG26" s="11">
        <f>-'OddsRatio_working_3-way'!U26/(3*'OddsRatio_working_3-way'!X26^(1/3))*COS(('OddsRatio_working_3-way'!Y26+2*PI())/3)</f>
        <v>-0.31607737324988805</v>
      </c>
      <c r="AH26" s="11">
        <f>-'OddsRatio_working_3-way'!U26/(3*'OddsRatio_working_3-way'!X26^(1/3))*COS(('OddsRatio_working_3-way'!Y26+4*PI())/3)</f>
        <v>-0.21848880885468477</v>
      </c>
      <c r="AI26" s="11">
        <f>'OddsRatio_working_3-way'!U26/(3*'OddsRatio_working_3-way'!X26^(1/3))*SIN(('OddsRatio_working_3-way'!Y26)/3)</f>
        <v>-5.6342783923399822E-2</v>
      </c>
      <c r="AJ26" s="11">
        <f>'OddsRatio_working_3-way'!U26/(3*'OddsRatio_working_3-way'!X26^(1/3))*SIN(('OddsRatio_working_3-way'!Y26+2*PI())/3)</f>
        <v>-0.43477650174491844</v>
      </c>
      <c r="AK26" s="11">
        <f>'OddsRatio_working_3-way'!U26/(3*'OddsRatio_working_3-way'!X26^(1/3))*SIN(('OddsRatio_working_3-way'!Y26+4*PI())/3)</f>
        <v>0.4911192856683182</v>
      </c>
      <c r="AL26" s="11">
        <f>'OddsRatio_working_3-way'!Z26+'OddsRatio_working_3-way'!AF26</f>
        <v>1.0691323642091455</v>
      </c>
      <c r="AM26" s="11">
        <f>'OddsRatio_working_3-way'!AA26+'OddsRatio_working_3-way'!AG26</f>
        <v>-0.6321547464997761</v>
      </c>
      <c r="AN26" s="11">
        <f>'OddsRatio_working_3-way'!AB26+'OddsRatio_working_3-way'!AH26</f>
        <v>-0.43697761770936955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1.0691323642091455</v>
      </c>
      <c r="AS26" s="11">
        <f>IF(('OddsRatio_working_3-way'!X26=0),IF(Q26&gt;0,-Q26^(1/3),(-Q26)^(1/3)),'OddsRatio_working_3-way'!AM26-'OddsRatio_working_3-way'!R26/3)</f>
        <v>-0.6321547464997761</v>
      </c>
      <c r="AT26" s="11">
        <f>IF(('OddsRatio_working_3-way'!X26=0),IF(Q26&gt;0,-Q26^(1/3),(-Q26)^(1/3)),'OddsRatio_working_3-way'!AN26-'OddsRatio_working_3-way'!R26/3)</f>
        <v>-0.43697761770936955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1.41</v>
      </c>
      <c r="B27" s="4">
        <f>IF('True_Odds_Calculator_3-way'!B28="","",'True_Odds_Calculator_3-way'!B28)</f>
        <v>4.78</v>
      </c>
      <c r="C27" s="4">
        <f>IF('True_Odds_Calculator_3-way'!C28="","",'True_Odds_Calculator_3-way'!C28)</f>
        <v>7.48</v>
      </c>
      <c r="D27" s="9">
        <f t="shared" si="13"/>
        <v>0.68644515510413295</v>
      </c>
      <c r="E27" s="9">
        <f t="shared" si="14"/>
        <v>0.19189090103664816</v>
      </c>
      <c r="F27" s="9">
        <f t="shared" si="15"/>
        <v>0.12166394385921876</v>
      </c>
      <c r="G27" s="9">
        <f t="shared" si="16"/>
        <v>1.1140990779724409</v>
      </c>
      <c r="H27" s="9">
        <f t="shared" si="17"/>
        <v>1.4567806219687007</v>
      </c>
      <c r="I27" s="9">
        <f t="shared" si="18"/>
        <v>5.2112945147358269</v>
      </c>
      <c r="J27" s="9">
        <f t="shared" si="19"/>
        <v>8.2193620252614199</v>
      </c>
      <c r="K27" s="11">
        <f t="shared" si="20"/>
        <v>0.70921985815602839</v>
      </c>
      <c r="L27" s="11">
        <f t="shared" si="21"/>
        <v>0.20920502092050208</v>
      </c>
      <c r="M27" s="11">
        <f t="shared" si="22"/>
        <v>0.13368983957219249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-0.19920583498486821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0.21164880088953594</v>
      </c>
      <c r="Q27" s="11">
        <f>2*'OddsRatio_working_3-way'!K27*'OddsRatio_working_3-way'!L27*'OddsRatio_working_3-way'!M27</f>
        <v>3.9671752744055454E-2</v>
      </c>
      <c r="R27" s="11">
        <f t="shared" si="23"/>
        <v>0</v>
      </c>
      <c r="S27" s="11">
        <f t="shared" si="24"/>
        <v>-1.0624628586085989</v>
      </c>
      <c r="T27" s="11">
        <f t="shared" si="25"/>
        <v>-0.19914955175418905</v>
      </c>
      <c r="U27" s="11">
        <f>'OddsRatio_working_3-way'!S27-'OddsRatio_working_3-way'!R27^2/3</f>
        <v>-1.0624628586085989</v>
      </c>
      <c r="V27" s="11">
        <f>'OddsRatio_working_3-way'!S27*'OddsRatio_working_3-way'!R27/3-2*'OddsRatio_working_3-way'!R27^3/27-'OddsRatio_working_3-way'!T27</f>
        <v>0.19914955175418905</v>
      </c>
      <c r="W27" s="11">
        <f>'OddsRatio_working_3-way'!V27^2+4*'OddsRatio_working_3-way'!U27^3/27</f>
        <v>-0.13801902752875617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0.21076027347003193</v>
      </c>
      <c r="Y27" s="11">
        <f>IF('OddsRatio_working_3-way'!W27&gt;=0,IF('OddsRatio_working_3-way'!V27+SQRT('OddsRatio_working_3-way'!W27)&gt;0,0,PI()),ACOS('OddsRatio_working_3-way'!V27/(2*'OddsRatio_working_3-way'!X27)))</f>
        <v>1.0787219711184122</v>
      </c>
      <c r="Z27" s="11">
        <f>'OddsRatio_working_3-way'!X27^(1/3)*COS('OddsRatio_working_3-way'!Y27/3)</f>
        <v>0.55704953898622056</v>
      </c>
      <c r="AA27" s="11">
        <f>'OddsRatio_working_3-way'!X27^(1/3)*COS(('OddsRatio_working_3-way'!Y27+2*PI())/3)</f>
        <v>-0.45987408156398391</v>
      </c>
      <c r="AB27" s="11">
        <f>'OddsRatio_working_3-way'!X27^(1/3)*COS(('OddsRatio_working_3-way'!Y27+4*PI())/3)</f>
        <v>-9.7175457422236877E-2</v>
      </c>
      <c r="AC27" s="11">
        <f>'OddsRatio_working_3-way'!X27^(1/3)*SIN('OddsRatio_working_3-way'!Y27/3)</f>
        <v>0.20940414828294457</v>
      </c>
      <c r="AD27" s="11">
        <f>'OddsRatio_working_3-way'!X27^(1/3)*SIN(('OddsRatio_working_3-way'!Y27+2*PI())/3)</f>
        <v>0.3777169777870048</v>
      </c>
      <c r="AE27" s="11">
        <f>'OddsRatio_working_3-way'!X27^(1/3)*SIN(('OddsRatio_working_3-way'!Y27+4*PI())/3)</f>
        <v>-0.58712112606994937</v>
      </c>
      <c r="AF27" s="11">
        <f>-'OddsRatio_working_3-way'!U27/(3*'OddsRatio_working_3-way'!X27^(1/3))*COS(('OddsRatio_working_3-way'!Y27)/3)</f>
        <v>0.55704953898622045</v>
      </c>
      <c r="AG27" s="11">
        <f>-'OddsRatio_working_3-way'!U27/(3*'OddsRatio_working_3-way'!X27^(1/3))*COS(('OddsRatio_working_3-way'!Y27+2*PI())/3)</f>
        <v>-0.45987408156398379</v>
      </c>
      <c r="AH27" s="11">
        <f>-'OddsRatio_working_3-way'!U27/(3*'OddsRatio_working_3-way'!X27^(1/3))*COS(('OddsRatio_working_3-way'!Y27+4*PI())/3)</f>
        <v>-9.7175457422236849E-2</v>
      </c>
      <c r="AI27" s="11">
        <f>'OddsRatio_working_3-way'!U27/(3*'OddsRatio_working_3-way'!X27^(1/3))*SIN(('OddsRatio_working_3-way'!Y27)/3)</f>
        <v>-0.20940414828294451</v>
      </c>
      <c r="AJ27" s="11">
        <f>'OddsRatio_working_3-way'!U27/(3*'OddsRatio_working_3-way'!X27^(1/3))*SIN(('OddsRatio_working_3-way'!Y27+2*PI())/3)</f>
        <v>-0.37771697778700475</v>
      </c>
      <c r="AK27" s="11">
        <f>'OddsRatio_working_3-way'!U27/(3*'OddsRatio_working_3-way'!X27^(1/3))*SIN(('OddsRatio_working_3-way'!Y27+4*PI())/3)</f>
        <v>0.58712112606994926</v>
      </c>
      <c r="AL27" s="11">
        <f>'OddsRatio_working_3-way'!Z27+'OddsRatio_working_3-way'!AF27</f>
        <v>1.1140990779724409</v>
      </c>
      <c r="AM27" s="11">
        <f>'OddsRatio_working_3-way'!AA27+'OddsRatio_working_3-way'!AG27</f>
        <v>-0.9197481631279677</v>
      </c>
      <c r="AN27" s="11">
        <f>'OddsRatio_working_3-way'!AB27+'OddsRatio_working_3-way'!AH27</f>
        <v>-0.19435091484447373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1.1140990779724409</v>
      </c>
      <c r="AS27" s="11">
        <f>IF(('OddsRatio_working_3-way'!X27=0),IF(Q27&gt;0,-Q27^(1/3),(-Q27)^(1/3)),'OddsRatio_working_3-way'!AM27-'OddsRatio_working_3-way'!R27/3)</f>
        <v>-0.9197481631279677</v>
      </c>
      <c r="AT27" s="11">
        <f>IF(('OddsRatio_working_3-way'!X27=0),IF(Q27&gt;0,-Q27^(1/3),(-Q27)^(1/3)),'OddsRatio_working_3-way'!AN27-'OddsRatio_working_3-way'!R27/3)</f>
        <v>-0.19435091484447373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2.2999999999999998</v>
      </c>
      <c r="B28" s="4">
        <f>IF('True_Odds_Calculator_3-way'!B29="","",'True_Odds_Calculator_3-way'!B29)</f>
        <v>3.34</v>
      </c>
      <c r="C28" s="4">
        <f>IF('True_Odds_Calculator_3-way'!C29="","",'True_Odds_Calculator_3-way'!C29)</f>
        <v>3.23</v>
      </c>
      <c r="D28" s="9">
        <f t="shared" si="13"/>
        <v>0.41861945173554777</v>
      </c>
      <c r="E28" s="9">
        <f t="shared" si="14"/>
        <v>0.28572669681641383</v>
      </c>
      <c r="F28" s="9">
        <f t="shared" si="15"/>
        <v>0.2956538514480383</v>
      </c>
      <c r="G28" s="9">
        <f t="shared" si="16"/>
        <v>1.068311098548254</v>
      </c>
      <c r="H28" s="9">
        <f t="shared" si="17"/>
        <v>2.3888044281127305</v>
      </c>
      <c r="I28" s="9">
        <f t="shared" si="18"/>
        <v>3.499847970602914</v>
      </c>
      <c r="J28" s="9">
        <f t="shared" si="19"/>
        <v>3.3823337497626067</v>
      </c>
      <c r="K28" s="11">
        <f t="shared" si="20"/>
        <v>0.43478260869565222</v>
      </c>
      <c r="L28" s="11">
        <f t="shared" si="21"/>
        <v>0.29940119760479045</v>
      </c>
      <c r="M28" s="11">
        <f t="shared" si="22"/>
        <v>0.30959752321981426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-0.27339290996684784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0.23657087494146184</v>
      </c>
      <c r="Q28" s="11">
        <f>2*'OddsRatio_working_3-way'!K28*'OddsRatio_working_3-way'!L28*'OddsRatio_working_3-way'!M28</f>
        <v>8.0603364545642889E-2</v>
      </c>
      <c r="R28" s="11">
        <f t="shared" si="23"/>
        <v>0</v>
      </c>
      <c r="S28" s="11">
        <f t="shared" si="24"/>
        <v>-0.86531459418661916</v>
      </c>
      <c r="T28" s="11">
        <f t="shared" si="25"/>
        <v>-0.29482609682678679</v>
      </c>
      <c r="U28" s="11">
        <f>'OddsRatio_working_3-way'!S28-'OddsRatio_working_3-way'!R28^2/3</f>
        <v>-0.86531459418661916</v>
      </c>
      <c r="V28" s="11">
        <f>'OddsRatio_working_3-way'!S28*'OddsRatio_working_3-way'!R28/3-2*'OddsRatio_working_3-way'!R28^3/27-'OddsRatio_working_3-way'!T28</f>
        <v>0.29482609682678679</v>
      </c>
      <c r="W28" s="11">
        <f>'OddsRatio_working_3-way'!V28^2+4*'OddsRatio_working_3-way'!U28^3/27</f>
        <v>-9.0658753799329472E-3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0.15490989538280858</v>
      </c>
      <c r="Y28" s="11">
        <f>IF('OddsRatio_working_3-way'!W28&gt;=0,IF('OddsRatio_working_3-way'!V28+SQRT('OddsRatio_working_3-way'!W28)&gt;0,0,PI()),ACOS('OddsRatio_working_3-way'!V28/(2*'OddsRatio_working_3-way'!X28)))</f>
        <v>0.31237909340383707</v>
      </c>
      <c r="Z28" s="11">
        <f>'OddsRatio_working_3-way'!X28^(1/3)*COS('OddsRatio_working_3-way'!Y28/3)</f>
        <v>0.53415554927412701</v>
      </c>
      <c r="AA28" s="11">
        <f>'OddsRatio_working_3-way'!X28^(1/3)*COS(('OddsRatio_working_3-way'!Y28+2*PI())/3)</f>
        <v>-0.31542066895873777</v>
      </c>
      <c r="AB28" s="11">
        <f>'OddsRatio_working_3-way'!X28^(1/3)*COS(('OddsRatio_working_3-way'!Y28+4*PI())/3)</f>
        <v>-0.21873488031538912</v>
      </c>
      <c r="AC28" s="11">
        <f>'OddsRatio_working_3-way'!X28^(1/3)*SIN('OddsRatio_working_3-way'!Y28/3)</f>
        <v>5.5821566100048493E-2</v>
      </c>
      <c r="AD28" s="11">
        <f>'OddsRatio_working_3-way'!X28^(1/3)*SIN(('OddsRatio_working_3-way'!Y28+2*PI())/3)</f>
        <v>0.43468149219380015</v>
      </c>
      <c r="AE28" s="11">
        <f>'OddsRatio_working_3-way'!X28^(1/3)*SIN(('OddsRatio_working_3-way'!Y28+4*PI())/3)</f>
        <v>-0.49050305829384877</v>
      </c>
      <c r="AF28" s="11">
        <f>-'OddsRatio_working_3-way'!U28/(3*'OddsRatio_working_3-way'!X28^(1/3))*COS(('OddsRatio_working_3-way'!Y28)/3)</f>
        <v>0.53415554927412712</v>
      </c>
      <c r="AG28" s="11">
        <f>-'OddsRatio_working_3-way'!U28/(3*'OddsRatio_working_3-way'!X28^(1/3))*COS(('OddsRatio_working_3-way'!Y28+2*PI())/3)</f>
        <v>-0.31542066895873783</v>
      </c>
      <c r="AH28" s="11">
        <f>-'OddsRatio_working_3-way'!U28/(3*'OddsRatio_working_3-way'!X28^(1/3))*COS(('OddsRatio_working_3-way'!Y28+4*PI())/3)</f>
        <v>-0.21873488031538915</v>
      </c>
      <c r="AI28" s="11">
        <f>'OddsRatio_working_3-way'!U28/(3*'OddsRatio_working_3-way'!X28^(1/3))*SIN(('OddsRatio_working_3-way'!Y28)/3)</f>
        <v>-5.5821566100048507E-2</v>
      </c>
      <c r="AJ28" s="11">
        <f>'OddsRatio_working_3-way'!U28/(3*'OddsRatio_working_3-way'!X28^(1/3))*SIN(('OddsRatio_working_3-way'!Y28+2*PI())/3)</f>
        <v>-0.4346814921938002</v>
      </c>
      <c r="AK28" s="11">
        <f>'OddsRatio_working_3-way'!U28/(3*'OddsRatio_working_3-way'!X28^(1/3))*SIN(('OddsRatio_working_3-way'!Y28+4*PI())/3)</f>
        <v>0.49050305829384883</v>
      </c>
      <c r="AL28" s="11">
        <f>'OddsRatio_working_3-way'!Z28+'OddsRatio_working_3-way'!AF28</f>
        <v>1.068311098548254</v>
      </c>
      <c r="AM28" s="11">
        <f>'OddsRatio_working_3-way'!AA28+'OddsRatio_working_3-way'!AG28</f>
        <v>-0.63084133791747554</v>
      </c>
      <c r="AN28" s="11">
        <f>'OddsRatio_working_3-way'!AB28+'OddsRatio_working_3-way'!AH28</f>
        <v>-0.43746976063077825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1.068311098548254</v>
      </c>
      <c r="AS28" s="11">
        <f>IF(('OddsRatio_working_3-way'!X28=0),IF(Q28&gt;0,-Q28^(1/3),(-Q28)^(1/3)),'OddsRatio_working_3-way'!AM28-'OddsRatio_working_3-way'!R28/3)</f>
        <v>-0.63084133791747554</v>
      </c>
      <c r="AT28" s="11">
        <f>IF(('OddsRatio_working_3-way'!X28=0),IF(Q28&gt;0,-Q28^(1/3),(-Q28)^(1/3)),'OddsRatio_working_3-way'!AN28-'OddsRatio_working_3-way'!R28/3)</f>
        <v>-0.43746976063077825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1.57</v>
      </c>
      <c r="B29" s="4">
        <f>IF('True_Odds_Calculator_3-way'!B30="","",'True_Odds_Calculator_3-way'!B30)</f>
        <v>4.17</v>
      </c>
      <c r="C29" s="4">
        <f>IF('True_Odds_Calculator_3-way'!C30="","",'True_Odds_Calculator_3-way'!C30)</f>
        <v>5.79</v>
      </c>
      <c r="D29" s="9">
        <f t="shared" si="13"/>
        <v>0.61592832549881305</v>
      </c>
      <c r="E29" s="9">
        <f t="shared" si="14"/>
        <v>0.22381881922248212</v>
      </c>
      <c r="F29" s="9">
        <f t="shared" si="15"/>
        <v>0.16025285527870484</v>
      </c>
      <c r="G29" s="9">
        <f t="shared" si="16"/>
        <v>1.0939746190752819</v>
      </c>
      <c r="H29" s="9">
        <f t="shared" si="17"/>
        <v>1.6235655328729106</v>
      </c>
      <c r="I29" s="9">
        <f t="shared" si="18"/>
        <v>4.4678995424686443</v>
      </c>
      <c r="J29" s="9">
        <f t="shared" si="19"/>
        <v>6.2401384253706009</v>
      </c>
      <c r="K29" s="11">
        <f t="shared" si="20"/>
        <v>0.63694267515923564</v>
      </c>
      <c r="L29" s="11">
        <f t="shared" si="21"/>
        <v>0.23980815347721823</v>
      </c>
      <c r="M29" s="11">
        <f t="shared" si="22"/>
        <v>0.17271157167530224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-0.22832599568343737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0.22502706722117768</v>
      </c>
      <c r="Q29" s="11">
        <f>2*'OddsRatio_working_3-way'!K29*'OddsRatio_working_3-way'!L29*'OddsRatio_working_3-way'!M29</f>
        <v>5.2761328774015868E-2</v>
      </c>
      <c r="R29" s="11">
        <f t="shared" si="23"/>
        <v>0</v>
      </c>
      <c r="S29" s="11">
        <f t="shared" si="24"/>
        <v>-0.98555167381451614</v>
      </c>
      <c r="T29" s="11">
        <f t="shared" si="25"/>
        <v>-0.23107893876073063</v>
      </c>
      <c r="U29" s="11">
        <f>'OddsRatio_working_3-way'!S29-'OddsRatio_working_3-way'!R29^2/3</f>
        <v>-0.98555167381451614</v>
      </c>
      <c r="V29" s="11">
        <f>'OddsRatio_working_3-way'!S29*'OddsRatio_working_3-way'!R29/3-2*'OddsRatio_working_3-way'!R29^3/27-'OddsRatio_working_3-way'!T29</f>
        <v>0.23107893876073063</v>
      </c>
      <c r="W29" s="11">
        <f>'OddsRatio_working_3-way'!V29^2+4*'OddsRatio_working_3-way'!U29^3/27</f>
        <v>-8.842152668113723E-2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0.18829431923183632</v>
      </c>
      <c r="Y29" s="11">
        <f>IF('OddsRatio_working_3-way'!W29&gt;=0,IF('OddsRatio_working_3-way'!V29+SQRT('OddsRatio_working_3-way'!W29)&gt;0,0,PI()),ACOS('OddsRatio_working_3-way'!V29/(2*'OddsRatio_working_3-way'!X29)))</f>
        <v>0.91017063889096539</v>
      </c>
      <c r="Z29" s="11">
        <f>'OddsRatio_working_3-way'!X29^(1/3)*COS('OddsRatio_working_3-way'!Y29/3)</f>
        <v>0.54698730953764108</v>
      </c>
      <c r="AA29" s="11">
        <f>'OddsRatio_working_3-way'!X29^(1/3)*COS(('OddsRatio_working_3-way'!Y29+2*PI())/3)</f>
        <v>-0.42178924087039232</v>
      </c>
      <c r="AB29" s="11">
        <f>'OddsRatio_working_3-way'!X29^(1/3)*COS(('OddsRatio_working_3-way'!Y29+4*PI())/3)</f>
        <v>-0.12519806866724864</v>
      </c>
      <c r="AC29" s="11">
        <f>'OddsRatio_working_3-way'!X29^(1/3)*SIN('OddsRatio_working_3-way'!Y29/3)</f>
        <v>0.17123699311075155</v>
      </c>
      <c r="AD29" s="11">
        <f>'OddsRatio_working_3-way'!X29^(1/3)*SIN(('OddsRatio_working_3-way'!Y29+2*PI())/3)</f>
        <v>0.3880864090519236</v>
      </c>
      <c r="AE29" s="11">
        <f>'OddsRatio_working_3-way'!X29^(1/3)*SIN(('OddsRatio_working_3-way'!Y29+4*PI())/3)</f>
        <v>-0.55932340216267518</v>
      </c>
      <c r="AF29" s="11">
        <f>-'OddsRatio_working_3-way'!U29/(3*'OddsRatio_working_3-way'!X29^(1/3))*COS(('OddsRatio_working_3-way'!Y29)/3)</f>
        <v>0.54698730953764096</v>
      </c>
      <c r="AG29" s="11">
        <f>-'OddsRatio_working_3-way'!U29/(3*'OddsRatio_working_3-way'!X29^(1/3))*COS(('OddsRatio_working_3-way'!Y29+2*PI())/3)</f>
        <v>-0.42178924087039227</v>
      </c>
      <c r="AH29" s="11">
        <f>-'OddsRatio_working_3-way'!U29/(3*'OddsRatio_working_3-way'!X29^(1/3))*COS(('OddsRatio_working_3-way'!Y29+4*PI())/3)</f>
        <v>-0.12519806866724861</v>
      </c>
      <c r="AI29" s="11">
        <f>'OddsRatio_working_3-way'!U29/(3*'OddsRatio_working_3-way'!X29^(1/3))*SIN(('OddsRatio_working_3-way'!Y29)/3)</f>
        <v>-0.17123699311075152</v>
      </c>
      <c r="AJ29" s="11">
        <f>'OddsRatio_working_3-way'!U29/(3*'OddsRatio_working_3-way'!X29^(1/3))*SIN(('OddsRatio_working_3-way'!Y29+2*PI())/3)</f>
        <v>-0.38808640905192349</v>
      </c>
      <c r="AK29" s="11">
        <f>'OddsRatio_working_3-way'!U29/(3*'OddsRatio_working_3-way'!X29^(1/3))*SIN(('OddsRatio_working_3-way'!Y29+4*PI())/3)</f>
        <v>0.55932340216267507</v>
      </c>
      <c r="AL29" s="11">
        <f>'OddsRatio_working_3-way'!Z29+'OddsRatio_working_3-way'!AF29</f>
        <v>1.0939746190752819</v>
      </c>
      <c r="AM29" s="11">
        <f>'OddsRatio_working_3-way'!AA29+'OddsRatio_working_3-way'!AG29</f>
        <v>-0.84357848174078454</v>
      </c>
      <c r="AN29" s="11">
        <f>'OddsRatio_working_3-way'!AB29+'OddsRatio_working_3-way'!AH29</f>
        <v>-0.25039613733449728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1.0939746190752819</v>
      </c>
      <c r="AS29" s="11">
        <f>IF(('OddsRatio_working_3-way'!X29=0),IF(Q29&gt;0,-Q29^(1/3),(-Q29)^(1/3)),'OddsRatio_working_3-way'!AM29-'OddsRatio_working_3-way'!R29/3)</f>
        <v>-0.84357848174078454</v>
      </c>
      <c r="AT29" s="11">
        <f>IF(('OddsRatio_working_3-way'!X29=0),IF(Q29&gt;0,-Q29^(1/3),(-Q29)^(1/3)),'OddsRatio_working_3-way'!AN29-'OddsRatio_working_3-way'!R29/3)</f>
        <v>-0.25039613733449728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3.61</v>
      </c>
      <c r="C30" s="4">
        <f>IF('True_Odds_Calculator_3-way'!C31="","",'True_Odds_Calculator_3-way'!C31)</f>
        <v>4.12</v>
      </c>
      <c r="D30" s="9">
        <f t="shared" si="13"/>
        <v>0.50797991224552197</v>
      </c>
      <c r="E30" s="9">
        <f t="shared" si="14"/>
        <v>0.26254387626801845</v>
      </c>
      <c r="F30" s="9">
        <f t="shared" si="15"/>
        <v>0.22947621148645994</v>
      </c>
      <c r="G30" s="9">
        <f t="shared" si="16"/>
        <v>1.0762019781003338</v>
      </c>
      <c r="H30" s="9">
        <f t="shared" si="17"/>
        <v>1.9685817802903001</v>
      </c>
      <c r="I30" s="9">
        <f t="shared" si="18"/>
        <v>3.808887162841871</v>
      </c>
      <c r="J30" s="9">
        <f t="shared" si="19"/>
        <v>4.3577501716730414</v>
      </c>
      <c r="K30" s="11">
        <f t="shared" si="20"/>
        <v>0.52631578947368418</v>
      </c>
      <c r="L30" s="11">
        <f t="shared" si="21"/>
        <v>0.2770083102493075</v>
      </c>
      <c r="M30" s="11">
        <f t="shared" si="22"/>
        <v>0.24271844660194175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-0.2593460225881381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0.23461485653460762</v>
      </c>
      <c r="Q30" s="11">
        <f>2*'OddsRatio_working_3-way'!K30*'OddsRatio_working_3-way'!L30*'OddsRatio_working_3-way'!M30</f>
        <v>7.0773712378463832E-2</v>
      </c>
      <c r="R30" s="11">
        <f t="shared" si="23"/>
        <v>0</v>
      </c>
      <c r="S30" s="11">
        <f t="shared" si="24"/>
        <v>-0.90464027245636414</v>
      </c>
      <c r="T30" s="11">
        <f t="shared" si="25"/>
        <v>-0.2728929931995065</v>
      </c>
      <c r="U30" s="11">
        <f>'OddsRatio_working_3-way'!S30-'OddsRatio_working_3-way'!R30^2/3</f>
        <v>-0.90464027245636414</v>
      </c>
      <c r="V30" s="11">
        <f>'OddsRatio_working_3-way'!S30*'OddsRatio_working_3-way'!R30/3-2*'OddsRatio_working_3-way'!R30^3/27-'OddsRatio_working_3-way'!T30</f>
        <v>0.2728929931995065</v>
      </c>
      <c r="W30" s="11">
        <f>'OddsRatio_working_3-way'!V30^2+4*'OddsRatio_working_3-way'!U30^3/27</f>
        <v>-3.5208540000506633E-2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0.1655891947998816</v>
      </c>
      <c r="Y30" s="11">
        <f>IF('OddsRatio_working_3-way'!W30&gt;=0,IF('OddsRatio_working_3-way'!V30+SQRT('OddsRatio_working_3-way'!W30)&gt;0,0,PI()),ACOS('OddsRatio_working_3-way'!V30/(2*'OddsRatio_working_3-way'!X30)))</f>
        <v>0.60235068447261975</v>
      </c>
      <c r="Z30" s="11">
        <f>'OddsRatio_working_3-way'!X30^(1/3)*COS('OddsRatio_working_3-way'!Y30/3)</f>
        <v>0.53810098905016701</v>
      </c>
      <c r="AA30" s="11">
        <f>'OddsRatio_working_3-way'!X30^(1/3)*COS(('OddsRatio_working_3-way'!Y30+2*PI())/3)</f>
        <v>-0.36389543272167391</v>
      </c>
      <c r="AB30" s="11">
        <f>'OddsRatio_working_3-way'!X30^(1/3)*COS(('OddsRatio_working_3-way'!Y30+4*PI())/3)</f>
        <v>-0.17420555632849311</v>
      </c>
      <c r="AC30" s="11">
        <f>'OddsRatio_working_3-way'!X30^(1/3)*SIN('OddsRatio_working_3-way'!Y30/3)</f>
        <v>0.10951750119814979</v>
      </c>
      <c r="AD30" s="11">
        <f>'OddsRatio_working_3-way'!X30^(1/3)*SIN(('OddsRatio_working_3-way'!Y30+2*PI())/3)</f>
        <v>0.41125037571990192</v>
      </c>
      <c r="AE30" s="11">
        <f>'OddsRatio_working_3-way'!X30^(1/3)*SIN(('OddsRatio_working_3-way'!Y30+4*PI())/3)</f>
        <v>-0.5207678769180516</v>
      </c>
      <c r="AF30" s="11">
        <f>-'OddsRatio_working_3-way'!U30/(3*'OddsRatio_working_3-way'!X30^(1/3))*COS(('OddsRatio_working_3-way'!Y30)/3)</f>
        <v>0.5381009890501669</v>
      </c>
      <c r="AG30" s="11">
        <f>-'OddsRatio_working_3-way'!U30/(3*'OddsRatio_working_3-way'!X30^(1/3))*COS(('OddsRatio_working_3-way'!Y30+2*PI())/3)</f>
        <v>-0.36389543272167385</v>
      </c>
      <c r="AH30" s="11">
        <f>-'OddsRatio_working_3-way'!U30/(3*'OddsRatio_working_3-way'!X30^(1/3))*COS(('OddsRatio_working_3-way'!Y30+4*PI())/3)</f>
        <v>-0.17420555632849308</v>
      </c>
      <c r="AI30" s="11">
        <f>'OddsRatio_working_3-way'!U30/(3*'OddsRatio_working_3-way'!X30^(1/3))*SIN(('OddsRatio_working_3-way'!Y30)/3)</f>
        <v>-0.10951750119814978</v>
      </c>
      <c r="AJ30" s="11">
        <f>'OddsRatio_working_3-way'!U30/(3*'OddsRatio_working_3-way'!X30^(1/3))*SIN(('OddsRatio_working_3-way'!Y30+2*PI())/3)</f>
        <v>-0.41125037571990181</v>
      </c>
      <c r="AK30" s="11">
        <f>'OddsRatio_working_3-way'!U30/(3*'OddsRatio_working_3-way'!X30^(1/3))*SIN(('OddsRatio_working_3-way'!Y30+4*PI())/3)</f>
        <v>0.52076787691805149</v>
      </c>
      <c r="AL30" s="11">
        <f>'OddsRatio_working_3-way'!Z30+'OddsRatio_working_3-way'!AF30</f>
        <v>1.0762019781003338</v>
      </c>
      <c r="AM30" s="11">
        <f>'OddsRatio_working_3-way'!AA30+'OddsRatio_working_3-way'!AG30</f>
        <v>-0.72779086544334781</v>
      </c>
      <c r="AN30" s="11">
        <f>'OddsRatio_working_3-way'!AB30+'OddsRatio_working_3-way'!AH30</f>
        <v>-0.34841111265698621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1.0762019781003338</v>
      </c>
      <c r="AS30" s="11">
        <f>IF(('OddsRatio_working_3-way'!X30=0),IF(Q30&gt;0,-Q30^(1/3),(-Q30)^(1/3)),'OddsRatio_working_3-way'!AM30-'OddsRatio_working_3-way'!R30/3)</f>
        <v>-0.72779086544334781</v>
      </c>
      <c r="AT30" s="11">
        <f>IF(('OddsRatio_working_3-way'!X30=0),IF(Q30&gt;0,-Q30^(1/3),(-Q30)^(1/3)),'OddsRatio_working_3-way'!AN30-'OddsRatio_working_3-way'!R30/3)</f>
        <v>-0.34841111265698621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2.5299999999999998</v>
      </c>
      <c r="B31" s="4">
        <f>IF('True_Odds_Calculator_3-way'!B32="","",'True_Odds_Calculator_3-way'!B32)</f>
        <v>3.31</v>
      </c>
      <c r="C31" s="4">
        <f>IF('True_Odds_Calculator_3-way'!C32="","",'True_Odds_Calculator_3-way'!C32)</f>
        <v>2.89</v>
      </c>
      <c r="D31" s="9">
        <f t="shared" si="13"/>
        <v>0.37987243345280547</v>
      </c>
      <c r="E31" s="9">
        <f t="shared" si="14"/>
        <v>0.28862539948608912</v>
      </c>
      <c r="F31" s="9">
        <f t="shared" si="15"/>
        <v>0.33150216706110547</v>
      </c>
      <c r="G31" s="9">
        <f t="shared" si="16"/>
        <v>1.0669690646255372</v>
      </c>
      <c r="H31" s="9">
        <f t="shared" si="17"/>
        <v>2.6324626688770714</v>
      </c>
      <c r="I31" s="9">
        <f t="shared" si="18"/>
        <v>3.4646985392849912</v>
      </c>
      <c r="J31" s="9">
        <f t="shared" si="19"/>
        <v>3.0165715321422648</v>
      </c>
      <c r="K31" s="11">
        <f t="shared" si="20"/>
        <v>0.39525691699604748</v>
      </c>
      <c r="L31" s="11">
        <f t="shared" si="21"/>
        <v>0.30211480362537763</v>
      </c>
      <c r="M31" s="11">
        <f t="shared" si="22"/>
        <v>0.34602076124567471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-0.27600621228394151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0.23675996345219497</v>
      </c>
      <c r="Q31" s="11">
        <f>2*'OddsRatio_working_3-way'!K31*'OddsRatio_working_3-way'!L31*'OddsRatio_working_3-way'!M31</f>
        <v>8.2638730698846405E-2</v>
      </c>
      <c r="R31" s="11">
        <f t="shared" si="23"/>
        <v>0</v>
      </c>
      <c r="S31" s="11">
        <f t="shared" si="24"/>
        <v>-0.8578066467889065</v>
      </c>
      <c r="T31" s="11">
        <f t="shared" si="25"/>
        <v>-0.29940895175878063</v>
      </c>
      <c r="U31" s="11">
        <f>'OddsRatio_working_3-way'!S31-'OddsRatio_working_3-way'!R31^2/3</f>
        <v>-0.8578066467889065</v>
      </c>
      <c r="V31" s="11">
        <f>'OddsRatio_working_3-way'!S31*'OddsRatio_working_3-way'!R31/3-2*'OddsRatio_working_3-way'!R31^3/27-'OddsRatio_working_3-way'!T31</f>
        <v>0.29940895175878063</v>
      </c>
      <c r="W31" s="11">
        <f>'OddsRatio_working_3-way'!V31^2+4*'OddsRatio_working_3-way'!U31^3/27</f>
        <v>-3.8656557849425371E-3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0.15289814925158052</v>
      </c>
      <c r="Y31" s="11">
        <f>IF('OddsRatio_working_3-way'!W31&gt;=0,IF('OddsRatio_working_3-way'!V31+SQRT('OddsRatio_working_3-way'!W31)&gt;0,0,PI()),ACOS('OddsRatio_working_3-way'!V31/(2*'OddsRatio_working_3-way'!X31)))</f>
        <v>0.20474720917458122</v>
      </c>
      <c r="Z31" s="11">
        <f>'OddsRatio_working_3-way'!X31^(1/3)*COS('OddsRatio_working_3-way'!Y31/3)</f>
        <v>0.53348453231276871</v>
      </c>
      <c r="AA31" s="11">
        <f>'OddsRatio_working_3-way'!X31^(1/3)*COS(('OddsRatio_working_3-way'!Y31+2*PI())/3)</f>
        <v>-0.29832314699426671</v>
      </c>
      <c r="AB31" s="11">
        <f>'OddsRatio_working_3-way'!X31^(1/3)*COS(('OddsRatio_working_3-way'!Y31+4*PI())/3)</f>
        <v>-0.23516138531850214</v>
      </c>
      <c r="AC31" s="11">
        <f>'OddsRatio_working_3-way'!X31^(1/3)*SIN('OddsRatio_working_3-way'!Y31/3)</f>
        <v>3.6466460105993859E-2</v>
      </c>
      <c r="AD31" s="11">
        <f>'OddsRatio_working_3-way'!X31^(1/3)*SIN(('OddsRatio_working_3-way'!Y31+2*PI())/3)</f>
        <v>0.44377792745592104</v>
      </c>
      <c r="AE31" s="11">
        <f>'OddsRatio_working_3-way'!X31^(1/3)*SIN(('OddsRatio_working_3-way'!Y31+4*PI())/3)</f>
        <v>-0.48024438756191473</v>
      </c>
      <c r="AF31" s="11">
        <f>-'OddsRatio_working_3-way'!U31/(3*'OddsRatio_working_3-way'!X31^(1/3))*COS(('OddsRatio_working_3-way'!Y31)/3)</f>
        <v>0.5334845323127686</v>
      </c>
      <c r="AG31" s="11">
        <f>-'OddsRatio_working_3-way'!U31/(3*'OddsRatio_working_3-way'!X31^(1/3))*COS(('OddsRatio_working_3-way'!Y31+2*PI())/3)</f>
        <v>-0.2983231469942666</v>
      </c>
      <c r="AH31" s="11">
        <f>-'OddsRatio_working_3-way'!U31/(3*'OddsRatio_working_3-way'!X31^(1/3))*COS(('OddsRatio_working_3-way'!Y31+4*PI())/3)</f>
        <v>-0.23516138531850209</v>
      </c>
      <c r="AI31" s="11">
        <f>'OddsRatio_working_3-way'!U31/(3*'OddsRatio_working_3-way'!X31^(1/3))*SIN(('OddsRatio_working_3-way'!Y31)/3)</f>
        <v>-3.6466460105993852E-2</v>
      </c>
      <c r="AJ31" s="11">
        <f>'OddsRatio_working_3-way'!U31/(3*'OddsRatio_working_3-way'!X31^(1/3))*SIN(('OddsRatio_working_3-way'!Y31+2*PI())/3)</f>
        <v>-0.44377792745592098</v>
      </c>
      <c r="AK31" s="11">
        <f>'OddsRatio_working_3-way'!U31/(3*'OddsRatio_working_3-way'!X31^(1/3))*SIN(('OddsRatio_working_3-way'!Y31+4*PI())/3)</f>
        <v>0.48024438756191462</v>
      </c>
      <c r="AL31" s="11">
        <f>'OddsRatio_working_3-way'!Z31+'OddsRatio_working_3-way'!AF31</f>
        <v>1.0669690646255372</v>
      </c>
      <c r="AM31" s="11">
        <f>'OddsRatio_working_3-way'!AA31+'OddsRatio_working_3-way'!AG31</f>
        <v>-0.5966462939885333</v>
      </c>
      <c r="AN31" s="11">
        <f>'OddsRatio_working_3-way'!AB31+'OddsRatio_working_3-way'!AH31</f>
        <v>-0.47032277063700423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1.0669690646255372</v>
      </c>
      <c r="AS31" s="11">
        <f>IF(('OddsRatio_working_3-way'!X31=0),IF(Q31&gt;0,-Q31^(1/3),(-Q31)^(1/3)),'OddsRatio_working_3-way'!AM31-'OddsRatio_working_3-way'!R31/3)</f>
        <v>-0.5966462939885333</v>
      </c>
      <c r="AT31" s="11">
        <f>IF(('OddsRatio_working_3-way'!X31=0),IF(Q31&gt;0,-Q31^(1/3),(-Q31)^(1/3)),'OddsRatio_working_3-way'!AN31-'OddsRatio_working_3-way'!R31/3)</f>
        <v>-0.47032277063700423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2.3199999999999998</v>
      </c>
      <c r="B32" s="4">
        <f>IF('True_Odds_Calculator_3-way'!B33="","",'True_Odds_Calculator_3-way'!B33)</f>
        <v>3.44</v>
      </c>
      <c r="C32" s="4">
        <f>IF('True_Odds_Calculator_3-way'!C33="","",'True_Odds_Calculator_3-way'!C33)</f>
        <v>3.1</v>
      </c>
      <c r="D32" s="9">
        <f t="shared" si="13"/>
        <v>0.41472895865505394</v>
      </c>
      <c r="E32" s="9">
        <f t="shared" si="14"/>
        <v>0.27711528076268727</v>
      </c>
      <c r="F32" s="9">
        <f t="shared" si="15"/>
        <v>0.30815576058225885</v>
      </c>
      <c r="G32" s="9">
        <f t="shared" si="16"/>
        <v>1.069101019547642</v>
      </c>
      <c r="H32" s="9">
        <f t="shared" si="17"/>
        <v>2.4112133458028877</v>
      </c>
      <c r="I32" s="9">
        <f t="shared" si="18"/>
        <v>3.608606487696246</v>
      </c>
      <c r="J32" s="9">
        <f t="shared" si="19"/>
        <v>3.2451121410500479</v>
      </c>
      <c r="K32" s="11">
        <f t="shared" si="20"/>
        <v>0.43103448275862072</v>
      </c>
      <c r="L32" s="11">
        <f t="shared" si="21"/>
        <v>0.29069767441860467</v>
      </c>
      <c r="M32" s="11">
        <f t="shared" si="22"/>
        <v>0.32258064516129031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-0.2733851566339861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0.23685878366143262</v>
      </c>
      <c r="Q32" s="11">
        <f>2*'OddsRatio_working_3-way'!K32*'OddsRatio_working_3-way'!L32*'OddsRatio_working_3-way'!M32</f>
        <v>8.0839175311069156E-2</v>
      </c>
      <c r="R32" s="11">
        <f t="shared" si="23"/>
        <v>0</v>
      </c>
      <c r="S32" s="11">
        <f t="shared" si="24"/>
        <v>-0.86639225983488277</v>
      </c>
      <c r="T32" s="11">
        <f t="shared" si="25"/>
        <v>-0.29569701700849244</v>
      </c>
      <c r="U32" s="11">
        <f>'OddsRatio_working_3-way'!S32-'OddsRatio_working_3-way'!R32^2/3</f>
        <v>-0.86639225983488277</v>
      </c>
      <c r="V32" s="11">
        <f>'OddsRatio_working_3-way'!S32*'OddsRatio_working_3-way'!R32/3-2*'OddsRatio_working_3-way'!R32^3/27-'OddsRatio_working_3-way'!T32</f>
        <v>0.29569701700849244</v>
      </c>
      <c r="W32" s="11">
        <f>'OddsRatio_working_3-way'!V32^2+4*'OddsRatio_working_3-way'!U32^3/27</f>
        <v>-8.9106561558395664E-3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0.15519937340688608</v>
      </c>
      <c r="Y32" s="11">
        <f>IF('OddsRatio_working_3-way'!W32&gt;=0,IF('OddsRatio_working_3-way'!V32+SQRT('OddsRatio_working_3-way'!W32)&gt;0,0,PI()),ACOS('OddsRatio_working_3-way'!V32/(2*'OddsRatio_working_3-way'!X32)))</f>
        <v>0.30900711512546075</v>
      </c>
      <c r="Z32" s="11">
        <f>'OddsRatio_working_3-way'!X32^(1/3)*COS('OddsRatio_working_3-way'!Y32/3)</f>
        <v>0.53455050977382101</v>
      </c>
      <c r="AA32" s="11">
        <f>'OddsRatio_working_3-way'!X32^(1/3)*COS(('OddsRatio_working_3-way'!Y32+2*PI())/3)</f>
        <v>-0.31512793855388743</v>
      </c>
      <c r="AB32" s="11">
        <f>'OddsRatio_working_3-way'!X32^(1/3)*COS(('OddsRatio_working_3-way'!Y32+4*PI())/3)</f>
        <v>-0.21942257121993375</v>
      </c>
      <c r="AC32" s="11">
        <f>'OddsRatio_working_3-way'!X32^(1/3)*SIN('OddsRatio_working_3-way'!Y32/3)</f>
        <v>5.5255519593150254E-2</v>
      </c>
      <c r="AD32" s="11">
        <f>'OddsRatio_working_3-way'!X32^(1/3)*SIN(('OddsRatio_working_3-way'!Y32+2*PI())/3)</f>
        <v>0.43530656127347572</v>
      </c>
      <c r="AE32" s="11">
        <f>'OddsRatio_working_3-way'!X32^(1/3)*SIN(('OddsRatio_working_3-way'!Y32+4*PI())/3)</f>
        <v>-0.49056208086662595</v>
      </c>
      <c r="AF32" s="11">
        <f>-'OddsRatio_working_3-way'!U32/(3*'OddsRatio_working_3-way'!X32^(1/3))*COS(('OddsRatio_working_3-way'!Y32)/3)</f>
        <v>0.5345505097738209</v>
      </c>
      <c r="AG32" s="11">
        <f>-'OddsRatio_working_3-way'!U32/(3*'OddsRatio_working_3-way'!X32^(1/3))*COS(('OddsRatio_working_3-way'!Y32+2*PI())/3)</f>
        <v>-0.31512793855388732</v>
      </c>
      <c r="AH32" s="11">
        <f>-'OddsRatio_working_3-way'!U32/(3*'OddsRatio_working_3-way'!X32^(1/3))*COS(('OddsRatio_working_3-way'!Y32+4*PI())/3)</f>
        <v>-0.21942257121993369</v>
      </c>
      <c r="AI32" s="11">
        <f>'OddsRatio_working_3-way'!U32/(3*'OddsRatio_working_3-way'!X32^(1/3))*SIN(('OddsRatio_working_3-way'!Y32)/3)</f>
        <v>-5.525551959315024E-2</v>
      </c>
      <c r="AJ32" s="11">
        <f>'OddsRatio_working_3-way'!U32/(3*'OddsRatio_working_3-way'!X32^(1/3))*SIN(('OddsRatio_working_3-way'!Y32+2*PI())/3)</f>
        <v>-0.43530656127347567</v>
      </c>
      <c r="AK32" s="11">
        <f>'OddsRatio_working_3-way'!U32/(3*'OddsRatio_working_3-way'!X32^(1/3))*SIN(('OddsRatio_working_3-way'!Y32+4*PI())/3)</f>
        <v>0.49056208086662584</v>
      </c>
      <c r="AL32" s="11">
        <f>'OddsRatio_working_3-way'!Z32+'OddsRatio_working_3-way'!AF32</f>
        <v>1.069101019547642</v>
      </c>
      <c r="AM32" s="11">
        <f>'OddsRatio_working_3-way'!AA32+'OddsRatio_working_3-way'!AG32</f>
        <v>-0.63025587710777475</v>
      </c>
      <c r="AN32" s="11">
        <f>'OddsRatio_working_3-way'!AB32+'OddsRatio_working_3-way'!AH32</f>
        <v>-0.43884514243986744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1.069101019547642</v>
      </c>
      <c r="AS32" s="11">
        <f>IF(('OddsRatio_working_3-way'!X32=0),IF(Q32&gt;0,-Q32^(1/3),(-Q32)^(1/3)),'OddsRatio_working_3-way'!AM32-'OddsRatio_working_3-way'!R32/3)</f>
        <v>-0.63025587710777475</v>
      </c>
      <c r="AT32" s="11">
        <f>IF(('OddsRatio_working_3-way'!X32=0),IF(Q32&gt;0,-Q32^(1/3),(-Q32)^(1/3)),'OddsRatio_working_3-way'!AN32-'OddsRatio_working_3-way'!R32/3)</f>
        <v>-0.43884514243986744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3.73</v>
      </c>
      <c r="C33" s="4">
        <f>IF('True_Odds_Calculator_3-way'!C34="","",'True_Odds_Calculator_3-way'!C34)</f>
        <v>4.32</v>
      </c>
      <c r="D33" s="9">
        <f t="shared" si="13"/>
        <v>0.52786486481629802</v>
      </c>
      <c r="E33" s="9">
        <f t="shared" si="14"/>
        <v>0.25368467831762476</v>
      </c>
      <c r="F33" s="9">
        <f t="shared" si="15"/>
        <v>0.21845045686607734</v>
      </c>
      <c r="G33" s="9">
        <f t="shared" si="16"/>
        <v>1.0776195768731101</v>
      </c>
      <c r="H33" s="9">
        <f t="shared" si="17"/>
        <v>1.8944242488046812</v>
      </c>
      <c r="I33" s="9">
        <f t="shared" si="18"/>
        <v>3.9419014448635896</v>
      </c>
      <c r="J33" s="9">
        <f t="shared" si="19"/>
        <v>4.5776969952187256</v>
      </c>
      <c r="K33" s="11">
        <f t="shared" si="20"/>
        <v>0.54644808743169393</v>
      </c>
      <c r="L33" s="11">
        <f t="shared" si="21"/>
        <v>0.26809651474530832</v>
      </c>
      <c r="M33" s="11">
        <f t="shared" si="22"/>
        <v>0.23148148148148145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-0.25511450667474056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0.23331613305096649</v>
      </c>
      <c r="Q33" s="11">
        <f>2*'OddsRatio_working_3-way'!K33*'OddsRatio_working_3-way'!L33*'OddsRatio_working_3-way'!M33</f>
        <v>6.7824457282257708E-2</v>
      </c>
      <c r="R33" s="11">
        <f t="shared" si="23"/>
        <v>0</v>
      </c>
      <c r="S33" s="11">
        <f t="shared" si="24"/>
        <v>-0.91455455078622394</v>
      </c>
      <c r="T33" s="11">
        <f t="shared" si="25"/>
        <v>-0.26585888104250699</v>
      </c>
      <c r="U33" s="11">
        <f>'OddsRatio_working_3-way'!S33-'OddsRatio_working_3-way'!R33^2/3</f>
        <v>-0.91455455078622394</v>
      </c>
      <c r="V33" s="11">
        <f>'OddsRatio_working_3-way'!S33*'OddsRatio_working_3-way'!R33/3-2*'OddsRatio_working_3-way'!R33^3/27-'OddsRatio_working_3-way'!T33</f>
        <v>0.26585888104250699</v>
      </c>
      <c r="W33" s="11">
        <f>'OddsRatio_working_3-way'!V33^2+4*'OddsRatio_working_3-way'!U33^3/27</f>
        <v>-4.2643884398119655E-2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0.16831876679925917</v>
      </c>
      <c r="Y33" s="11">
        <f>IF('OddsRatio_working_3-way'!W33&gt;=0,IF('OddsRatio_working_3-way'!V33+SQRT('OddsRatio_working_3-way'!W33)&gt;0,0,PI()),ACOS('OddsRatio_working_3-way'!V33/(2*'OddsRatio_working_3-way'!X33)))</f>
        <v>0.66039794096098869</v>
      </c>
      <c r="Z33" s="11">
        <f>'OddsRatio_working_3-way'!X33^(1/3)*COS('OddsRatio_working_3-way'!Y33/3)</f>
        <v>0.53880978843655503</v>
      </c>
      <c r="AA33" s="11">
        <f>'OddsRatio_working_3-way'!X33^(1/3)*COS(('OddsRatio_working_3-way'!Y33+2*PI())/3)</f>
        <v>-0.37381584484258784</v>
      </c>
      <c r="AB33" s="11">
        <f>'OddsRatio_working_3-way'!X33^(1/3)*COS(('OddsRatio_working_3-way'!Y33+4*PI())/3)</f>
        <v>-0.16499394359396702</v>
      </c>
      <c r="AC33" s="11">
        <f>'OddsRatio_working_3-way'!X33^(1/3)*SIN('OddsRatio_working_3-way'!Y33/3)</f>
        <v>0.12056338089858064</v>
      </c>
      <c r="AD33" s="11">
        <f>'OddsRatio_working_3-way'!X33^(1/3)*SIN(('OddsRatio_working_3-way'!Y33+2*PI())/3)</f>
        <v>0.40634127414448518</v>
      </c>
      <c r="AE33" s="11">
        <f>'OddsRatio_working_3-way'!X33^(1/3)*SIN(('OddsRatio_working_3-way'!Y33+4*PI())/3)</f>
        <v>-0.52690465504306583</v>
      </c>
      <c r="AF33" s="11">
        <f>-'OddsRatio_working_3-way'!U33/(3*'OddsRatio_working_3-way'!X33^(1/3))*COS(('OddsRatio_working_3-way'!Y33)/3)</f>
        <v>0.53880978843655492</v>
      </c>
      <c r="AG33" s="11">
        <f>-'OddsRatio_working_3-way'!U33/(3*'OddsRatio_working_3-way'!X33^(1/3))*COS(('OddsRatio_working_3-way'!Y33+2*PI())/3)</f>
        <v>-0.37381584484258773</v>
      </c>
      <c r="AH33" s="11">
        <f>-'OddsRatio_working_3-way'!U33/(3*'OddsRatio_working_3-way'!X33^(1/3))*COS(('OddsRatio_working_3-way'!Y33+4*PI())/3)</f>
        <v>-0.16499394359396699</v>
      </c>
      <c r="AI33" s="11">
        <f>'OddsRatio_working_3-way'!U33/(3*'OddsRatio_working_3-way'!X33^(1/3))*SIN(('OddsRatio_working_3-way'!Y33)/3)</f>
        <v>-0.12056338089858061</v>
      </c>
      <c r="AJ33" s="11">
        <f>'OddsRatio_working_3-way'!U33/(3*'OddsRatio_working_3-way'!X33^(1/3))*SIN(('OddsRatio_working_3-way'!Y33+2*PI())/3)</f>
        <v>-0.40634127414448512</v>
      </c>
      <c r="AK33" s="11">
        <f>'OddsRatio_working_3-way'!U33/(3*'OddsRatio_working_3-way'!X33^(1/3))*SIN(('OddsRatio_working_3-way'!Y33+4*PI())/3)</f>
        <v>0.52690465504306572</v>
      </c>
      <c r="AL33" s="11">
        <f>'OddsRatio_working_3-way'!Z33+'OddsRatio_working_3-way'!AF33</f>
        <v>1.0776195768731101</v>
      </c>
      <c r="AM33" s="11">
        <f>'OddsRatio_working_3-way'!AA33+'OddsRatio_working_3-way'!AG33</f>
        <v>-0.74763168968517557</v>
      </c>
      <c r="AN33" s="11">
        <f>'OddsRatio_working_3-way'!AB33+'OddsRatio_working_3-way'!AH33</f>
        <v>-0.32998788718793404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1.0776195768731101</v>
      </c>
      <c r="AS33" s="11">
        <f>IF(('OddsRatio_working_3-way'!X33=0),IF(Q33&gt;0,-Q33^(1/3),(-Q33)^(1/3)),'OddsRatio_working_3-way'!AM33-'OddsRatio_working_3-way'!R33/3)</f>
        <v>-0.74763168968517557</v>
      </c>
      <c r="AT33" s="11">
        <f>IF(('OddsRatio_working_3-way'!X33=0),IF(Q33&gt;0,-Q33^(1/3),(-Q33)^(1/3)),'OddsRatio_working_3-way'!AN33-'OddsRatio_working_3-way'!R33/3)</f>
        <v>-0.32998788718793404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1.86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4.43</v>
      </c>
      <c r="D34" s="9">
        <f t="shared" si="13"/>
        <v>0.51888521421389633</v>
      </c>
      <c r="E34" s="9">
        <f t="shared" si="14"/>
        <v>0.26826063160909497</v>
      </c>
      <c r="F34" s="9">
        <f t="shared" si="15"/>
        <v>0.21285415417700876</v>
      </c>
      <c r="G34" s="9">
        <f t="shared" si="16"/>
        <v>1.0781494290085702</v>
      </c>
      <c r="H34" s="9">
        <f t="shared" si="17"/>
        <v>1.9272085089473703</v>
      </c>
      <c r="I34" s="9">
        <f t="shared" si="18"/>
        <v>3.7277180553916827</v>
      </c>
      <c r="J34" s="9">
        <f t="shared" si="19"/>
        <v>4.6980525414993943</v>
      </c>
      <c r="K34" s="11">
        <f t="shared" si="20"/>
        <v>0.5376344086021505</v>
      </c>
      <c r="L34" s="11">
        <f t="shared" si="21"/>
        <v>0.28328611898016998</v>
      </c>
      <c r="M34" s="11">
        <f t="shared" si="22"/>
        <v>0.22573363431151244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-0.25657935947866384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0.23447308568712341</v>
      </c>
      <c r="Q34" s="11">
        <f>2*'OddsRatio_working_3-way'!K34*'OddsRatio_working_3-way'!L34*'OddsRatio_working_3-way'!M34</f>
        <v>6.8760435685373433E-2</v>
      </c>
      <c r="R34" s="11">
        <f t="shared" si="23"/>
        <v>0</v>
      </c>
      <c r="S34" s="11">
        <f t="shared" si="24"/>
        <v>-0.91384235335041164</v>
      </c>
      <c r="T34" s="11">
        <f t="shared" si="25"/>
        <v>-0.26798895992680694</v>
      </c>
      <c r="U34" s="11">
        <f>'OddsRatio_working_3-way'!S34-'OddsRatio_working_3-way'!R34^2/3</f>
        <v>-0.91384235335041164</v>
      </c>
      <c r="V34" s="11">
        <f>'OddsRatio_working_3-way'!S34*'OddsRatio_working_3-way'!R34/3-2*'OddsRatio_working_3-way'!R34^3/27-'OddsRatio_working_3-way'!T34</f>
        <v>0.26798895992680694</v>
      </c>
      <c r="W34" s="11">
        <f>'OddsRatio_working_3-way'!V34^2+4*'OddsRatio_working_3-way'!U34^3/27</f>
        <v>-4.1242201801808376E-2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0.16812219101330741</v>
      </c>
      <c r="Y34" s="11">
        <f>IF('OddsRatio_working_3-way'!W34&gt;=0,IF('OddsRatio_working_3-way'!V34+SQRT('OddsRatio_working_3-way'!W34)&gt;0,0,PI()),ACOS('OddsRatio_working_3-way'!V34/(2*'OddsRatio_working_3-way'!X34)))</f>
        <v>0.64847380163676416</v>
      </c>
      <c r="Z34" s="11">
        <f>'OddsRatio_working_3-way'!X34^(1/3)*COS('OddsRatio_working_3-way'!Y34/3)</f>
        <v>0.53907471450428512</v>
      </c>
      <c r="AA34" s="11">
        <f>'OddsRatio_working_3-way'!X34^(1/3)*COS(('OddsRatio_working_3-way'!Y34+2*PI())/3)</f>
        <v>-0.37205285595451199</v>
      </c>
      <c r="AB34" s="11">
        <f>'OddsRatio_working_3-way'!X34^(1/3)*COS(('OddsRatio_working_3-way'!Y34+4*PI())/3)</f>
        <v>-0.16702185854977333</v>
      </c>
      <c r="AC34" s="11">
        <f>'OddsRatio_working_3-way'!X34^(1/3)*SIN('OddsRatio_working_3-way'!Y34/3)</f>
        <v>0.11837470154384334</v>
      </c>
      <c r="AD34" s="11">
        <f>'OddsRatio_working_3-way'!X34^(1/3)*SIN(('OddsRatio_working_3-way'!Y34+2*PI())/3)</f>
        <v>0.40766504652663288</v>
      </c>
      <c r="AE34" s="11">
        <f>'OddsRatio_working_3-way'!X34^(1/3)*SIN(('OddsRatio_working_3-way'!Y34+4*PI())/3)</f>
        <v>-0.52603974807047615</v>
      </c>
      <c r="AF34" s="11">
        <f>-'OddsRatio_working_3-way'!U34/(3*'OddsRatio_working_3-way'!X34^(1/3))*COS(('OddsRatio_working_3-way'!Y34)/3)</f>
        <v>0.53907471450428512</v>
      </c>
      <c r="AG34" s="11">
        <f>-'OddsRatio_working_3-way'!U34/(3*'OddsRatio_working_3-way'!X34^(1/3))*COS(('OddsRatio_working_3-way'!Y34+2*PI())/3)</f>
        <v>-0.37205285595451199</v>
      </c>
      <c r="AH34" s="11">
        <f>-'OddsRatio_working_3-way'!U34/(3*'OddsRatio_working_3-way'!X34^(1/3))*COS(('OddsRatio_working_3-way'!Y34+4*PI())/3)</f>
        <v>-0.16702185854977333</v>
      </c>
      <c r="AI34" s="11">
        <f>'OddsRatio_working_3-way'!U34/(3*'OddsRatio_working_3-way'!X34^(1/3))*SIN(('OddsRatio_working_3-way'!Y34)/3)</f>
        <v>-0.11837470154384334</v>
      </c>
      <c r="AJ34" s="11">
        <f>'OddsRatio_working_3-way'!U34/(3*'OddsRatio_working_3-way'!X34^(1/3))*SIN(('OddsRatio_working_3-way'!Y34+2*PI())/3)</f>
        <v>-0.40766504652663288</v>
      </c>
      <c r="AK34" s="11">
        <f>'OddsRatio_working_3-way'!U34/(3*'OddsRatio_working_3-way'!X34^(1/3))*SIN(('OddsRatio_working_3-way'!Y34+4*PI())/3)</f>
        <v>0.52603974807047615</v>
      </c>
      <c r="AL34" s="11">
        <f>'OddsRatio_working_3-way'!Z34+'OddsRatio_working_3-way'!AF34</f>
        <v>1.0781494290085702</v>
      </c>
      <c r="AM34" s="11">
        <f>'OddsRatio_working_3-way'!AA34+'OddsRatio_working_3-way'!AG34</f>
        <v>-0.74410571190902397</v>
      </c>
      <c r="AN34" s="11">
        <f>'OddsRatio_working_3-way'!AB34+'OddsRatio_working_3-way'!AH34</f>
        <v>-0.33404371709954667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1.0781494290085702</v>
      </c>
      <c r="AS34" s="11">
        <f>IF(('OddsRatio_working_3-way'!X34=0),IF(Q34&gt;0,-Q34^(1/3),(-Q34)^(1/3)),'OddsRatio_working_3-way'!AM34-'OddsRatio_working_3-way'!R34/3)</f>
        <v>-0.74410571190902397</v>
      </c>
      <c r="AT34" s="11">
        <f>IF(('OddsRatio_working_3-way'!X34=0),IF(Q34&gt;0,-Q34^(1/3),(-Q34)^(1/3)),'OddsRatio_working_3-way'!AN34-'OddsRatio_working_3-way'!R34/3)</f>
        <v>-0.33404371709954667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1.85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4.8899999999999997</v>
      </c>
      <c r="D35" s="9">
        <f t="shared" si="13"/>
        <v>0.51619427340399771</v>
      </c>
      <c r="E35" s="9">
        <f t="shared" si="14"/>
        <v>0.29474552495775858</v>
      </c>
      <c r="F35" s="9">
        <f t="shared" si="15"/>
        <v>0.1890602016382438</v>
      </c>
      <c r="G35" s="9">
        <f t="shared" si="16"/>
        <v>1.1026530844803335</v>
      </c>
      <c r="H35" s="9">
        <f t="shared" si="17"/>
        <v>1.9372551218082836</v>
      </c>
      <c r="I35" s="9">
        <f t="shared" si="18"/>
        <v>3.3927571933223239</v>
      </c>
      <c r="J35" s="9">
        <f t="shared" si="19"/>
        <v>5.2893204986284976</v>
      </c>
      <c r="K35" s="11">
        <f t="shared" si="20"/>
        <v>0.54054054054054046</v>
      </c>
      <c r="L35" s="11">
        <f t="shared" si="21"/>
        <v>0.31545741324921134</v>
      </c>
      <c r="M35" s="11">
        <f t="shared" si="22"/>
        <v>0.20449897750511248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-0.25020063705206252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0.24095625109733598</v>
      </c>
      <c r="Q35" s="11">
        <f>2*'OddsRatio_working_3-way'!K35*'OddsRatio_working_3-way'!L35*'OddsRatio_working_3-way'!M35</f>
        <v>6.9741317249590734E-2</v>
      </c>
      <c r="R35" s="11">
        <f t="shared" si="23"/>
        <v>0</v>
      </c>
      <c r="S35" s="11">
        <f t="shared" si="24"/>
        <v>-0.96305210864509938</v>
      </c>
      <c r="T35" s="11">
        <f t="shared" si="25"/>
        <v>-0.27874156545444262</v>
      </c>
      <c r="U35" s="11">
        <f>'OddsRatio_working_3-way'!S35-'OddsRatio_working_3-way'!R35^2/3</f>
        <v>-0.96305210864509938</v>
      </c>
      <c r="V35" s="11">
        <f>'OddsRatio_working_3-way'!S35*'OddsRatio_working_3-way'!R35/3-2*'OddsRatio_working_3-way'!R35^3/27-'OddsRatio_working_3-way'!T35</f>
        <v>0.27874156545444262</v>
      </c>
      <c r="W35" s="11">
        <f>'OddsRatio_working_3-way'!V35^2+4*'OddsRatio_working_3-way'!U35^3/27</f>
        <v>-5.4629262157779454E-2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0.1818832884501575</v>
      </c>
      <c r="Y35" s="11">
        <f>IF('OddsRatio_working_3-way'!W35&gt;=0,IF('OddsRatio_working_3-way'!V35+SQRT('OddsRatio_working_3-way'!W35)&gt;0,0,PI()),ACOS('OddsRatio_working_3-way'!V35/(2*'OddsRatio_working_3-way'!X35)))</f>
        <v>0.69778863590715035</v>
      </c>
      <c r="Z35" s="11">
        <f>'OddsRatio_working_3-way'!X35^(1/3)*COS('OddsRatio_working_3-way'!Y35/3)</f>
        <v>0.55132654224016686</v>
      </c>
      <c r="AA35" s="11">
        <f>'OddsRatio_working_3-way'!X35^(1/3)*COS(('OddsRatio_working_3-way'!Y35+2*PI())/3)</f>
        <v>-0.38876636580542384</v>
      </c>
      <c r="AB35" s="11">
        <f>'OddsRatio_working_3-way'!X35^(1/3)*COS(('OddsRatio_working_3-way'!Y35+4*PI())/3)</f>
        <v>-0.16256017643474305</v>
      </c>
      <c r="AC35" s="11">
        <f>'OddsRatio_working_3-way'!X35^(1/3)*SIN('OddsRatio_working_3-way'!Y35/3)</f>
        <v>0.13060020432552211</v>
      </c>
      <c r="AD35" s="11">
        <f>'OddsRatio_working_3-way'!X35^(1/3)*SIN(('OddsRatio_working_3-way'!Y35+2*PI())/3)</f>
        <v>0.41216268919785776</v>
      </c>
      <c r="AE35" s="11">
        <f>'OddsRatio_working_3-way'!X35^(1/3)*SIN(('OddsRatio_working_3-way'!Y35+4*PI())/3)</f>
        <v>-0.54276289352337992</v>
      </c>
      <c r="AF35" s="11">
        <f>-'OddsRatio_working_3-way'!U35/(3*'OddsRatio_working_3-way'!X35^(1/3))*COS(('OddsRatio_working_3-way'!Y35)/3)</f>
        <v>0.55132654224016664</v>
      </c>
      <c r="AG35" s="11">
        <f>-'OddsRatio_working_3-way'!U35/(3*'OddsRatio_working_3-way'!X35^(1/3))*COS(('OddsRatio_working_3-way'!Y35+2*PI())/3)</f>
        <v>-0.38876636580542373</v>
      </c>
      <c r="AH35" s="11">
        <f>-'OddsRatio_working_3-way'!U35/(3*'OddsRatio_working_3-way'!X35^(1/3))*COS(('OddsRatio_working_3-way'!Y35+4*PI())/3)</f>
        <v>-0.16256017643474296</v>
      </c>
      <c r="AI35" s="11">
        <f>'OddsRatio_working_3-way'!U35/(3*'OddsRatio_working_3-way'!X35^(1/3))*SIN(('OddsRatio_working_3-way'!Y35)/3)</f>
        <v>-0.13060020432552205</v>
      </c>
      <c r="AJ35" s="11">
        <f>'OddsRatio_working_3-way'!U35/(3*'OddsRatio_working_3-way'!X35^(1/3))*SIN(('OddsRatio_working_3-way'!Y35+2*PI())/3)</f>
        <v>-0.41216268919785759</v>
      </c>
      <c r="AK35" s="11">
        <f>'OddsRatio_working_3-way'!U35/(3*'OddsRatio_working_3-way'!X35^(1/3))*SIN(('OddsRatio_working_3-way'!Y35+4*PI())/3)</f>
        <v>0.5427628935233797</v>
      </c>
      <c r="AL35" s="11">
        <f>'OddsRatio_working_3-way'!Z35+'OddsRatio_working_3-way'!AF35</f>
        <v>1.1026530844803335</v>
      </c>
      <c r="AM35" s="11">
        <f>'OddsRatio_working_3-way'!AA35+'OddsRatio_working_3-way'!AG35</f>
        <v>-0.77753273161084757</v>
      </c>
      <c r="AN35" s="11">
        <f>'OddsRatio_working_3-way'!AB35+'OddsRatio_working_3-way'!AH35</f>
        <v>-0.32512035286948604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1.1026530844803335</v>
      </c>
      <c r="AS35" s="11">
        <f>IF(('OddsRatio_working_3-way'!X35=0),IF(Q35&gt;0,-Q35^(1/3),(-Q35)^(1/3)),'OddsRatio_working_3-way'!AM35-'OddsRatio_working_3-way'!R35/3)</f>
        <v>-0.77753273161084757</v>
      </c>
      <c r="AT35" s="11">
        <f>IF(('OddsRatio_working_3-way'!X35=0),IF(Q35&gt;0,-Q35^(1/3),(-Q35)^(1/3)),'OddsRatio_working_3-way'!AN35-'OddsRatio_working_3-way'!R35/3)</f>
        <v>-0.32512035286948604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1.68</v>
      </c>
      <c r="B36" s="4">
        <f>IF('True_Odds_Calculator_3-way'!B37="","",'True_Odds_Calculator_3-way'!B37)</f>
        <v>3.9</v>
      </c>
      <c r="C36" s="4">
        <f>IF('True_Odds_Calculator_3-way'!C37="","",'True_Odds_Calculator_3-way'!C37)</f>
        <v>5.55</v>
      </c>
      <c r="D36" s="9">
        <f t="shared" si="13"/>
        <v>0.5818423084326183</v>
      </c>
      <c r="E36" s="9">
        <f t="shared" si="14"/>
        <v>0.24600527958851487</v>
      </c>
      <c r="F36" s="9">
        <f t="shared" si="15"/>
        <v>0.17215241197886716</v>
      </c>
      <c r="G36" s="9">
        <f t="shared" si="16"/>
        <v>1.0568804860087837</v>
      </c>
      <c r="H36" s="9">
        <f t="shared" si="17"/>
        <v>1.7186787304859723</v>
      </c>
      <c r="I36" s="9">
        <f t="shared" si="18"/>
        <v>4.0649534094254722</v>
      </c>
      <c r="J36" s="9">
        <f t="shared" si="19"/>
        <v>5.8088062113399639</v>
      </c>
      <c r="K36" s="11">
        <f t="shared" si="20"/>
        <v>0.59523809523809523</v>
      </c>
      <c r="L36" s="11">
        <f t="shared" si="21"/>
        <v>0.25641025641025644</v>
      </c>
      <c r="M36" s="11">
        <f t="shared" si="22"/>
        <v>0.1801801801801802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-0.24674674674674679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0.22357522357522358</v>
      </c>
      <c r="Q36" s="11">
        <f>2*'OddsRatio_working_3-way'!K36*'OddsRatio_working_3-way'!L36*'OddsRatio_working_3-way'!M36</f>
        <v>5.5000055000055011E-2</v>
      </c>
      <c r="R36" s="11">
        <f t="shared" si="23"/>
        <v>0</v>
      </c>
      <c r="S36" s="11">
        <f t="shared" si="24"/>
        <v>-0.90609187972271121</v>
      </c>
      <c r="T36" s="11">
        <f t="shared" si="25"/>
        <v>-0.2229008314201012</v>
      </c>
      <c r="U36" s="11">
        <f>'OddsRatio_working_3-way'!S36-'OddsRatio_working_3-way'!R36^2/3</f>
        <v>-0.90609187972271121</v>
      </c>
      <c r="V36" s="11">
        <f>'OddsRatio_working_3-way'!S36*'OddsRatio_working_3-way'!R36/3-2*'OddsRatio_working_3-way'!R36^3/27-'OddsRatio_working_3-way'!T36</f>
        <v>0.2229008314201012</v>
      </c>
      <c r="W36" s="11">
        <f>'OddsRatio_working_3-way'!V36^2+4*'OddsRatio_working_3-way'!U36^3/27</f>
        <v>-6.0523173944528219E-2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0.16598791717494121</v>
      </c>
      <c r="Y36" s="11">
        <f>IF('OddsRatio_working_3-way'!W36&gt;=0,IF('OddsRatio_working_3-way'!V36+SQRT('OddsRatio_working_3-way'!W36)&gt;0,0,PI()),ACOS('OddsRatio_working_3-way'!V36/(2*'OddsRatio_working_3-way'!X36)))</f>
        <v>0.83465023784589121</v>
      </c>
      <c r="Z36" s="11">
        <f>'OddsRatio_working_3-way'!X36^(1/3)*COS('OddsRatio_working_3-way'!Y36/3)</f>
        <v>0.52844024300439185</v>
      </c>
      <c r="AA36" s="11">
        <f>'OddsRatio_working_3-way'!X36^(1/3)*COS(('OddsRatio_working_3-way'!Y36+2*PI())/3)</f>
        <v>-0.39493413035653502</v>
      </c>
      <c r="AB36" s="11">
        <f>'OddsRatio_working_3-way'!X36^(1/3)*COS(('OddsRatio_working_3-way'!Y36+4*PI())/3)</f>
        <v>-0.133506112647857</v>
      </c>
      <c r="AC36" s="11">
        <f>'OddsRatio_working_3-way'!X36^(1/3)*SIN('OddsRatio_working_3-way'!Y36/3)</f>
        <v>0.15093553639781565</v>
      </c>
      <c r="AD36" s="11">
        <f>'OddsRatio_working_3-way'!X36^(1/3)*SIN(('OddsRatio_working_3-way'!Y36+2*PI())/3)</f>
        <v>0.3821749066249176</v>
      </c>
      <c r="AE36" s="11">
        <f>'OddsRatio_working_3-way'!X36^(1/3)*SIN(('OddsRatio_working_3-way'!Y36+4*PI())/3)</f>
        <v>-0.53311044302273314</v>
      </c>
      <c r="AF36" s="11">
        <f>-'OddsRatio_working_3-way'!U36/(3*'OddsRatio_working_3-way'!X36^(1/3))*COS(('OddsRatio_working_3-way'!Y36)/3)</f>
        <v>0.52844024300439185</v>
      </c>
      <c r="AG36" s="11">
        <f>-'OddsRatio_working_3-way'!U36/(3*'OddsRatio_working_3-way'!X36^(1/3))*COS(('OddsRatio_working_3-way'!Y36+2*PI())/3)</f>
        <v>-0.39493413035653502</v>
      </c>
      <c r="AH36" s="11">
        <f>-'OddsRatio_working_3-way'!U36/(3*'OddsRatio_working_3-way'!X36^(1/3))*COS(('OddsRatio_working_3-way'!Y36+4*PI())/3)</f>
        <v>-0.133506112647857</v>
      </c>
      <c r="AI36" s="11">
        <f>'OddsRatio_working_3-way'!U36/(3*'OddsRatio_working_3-way'!X36^(1/3))*SIN(('OddsRatio_working_3-way'!Y36)/3)</f>
        <v>-0.15093553639781565</v>
      </c>
      <c r="AJ36" s="11">
        <f>'OddsRatio_working_3-way'!U36/(3*'OddsRatio_working_3-way'!X36^(1/3))*SIN(('OddsRatio_working_3-way'!Y36+2*PI())/3)</f>
        <v>-0.3821749066249176</v>
      </c>
      <c r="AK36" s="11">
        <f>'OddsRatio_working_3-way'!U36/(3*'OddsRatio_working_3-way'!X36^(1/3))*SIN(('OddsRatio_working_3-way'!Y36+4*PI())/3)</f>
        <v>0.53311044302273314</v>
      </c>
      <c r="AL36" s="11">
        <f>'OddsRatio_working_3-way'!Z36+'OddsRatio_working_3-way'!AF36</f>
        <v>1.0568804860087837</v>
      </c>
      <c r="AM36" s="11">
        <f>'OddsRatio_working_3-way'!AA36+'OddsRatio_working_3-way'!AG36</f>
        <v>-0.78986826071307004</v>
      </c>
      <c r="AN36" s="11">
        <f>'OddsRatio_working_3-way'!AB36+'OddsRatio_working_3-way'!AH36</f>
        <v>-0.267012225295714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1.0568804860087837</v>
      </c>
      <c r="AS36" s="11">
        <f>IF(('OddsRatio_working_3-way'!X36=0),IF(Q36&gt;0,-Q36^(1/3),(-Q36)^(1/3)),'OddsRatio_working_3-way'!AM36-'OddsRatio_working_3-way'!R36/3)</f>
        <v>-0.78986826071307004</v>
      </c>
      <c r="AT36" s="11">
        <f>IF(('OddsRatio_working_3-way'!X36=0),IF(Q36&gt;0,-Q36^(1/3),(-Q36)^(1/3)),'OddsRatio_working_3-way'!AN36-'OddsRatio_working_3-way'!R36/3)</f>
        <v>-0.267012225295714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1.28</v>
      </c>
      <c r="B37" s="4">
        <f>IF('True_Odds_Calculator_3-way'!B38="","",'True_Odds_Calculator_3-way'!B38)</f>
        <v>5.62</v>
      </c>
      <c r="C37" s="4">
        <f>IF('True_Odds_Calculator_3-way'!C38="","",'True_Odds_Calculator_3-way'!C38)</f>
        <v>13.76</v>
      </c>
      <c r="D37" s="9">
        <f t="shared" si="13"/>
        <v>0.76667461520817948</v>
      </c>
      <c r="E37" s="9">
        <f t="shared" si="14"/>
        <v>0.16607113550243094</v>
      </c>
      <c r="F37" s="9">
        <f t="shared" si="15"/>
        <v>6.7254249289389528E-2</v>
      </c>
      <c r="G37" s="9">
        <f t="shared" si="16"/>
        <v>1.0869082256738096</v>
      </c>
      <c r="H37" s="9">
        <f t="shared" si="17"/>
        <v>1.3043343031886667</v>
      </c>
      <c r="I37" s="9">
        <f t="shared" si="18"/>
        <v>6.0215160026130015</v>
      </c>
      <c r="J37" s="9">
        <f t="shared" si="19"/>
        <v>14.868948959597807</v>
      </c>
      <c r="K37" s="11">
        <f t="shared" si="20"/>
        <v>0.78125</v>
      </c>
      <c r="L37" s="11">
        <f t="shared" si="21"/>
        <v>0.17793594306049823</v>
      </c>
      <c r="M37" s="11">
        <f t="shared" si="22"/>
        <v>7.2674418604651167E-2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-0.16675772521310928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0.17841278811139616</v>
      </c>
      <c r="Q37" s="11">
        <f>2*'OddsRatio_working_3-way'!K37*'OddsRatio_working_3-way'!L37*'OddsRatio_working_3-way'!M37</f>
        <v>2.0205298766862535E-2</v>
      </c>
      <c r="R37" s="11">
        <f t="shared" si="23"/>
        <v>0</v>
      </c>
      <c r="S37" s="11">
        <f t="shared" si="24"/>
        <v>-1.0698921917014173</v>
      </c>
      <c r="T37" s="11">
        <f t="shared" si="25"/>
        <v>-0.12116559362416958</v>
      </c>
      <c r="U37" s="11">
        <f>'OddsRatio_working_3-way'!S37-'OddsRatio_working_3-way'!R37^2/3</f>
        <v>-1.0698921917014173</v>
      </c>
      <c r="V37" s="11">
        <f>'OddsRatio_working_3-way'!S37*'OddsRatio_working_3-way'!R37/3-2*'OddsRatio_working_3-way'!R37^3/27-'OddsRatio_working_3-way'!T37</f>
        <v>0.12116559362416958</v>
      </c>
      <c r="W37" s="11">
        <f>'OddsRatio_working_3-way'!V37^2+4*'OddsRatio_working_3-way'!U37^3/27</f>
        <v>-0.16675189864677589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0.21297476360186041</v>
      </c>
      <c r="Y37" s="11">
        <f>IF('OddsRatio_working_3-way'!W37&gt;=0,IF('OddsRatio_working_3-way'!V37+SQRT('OddsRatio_working_3-way'!W37)&gt;0,0,PI()),ACOS('OddsRatio_working_3-way'!V37/(2*'OddsRatio_working_3-way'!X37)))</f>
        <v>1.2823532373406161</v>
      </c>
      <c r="Z37" s="11">
        <f>'OddsRatio_working_3-way'!X37^(1/3)*COS('OddsRatio_working_3-way'!Y37/3)</f>
        <v>0.54345411283690481</v>
      </c>
      <c r="AA37" s="11">
        <f>'OddsRatio_working_3-way'!X37^(1/3)*COS(('OddsRatio_working_3-way'!Y37+2*PI())/3)</f>
        <v>-0.48612451059140616</v>
      </c>
      <c r="AB37" s="11">
        <f>'OddsRatio_working_3-way'!X37^(1/3)*COS(('OddsRatio_working_3-way'!Y37+4*PI())/3)</f>
        <v>-5.7329602245499128E-2</v>
      </c>
      <c r="AC37" s="11">
        <f>'OddsRatio_working_3-way'!X37^(1/3)*SIN('OddsRatio_working_3-way'!Y37/3)</f>
        <v>0.24756485576065057</v>
      </c>
      <c r="AD37" s="11">
        <f>'OddsRatio_working_3-way'!X37^(1/3)*SIN(('OddsRatio_working_3-way'!Y37+2*PI())/3)</f>
        <v>0.34686263962756914</v>
      </c>
      <c r="AE37" s="11">
        <f>'OddsRatio_working_3-way'!X37^(1/3)*SIN(('OddsRatio_working_3-way'!Y37+4*PI())/3)</f>
        <v>-0.5944274953882196</v>
      </c>
      <c r="AF37" s="11">
        <f>-'OddsRatio_working_3-way'!U37/(3*'OddsRatio_working_3-way'!X37^(1/3))*COS(('OddsRatio_working_3-way'!Y37)/3)</f>
        <v>0.54345411283690481</v>
      </c>
      <c r="AG37" s="11">
        <f>-'OddsRatio_working_3-way'!U37/(3*'OddsRatio_working_3-way'!X37^(1/3))*COS(('OddsRatio_working_3-way'!Y37+2*PI())/3)</f>
        <v>-0.48612451059140616</v>
      </c>
      <c r="AH37" s="11">
        <f>-'OddsRatio_working_3-way'!U37/(3*'OddsRatio_working_3-way'!X37^(1/3))*COS(('OddsRatio_working_3-way'!Y37+4*PI())/3)</f>
        <v>-5.7329602245499128E-2</v>
      </c>
      <c r="AI37" s="11">
        <f>'OddsRatio_working_3-way'!U37/(3*'OddsRatio_working_3-way'!X37^(1/3))*SIN(('OddsRatio_working_3-way'!Y37)/3)</f>
        <v>-0.24756485576065057</v>
      </c>
      <c r="AJ37" s="11">
        <f>'OddsRatio_working_3-way'!U37/(3*'OddsRatio_working_3-way'!X37^(1/3))*SIN(('OddsRatio_working_3-way'!Y37+2*PI())/3)</f>
        <v>-0.34686263962756914</v>
      </c>
      <c r="AK37" s="11">
        <f>'OddsRatio_working_3-way'!U37/(3*'OddsRatio_working_3-way'!X37^(1/3))*SIN(('OddsRatio_working_3-way'!Y37+4*PI())/3)</f>
        <v>0.5944274953882196</v>
      </c>
      <c r="AL37" s="11">
        <f>'OddsRatio_working_3-way'!Z37+'OddsRatio_working_3-way'!AF37</f>
        <v>1.0869082256738096</v>
      </c>
      <c r="AM37" s="11">
        <f>'OddsRatio_working_3-way'!AA37+'OddsRatio_working_3-way'!AG37</f>
        <v>-0.97224902118281231</v>
      </c>
      <c r="AN37" s="11">
        <f>'OddsRatio_working_3-way'!AB37+'OddsRatio_working_3-way'!AH37</f>
        <v>-0.11465920449099826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1.0869082256738096</v>
      </c>
      <c r="AS37" s="11">
        <f>IF(('OddsRatio_working_3-way'!X37=0),IF(Q37&gt;0,-Q37^(1/3),(-Q37)^(1/3)),'OddsRatio_working_3-way'!AM37-'OddsRatio_working_3-way'!R37/3)</f>
        <v>-0.97224902118281231</v>
      </c>
      <c r="AT37" s="11">
        <f>IF(('OddsRatio_working_3-way'!X37=0),IF(Q37&gt;0,-Q37^(1/3),(-Q37)^(1/3)),'OddsRatio_working_3-way'!AN37-'OddsRatio_working_3-way'!R37/3)</f>
        <v>-0.11465920449099826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1.79</v>
      </c>
      <c r="B38" s="4">
        <f>IF('True_Odds_Calculator_3-way'!B39="","",'True_Odds_Calculator_3-way'!B39)</f>
        <v>3.57</v>
      </c>
      <c r="C38" s="4">
        <f>IF('True_Odds_Calculator_3-way'!C39="","",'True_Odds_Calculator_3-way'!C39)</f>
        <v>4.54</v>
      </c>
      <c r="D38" s="9">
        <f t="shared" si="13"/>
        <v>0.53476610180343875</v>
      </c>
      <c r="E38" s="9">
        <f t="shared" si="14"/>
        <v>0.26108457735533436</v>
      </c>
      <c r="F38" s="9">
        <f t="shared" si="15"/>
        <v>0.20414932084122694</v>
      </c>
      <c r="G38" s="9">
        <f t="shared" si="16"/>
        <v>1.1012359732923056</v>
      </c>
      <c r="H38" s="9">
        <f t="shared" si="17"/>
        <v>1.8699764189009214</v>
      </c>
      <c r="I38" s="9">
        <f t="shared" si="18"/>
        <v>3.830176451361226</v>
      </c>
      <c r="J38" s="9">
        <f t="shared" si="19"/>
        <v>4.8983753454547614</v>
      </c>
      <c r="K38" s="11">
        <f t="shared" si="20"/>
        <v>0.55865921787709494</v>
      </c>
      <c r="L38" s="11">
        <f t="shared" si="21"/>
        <v>0.28011204481792717</v>
      </c>
      <c r="M38" s="11">
        <f t="shared" si="22"/>
        <v>0.22026431718061673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-0.24773443450670452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0.23783293249867074</v>
      </c>
      <c r="Q38" s="11">
        <f>2*'OddsRatio_working_3-way'!K38*'OddsRatio_working_3-way'!L38*'OddsRatio_working_3-way'!M38</f>
        <v>6.8937081883672674E-2</v>
      </c>
      <c r="R38" s="11">
        <f t="shared" si="23"/>
        <v>0</v>
      </c>
      <c r="S38" s="11">
        <f t="shared" si="24"/>
        <v>-0.96003178957438873</v>
      </c>
      <c r="T38" s="11">
        <f t="shared" si="25"/>
        <v>-0.27827008393460539</v>
      </c>
      <c r="U38" s="11">
        <f>'OddsRatio_working_3-way'!S38-'OddsRatio_working_3-way'!R38^2/3</f>
        <v>-0.96003178957438873</v>
      </c>
      <c r="V38" s="11">
        <f>'OddsRatio_working_3-way'!S38*'OddsRatio_working_3-way'!R38/3-2*'OddsRatio_working_3-way'!R38^3/27-'OddsRatio_working_3-way'!T38</f>
        <v>0.27827008393460539</v>
      </c>
      <c r="W38" s="11">
        <f>'OddsRatio_working_3-way'!V38^2+4*'OddsRatio_working_3-way'!U38^3/27</f>
        <v>-5.3650781827881577E-2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0.18102832750764031</v>
      </c>
      <c r="Y38" s="11">
        <f>IF('OddsRatio_working_3-way'!W38&gt;=0,IF('OddsRatio_working_3-way'!V38+SQRT('OddsRatio_working_3-way'!W38)&gt;0,0,PI()),ACOS('OddsRatio_working_3-way'!V38/(2*'OddsRatio_working_3-way'!X38)))</f>
        <v>0.69417524434300004</v>
      </c>
      <c r="Z38" s="11">
        <f>'OddsRatio_working_3-way'!X38^(1/3)*COS('OddsRatio_working_3-way'!Y38/3)</f>
        <v>0.5506179866461528</v>
      </c>
      <c r="AA38" s="11">
        <f>'OddsRatio_working_3-way'!X38^(1/3)*COS(('OddsRatio_working_3-way'!Y38+2*PI())/3)</f>
        <v>-0.38766032611401369</v>
      </c>
      <c r="AB38" s="11">
        <f>'OddsRatio_working_3-way'!X38^(1/3)*COS(('OddsRatio_working_3-way'!Y38+4*PI())/3)</f>
        <v>-0.16295766053213931</v>
      </c>
      <c r="AC38" s="11">
        <f>'OddsRatio_working_3-way'!X38^(1/3)*SIN('OddsRatio_working_3-way'!Y38/3)</f>
        <v>0.12973214446132175</v>
      </c>
      <c r="AD38" s="11">
        <f>'OddsRatio_working_3-way'!X38^(1/3)*SIN(('OddsRatio_working_3-way'!Y38+2*PI())/3)</f>
        <v>0.41198309198554833</v>
      </c>
      <c r="AE38" s="11">
        <f>'OddsRatio_working_3-way'!X38^(1/3)*SIN(('OddsRatio_working_3-way'!Y38+4*PI())/3)</f>
        <v>-0.54171523644687003</v>
      </c>
      <c r="AF38" s="11">
        <f>-'OddsRatio_working_3-way'!U38/(3*'OddsRatio_working_3-way'!X38^(1/3))*COS(('OddsRatio_working_3-way'!Y38)/3)</f>
        <v>0.5506179866461528</v>
      </c>
      <c r="AG38" s="11">
        <f>-'OddsRatio_working_3-way'!U38/(3*'OddsRatio_working_3-way'!X38^(1/3))*COS(('OddsRatio_working_3-way'!Y38+2*PI())/3)</f>
        <v>-0.38766032611401369</v>
      </c>
      <c r="AH38" s="11">
        <f>-'OddsRatio_working_3-way'!U38/(3*'OddsRatio_working_3-way'!X38^(1/3))*COS(('OddsRatio_working_3-way'!Y38+4*PI())/3)</f>
        <v>-0.16295766053213931</v>
      </c>
      <c r="AI38" s="11">
        <f>'OddsRatio_working_3-way'!U38/(3*'OddsRatio_working_3-way'!X38^(1/3))*SIN(('OddsRatio_working_3-way'!Y38)/3)</f>
        <v>-0.12973214446132175</v>
      </c>
      <c r="AJ38" s="11">
        <f>'OddsRatio_working_3-way'!U38/(3*'OddsRatio_working_3-way'!X38^(1/3))*SIN(('OddsRatio_working_3-way'!Y38+2*PI())/3)</f>
        <v>-0.41198309198554833</v>
      </c>
      <c r="AK38" s="11">
        <f>'OddsRatio_working_3-way'!U38/(3*'OddsRatio_working_3-way'!X38^(1/3))*SIN(('OddsRatio_working_3-way'!Y38+4*PI())/3)</f>
        <v>0.54171523644687003</v>
      </c>
      <c r="AL38" s="11">
        <f>'OddsRatio_working_3-way'!Z38+'OddsRatio_working_3-way'!AF38</f>
        <v>1.1012359732923056</v>
      </c>
      <c r="AM38" s="11">
        <f>'OddsRatio_working_3-way'!AA38+'OddsRatio_working_3-way'!AG38</f>
        <v>-0.77532065222802737</v>
      </c>
      <c r="AN38" s="11">
        <f>'OddsRatio_working_3-way'!AB38+'OddsRatio_working_3-way'!AH38</f>
        <v>-0.32591532106427862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1.1012359732923056</v>
      </c>
      <c r="AS38" s="11">
        <f>IF(('OddsRatio_working_3-way'!X38=0),IF(Q38&gt;0,-Q38^(1/3),(-Q38)^(1/3)),'OddsRatio_working_3-way'!AM38-'OddsRatio_working_3-way'!R38/3)</f>
        <v>-0.77532065222802737</v>
      </c>
      <c r="AT38" s="11">
        <f>IF(('OddsRatio_working_3-way'!X38=0),IF(Q38&gt;0,-Q38^(1/3),(-Q38)^(1/3)),'OddsRatio_working_3-way'!AN38-'OddsRatio_working_3-way'!R38/3)</f>
        <v>-0.32591532106427862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3.31</v>
      </c>
      <c r="B39" s="4">
        <f>IF('True_Odds_Calculator_3-way'!B40="","",'True_Odds_Calculator_3-way'!B40)</f>
        <v>3.18</v>
      </c>
      <c r="C39" s="4">
        <f>IF('True_Odds_Calculator_3-way'!C40="","",'True_Odds_Calculator_3-way'!C40)</f>
        <v>2.2799999999999998</v>
      </c>
      <c r="D39" s="9">
        <f t="shared" si="13"/>
        <v>0.28489628663761307</v>
      </c>
      <c r="E39" s="9">
        <f t="shared" si="14"/>
        <v>0.29684239163790432</v>
      </c>
      <c r="F39" s="9">
        <f t="shared" si="15"/>
        <v>0.41826132172448266</v>
      </c>
      <c r="G39" s="9">
        <f t="shared" si="16"/>
        <v>1.0866014111200211</v>
      </c>
      <c r="H39" s="9">
        <f t="shared" si="17"/>
        <v>3.510049259687249</v>
      </c>
      <c r="I39" s="9">
        <f t="shared" si="18"/>
        <v>3.3687910762416462</v>
      </c>
      <c r="J39" s="9">
        <f t="shared" si="19"/>
        <v>2.3908498062336268</v>
      </c>
      <c r="K39" s="11">
        <f t="shared" si="20"/>
        <v>0.30211480362537763</v>
      </c>
      <c r="L39" s="11">
        <f t="shared" si="21"/>
        <v>0.31446540880503143</v>
      </c>
      <c r="M39" s="11">
        <f t="shared" si="22"/>
        <v>0.43859649122807021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-0.26858916086888251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0.24042844766060201</v>
      </c>
      <c r="Q39" s="11">
        <f>2*'OddsRatio_working_3-way'!K39*'OddsRatio_working_3-way'!L39*'OddsRatio_working_3-way'!M39</f>
        <v>8.33374168667598E-2</v>
      </c>
      <c r="R39" s="11">
        <f t="shared" si="23"/>
        <v>0</v>
      </c>
      <c r="S39" s="11">
        <f t="shared" si="24"/>
        <v>-0.89515320306604718</v>
      </c>
      <c r="T39" s="11">
        <f t="shared" si="25"/>
        <v>-0.31027840660868189</v>
      </c>
      <c r="U39" s="11">
        <f>'OddsRatio_working_3-way'!S39-'OddsRatio_working_3-way'!R39^2/3</f>
        <v>-0.89515320306604718</v>
      </c>
      <c r="V39" s="11">
        <f>'OddsRatio_working_3-way'!S39*'OddsRatio_working_3-way'!R39/3-2*'OddsRatio_working_3-way'!R39^3/27-'OddsRatio_working_3-way'!T39</f>
        <v>0.31027840660868189</v>
      </c>
      <c r="W39" s="11">
        <f>'OddsRatio_working_3-way'!V39^2+4*'OddsRatio_working_3-way'!U39^3/27</f>
        <v>-9.9918432044743405E-3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0.16299120590701885</v>
      </c>
      <c r="Y39" s="11">
        <f>IF('OddsRatio_working_3-way'!W39&gt;=0,IF('OddsRatio_working_3-way'!V39+SQRT('OddsRatio_working_3-way'!W39)&gt;0,0,PI()),ACOS('OddsRatio_working_3-way'!V39/(2*'OddsRatio_working_3-way'!X39)))</f>
        <v>0.31166083109235032</v>
      </c>
      <c r="Z39" s="11">
        <f>'OddsRatio_working_3-way'!X39^(1/3)*COS('OddsRatio_working_3-way'!Y39/3)</f>
        <v>0.54330070556001064</v>
      </c>
      <c r="AA39" s="11">
        <f>'OddsRatio_working_3-way'!X39^(1/3)*COS(('OddsRatio_working_3-way'!Y39+2*PI())/3)</f>
        <v>-0.32070703703411862</v>
      </c>
      <c r="AB39" s="11">
        <f>'OddsRatio_working_3-way'!X39^(1/3)*COS(('OddsRatio_working_3-way'!Y39+4*PI())/3)</f>
        <v>-0.22259366852589221</v>
      </c>
      <c r="AC39" s="11">
        <f>'OddsRatio_working_3-way'!X39^(1/3)*SIN('OddsRatio_working_3-way'!Y39/3)</f>
        <v>5.6645779719325655E-2</v>
      </c>
      <c r="AD39" s="11">
        <f>'OddsRatio_working_3-way'!X39^(1/3)*SIN(('OddsRatio_working_3-way'!Y39+2*PI())/3)</f>
        <v>0.44218932304931591</v>
      </c>
      <c r="AE39" s="11">
        <f>'OddsRatio_working_3-way'!X39^(1/3)*SIN(('OddsRatio_working_3-way'!Y39+4*PI())/3)</f>
        <v>-0.49883510276864135</v>
      </c>
      <c r="AF39" s="11">
        <f>-'OddsRatio_working_3-way'!U39/(3*'OddsRatio_working_3-way'!X39^(1/3))*COS(('OddsRatio_working_3-way'!Y39)/3)</f>
        <v>0.54330070556001053</v>
      </c>
      <c r="AG39" s="11">
        <f>-'OddsRatio_working_3-way'!U39/(3*'OddsRatio_working_3-way'!X39^(1/3))*COS(('OddsRatio_working_3-way'!Y39+2*PI())/3)</f>
        <v>-0.32070703703411851</v>
      </c>
      <c r="AH39" s="11">
        <f>-'OddsRatio_working_3-way'!U39/(3*'OddsRatio_working_3-way'!X39^(1/3))*COS(('OddsRatio_working_3-way'!Y39+4*PI())/3)</f>
        <v>-0.22259366852589216</v>
      </c>
      <c r="AI39" s="11">
        <f>'OddsRatio_working_3-way'!U39/(3*'OddsRatio_working_3-way'!X39^(1/3))*SIN(('OddsRatio_working_3-way'!Y39)/3)</f>
        <v>-5.6645779719325641E-2</v>
      </c>
      <c r="AJ39" s="11">
        <f>'OddsRatio_working_3-way'!U39/(3*'OddsRatio_working_3-way'!X39^(1/3))*SIN(('OddsRatio_working_3-way'!Y39+2*PI())/3)</f>
        <v>-0.4421893230493158</v>
      </c>
      <c r="AK39" s="11">
        <f>'OddsRatio_working_3-way'!U39/(3*'OddsRatio_working_3-way'!X39^(1/3))*SIN(('OddsRatio_working_3-way'!Y39+4*PI())/3)</f>
        <v>0.49883510276864129</v>
      </c>
      <c r="AL39" s="11">
        <f>'OddsRatio_working_3-way'!Z39+'OddsRatio_working_3-way'!AF39</f>
        <v>1.0866014111200211</v>
      </c>
      <c r="AM39" s="11">
        <f>'OddsRatio_working_3-way'!AA39+'OddsRatio_working_3-way'!AG39</f>
        <v>-0.64141407406823714</v>
      </c>
      <c r="AN39" s="11">
        <f>'OddsRatio_working_3-way'!AB39+'OddsRatio_working_3-way'!AH39</f>
        <v>-0.44518733705178437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1.0866014111200211</v>
      </c>
      <c r="AS39" s="11">
        <f>IF(('OddsRatio_working_3-way'!X39=0),IF(Q39&gt;0,-Q39^(1/3),(-Q39)^(1/3)),'OddsRatio_working_3-way'!AM39-'OddsRatio_working_3-way'!R39/3)</f>
        <v>-0.64141407406823714</v>
      </c>
      <c r="AT39" s="11">
        <f>IF(('OddsRatio_working_3-way'!X39=0),IF(Q39&gt;0,-Q39^(1/3),(-Q39)^(1/3)),'OddsRatio_working_3-way'!AN39-'OddsRatio_working_3-way'!R39/3)</f>
        <v>-0.44518733705178437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1.57</v>
      </c>
      <c r="B40" s="4">
        <f>IF('True_Odds_Calculator_3-way'!B41="","",'True_Odds_Calculator_3-way'!B41)</f>
        <v>3.98</v>
      </c>
      <c r="C40" s="4">
        <f>IF('True_Odds_Calculator_3-way'!C41="","",'True_Odds_Calculator_3-way'!C41)</f>
        <v>5.73</v>
      </c>
      <c r="D40" s="9">
        <f t="shared" si="13"/>
        <v>0.61048829077532918</v>
      </c>
      <c r="E40" s="9">
        <f t="shared" si="14"/>
        <v>0.23064424362687133</v>
      </c>
      <c r="F40" s="9">
        <f t="shared" si="15"/>
        <v>0.15886746559779938</v>
      </c>
      <c r="G40" s="9">
        <f t="shared" si="16"/>
        <v>1.119356236898313</v>
      </c>
      <c r="H40" s="9">
        <f t="shared" si="17"/>
        <v>1.6380330550320386</v>
      </c>
      <c r="I40" s="9">
        <f t="shared" si="18"/>
        <v>4.3356815859569728</v>
      </c>
      <c r="J40" s="9">
        <f t="shared" si="19"/>
        <v>6.2945550005290194</v>
      </c>
      <c r="K40" s="11">
        <f t="shared" si="20"/>
        <v>0.63694267515923564</v>
      </c>
      <c r="L40" s="11">
        <f t="shared" si="21"/>
        <v>0.25125628140703515</v>
      </c>
      <c r="M40" s="11">
        <f t="shared" si="22"/>
        <v>0.17452006980802792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-0.2243958981890477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0.23125598982339582</v>
      </c>
      <c r="Q40" s="11">
        <f>2*'OddsRatio_working_3-way'!K40*'OddsRatio_working_3-way'!L40*'OddsRatio_working_3-way'!M40</f>
        <v>5.5858934739950676E-2</v>
      </c>
      <c r="R40" s="11">
        <f t="shared" si="23"/>
        <v>0</v>
      </c>
      <c r="S40" s="11">
        <f t="shared" si="24"/>
        <v>-1.0305713771495442</v>
      </c>
      <c r="T40" s="11">
        <f t="shared" si="25"/>
        <v>-0.24893028433563869</v>
      </c>
      <c r="U40" s="11">
        <f>'OddsRatio_working_3-way'!S40-'OddsRatio_working_3-way'!R40^2/3</f>
        <v>-1.0305713771495442</v>
      </c>
      <c r="V40" s="11">
        <f>'OddsRatio_working_3-way'!S40*'OddsRatio_working_3-way'!R40/3-2*'OddsRatio_working_3-way'!R40^3/27-'OddsRatio_working_3-way'!T40</f>
        <v>0.24893028433563869</v>
      </c>
      <c r="W40" s="11">
        <f>'OddsRatio_working_3-way'!V40^2+4*'OddsRatio_working_3-way'!U40^3/27</f>
        <v>-0.10018875517589662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0.20134239595482525</v>
      </c>
      <c r="Y40" s="11">
        <f>IF('OddsRatio_working_3-way'!W40&gt;=0,IF('OddsRatio_working_3-way'!V40+SQRT('OddsRatio_working_3-way'!W40)&gt;0,0,PI()),ACOS('OddsRatio_working_3-way'!V40/(2*'OddsRatio_working_3-way'!X40)))</f>
        <v>0.90437557561823512</v>
      </c>
      <c r="Z40" s="11">
        <f>'OddsRatio_working_3-way'!X40^(1/3)*COS('OddsRatio_working_3-way'!Y40/3)</f>
        <v>0.55967811844915649</v>
      </c>
      <c r="AA40" s="11">
        <f>'OddsRatio_working_3-way'!X40^(1/3)*COS(('OddsRatio_working_3-way'!Y40+2*PI())/3)</f>
        <v>-0.43054787477395146</v>
      </c>
      <c r="AB40" s="11">
        <f>'OddsRatio_working_3-way'!X40^(1/3)*COS(('OddsRatio_working_3-way'!Y40+4*PI())/3)</f>
        <v>-0.12913024367520495</v>
      </c>
      <c r="AC40" s="11">
        <f>'OddsRatio_working_3-way'!X40^(1/3)*SIN('OddsRatio_working_3-way'!Y40/3)</f>
        <v>0.17402355045336063</v>
      </c>
      <c r="AD40" s="11">
        <f>'OddsRatio_working_3-way'!X40^(1/3)*SIN(('OddsRatio_working_3-way'!Y40+2*PI())/3)</f>
        <v>0.39768369329256542</v>
      </c>
      <c r="AE40" s="11">
        <f>'OddsRatio_working_3-way'!X40^(1/3)*SIN(('OddsRatio_working_3-way'!Y40+4*PI())/3)</f>
        <v>-0.57170724374592596</v>
      </c>
      <c r="AF40" s="11">
        <f>-'OddsRatio_working_3-way'!U40/(3*'OddsRatio_working_3-way'!X40^(1/3))*COS(('OddsRatio_working_3-way'!Y40)/3)</f>
        <v>0.55967811844915649</v>
      </c>
      <c r="AG40" s="11">
        <f>-'OddsRatio_working_3-way'!U40/(3*'OddsRatio_working_3-way'!X40^(1/3))*COS(('OddsRatio_working_3-way'!Y40+2*PI())/3)</f>
        <v>-0.43054787477395146</v>
      </c>
      <c r="AH40" s="11">
        <f>-'OddsRatio_working_3-way'!U40/(3*'OddsRatio_working_3-way'!X40^(1/3))*COS(('OddsRatio_working_3-way'!Y40+4*PI())/3)</f>
        <v>-0.12913024367520495</v>
      </c>
      <c r="AI40" s="11">
        <f>'OddsRatio_working_3-way'!U40/(3*'OddsRatio_working_3-way'!X40^(1/3))*SIN(('OddsRatio_working_3-way'!Y40)/3)</f>
        <v>-0.17402355045336063</v>
      </c>
      <c r="AJ40" s="11">
        <f>'OddsRatio_working_3-way'!U40/(3*'OddsRatio_working_3-way'!X40^(1/3))*SIN(('OddsRatio_working_3-way'!Y40+2*PI())/3)</f>
        <v>-0.39768369329256542</v>
      </c>
      <c r="AK40" s="11">
        <f>'OddsRatio_working_3-way'!U40/(3*'OddsRatio_working_3-way'!X40^(1/3))*SIN(('OddsRatio_working_3-way'!Y40+4*PI())/3)</f>
        <v>0.57170724374592596</v>
      </c>
      <c r="AL40" s="11">
        <f>'OddsRatio_working_3-way'!Z40+'OddsRatio_working_3-way'!AF40</f>
        <v>1.119356236898313</v>
      </c>
      <c r="AM40" s="11">
        <f>'OddsRatio_working_3-way'!AA40+'OddsRatio_working_3-way'!AG40</f>
        <v>-0.86109574954790291</v>
      </c>
      <c r="AN40" s="11">
        <f>'OddsRatio_working_3-way'!AB40+'OddsRatio_working_3-way'!AH40</f>
        <v>-0.25826048735040991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1.119356236898313</v>
      </c>
      <c r="AS40" s="11">
        <f>IF(('OddsRatio_working_3-way'!X40=0),IF(Q40&gt;0,-Q40^(1/3),(-Q40)^(1/3)),'OddsRatio_working_3-way'!AM40-'OddsRatio_working_3-way'!R40/3)</f>
        <v>-0.86109574954790291</v>
      </c>
      <c r="AT40" s="11">
        <f>IF(('OddsRatio_working_3-way'!X40=0),IF(Q40&gt;0,-Q40^(1/3),(-Q40)^(1/3)),'OddsRatio_working_3-way'!AN40-'OddsRatio_working_3-way'!R40/3)</f>
        <v>-0.25826048735040991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1.78</v>
      </c>
      <c r="B41" s="4">
        <f>IF('True_Odds_Calculator_3-way'!B42="","",'True_Odds_Calculator_3-way'!B42)</f>
        <v>3.59</v>
      </c>
      <c r="C41" s="4">
        <f>IF('True_Odds_Calculator_3-way'!C42="","",'True_Odds_Calculator_3-way'!C42)</f>
        <v>4.55</v>
      </c>
      <c r="D41" s="9">
        <f t="shared" si="13"/>
        <v>0.53743204793042232</v>
      </c>
      <c r="E41" s="9">
        <f t="shared" si="14"/>
        <v>0.25920390634980495</v>
      </c>
      <c r="F41" s="9">
        <f t="shared" si="15"/>
        <v>0.20336404571977282</v>
      </c>
      <c r="G41" s="9">
        <f t="shared" si="16"/>
        <v>1.1034619879300802</v>
      </c>
      <c r="H41" s="9">
        <f t="shared" si="17"/>
        <v>1.8607003505854627</v>
      </c>
      <c r="I41" s="9">
        <f t="shared" si="18"/>
        <v>3.8579665487389074</v>
      </c>
      <c r="J41" s="9">
        <f t="shared" si="19"/>
        <v>4.9172900571517859</v>
      </c>
      <c r="K41" s="11">
        <f t="shared" si="20"/>
        <v>0.5617977528089888</v>
      </c>
      <c r="L41" s="11">
        <f t="shared" si="21"/>
        <v>0.2785515320334262</v>
      </c>
      <c r="M41" s="11">
        <f t="shared" si="22"/>
        <v>0.21978021978021978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-0.24665894651184639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0.23800180289805029</v>
      </c>
      <c r="Q41" s="11">
        <f>2*'OddsRatio_working_3-way'!K41*'OddsRatio_working_3-way'!L41*'OddsRatio_working_3-way'!M41</f>
        <v>6.8786648236430714E-2</v>
      </c>
      <c r="R41" s="11">
        <f t="shared" si="23"/>
        <v>0</v>
      </c>
      <c r="S41" s="11">
        <f t="shared" si="24"/>
        <v>-0.96490237335307716</v>
      </c>
      <c r="T41" s="11">
        <f t="shared" si="25"/>
        <v>-0.2788735183101379</v>
      </c>
      <c r="U41" s="11">
        <f>'OddsRatio_working_3-way'!S41-'OddsRatio_working_3-way'!R41^2/3</f>
        <v>-0.96490237335307716</v>
      </c>
      <c r="V41" s="11">
        <f>'OddsRatio_working_3-way'!S41*'OddsRatio_working_3-way'!R41/3-2*'OddsRatio_working_3-way'!R41^3/27-'OddsRatio_working_3-way'!T41</f>
        <v>0.2788735183101379</v>
      </c>
      <c r="W41" s="11">
        <f>'OddsRatio_working_3-way'!V41^2+4*'OddsRatio_working_3-way'!U41^3/27</f>
        <v>-5.5319844558416001E-2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0.18240770527385269</v>
      </c>
      <c r="Y41" s="11">
        <f>IF('OddsRatio_working_3-way'!W41&gt;=0,IF('OddsRatio_working_3-way'!V41+SQRT('OddsRatio_working_3-way'!W41)&gt;0,0,PI()),ACOS('OddsRatio_working_3-way'!V41/(2*'OddsRatio_working_3-way'!X41)))</f>
        <v>0.70064947263875743</v>
      </c>
      <c r="Z41" s="11">
        <f>'OddsRatio_working_3-way'!X41^(1/3)*COS('OddsRatio_working_3-way'!Y41/3)</f>
        <v>0.55173099396504022</v>
      </c>
      <c r="AA41" s="11">
        <f>'OddsRatio_working_3-way'!X41^(1/3)*COS(('OddsRatio_working_3-way'!Y41+2*PI())/3)</f>
        <v>-0.38953288923742724</v>
      </c>
      <c r="AB41" s="11">
        <f>'OddsRatio_working_3-way'!X41^(1/3)*COS(('OddsRatio_working_3-way'!Y41+4*PI())/3)</f>
        <v>-0.16219810472761312</v>
      </c>
      <c r="AC41" s="11">
        <f>'OddsRatio_working_3-way'!X41^(1/3)*SIN('OddsRatio_working_3-way'!Y41/3)</f>
        <v>0.1312517990329069</v>
      </c>
      <c r="AD41" s="11">
        <f>'OddsRatio_working_3-way'!X41^(1/3)*SIN(('OddsRatio_working_3-way'!Y41+2*PI())/3)</f>
        <v>0.41218715731251021</v>
      </c>
      <c r="AE41" s="11">
        <f>'OddsRatio_working_3-way'!X41^(1/3)*SIN(('OddsRatio_working_3-way'!Y41+4*PI())/3)</f>
        <v>-0.54343895634541706</v>
      </c>
      <c r="AF41" s="11">
        <f>-'OddsRatio_working_3-way'!U41/(3*'OddsRatio_working_3-way'!X41^(1/3))*COS(('OddsRatio_working_3-way'!Y41)/3)</f>
        <v>0.55173099396504</v>
      </c>
      <c r="AG41" s="11">
        <f>-'OddsRatio_working_3-way'!U41/(3*'OddsRatio_working_3-way'!X41^(1/3))*COS(('OddsRatio_working_3-way'!Y41+2*PI())/3)</f>
        <v>-0.38953288923742713</v>
      </c>
      <c r="AH41" s="11">
        <f>-'OddsRatio_working_3-way'!U41/(3*'OddsRatio_working_3-way'!X41^(1/3))*COS(('OddsRatio_working_3-way'!Y41+4*PI())/3)</f>
        <v>-0.16219810472761303</v>
      </c>
      <c r="AI41" s="11">
        <f>'OddsRatio_working_3-way'!U41/(3*'OddsRatio_working_3-way'!X41^(1/3))*SIN(('OddsRatio_working_3-way'!Y41)/3)</f>
        <v>-0.13125179903290687</v>
      </c>
      <c r="AJ41" s="11">
        <f>'OddsRatio_working_3-way'!U41/(3*'OddsRatio_working_3-way'!X41^(1/3))*SIN(('OddsRatio_working_3-way'!Y41+2*PI())/3)</f>
        <v>-0.41218715731251004</v>
      </c>
      <c r="AK41" s="11">
        <f>'OddsRatio_working_3-way'!U41/(3*'OddsRatio_working_3-way'!X41^(1/3))*SIN(('OddsRatio_working_3-way'!Y41+4*PI())/3)</f>
        <v>0.54343895634541683</v>
      </c>
      <c r="AL41" s="11">
        <f>'OddsRatio_working_3-way'!Z41+'OddsRatio_working_3-way'!AF41</f>
        <v>1.1034619879300802</v>
      </c>
      <c r="AM41" s="11">
        <f>'OddsRatio_working_3-way'!AA41+'OddsRatio_working_3-way'!AG41</f>
        <v>-0.77906577847485436</v>
      </c>
      <c r="AN41" s="11">
        <f>'OddsRatio_working_3-way'!AB41+'OddsRatio_working_3-way'!AH41</f>
        <v>-0.32439620945522618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1.1034619879300802</v>
      </c>
      <c r="AS41" s="11">
        <f>IF(('OddsRatio_working_3-way'!X41=0),IF(Q41&gt;0,-Q41^(1/3),(-Q41)^(1/3)),'OddsRatio_working_3-way'!AM41-'OddsRatio_working_3-way'!R41/3)</f>
        <v>-0.77906577847485436</v>
      </c>
      <c r="AT41" s="11">
        <f>IF(('OddsRatio_working_3-way'!X41=0),IF(Q41&gt;0,-Q41^(1/3),(-Q41)^(1/3)),'OddsRatio_working_3-way'!AN41-'OddsRatio_working_3-way'!R41/3)</f>
        <v>-0.32439620945522618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2.4700000000000002</v>
      </c>
      <c r="B42" s="4">
        <f>IF('True_Odds_Calculator_3-way'!B43="","",'True_Odds_Calculator_3-way'!B43)</f>
        <v>3.45</v>
      </c>
      <c r="C42" s="4">
        <f>IF('True_Odds_Calculator_3-way'!C43="","",'True_Odds_Calculator_3-way'!C43)</f>
        <v>2.52</v>
      </c>
      <c r="D42" s="9">
        <f t="shared" si="13"/>
        <v>0.3725539495266299</v>
      </c>
      <c r="E42" s="9">
        <f t="shared" si="14"/>
        <v>0.26267689569171521</v>
      </c>
      <c r="F42" s="9">
        <f t="shared" si="15"/>
        <v>0.36476915478165511</v>
      </c>
      <c r="G42" s="9">
        <f t="shared" si="16"/>
        <v>1.1456972835300954</v>
      </c>
      <c r="H42" s="9">
        <f t="shared" si="17"/>
        <v>2.68417500678924</v>
      </c>
      <c r="I42" s="9">
        <f t="shared" si="18"/>
        <v>3.806958344648733</v>
      </c>
      <c r="J42" s="9">
        <f t="shared" si="19"/>
        <v>2.7414598709657447</v>
      </c>
      <c r="K42" s="11">
        <f t="shared" si="20"/>
        <v>0.40485829959514169</v>
      </c>
      <c r="L42" s="11">
        <f t="shared" si="21"/>
        <v>0.28985507246376813</v>
      </c>
      <c r="M42" s="11">
        <f t="shared" si="22"/>
        <v>0.3968253968253968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-0.25492382014121162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0.25332748444876596</v>
      </c>
      <c r="Q42" s="11">
        <f>2*'OddsRatio_working_3-way'!K42*'OddsRatio_working_3-way'!L42*'OddsRatio_working_3-way'!M42</f>
        <v>9.313510457675217E-2</v>
      </c>
      <c r="R42" s="11">
        <f t="shared" si="23"/>
        <v>0</v>
      </c>
      <c r="S42" s="11">
        <f t="shared" si="24"/>
        <v>-0.99373798928808854</v>
      </c>
      <c r="T42" s="11">
        <f t="shared" si="25"/>
        <v>-0.36534484900297365</v>
      </c>
      <c r="U42" s="11">
        <f>'OddsRatio_working_3-way'!S42-'OddsRatio_working_3-way'!R42^2/3</f>
        <v>-0.99373798928808854</v>
      </c>
      <c r="V42" s="11">
        <f>'OddsRatio_working_3-way'!S42*'OddsRatio_working_3-way'!R42/3-2*'OddsRatio_working_3-way'!R42^3/27-'OddsRatio_working_3-way'!T42</f>
        <v>0.36534484900297365</v>
      </c>
      <c r="W42" s="11">
        <f>'OddsRatio_working_3-way'!V42^2+4*'OddsRatio_working_3-way'!U42^3/27</f>
        <v>-1.1905565106682836E-2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0.190645235843758</v>
      </c>
      <c r="Y42" s="11">
        <f>IF('OddsRatio_working_3-way'!W42&gt;=0,IF('OddsRatio_working_3-way'!V42+SQRT('OddsRatio_working_3-way'!W42)&gt;0,0,PI()),ACOS('OddsRatio_working_3-way'!V42/(2*'OddsRatio_working_3-way'!X42)))</f>
        <v>0.29022380024671546</v>
      </c>
      <c r="Z42" s="11">
        <f>'OddsRatio_working_3-way'!X42^(1/3)*COS('OddsRatio_working_3-way'!Y42/3)</f>
        <v>0.57284864176504768</v>
      </c>
      <c r="AA42" s="11">
        <f>'OddsRatio_working_3-way'!X42^(1/3)*COS(('OddsRatio_working_3-way'!Y42+2*PI())/3)</f>
        <v>-0.33456809039610907</v>
      </c>
      <c r="AB42" s="11">
        <f>'OddsRatio_working_3-way'!X42^(1/3)*COS(('OddsRatio_working_3-way'!Y42+4*PI())/3)</f>
        <v>-0.23828055136893872</v>
      </c>
      <c r="AC42" s="11">
        <f>'OddsRatio_working_3-way'!X42^(1/3)*SIN('OddsRatio_working_3-way'!Y42/3)</f>
        <v>5.5591636576943479E-2</v>
      </c>
      <c r="AD42" s="11">
        <f>'OddsRatio_working_3-way'!X42^(1/3)*SIN(('OddsRatio_working_3-way'!Y42+2*PI())/3)</f>
        <v>0.4683056580034709</v>
      </c>
      <c r="AE42" s="11">
        <f>'OddsRatio_working_3-way'!X42^(1/3)*SIN(('OddsRatio_working_3-way'!Y42+4*PI())/3)</f>
        <v>-0.52389729458041434</v>
      </c>
      <c r="AF42" s="11">
        <f>-'OddsRatio_working_3-way'!U42/(3*'OddsRatio_working_3-way'!X42^(1/3))*COS(('OddsRatio_working_3-way'!Y42)/3)</f>
        <v>0.57284864176504768</v>
      </c>
      <c r="AG42" s="11">
        <f>-'OddsRatio_working_3-way'!U42/(3*'OddsRatio_working_3-way'!X42^(1/3))*COS(('OddsRatio_working_3-way'!Y42+2*PI())/3)</f>
        <v>-0.33456809039610907</v>
      </c>
      <c r="AH42" s="11">
        <f>-'OddsRatio_working_3-way'!U42/(3*'OddsRatio_working_3-way'!X42^(1/3))*COS(('OddsRatio_working_3-way'!Y42+4*PI())/3)</f>
        <v>-0.23828055136893872</v>
      </c>
      <c r="AI42" s="11">
        <f>'OddsRatio_working_3-way'!U42/(3*'OddsRatio_working_3-way'!X42^(1/3))*SIN(('OddsRatio_working_3-way'!Y42)/3)</f>
        <v>-5.5591636576943479E-2</v>
      </c>
      <c r="AJ42" s="11">
        <f>'OddsRatio_working_3-way'!U42/(3*'OddsRatio_working_3-way'!X42^(1/3))*SIN(('OddsRatio_working_3-way'!Y42+2*PI())/3)</f>
        <v>-0.4683056580034709</v>
      </c>
      <c r="AK42" s="11">
        <f>'OddsRatio_working_3-way'!U42/(3*'OddsRatio_working_3-way'!X42^(1/3))*SIN(('OddsRatio_working_3-way'!Y42+4*PI())/3)</f>
        <v>0.52389729458041434</v>
      </c>
      <c r="AL42" s="11">
        <f>'OddsRatio_working_3-way'!Z42+'OddsRatio_working_3-way'!AF42</f>
        <v>1.1456972835300954</v>
      </c>
      <c r="AM42" s="11">
        <f>'OddsRatio_working_3-way'!AA42+'OddsRatio_working_3-way'!AG42</f>
        <v>-0.66913618079221815</v>
      </c>
      <c r="AN42" s="11">
        <f>'OddsRatio_working_3-way'!AB42+'OddsRatio_working_3-way'!AH42</f>
        <v>-0.47656110273787744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1.1456972835300954</v>
      </c>
      <c r="AS42" s="11">
        <f>IF(('OddsRatio_working_3-way'!X42=0),IF(Q42&gt;0,-Q42^(1/3),(-Q42)^(1/3)),'OddsRatio_working_3-way'!AM42-'OddsRatio_working_3-way'!R42/3)</f>
        <v>-0.66913618079221815</v>
      </c>
      <c r="AT42" s="11">
        <f>IF(('OddsRatio_working_3-way'!X42=0),IF(Q42&gt;0,-Q42^(1/3),(-Q42)^(1/3)),'OddsRatio_working_3-way'!AN42-'OddsRatio_working_3-way'!R42/3)</f>
        <v>-0.47656110273787744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1.73</v>
      </c>
      <c r="B43" s="4">
        <f>IF('True_Odds_Calculator_3-way'!B44="","",'True_Odds_Calculator_3-way'!B44)</f>
        <v>3.85</v>
      </c>
      <c r="C43" s="4">
        <f>IF('True_Odds_Calculator_3-way'!C44="","",'True_Odds_Calculator_3-way'!C44)</f>
        <v>5.04</v>
      </c>
      <c r="D43" s="9">
        <f t="shared" si="13"/>
        <v>0.56302111117564868</v>
      </c>
      <c r="E43" s="9">
        <f t="shared" si="14"/>
        <v>0.24813245061568878</v>
      </c>
      <c r="F43" s="9">
        <f t="shared" si="15"/>
        <v>0.18884643820866265</v>
      </c>
      <c r="G43" s="9">
        <f t="shared" si="16"/>
        <v>1.063194977391986</v>
      </c>
      <c r="H43" s="9">
        <f t="shared" si="17"/>
        <v>1.7761323334961496</v>
      </c>
      <c r="I43" s="9">
        <f t="shared" si="18"/>
        <v>4.0301056855671602</v>
      </c>
      <c r="J43" s="9">
        <f t="shared" si="19"/>
        <v>5.295307708663624</v>
      </c>
      <c r="K43" s="11">
        <f t="shared" si="20"/>
        <v>0.5780346820809249</v>
      </c>
      <c r="L43" s="11">
        <f t="shared" si="21"/>
        <v>0.25974025974025972</v>
      </c>
      <c r="M43" s="11">
        <f t="shared" si="22"/>
        <v>0.1984126984126984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-0.25038696508556135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0.22699568529461184</v>
      </c>
      <c r="Q43" s="11">
        <f>2*'OddsRatio_working_3-way'!K43*'OddsRatio_working_3-way'!L43*'OddsRatio_working_3-way'!M43</f>
        <v>5.9578920024832484E-2</v>
      </c>
      <c r="R43" s="11">
        <f t="shared" si="23"/>
        <v>0</v>
      </c>
      <c r="S43" s="11">
        <f t="shared" si="24"/>
        <v>-0.90657948275000522</v>
      </c>
      <c r="T43" s="11">
        <f t="shared" si="25"/>
        <v>-0.23794737080052625</v>
      </c>
      <c r="U43" s="11">
        <f>'OddsRatio_working_3-way'!S43-'OddsRatio_working_3-way'!R43^2/3</f>
        <v>-0.90657948275000522</v>
      </c>
      <c r="V43" s="11">
        <f>'OddsRatio_working_3-way'!S43*'OddsRatio_working_3-way'!R43/3-2*'OddsRatio_working_3-way'!R43^3/27-'OddsRatio_working_3-way'!T43</f>
        <v>0.23794737080052625</v>
      </c>
      <c r="W43" s="11">
        <f>'OddsRatio_working_3-way'!V43^2+4*'OddsRatio_working_3-way'!U43^3/27</f>
        <v>-5.3767020552441362E-2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0.16612192196044182</v>
      </c>
      <c r="Y43" s="11">
        <f>IF('OddsRatio_working_3-way'!W43&gt;=0,IF('OddsRatio_working_3-way'!V43+SQRT('OddsRatio_working_3-way'!W43)&gt;0,0,PI()),ACOS('OddsRatio_working_3-way'!V43/(2*'OddsRatio_working_3-way'!X43)))</f>
        <v>0.77247873150244217</v>
      </c>
      <c r="Z43" s="11">
        <f>'OddsRatio_working_3-way'!X43^(1/3)*COS('OddsRatio_working_3-way'!Y43/3)</f>
        <v>0.53159748869599299</v>
      </c>
      <c r="AA43" s="11">
        <f>'OddsRatio_working_3-way'!X43^(1/3)*COS(('OddsRatio_working_3-way'!Y43+2*PI())/3)</f>
        <v>-0.38703385970896143</v>
      </c>
      <c r="AB43" s="11">
        <f>'OddsRatio_working_3-way'!X43^(1/3)*COS(('OddsRatio_working_3-way'!Y43+4*PI())/3)</f>
        <v>-0.14456362898703173</v>
      </c>
      <c r="AC43" s="11">
        <f>'OddsRatio_working_3-way'!X43^(1/3)*SIN('OddsRatio_working_3-way'!Y43/3)</f>
        <v>0.13999025297777681</v>
      </c>
      <c r="AD43" s="11">
        <f>'OddsRatio_working_3-way'!X43^(1/3)*SIN(('OddsRatio_working_3-way'!Y43+2*PI())/3)</f>
        <v>0.3903818033098525</v>
      </c>
      <c r="AE43" s="11">
        <f>'OddsRatio_working_3-way'!X43^(1/3)*SIN(('OddsRatio_working_3-way'!Y43+4*PI())/3)</f>
        <v>-0.53037205628762929</v>
      </c>
      <c r="AF43" s="11">
        <f>-'OddsRatio_working_3-way'!U43/(3*'OddsRatio_working_3-way'!X43^(1/3))*COS(('OddsRatio_working_3-way'!Y43)/3)</f>
        <v>0.53159748869599299</v>
      </c>
      <c r="AG43" s="11">
        <f>-'OddsRatio_working_3-way'!U43/(3*'OddsRatio_working_3-way'!X43^(1/3))*COS(('OddsRatio_working_3-way'!Y43+2*PI())/3)</f>
        <v>-0.38703385970896143</v>
      </c>
      <c r="AH43" s="11">
        <f>-'OddsRatio_working_3-way'!U43/(3*'OddsRatio_working_3-way'!X43^(1/3))*COS(('OddsRatio_working_3-way'!Y43+4*PI())/3)</f>
        <v>-0.14456362898703173</v>
      </c>
      <c r="AI43" s="11">
        <f>'OddsRatio_working_3-way'!U43/(3*'OddsRatio_working_3-way'!X43^(1/3))*SIN(('OddsRatio_working_3-way'!Y43)/3)</f>
        <v>-0.13999025297777681</v>
      </c>
      <c r="AJ43" s="11">
        <f>'OddsRatio_working_3-way'!U43/(3*'OddsRatio_working_3-way'!X43^(1/3))*SIN(('OddsRatio_working_3-way'!Y43+2*PI())/3)</f>
        <v>-0.3903818033098525</v>
      </c>
      <c r="AK43" s="11">
        <f>'OddsRatio_working_3-way'!U43/(3*'OddsRatio_working_3-way'!X43^(1/3))*SIN(('OddsRatio_working_3-way'!Y43+4*PI())/3)</f>
        <v>0.53037205628762929</v>
      </c>
      <c r="AL43" s="11">
        <f>'OddsRatio_working_3-way'!Z43+'OddsRatio_working_3-way'!AF43</f>
        <v>1.063194977391986</v>
      </c>
      <c r="AM43" s="11">
        <f>'OddsRatio_working_3-way'!AA43+'OddsRatio_working_3-way'!AG43</f>
        <v>-0.77406771941792285</v>
      </c>
      <c r="AN43" s="11">
        <f>'OddsRatio_working_3-way'!AB43+'OddsRatio_working_3-way'!AH43</f>
        <v>-0.28912725797406347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1.063194977391986</v>
      </c>
      <c r="AS43" s="11">
        <f>IF(('OddsRatio_working_3-way'!X43=0),IF(Q43&gt;0,-Q43^(1/3),(-Q43)^(1/3)),'OddsRatio_working_3-way'!AM43-'OddsRatio_working_3-way'!R43/3)</f>
        <v>-0.77406771941792285</v>
      </c>
      <c r="AT43" s="11">
        <f>IF(('OddsRatio_working_3-way'!X43=0),IF(Q43&gt;0,-Q43^(1/3),(-Q43)^(1/3)),'OddsRatio_working_3-way'!AN43-'OddsRatio_working_3-way'!R43/3)</f>
        <v>-0.28912725797406347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1.38</v>
      </c>
      <c r="B44" s="4">
        <f>IF('True_Odds_Calculator_3-way'!B45="","",'True_Odds_Calculator_3-way'!B45)</f>
        <v>4.97</v>
      </c>
      <c r="C44" s="4">
        <f>IF('True_Odds_Calculator_3-way'!C45="","",'True_Odds_Calculator_3-way'!C45)</f>
        <v>8.67</v>
      </c>
      <c r="D44" s="9">
        <f t="shared" si="13"/>
        <v>0.7063571058601753</v>
      </c>
      <c r="E44" s="9">
        <f t="shared" si="14"/>
        <v>0.18715647716360781</v>
      </c>
      <c r="F44" s="9">
        <f t="shared" si="15"/>
        <v>0.10648641697621708</v>
      </c>
      <c r="G44" s="9">
        <f t="shared" si="16"/>
        <v>1.0939855377000529</v>
      </c>
      <c r="H44" s="9">
        <f t="shared" si="17"/>
        <v>1.4157145043260198</v>
      </c>
      <c r="I44" s="9">
        <f t="shared" si="18"/>
        <v>5.3431225846692092</v>
      </c>
      <c r="J44" s="9">
        <f t="shared" si="19"/>
        <v>9.3908690741594043</v>
      </c>
      <c r="K44" s="11">
        <f t="shared" si="20"/>
        <v>0.7246376811594204</v>
      </c>
      <c r="L44" s="11">
        <f t="shared" si="21"/>
        <v>0.2012072434607646</v>
      </c>
      <c r="M44" s="11">
        <f t="shared" si="22"/>
        <v>0.11534025374855825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-0.19458748041800444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0.20213889861745407</v>
      </c>
      <c r="Q44" s="11">
        <f>2*'OddsRatio_working_3-way'!K44*'OddsRatio_working_3-way'!L44*'OddsRatio_working_3-way'!M44</f>
        <v>3.3633760169293522E-2</v>
      </c>
      <c r="R44" s="11">
        <f t="shared" si="23"/>
        <v>0</v>
      </c>
      <c r="S44" s="11">
        <f t="shared" si="24"/>
        <v>-1.0388073178358033</v>
      </c>
      <c r="T44" s="11">
        <f t="shared" si="25"/>
        <v>-0.17284647551344479</v>
      </c>
      <c r="U44" s="11">
        <f>'OddsRatio_working_3-way'!S44-'OddsRatio_working_3-way'!R44^2/3</f>
        <v>-1.0388073178358033</v>
      </c>
      <c r="V44" s="11">
        <f>'OddsRatio_working_3-way'!S44*'OddsRatio_working_3-way'!R44/3-2*'OddsRatio_working_3-way'!R44^3/27-'OddsRatio_working_3-way'!T44</f>
        <v>0.17284647551344479</v>
      </c>
      <c r="W44" s="11">
        <f>'OddsRatio_working_3-way'!V44^2+4*'OddsRatio_working_3-way'!U44^3/27</f>
        <v>-0.1361979361082333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0.20376079125144095</v>
      </c>
      <c r="Y44" s="11">
        <f>IF('OddsRatio_working_3-way'!W44&gt;=0,IF('OddsRatio_working_3-way'!V44+SQRT('OddsRatio_working_3-way'!W44)&gt;0,0,PI()),ACOS('OddsRatio_working_3-way'!V44/(2*'OddsRatio_working_3-way'!X44)))</f>
        <v>1.1327835670844846</v>
      </c>
      <c r="Z44" s="11">
        <f>'OddsRatio_working_3-way'!X44^(1/3)*COS('OddsRatio_working_3-way'!Y44/3)</f>
        <v>0.54699276885002646</v>
      </c>
      <c r="AA44" s="11">
        <f>'OddsRatio_working_3-way'!X44^(1/3)*COS(('OddsRatio_working_3-way'!Y44+2*PI())/3)</f>
        <v>-0.46138202139145845</v>
      </c>
      <c r="AB44" s="11">
        <f>'OddsRatio_working_3-way'!X44^(1/3)*COS(('OddsRatio_working_3-way'!Y44+4*PI())/3)</f>
        <v>-8.5610747458568212E-2</v>
      </c>
      <c r="AC44" s="11">
        <f>'OddsRatio_working_3-way'!X44^(1/3)*SIN('OddsRatio_working_3-way'!Y44/3)</f>
        <v>0.2169516461588831</v>
      </c>
      <c r="AD44" s="11">
        <f>'OddsRatio_working_3-way'!X44^(1/3)*SIN(('OddsRatio_working_3-way'!Y44+2*PI())/3)</f>
        <v>0.36523381043107089</v>
      </c>
      <c r="AE44" s="11">
        <f>'OddsRatio_working_3-way'!X44^(1/3)*SIN(('OddsRatio_working_3-way'!Y44+4*PI())/3)</f>
        <v>-0.5821854565899538</v>
      </c>
      <c r="AF44" s="11">
        <f>-'OddsRatio_working_3-way'!U44/(3*'OddsRatio_working_3-way'!X44^(1/3))*COS(('OddsRatio_working_3-way'!Y44)/3)</f>
        <v>0.54699276885002646</v>
      </c>
      <c r="AG44" s="11">
        <f>-'OddsRatio_working_3-way'!U44/(3*'OddsRatio_working_3-way'!X44^(1/3))*COS(('OddsRatio_working_3-way'!Y44+2*PI())/3)</f>
        <v>-0.46138202139145845</v>
      </c>
      <c r="AH44" s="11">
        <f>-'OddsRatio_working_3-way'!U44/(3*'OddsRatio_working_3-way'!X44^(1/3))*COS(('OddsRatio_working_3-way'!Y44+4*PI())/3)</f>
        <v>-8.5610747458568212E-2</v>
      </c>
      <c r="AI44" s="11">
        <f>'OddsRatio_working_3-way'!U44/(3*'OddsRatio_working_3-way'!X44^(1/3))*SIN(('OddsRatio_working_3-way'!Y44)/3)</f>
        <v>-0.2169516461588831</v>
      </c>
      <c r="AJ44" s="11">
        <f>'OddsRatio_working_3-way'!U44/(3*'OddsRatio_working_3-way'!X44^(1/3))*SIN(('OddsRatio_working_3-way'!Y44+2*PI())/3)</f>
        <v>-0.36523381043107089</v>
      </c>
      <c r="AK44" s="11">
        <f>'OddsRatio_working_3-way'!U44/(3*'OddsRatio_working_3-way'!X44^(1/3))*SIN(('OddsRatio_working_3-way'!Y44+4*PI())/3)</f>
        <v>0.5821854565899538</v>
      </c>
      <c r="AL44" s="11">
        <f>'OddsRatio_working_3-way'!Z44+'OddsRatio_working_3-way'!AF44</f>
        <v>1.0939855377000529</v>
      </c>
      <c r="AM44" s="11">
        <f>'OddsRatio_working_3-way'!AA44+'OddsRatio_working_3-way'!AG44</f>
        <v>-0.9227640427829169</v>
      </c>
      <c r="AN44" s="11">
        <f>'OddsRatio_working_3-way'!AB44+'OddsRatio_working_3-way'!AH44</f>
        <v>-0.17122149491713642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1.0939855377000529</v>
      </c>
      <c r="AS44" s="11">
        <f>IF(('OddsRatio_working_3-way'!X44=0),IF(Q44&gt;0,-Q44^(1/3),(-Q44)^(1/3)),'OddsRatio_working_3-way'!AM44-'OddsRatio_working_3-way'!R44/3)</f>
        <v>-0.9227640427829169</v>
      </c>
      <c r="AT44" s="11">
        <f>IF(('OddsRatio_working_3-way'!X44=0),IF(Q44&gt;0,-Q44^(1/3),(-Q44)^(1/3)),'OddsRatio_working_3-way'!AN44-'OddsRatio_working_3-way'!R44/3)</f>
        <v>-0.17122149491713642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1.68</v>
      </c>
      <c r="B45" s="4">
        <f>IF('True_Odds_Calculator_3-way'!B46="","",'True_Odds_Calculator_3-way'!B46)</f>
        <v>3.96</v>
      </c>
      <c r="C45" s="4">
        <f>IF('True_Odds_Calculator_3-way'!C46="","",'True_Odds_Calculator_3-way'!C46)</f>
        <v>5.47</v>
      </c>
      <c r="D45" s="9">
        <f t="shared" si="13"/>
        <v>0.58236866115519381</v>
      </c>
      <c r="E45" s="9">
        <f t="shared" si="14"/>
        <v>0.24262395687176608</v>
      </c>
      <c r="F45" s="9">
        <f t="shared" si="15"/>
        <v>0.17500738197304019</v>
      </c>
      <c r="G45" s="9">
        <f t="shared" si="16"/>
        <v>1.054596125377077</v>
      </c>
      <c r="H45" s="9">
        <f t="shared" si="17"/>
        <v>1.7171253652564122</v>
      </c>
      <c r="I45" s="9">
        <f t="shared" si="18"/>
        <v>4.121604531116148</v>
      </c>
      <c r="J45" s="9">
        <f t="shared" si="19"/>
        <v>5.7140446804355349</v>
      </c>
      <c r="K45" s="11">
        <f t="shared" si="20"/>
        <v>0.59523809523809523</v>
      </c>
      <c r="L45" s="11">
        <f t="shared" si="21"/>
        <v>0.25252525252525254</v>
      </c>
      <c r="M45" s="11">
        <f t="shared" si="22"/>
        <v>0.18281535648994515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-0.24723864394796768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0.22285842669754924</v>
      </c>
      <c r="Q45" s="11">
        <f>2*'OddsRatio_working_3-way'!K45*'OddsRatio_working_3-way'!L45*'OddsRatio_working_3-way'!M45</f>
        <v>5.4958921503711268E-2</v>
      </c>
      <c r="R45" s="11">
        <f t="shared" si="23"/>
        <v>0</v>
      </c>
      <c r="S45" s="11">
        <f t="shared" si="24"/>
        <v>-0.90138994106621395</v>
      </c>
      <c r="T45" s="11">
        <f t="shared" si="25"/>
        <v>-0.22229098423334495</v>
      </c>
      <c r="U45" s="11">
        <f>'OddsRatio_working_3-way'!S45-'OddsRatio_working_3-way'!R45^2/3</f>
        <v>-0.90138994106621395</v>
      </c>
      <c r="V45" s="11">
        <f>'OddsRatio_working_3-way'!S45*'OddsRatio_working_3-way'!R45/3-2*'OddsRatio_working_3-way'!R45^3/27-'OddsRatio_working_3-way'!T45</f>
        <v>0.22229098423334495</v>
      </c>
      <c r="W45" s="11">
        <f>'OddsRatio_working_3-way'!V45^2+4*'OddsRatio_working_3-way'!U45^3/27</f>
        <v>-5.9087870284693707E-2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0.16469756521889062</v>
      </c>
      <c r="Y45" s="11">
        <f>IF('OddsRatio_working_3-way'!W45&gt;=0,IF('OddsRatio_working_3-way'!V45+SQRT('OddsRatio_working_3-way'!W45)&gt;0,0,PI()),ACOS('OddsRatio_working_3-way'!V45/(2*'OddsRatio_working_3-way'!X45)))</f>
        <v>0.83004033637815899</v>
      </c>
      <c r="Z45" s="11">
        <f>'OddsRatio_working_3-way'!X45^(1/3)*COS('OddsRatio_working_3-way'!Y45/3)</f>
        <v>0.52729806268853852</v>
      </c>
      <c r="AA45" s="11">
        <f>'OddsRatio_working_3-way'!X45^(1/3)*COS(('OddsRatio_working_3-way'!Y45+2*PI())/3)</f>
        <v>-0.39332188926079342</v>
      </c>
      <c r="AB45" s="11">
        <f>'OddsRatio_working_3-way'!X45^(1/3)*COS(('OddsRatio_working_3-way'!Y45+4*PI())/3)</f>
        <v>-0.13397617342774523</v>
      </c>
      <c r="AC45" s="11">
        <f>'OddsRatio_working_3-way'!X45^(1/3)*SIN('OddsRatio_working_3-way'!Y45/3)</f>
        <v>0.1497333188493867</v>
      </c>
      <c r="AD45" s="11">
        <f>'OddsRatio_working_3-way'!X45^(1/3)*SIN(('OddsRatio_working_3-way'!Y45+2*PI())/3)</f>
        <v>0.38178685822990055</v>
      </c>
      <c r="AE45" s="11">
        <f>'OddsRatio_working_3-way'!X45^(1/3)*SIN(('OddsRatio_working_3-way'!Y45+4*PI())/3)</f>
        <v>-0.53152017707928711</v>
      </c>
      <c r="AF45" s="11">
        <f>-'OddsRatio_working_3-way'!U45/(3*'OddsRatio_working_3-way'!X45^(1/3))*COS(('OddsRatio_working_3-way'!Y45)/3)</f>
        <v>0.52729806268853852</v>
      </c>
      <c r="AG45" s="11">
        <f>-'OddsRatio_working_3-way'!U45/(3*'OddsRatio_working_3-way'!X45^(1/3))*COS(('OddsRatio_working_3-way'!Y45+2*PI())/3)</f>
        <v>-0.39332188926079337</v>
      </c>
      <c r="AH45" s="11">
        <f>-'OddsRatio_working_3-way'!U45/(3*'OddsRatio_working_3-way'!X45^(1/3))*COS(('OddsRatio_working_3-way'!Y45+4*PI())/3)</f>
        <v>-0.1339761734277452</v>
      </c>
      <c r="AI45" s="11">
        <f>'OddsRatio_working_3-way'!U45/(3*'OddsRatio_working_3-way'!X45^(1/3))*SIN(('OddsRatio_working_3-way'!Y45)/3)</f>
        <v>-0.14973331884938668</v>
      </c>
      <c r="AJ45" s="11">
        <f>'OddsRatio_working_3-way'!U45/(3*'OddsRatio_working_3-way'!X45^(1/3))*SIN(('OddsRatio_working_3-way'!Y45+2*PI())/3)</f>
        <v>-0.38178685822990044</v>
      </c>
      <c r="AK45" s="11">
        <f>'OddsRatio_working_3-way'!U45/(3*'OddsRatio_working_3-way'!X45^(1/3))*SIN(('OddsRatio_working_3-way'!Y45+4*PI())/3)</f>
        <v>0.531520177079287</v>
      </c>
      <c r="AL45" s="11">
        <f>'OddsRatio_working_3-way'!Z45+'OddsRatio_working_3-way'!AF45</f>
        <v>1.054596125377077</v>
      </c>
      <c r="AM45" s="11">
        <f>'OddsRatio_working_3-way'!AA45+'OddsRatio_working_3-way'!AG45</f>
        <v>-0.78664377852158673</v>
      </c>
      <c r="AN45" s="11">
        <f>'OddsRatio_working_3-way'!AB45+'OddsRatio_working_3-way'!AH45</f>
        <v>-0.26795234685549041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1.054596125377077</v>
      </c>
      <c r="AS45" s="11">
        <f>IF(('OddsRatio_working_3-way'!X45=0),IF(Q45&gt;0,-Q45^(1/3),(-Q45)^(1/3)),'OddsRatio_working_3-way'!AM45-'OddsRatio_working_3-way'!R45/3)</f>
        <v>-0.78664377852158673</v>
      </c>
      <c r="AT45" s="11">
        <f>IF(('OddsRatio_working_3-way'!X45=0),IF(Q45&gt;0,-Q45^(1/3),(-Q45)^(1/3)),'OddsRatio_working_3-way'!AN45-'OddsRatio_working_3-way'!R45/3)</f>
        <v>-0.26795234685549041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2.4900000000000002</v>
      </c>
      <c r="D46" s="9">
        <f t="shared" si="13"/>
        <v>0.32426306349777684</v>
      </c>
      <c r="E46" s="9">
        <f t="shared" si="14"/>
        <v>0.28396682087976727</v>
      </c>
      <c r="F46" s="9">
        <f t="shared" si="15"/>
        <v>0.39177011562245606</v>
      </c>
      <c r="G46" s="9">
        <f t="shared" si="16"/>
        <v>1.0419579233187255</v>
      </c>
      <c r="H46" s="9">
        <f t="shared" si="17"/>
        <v>3.083915846637451</v>
      </c>
      <c r="I46" s="9">
        <f t="shared" si="18"/>
        <v>3.5215381744313157</v>
      </c>
      <c r="J46" s="9">
        <f t="shared" si="19"/>
        <v>2.5525173057449013</v>
      </c>
      <c r="K46" s="11">
        <f t="shared" si="20"/>
        <v>0.33333333333333331</v>
      </c>
      <c r="L46" s="11">
        <f t="shared" si="21"/>
        <v>0.29239766081871343</v>
      </c>
      <c r="M46" s="11">
        <f t="shared" si="22"/>
        <v>0.40160642570281119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-0.28228312861582794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0.23133469550717489</v>
      </c>
      <c r="Q46" s="11">
        <f>2*'OddsRatio_working_3-way'!K46*'OddsRatio_working_3-way'!L46*'OddsRatio_working_3-way'!M46</f>
        <v>7.8285852963510955E-2</v>
      </c>
      <c r="R46" s="11">
        <f t="shared" si="23"/>
        <v>0</v>
      </c>
      <c r="S46" s="11">
        <f t="shared" si="24"/>
        <v>-0.81951300682234141</v>
      </c>
      <c r="T46" s="11">
        <f t="shared" si="25"/>
        <v>-0.27733096677575003</v>
      </c>
      <c r="U46" s="11">
        <f>'OddsRatio_working_3-way'!S46-'OddsRatio_working_3-way'!R46^2/3</f>
        <v>-0.81951300682234141</v>
      </c>
      <c r="V46" s="11">
        <f>'OddsRatio_working_3-way'!S46*'OddsRatio_working_3-way'!R46/3-2*'OddsRatio_working_3-way'!R46^3/27-'OddsRatio_working_3-way'!T46</f>
        <v>0.27733096677575003</v>
      </c>
      <c r="W46" s="11">
        <f>'OddsRatio_working_3-way'!V46^2+4*'OddsRatio_working_3-way'!U46^3/27</f>
        <v>-4.6262342251425226E-3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0.14277490969872358</v>
      </c>
      <c r="Y46" s="11">
        <f>IF('OddsRatio_working_3-way'!W46&gt;=0,IF('OddsRatio_working_3-way'!V46+SQRT('OddsRatio_working_3-way'!W46)&gt;0,0,PI()),ACOS('OddsRatio_working_3-way'!V46/(2*'OddsRatio_working_3-way'!X46)))</f>
        <v>0.24050652611109791</v>
      </c>
      <c r="Z46" s="11">
        <f>'OddsRatio_working_3-way'!X46^(1/3)*COS('OddsRatio_working_3-way'!Y46/3)</f>
        <v>0.52097896165936275</v>
      </c>
      <c r="AA46" s="11">
        <f>'OddsRatio_working_3-way'!X46^(1/3)*COS(('OddsRatio_working_3-way'!Y46+2*PI())/3)</f>
        <v>-0.29673783026568312</v>
      </c>
      <c r="AB46" s="11">
        <f>'OddsRatio_working_3-way'!X46^(1/3)*COS(('OddsRatio_working_3-way'!Y46+4*PI())/3)</f>
        <v>-0.22424113139367979</v>
      </c>
      <c r="AC46" s="11">
        <f>'OddsRatio_working_3-way'!X46^(1/3)*SIN('OddsRatio_working_3-way'!Y46/3)</f>
        <v>4.185598860911055E-2</v>
      </c>
      <c r="AD46" s="11">
        <f>'OddsRatio_working_3-way'!X46^(1/3)*SIN(('OddsRatio_working_3-way'!Y46+2*PI())/3)</f>
        <v>0.43025302132969201</v>
      </c>
      <c r="AE46" s="11">
        <f>'OddsRatio_working_3-way'!X46^(1/3)*SIN(('OddsRatio_working_3-way'!Y46+4*PI())/3)</f>
        <v>-0.47210900993880234</v>
      </c>
      <c r="AF46" s="11">
        <f>-'OddsRatio_working_3-way'!U46/(3*'OddsRatio_working_3-way'!X46^(1/3))*COS(('OddsRatio_working_3-way'!Y46)/3)</f>
        <v>0.52097896165936286</v>
      </c>
      <c r="AG46" s="11">
        <f>-'OddsRatio_working_3-way'!U46/(3*'OddsRatio_working_3-way'!X46^(1/3))*COS(('OddsRatio_working_3-way'!Y46+2*PI())/3)</f>
        <v>-0.29673783026568318</v>
      </c>
      <c r="AH46" s="11">
        <f>-'OddsRatio_working_3-way'!U46/(3*'OddsRatio_working_3-way'!X46^(1/3))*COS(('OddsRatio_working_3-way'!Y46+4*PI())/3)</f>
        <v>-0.22424113139367985</v>
      </c>
      <c r="AI46" s="11">
        <f>'OddsRatio_working_3-way'!U46/(3*'OddsRatio_working_3-way'!X46^(1/3))*SIN(('OddsRatio_working_3-way'!Y46)/3)</f>
        <v>-4.1855988609110557E-2</v>
      </c>
      <c r="AJ46" s="11">
        <f>'OddsRatio_working_3-way'!U46/(3*'OddsRatio_working_3-way'!X46^(1/3))*SIN(('OddsRatio_working_3-way'!Y46+2*PI())/3)</f>
        <v>-0.43025302132969206</v>
      </c>
      <c r="AK46" s="11">
        <f>'OddsRatio_working_3-way'!U46/(3*'OddsRatio_working_3-way'!X46^(1/3))*SIN(('OddsRatio_working_3-way'!Y46+4*PI())/3)</f>
        <v>0.47210900993880245</v>
      </c>
      <c r="AL46" s="11">
        <f>'OddsRatio_working_3-way'!Z46+'OddsRatio_working_3-way'!AF46</f>
        <v>1.0419579233187255</v>
      </c>
      <c r="AM46" s="11">
        <f>'OddsRatio_working_3-way'!AA46+'OddsRatio_working_3-way'!AG46</f>
        <v>-0.59347566053136624</v>
      </c>
      <c r="AN46" s="11">
        <f>'OddsRatio_working_3-way'!AB46+'OddsRatio_working_3-way'!AH46</f>
        <v>-0.44848226278735964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1.0419579233187255</v>
      </c>
      <c r="AS46" s="11">
        <f>IF(('OddsRatio_working_3-way'!X46=0),IF(Q46&gt;0,-Q46^(1/3),(-Q46)^(1/3)),'OddsRatio_working_3-way'!AM46-'OddsRatio_working_3-way'!R46/3)</f>
        <v>-0.59347566053136624</v>
      </c>
      <c r="AT46" s="11">
        <f>IF(('OddsRatio_working_3-way'!X46=0),IF(Q46&gt;0,-Q46^(1/3),(-Q46)^(1/3)),'OddsRatio_working_3-way'!AN46-'OddsRatio_working_3-way'!R46/3)</f>
        <v>-0.44848226278735964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2.0699999999999998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3.82</v>
      </c>
      <c r="D47" s="9">
        <f t="shared" si="13"/>
        <v>0.47214586457369051</v>
      </c>
      <c r="E47" s="9">
        <f t="shared" si="14"/>
        <v>0.27446358561348694</v>
      </c>
      <c r="F47" s="9">
        <f t="shared" si="15"/>
        <v>0.25339054981282277</v>
      </c>
      <c r="G47" s="9">
        <f t="shared" si="16"/>
        <v>1.0448500323923771</v>
      </c>
      <c r="H47" s="9">
        <f t="shared" si="17"/>
        <v>2.1179895346598432</v>
      </c>
      <c r="I47" s="9">
        <f t="shared" si="18"/>
        <v>3.6434705819527147</v>
      </c>
      <c r="J47" s="9">
        <f t="shared" si="19"/>
        <v>3.946477091346503</v>
      </c>
      <c r="K47" s="11">
        <f t="shared" si="20"/>
        <v>0.48309178743961356</v>
      </c>
      <c r="L47" s="11">
        <f t="shared" si="21"/>
        <v>0.28328611898016998</v>
      </c>
      <c r="M47" s="11">
        <f t="shared" si="22"/>
        <v>0.26178010471204188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-0.27349223064335126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0.22999935299247432</v>
      </c>
      <c r="Q47" s="11">
        <f>2*'OddsRatio_working_3-way'!K47*'OddsRatio_working_3-way'!L47*'OddsRatio_working_3-way'!M47</f>
        <v>7.1650888782702274E-2</v>
      </c>
      <c r="R47" s="11">
        <f t="shared" si="23"/>
        <v>0</v>
      </c>
      <c r="S47" s="11">
        <f t="shared" si="24"/>
        <v>-0.84097216382137729</v>
      </c>
      <c r="T47" s="11">
        <f t="shared" si="25"/>
        <v>-0.26198509776366896</v>
      </c>
      <c r="U47" s="11">
        <f>'OddsRatio_working_3-way'!S47-'OddsRatio_working_3-way'!R47^2/3</f>
        <v>-0.84097216382137729</v>
      </c>
      <c r="V47" s="11">
        <f>'OddsRatio_working_3-way'!S47*'OddsRatio_working_3-way'!R47/3-2*'OddsRatio_working_3-way'!R47^3/27-'OddsRatio_working_3-way'!T47</f>
        <v>0.26198509776366896</v>
      </c>
      <c r="W47" s="11">
        <f>'OddsRatio_working_3-way'!V47^2+4*'OddsRatio_working_3-way'!U47^3/27</f>
        <v>-1.9477032098527469E-2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0.14841935819559274</v>
      </c>
      <c r="Y47" s="11">
        <f>IF('OddsRatio_working_3-way'!W47&gt;=0,IF('OddsRatio_working_3-way'!V47+SQRT('OddsRatio_working_3-way'!W47)&gt;0,0,PI()),ACOS('OddsRatio_working_3-way'!V47/(2*'OddsRatio_working_3-way'!X47)))</f>
        <v>0.48946612798387124</v>
      </c>
      <c r="Z47" s="11">
        <f>'OddsRatio_working_3-way'!X47^(1/3)*COS('OddsRatio_working_3-way'!Y47/3)</f>
        <v>0.52242501619618853</v>
      </c>
      <c r="AA47" s="11">
        <f>'OddsRatio_working_3-way'!X47^(1/3)*COS(('OddsRatio_working_3-way'!Y47+2*PI())/3)</f>
        <v>-0.33569148361906503</v>
      </c>
      <c r="AB47" s="11">
        <f>'OddsRatio_working_3-way'!X47^(1/3)*COS(('OddsRatio_working_3-way'!Y47+4*PI())/3)</f>
        <v>-0.18673353257712369</v>
      </c>
      <c r="AC47" s="11">
        <f>'OddsRatio_working_3-way'!X47^(1/3)*SIN('OddsRatio_working_3-way'!Y47/3)</f>
        <v>8.6000913132000201E-2</v>
      </c>
      <c r="AD47" s="11">
        <f>'OddsRatio_working_3-way'!X47^(1/3)*SIN(('OddsRatio_working_3-way'!Y47+2*PI())/3)</f>
        <v>0.40943287903239611</v>
      </c>
      <c r="AE47" s="11">
        <f>'OddsRatio_working_3-way'!X47^(1/3)*SIN(('OddsRatio_working_3-way'!Y47+4*PI())/3)</f>
        <v>-0.49543379216439609</v>
      </c>
      <c r="AF47" s="11">
        <f>-'OddsRatio_working_3-way'!U47/(3*'OddsRatio_working_3-way'!X47^(1/3))*COS(('OddsRatio_working_3-way'!Y47)/3)</f>
        <v>0.52242501619618853</v>
      </c>
      <c r="AG47" s="11">
        <f>-'OddsRatio_working_3-way'!U47/(3*'OddsRatio_working_3-way'!X47^(1/3))*COS(('OddsRatio_working_3-way'!Y47+2*PI())/3)</f>
        <v>-0.33569148361906503</v>
      </c>
      <c r="AH47" s="11">
        <f>-'OddsRatio_working_3-way'!U47/(3*'OddsRatio_working_3-way'!X47^(1/3))*COS(('OddsRatio_working_3-way'!Y47+4*PI())/3)</f>
        <v>-0.18673353257712369</v>
      </c>
      <c r="AI47" s="11">
        <f>'OddsRatio_working_3-way'!U47/(3*'OddsRatio_working_3-way'!X47^(1/3))*SIN(('OddsRatio_working_3-way'!Y47)/3)</f>
        <v>-8.6000913132000201E-2</v>
      </c>
      <c r="AJ47" s="11">
        <f>'OddsRatio_working_3-way'!U47/(3*'OddsRatio_working_3-way'!X47^(1/3))*SIN(('OddsRatio_working_3-way'!Y47+2*PI())/3)</f>
        <v>-0.40943287903239611</v>
      </c>
      <c r="AK47" s="11">
        <f>'OddsRatio_working_3-way'!U47/(3*'OddsRatio_working_3-way'!X47^(1/3))*SIN(('OddsRatio_working_3-way'!Y47+4*PI())/3)</f>
        <v>0.49543379216439609</v>
      </c>
      <c r="AL47" s="11">
        <f>'OddsRatio_working_3-way'!Z47+'OddsRatio_working_3-way'!AF47</f>
        <v>1.0448500323923771</v>
      </c>
      <c r="AM47" s="11">
        <f>'OddsRatio_working_3-way'!AA47+'OddsRatio_working_3-way'!AG47</f>
        <v>-0.67138296723813007</v>
      </c>
      <c r="AN47" s="11">
        <f>'OddsRatio_working_3-way'!AB47+'OddsRatio_working_3-way'!AH47</f>
        <v>-0.37346706515424738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1.0448500323923771</v>
      </c>
      <c r="AS47" s="11">
        <f>IF(('OddsRatio_working_3-way'!X47=0),IF(Q47&gt;0,-Q47^(1/3),(-Q47)^(1/3)),'OddsRatio_working_3-way'!AM47-'OddsRatio_working_3-way'!R47/3)</f>
        <v>-0.67138296723813007</v>
      </c>
      <c r="AT47" s="11">
        <f>IF(('OddsRatio_working_3-way'!X47=0),IF(Q47&gt;0,-Q47^(1/3),(-Q47)^(1/3)),'OddsRatio_working_3-way'!AN47-'OddsRatio_working_3-way'!R47/3)</f>
        <v>-0.37346706515424738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1.75</v>
      </c>
      <c r="B48" s="4">
        <f>IF('True_Odds_Calculator_3-way'!B49="","",'True_Odds_Calculator_3-way'!B49)</f>
        <v>3.62</v>
      </c>
      <c r="C48" s="4">
        <f>IF('True_Odds_Calculator_3-way'!C49="","",'True_Odds_Calculator_3-way'!C49)</f>
        <v>5.52</v>
      </c>
      <c r="D48" s="9">
        <f t="shared" si="13"/>
        <v>0.55941100109163044</v>
      </c>
      <c r="E48" s="9">
        <f t="shared" si="14"/>
        <v>0.26657212666926006</v>
      </c>
      <c r="F48" s="9">
        <f t="shared" si="15"/>
        <v>0.17401687223910953</v>
      </c>
      <c r="G48" s="9">
        <f t="shared" si="16"/>
        <v>1.0501259313780804</v>
      </c>
      <c r="H48" s="9">
        <f t="shared" si="17"/>
        <v>1.7875944485335602</v>
      </c>
      <c r="I48" s="9">
        <f t="shared" si="18"/>
        <v>3.7513299402105709</v>
      </c>
      <c r="J48" s="9">
        <f t="shared" si="19"/>
        <v>5.7465692098289214</v>
      </c>
      <c r="K48" s="11">
        <f t="shared" si="20"/>
        <v>0.5714285714285714</v>
      </c>
      <c r="L48" s="11">
        <f t="shared" si="21"/>
        <v>0.27624309392265195</v>
      </c>
      <c r="M48" s="11">
        <f t="shared" si="22"/>
        <v>0.1811594202898551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-0.25398922480354125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0.22562712329707285</v>
      </c>
      <c r="Q48" s="11">
        <f>2*'OddsRatio_working_3-way'!K48*'OddsRatio_working_3-way'!L48*'OddsRatio_working_3-way'!M48</f>
        <v>5.7193187147546995E-2</v>
      </c>
      <c r="R48" s="11">
        <f t="shared" si="23"/>
        <v>0</v>
      </c>
      <c r="S48" s="11">
        <f t="shared" si="24"/>
        <v>-0.88833344592312424</v>
      </c>
      <c r="T48" s="11">
        <f t="shared" si="25"/>
        <v>-0.22517958071562089</v>
      </c>
      <c r="U48" s="11">
        <f>'OddsRatio_working_3-way'!S48-'OddsRatio_working_3-way'!R48^2/3</f>
        <v>-0.88833344592312424</v>
      </c>
      <c r="V48" s="11">
        <f>'OddsRatio_working_3-way'!S48*'OddsRatio_working_3-way'!R48/3-2*'OddsRatio_working_3-way'!R48^3/27-'OddsRatio_working_3-way'!T48</f>
        <v>0.22517958071562089</v>
      </c>
      <c r="W48" s="11">
        <f>'OddsRatio_working_3-way'!V48^2+4*'OddsRatio_working_3-way'!U48^3/27</f>
        <v>-5.3148405107712009E-2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0.16113212643586539</v>
      </c>
      <c r="Y48" s="11">
        <f>IF('OddsRatio_working_3-way'!W48&gt;=0,IF('OddsRatio_working_3-way'!V48+SQRT('OddsRatio_working_3-way'!W48)&gt;0,0,PI()),ACOS('OddsRatio_working_3-way'!V48/(2*'OddsRatio_working_3-way'!X48)))</f>
        <v>0.79715881261108357</v>
      </c>
      <c r="Z48" s="11">
        <f>'OddsRatio_working_3-way'!X48^(1/3)*COS('OddsRatio_working_3-way'!Y48/3)</f>
        <v>0.52506296568904032</v>
      </c>
      <c r="AA48" s="11">
        <f>'OddsRatio_working_3-way'!X48^(1/3)*COS(('OddsRatio_working_3-way'!Y48+2*PI())/3)</f>
        <v>-0.38628536370145872</v>
      </c>
      <c r="AB48" s="11">
        <f>'OddsRatio_working_3-way'!X48^(1/3)*COS(('OddsRatio_working_3-way'!Y48+4*PI())/3)</f>
        <v>-0.13877760198758179</v>
      </c>
      <c r="AC48" s="11">
        <f>'OddsRatio_working_3-way'!X48^(1/3)*SIN('OddsRatio_working_3-way'!Y48/3)</f>
        <v>0.14289867285202856</v>
      </c>
      <c r="AD48" s="11">
        <f>'OddsRatio_working_3-way'!X48^(1/3)*SIN(('OddsRatio_working_3-way'!Y48+2*PI())/3)</f>
        <v>0.38326853044709169</v>
      </c>
      <c r="AE48" s="11">
        <f>'OddsRatio_working_3-way'!X48^(1/3)*SIN(('OddsRatio_working_3-way'!Y48+4*PI())/3)</f>
        <v>-0.52616720329912037</v>
      </c>
      <c r="AF48" s="11">
        <f>-'OddsRatio_working_3-way'!U48/(3*'OddsRatio_working_3-way'!X48^(1/3))*COS(('OddsRatio_working_3-way'!Y48)/3)</f>
        <v>0.52506296568904021</v>
      </c>
      <c r="AG48" s="11">
        <f>-'OddsRatio_working_3-way'!U48/(3*'OddsRatio_working_3-way'!X48^(1/3))*COS(('OddsRatio_working_3-way'!Y48+2*PI())/3)</f>
        <v>-0.38628536370145861</v>
      </c>
      <c r="AH48" s="11">
        <f>-'OddsRatio_working_3-way'!U48/(3*'OddsRatio_working_3-way'!X48^(1/3))*COS(('OddsRatio_working_3-way'!Y48+4*PI())/3)</f>
        <v>-0.13877760198758177</v>
      </c>
      <c r="AI48" s="11">
        <f>'OddsRatio_working_3-way'!U48/(3*'OddsRatio_working_3-way'!X48^(1/3))*SIN(('OddsRatio_working_3-way'!Y48)/3)</f>
        <v>-0.14289867285202854</v>
      </c>
      <c r="AJ48" s="11">
        <f>'OddsRatio_working_3-way'!U48/(3*'OddsRatio_working_3-way'!X48^(1/3))*SIN(('OddsRatio_working_3-way'!Y48+2*PI())/3)</f>
        <v>-0.38326853044709164</v>
      </c>
      <c r="AK48" s="11">
        <f>'OddsRatio_working_3-way'!U48/(3*'OddsRatio_working_3-way'!X48^(1/3))*SIN(('OddsRatio_working_3-way'!Y48+4*PI())/3)</f>
        <v>0.52616720329912026</v>
      </c>
      <c r="AL48" s="11">
        <f>'OddsRatio_working_3-way'!Z48+'OddsRatio_working_3-way'!AF48</f>
        <v>1.0501259313780804</v>
      </c>
      <c r="AM48" s="11">
        <f>'OddsRatio_working_3-way'!AA48+'OddsRatio_working_3-way'!AG48</f>
        <v>-0.77257072740291732</v>
      </c>
      <c r="AN48" s="11">
        <f>'OddsRatio_working_3-way'!AB48+'OddsRatio_working_3-way'!AH48</f>
        <v>-0.27755520397516353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1.0501259313780804</v>
      </c>
      <c r="AS48" s="11">
        <f>IF(('OddsRatio_working_3-way'!X48=0),IF(Q48&gt;0,-Q48^(1/3),(-Q48)^(1/3)),'OddsRatio_working_3-way'!AM48-'OddsRatio_working_3-way'!R48/3)</f>
        <v>-0.77257072740291732</v>
      </c>
      <c r="AT48" s="11">
        <f>IF(('OddsRatio_working_3-way'!X48=0),IF(Q48&gt;0,-Q48^(1/3),(-Q48)^(1/3)),'OddsRatio_working_3-way'!AN48-'OddsRatio_working_3-way'!R48/3)</f>
        <v>-0.27755520397516353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2.0299999999999998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3.81</v>
      </c>
      <c r="D49" s="9">
        <f t="shared" si="13"/>
        <v>0.47515613938166629</v>
      </c>
      <c r="E49" s="9">
        <f t="shared" si="14"/>
        <v>0.27568118672090175</v>
      </c>
      <c r="F49" s="9">
        <f t="shared" si="15"/>
        <v>0.24916267389743207</v>
      </c>
      <c r="G49" s="9">
        <f t="shared" si="16"/>
        <v>1.0723993735922108</v>
      </c>
      <c r="H49" s="9">
        <f t="shared" si="17"/>
        <v>2.1045713547999769</v>
      </c>
      <c r="I49" s="9">
        <f t="shared" si="18"/>
        <v>3.6273784653009167</v>
      </c>
      <c r="J49" s="9">
        <f t="shared" si="19"/>
        <v>4.013442239794113</v>
      </c>
      <c r="K49" s="11">
        <f t="shared" si="20"/>
        <v>0.49261083743842371</v>
      </c>
      <c r="L49" s="11">
        <f t="shared" si="21"/>
        <v>0.28985507246376813</v>
      </c>
      <c r="M49" s="11">
        <f t="shared" si="22"/>
        <v>0.26246719160104987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-0.2657477035760335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0.23572765548234509</v>
      </c>
      <c r="Q49" s="11">
        <f>2*'OddsRatio_working_3-way'!K49*'OddsRatio_working_3-way'!L49*'OddsRatio_working_3-way'!M49</f>
        <v>7.4953149596930072E-2</v>
      </c>
      <c r="R49" s="11">
        <f t="shared" si="23"/>
        <v>0</v>
      </c>
      <c r="S49" s="11">
        <f t="shared" si="24"/>
        <v>-0.88703553148447312</v>
      </c>
      <c r="T49" s="11">
        <f t="shared" si="25"/>
        <v>-0.28204627392193099</v>
      </c>
      <c r="U49" s="11">
        <f>'OddsRatio_working_3-way'!S49-'OddsRatio_working_3-way'!R49^2/3</f>
        <v>-0.88703553148447312</v>
      </c>
      <c r="V49" s="11">
        <f>'OddsRatio_working_3-way'!S49*'OddsRatio_working_3-way'!R49/3-2*'OddsRatio_working_3-way'!R49^3/27-'OddsRatio_working_3-way'!T49</f>
        <v>0.28204627392193099</v>
      </c>
      <c r="W49" s="11">
        <f>'OddsRatio_working_3-way'!V49^2+4*'OddsRatio_working_3-way'!U49^3/27</f>
        <v>-2.384959885876152E-2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0.16077911827411423</v>
      </c>
      <c r="Y49" s="11">
        <f>IF('OddsRatio_working_3-way'!W49&gt;=0,IF('OddsRatio_working_3-way'!V49+SQRT('OddsRatio_working_3-way'!W49)&gt;0,0,PI()),ACOS('OddsRatio_working_3-way'!V49/(2*'OddsRatio_working_3-way'!X49)))</f>
        <v>0.50095676489648477</v>
      </c>
      <c r="Z49" s="11">
        <f>'OddsRatio_working_3-way'!X49^(1/3)*COS('OddsRatio_working_3-way'!Y49/3)</f>
        <v>0.53619968679610552</v>
      </c>
      <c r="AA49" s="11">
        <f>'OddsRatio_working_3-way'!X49^(1/3)*COS(('OddsRatio_working_3-way'!Y49+2*PI())/3)</f>
        <v>-0.34637055810628226</v>
      </c>
      <c r="AB49" s="11">
        <f>'OddsRatio_working_3-way'!X49^(1/3)*COS(('OddsRatio_working_3-way'!Y49+4*PI())/3)</f>
        <v>-0.18982912868982321</v>
      </c>
      <c r="AC49" s="11">
        <f>'OddsRatio_working_3-way'!X49^(1/3)*SIN('OddsRatio_working_3-way'!Y49/3)</f>
        <v>9.037923641292149E-2</v>
      </c>
      <c r="AD49" s="11">
        <f>'OddsRatio_working_3-way'!X49^(1/3)*SIN(('OddsRatio_working_3-way'!Y49+2*PI())/3)</f>
        <v>0.41917293206022621</v>
      </c>
      <c r="AE49" s="11">
        <f>'OddsRatio_working_3-way'!X49^(1/3)*SIN(('OddsRatio_working_3-way'!Y49+4*PI())/3)</f>
        <v>-0.50955216847314755</v>
      </c>
      <c r="AF49" s="11">
        <f>-'OddsRatio_working_3-way'!U49/(3*'OddsRatio_working_3-way'!X49^(1/3))*COS(('OddsRatio_working_3-way'!Y49)/3)</f>
        <v>0.5361996867961053</v>
      </c>
      <c r="AG49" s="11">
        <f>-'OddsRatio_working_3-way'!U49/(3*'OddsRatio_working_3-way'!X49^(1/3))*COS(('OddsRatio_working_3-way'!Y49+2*PI())/3)</f>
        <v>-0.34637055810628214</v>
      </c>
      <c r="AH49" s="11">
        <f>-'OddsRatio_working_3-way'!U49/(3*'OddsRatio_working_3-way'!X49^(1/3))*COS(('OddsRatio_working_3-way'!Y49+4*PI())/3)</f>
        <v>-0.18982912868982313</v>
      </c>
      <c r="AI49" s="11">
        <f>'OddsRatio_working_3-way'!U49/(3*'OddsRatio_working_3-way'!X49^(1/3))*SIN(('OddsRatio_working_3-way'!Y49)/3)</f>
        <v>-9.0379236412921463E-2</v>
      </c>
      <c r="AJ49" s="11">
        <f>'OddsRatio_working_3-way'!U49/(3*'OddsRatio_working_3-way'!X49^(1/3))*SIN(('OddsRatio_working_3-way'!Y49+2*PI())/3)</f>
        <v>-0.41917293206022604</v>
      </c>
      <c r="AK49" s="11">
        <f>'OddsRatio_working_3-way'!U49/(3*'OddsRatio_working_3-way'!X49^(1/3))*SIN(('OddsRatio_working_3-way'!Y49+4*PI())/3)</f>
        <v>0.50955216847314744</v>
      </c>
      <c r="AL49" s="11">
        <f>'OddsRatio_working_3-way'!Z49+'OddsRatio_working_3-way'!AF49</f>
        <v>1.0723993735922108</v>
      </c>
      <c r="AM49" s="11">
        <f>'OddsRatio_working_3-way'!AA49+'OddsRatio_working_3-way'!AG49</f>
        <v>-0.6927411162125644</v>
      </c>
      <c r="AN49" s="11">
        <f>'OddsRatio_working_3-way'!AB49+'OddsRatio_working_3-way'!AH49</f>
        <v>-0.37965825737964631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1.0723993735922108</v>
      </c>
      <c r="AS49" s="11">
        <f>IF(('OddsRatio_working_3-way'!X49=0),IF(Q49&gt;0,-Q49^(1/3),(-Q49)^(1/3)),'OddsRatio_working_3-way'!AM49-'OddsRatio_working_3-way'!R49/3)</f>
        <v>-0.6927411162125644</v>
      </c>
      <c r="AT49" s="11">
        <f>IF(('OddsRatio_working_3-way'!X49=0),IF(Q49&gt;0,-Q49^(1/3),(-Q49)^(1/3)),'OddsRatio_working_3-way'!AN49-'OddsRatio_working_3-way'!R49/3)</f>
        <v>-0.37965825737964631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2.73</v>
      </c>
      <c r="B50" s="4">
        <f>IF('True_Odds_Calculator_3-way'!B51="","",'True_Odds_Calculator_3-way'!B51)</f>
        <v>3.13</v>
      </c>
      <c r="C50" s="4">
        <f>IF('True_Odds_Calculator_3-way'!C51="","",'True_Odds_Calculator_3-way'!C51)</f>
        <v>2.93</v>
      </c>
      <c r="D50" s="9">
        <f t="shared" si="13"/>
        <v>0.35696807022388133</v>
      </c>
      <c r="E50" s="9">
        <f t="shared" si="14"/>
        <v>0.31076428765784148</v>
      </c>
      <c r="F50" s="9">
        <f t="shared" si="15"/>
        <v>0.33226764211827714</v>
      </c>
      <c r="G50" s="9">
        <f t="shared" si="16"/>
        <v>1.0412549135358373</v>
      </c>
      <c r="H50" s="9">
        <f t="shared" si="17"/>
        <v>2.8013710004169989</v>
      </c>
      <c r="I50" s="9">
        <f t="shared" si="18"/>
        <v>3.2178729658313334</v>
      </c>
      <c r="J50" s="9">
        <f t="shared" si="19"/>
        <v>3.0096219831241662</v>
      </c>
      <c r="K50" s="11">
        <f t="shared" si="20"/>
        <v>0.36630036630036628</v>
      </c>
      <c r="L50" s="11">
        <f t="shared" si="21"/>
        <v>0.31948881789137379</v>
      </c>
      <c r="M50" s="11">
        <f t="shared" si="22"/>
        <v>0.34129692832764502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-0.28405890634243358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0.2312618304505687</v>
      </c>
      <c r="Q50" s="11">
        <f>2*'OddsRatio_working_3-way'!K50*'OddsRatio_working_3-way'!L50*'OddsRatio_working_3-way'!M50</f>
        <v>7.9883188411249986E-2</v>
      </c>
      <c r="R50" s="11">
        <f t="shared" si="23"/>
        <v>0</v>
      </c>
      <c r="S50" s="11">
        <f t="shared" si="24"/>
        <v>-0.814133355043556</v>
      </c>
      <c r="T50" s="11">
        <f t="shared" si="25"/>
        <v>-0.28122050260571885</v>
      </c>
      <c r="U50" s="11">
        <f>'OddsRatio_working_3-way'!S50-'OddsRatio_working_3-way'!R50^2/3</f>
        <v>-0.814133355043556</v>
      </c>
      <c r="V50" s="11">
        <f>'OddsRatio_working_3-way'!S50*'OddsRatio_working_3-way'!R50/3-2*'OddsRatio_working_3-way'!R50^3/27-'OddsRatio_working_3-way'!T50</f>
        <v>0.28122050260571885</v>
      </c>
      <c r="W50" s="11">
        <f>'OddsRatio_working_3-way'!V50^2+4*'OddsRatio_working_3-way'!U50^3/27</f>
        <v>-8.5847617124816533E-4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0.14137136136525433</v>
      </c>
      <c r="Y50" s="11">
        <f>IF('OddsRatio_working_3-way'!W50&gt;=0,IF('OddsRatio_working_3-way'!V50+SQRT('OddsRatio_working_3-way'!W50)&gt;0,0,PI()),ACOS('OddsRatio_working_3-way'!V50/(2*'OddsRatio_working_3-way'!X50)))</f>
        <v>0.1038133120862843</v>
      </c>
      <c r="Z50" s="11">
        <f>'OddsRatio_working_3-way'!X50^(1/3)*COS('OddsRatio_working_3-way'!Y50/3)</f>
        <v>0.52062745676791866</v>
      </c>
      <c r="AA50" s="11">
        <f>'OddsRatio_working_3-way'!X50^(1/3)*COS(('OddsRatio_working_3-way'!Y50+2*PI())/3)</f>
        <v>-0.27592229031053489</v>
      </c>
      <c r="AB50" s="11">
        <f>'OddsRatio_working_3-way'!X50^(1/3)*COS(('OddsRatio_working_3-way'!Y50+4*PI())/3)</f>
        <v>-0.24470516645738385</v>
      </c>
      <c r="AC50" s="11">
        <f>'OddsRatio_working_3-way'!X50^(1/3)*SIN('OddsRatio_working_3-way'!Y50/3)</f>
        <v>1.8023214859942793E-2</v>
      </c>
      <c r="AD50" s="11">
        <f>'OddsRatio_working_3-way'!X50^(1/3)*SIN(('OddsRatio_working_3-way'!Y50+2*PI())/3)</f>
        <v>0.44186499603873075</v>
      </c>
      <c r="AE50" s="11">
        <f>'OddsRatio_working_3-way'!X50^(1/3)*SIN(('OddsRatio_working_3-way'!Y50+4*PI())/3)</f>
        <v>-0.45988821089867343</v>
      </c>
      <c r="AF50" s="11">
        <f>-'OddsRatio_working_3-way'!U50/(3*'OddsRatio_working_3-way'!X50^(1/3))*COS(('OddsRatio_working_3-way'!Y50)/3)</f>
        <v>0.52062745676791866</v>
      </c>
      <c r="AG50" s="11">
        <f>-'OddsRatio_working_3-way'!U50/(3*'OddsRatio_working_3-way'!X50^(1/3))*COS(('OddsRatio_working_3-way'!Y50+2*PI())/3)</f>
        <v>-0.27592229031053489</v>
      </c>
      <c r="AH50" s="11">
        <f>-'OddsRatio_working_3-way'!U50/(3*'OddsRatio_working_3-way'!X50^(1/3))*COS(('OddsRatio_working_3-way'!Y50+4*PI())/3)</f>
        <v>-0.24470516645738385</v>
      </c>
      <c r="AI50" s="11">
        <f>'OddsRatio_working_3-way'!U50/(3*'OddsRatio_working_3-way'!X50^(1/3))*SIN(('OddsRatio_working_3-way'!Y50)/3)</f>
        <v>-1.8023214859942793E-2</v>
      </c>
      <c r="AJ50" s="11">
        <f>'OddsRatio_working_3-way'!U50/(3*'OddsRatio_working_3-way'!X50^(1/3))*SIN(('OddsRatio_working_3-way'!Y50+2*PI())/3)</f>
        <v>-0.44186499603873075</v>
      </c>
      <c r="AK50" s="11">
        <f>'OddsRatio_working_3-way'!U50/(3*'OddsRatio_working_3-way'!X50^(1/3))*SIN(('OddsRatio_working_3-way'!Y50+4*PI())/3)</f>
        <v>0.45988821089867343</v>
      </c>
      <c r="AL50" s="11">
        <f>'OddsRatio_working_3-way'!Z50+'OddsRatio_working_3-way'!AF50</f>
        <v>1.0412549135358373</v>
      </c>
      <c r="AM50" s="11">
        <f>'OddsRatio_working_3-way'!AA50+'OddsRatio_working_3-way'!AG50</f>
        <v>-0.55184458062106978</v>
      </c>
      <c r="AN50" s="11">
        <f>'OddsRatio_working_3-way'!AB50+'OddsRatio_working_3-way'!AH50</f>
        <v>-0.48941033291476771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1.0412549135358373</v>
      </c>
      <c r="AS50" s="11">
        <f>IF(('OddsRatio_working_3-way'!X50=0),IF(Q50&gt;0,-Q50^(1/3),(-Q50)^(1/3)),'OddsRatio_working_3-way'!AM50-'OddsRatio_working_3-way'!R50/3)</f>
        <v>-0.55184458062106978</v>
      </c>
      <c r="AT50" s="11">
        <f>IF(('OddsRatio_working_3-way'!X50=0),IF(Q50&gt;0,-Q50^(1/3),(-Q50)^(1/3)),'OddsRatio_working_3-way'!AN50-'OddsRatio_working_3-way'!R50/3)</f>
        <v>-0.48941033291476771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5.48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1.74</v>
      </c>
      <c r="D51" s="9">
        <f t="shared" si="13"/>
        <v>0.17507382597203358</v>
      </c>
      <c r="E51" s="9">
        <f t="shared" si="14"/>
        <v>0.26259166369504849</v>
      </c>
      <c r="F51" s="9">
        <f t="shared" si="15"/>
        <v>0.5623345103329177</v>
      </c>
      <c r="G51" s="9">
        <f t="shared" si="16"/>
        <v>1.051758055096625</v>
      </c>
      <c r="H51" s="9">
        <f t="shared" si="17"/>
        <v>5.7118760868328815</v>
      </c>
      <c r="I51" s="9">
        <f t="shared" si="18"/>
        <v>3.8081940071079883</v>
      </c>
      <c r="J51" s="9">
        <f t="shared" si="19"/>
        <v>1.7783009607715026</v>
      </c>
      <c r="K51" s="11">
        <f t="shared" si="20"/>
        <v>0.18248175182481752</v>
      </c>
      <c r="L51" s="11">
        <f t="shared" si="21"/>
        <v>0.27247956403269757</v>
      </c>
      <c r="M51" s="11">
        <f t="shared" si="22"/>
        <v>0.57471264367816088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-0.2529444321376374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0.22546603744210753</v>
      </c>
      <c r="Q51" s="11">
        <f>2*'OddsRatio_working_3-way'!K51*'OddsRatio_working_3-way'!L51*'OddsRatio_working_3-way'!M51</f>
        <v>5.7152354231205967E-2</v>
      </c>
      <c r="R51" s="11">
        <f t="shared" si="23"/>
        <v>0</v>
      </c>
      <c r="S51" s="11">
        <f t="shared" si="24"/>
        <v>-0.8913658843434128</v>
      </c>
      <c r="T51" s="11">
        <f t="shared" si="25"/>
        <v>-0.22594825965612494</v>
      </c>
      <c r="U51" s="11">
        <f>'OddsRatio_working_3-way'!S51-'OddsRatio_working_3-way'!R51^2/3</f>
        <v>-0.8913658843434128</v>
      </c>
      <c r="V51" s="11">
        <f>'OddsRatio_working_3-way'!S51*'OddsRatio_working_3-way'!R51/3-2*'OddsRatio_working_3-way'!R51^3/27-'OddsRatio_working_3-way'!T51</f>
        <v>0.22594825965612494</v>
      </c>
      <c r="W51" s="11">
        <f>'OddsRatio_working_3-way'!V51^2+4*'OddsRatio_working_3-way'!U51^3/27</f>
        <v>-5.3868826146872932E-2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0.16195789745216546</v>
      </c>
      <c r="Y51" s="11">
        <f>IF('OddsRatio_working_3-way'!W51&gt;=0,IF('OddsRatio_working_3-way'!V51+SQRT('OddsRatio_working_3-way'!W51)&gt;0,0,PI()),ACOS('OddsRatio_working_3-way'!V51/(2*'OddsRatio_working_3-way'!X51)))</f>
        <v>0.79882034055614293</v>
      </c>
      <c r="Z51" s="11">
        <f>'OddsRatio_working_3-way'!X51^(1/3)*COS('OddsRatio_working_3-way'!Y51/3)</f>
        <v>0.52587902754831251</v>
      </c>
      <c r="AA51" s="11">
        <f>'OddsRatio_working_3-way'!X51^(1/3)*COS(('OddsRatio_working_3-way'!Y51+2*PI())/3)</f>
        <v>-0.38715669203257641</v>
      </c>
      <c r="AB51" s="11">
        <f>'OddsRatio_working_3-way'!X51^(1/3)*COS(('OddsRatio_working_3-way'!Y51+4*PI())/3)</f>
        <v>-0.13872233551573623</v>
      </c>
      <c r="AC51" s="11">
        <f>'OddsRatio_working_3-way'!X51^(1/3)*SIN('OddsRatio_working_3-way'!Y51/3)</f>
        <v>0.14343364261094924</v>
      </c>
      <c r="AD51" s="11">
        <f>'OddsRatio_working_3-way'!X51^(1/3)*SIN(('OddsRatio_working_3-way'!Y51+2*PI())/3)</f>
        <v>0.38370777586882066</v>
      </c>
      <c r="AE51" s="11">
        <f>'OddsRatio_working_3-way'!X51^(1/3)*SIN(('OddsRatio_working_3-way'!Y51+4*PI())/3)</f>
        <v>-0.52714141847976981</v>
      </c>
      <c r="AF51" s="11">
        <f>-'OddsRatio_working_3-way'!U51/(3*'OddsRatio_working_3-way'!X51^(1/3))*COS(('OddsRatio_working_3-way'!Y51)/3)</f>
        <v>0.52587902754831239</v>
      </c>
      <c r="AG51" s="11">
        <f>-'OddsRatio_working_3-way'!U51/(3*'OddsRatio_working_3-way'!X51^(1/3))*COS(('OddsRatio_working_3-way'!Y51+2*PI())/3)</f>
        <v>-0.3871566920325763</v>
      </c>
      <c r="AH51" s="11">
        <f>-'OddsRatio_working_3-way'!U51/(3*'OddsRatio_working_3-way'!X51^(1/3))*COS(('OddsRatio_working_3-way'!Y51+4*PI())/3)</f>
        <v>-0.13872233551573621</v>
      </c>
      <c r="AI51" s="11">
        <f>'OddsRatio_working_3-way'!U51/(3*'OddsRatio_working_3-way'!X51^(1/3))*SIN(('OddsRatio_working_3-way'!Y51)/3)</f>
        <v>-0.14343364261094921</v>
      </c>
      <c r="AJ51" s="11">
        <f>'OddsRatio_working_3-way'!U51/(3*'OddsRatio_working_3-way'!X51^(1/3))*SIN(('OddsRatio_working_3-way'!Y51+2*PI())/3)</f>
        <v>-0.3837077758688206</v>
      </c>
      <c r="AK51" s="11">
        <f>'OddsRatio_working_3-way'!U51/(3*'OddsRatio_working_3-way'!X51^(1/3))*SIN(('OddsRatio_working_3-way'!Y51+4*PI())/3)</f>
        <v>0.5271414184797697</v>
      </c>
      <c r="AL51" s="11">
        <f>'OddsRatio_working_3-way'!Z51+'OddsRatio_working_3-way'!AF51</f>
        <v>1.051758055096625</v>
      </c>
      <c r="AM51" s="11">
        <f>'OddsRatio_working_3-way'!AA51+'OddsRatio_working_3-way'!AG51</f>
        <v>-0.77431338406515271</v>
      </c>
      <c r="AN51" s="11">
        <f>'OddsRatio_working_3-way'!AB51+'OddsRatio_working_3-way'!AH51</f>
        <v>-0.27744467103147241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1.051758055096625</v>
      </c>
      <c r="AS51" s="11">
        <f>IF(('OddsRatio_working_3-way'!X51=0),IF(Q51&gt;0,-Q51^(1/3),(-Q51)^(1/3)),'OddsRatio_working_3-way'!AM51-'OddsRatio_working_3-way'!R51/3)</f>
        <v>-0.77431338406515271</v>
      </c>
      <c r="AT51" s="11">
        <f>IF(('OddsRatio_working_3-way'!X51=0),IF(Q51&gt;0,-Q51^(1/3),(-Q51)^(1/3)),'OddsRatio_working_3-way'!AN51-'OddsRatio_working_3-way'!R51/3)</f>
        <v>-0.27744467103147241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1.83</v>
      </c>
      <c r="B52" s="4">
        <f>IF('True_Odds_Calculator_3-way'!B53="","",'True_Odds_Calculator_3-way'!B53)</f>
        <v>3.9</v>
      </c>
      <c r="C52" s="4">
        <f>IF('True_Odds_Calculator_3-way'!C53="","",'True_Odds_Calculator_3-way'!C53)</f>
        <v>4.3899999999999997</v>
      </c>
      <c r="D52" s="9">
        <f t="shared" si="13"/>
        <v>0.53397277238993757</v>
      </c>
      <c r="E52" s="9">
        <f t="shared" si="14"/>
        <v>0.24695115547126045</v>
      </c>
      <c r="F52" s="9">
        <f t="shared" si="15"/>
        <v>0.21907607213880198</v>
      </c>
      <c r="G52" s="9">
        <f t="shared" si="16"/>
        <v>1.0515116435037608</v>
      </c>
      <c r="H52" s="9">
        <f t="shared" si="17"/>
        <v>1.8727546641081216</v>
      </c>
      <c r="I52" s="9">
        <f t="shared" si="18"/>
        <v>4.049383766160906</v>
      </c>
      <c r="J52" s="9">
        <f t="shared" si="19"/>
        <v>4.5646244714777477</v>
      </c>
      <c r="K52" s="11">
        <f t="shared" si="20"/>
        <v>0.54644808743169393</v>
      </c>
      <c r="L52" s="11">
        <f t="shared" si="21"/>
        <v>0.25641025641025644</v>
      </c>
      <c r="M52" s="11">
        <f t="shared" si="22"/>
        <v>0.22779043280182235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-0.26043273479697548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0.22724784665111039</v>
      </c>
      <c r="Q52" s="11">
        <f>2*'OddsRatio_working_3-way'!K52*'OddsRatio_working_3-way'!L52*'OddsRatio_working_3-way'!M52</f>
        <v>6.3833664789637756E-2</v>
      </c>
      <c r="R52" s="11">
        <f t="shared" si="23"/>
        <v>0</v>
      </c>
      <c r="S52" s="11">
        <f t="shared" si="24"/>
        <v>-0.87257789167043498</v>
      </c>
      <c r="T52" s="11">
        <f t="shared" si="25"/>
        <v>-0.24510614934562783</v>
      </c>
      <c r="U52" s="11">
        <f>'OddsRatio_working_3-way'!S52-'OddsRatio_working_3-way'!R52^2/3</f>
        <v>-0.87257789167043498</v>
      </c>
      <c r="V52" s="11">
        <f>'OddsRatio_working_3-way'!S52*'OddsRatio_working_3-way'!R52/3-2*'OddsRatio_working_3-way'!R52^3/27-'OddsRatio_working_3-way'!T52</f>
        <v>0.24510614934562783</v>
      </c>
      <c r="W52" s="11">
        <f>'OddsRatio_working_3-way'!V52^2+4*'OddsRatio_working_3-way'!U52^3/27</f>
        <v>-3.8348750452064533E-2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0.15686441191288875</v>
      </c>
      <c r="Y52" s="11">
        <f>IF('OddsRatio_working_3-way'!W52&gt;=0,IF('OddsRatio_working_3-way'!V52+SQRT('OddsRatio_working_3-way'!W52)&gt;0,0,PI()),ACOS('OddsRatio_working_3-way'!V52/(2*'OddsRatio_working_3-way'!X52)))</f>
        <v>0.67410239207455491</v>
      </c>
      <c r="Z52" s="11">
        <f>'OddsRatio_working_3-way'!X52^(1/3)*COS('OddsRatio_working_3-way'!Y52/3)</f>
        <v>0.5257558217518804</v>
      </c>
      <c r="AA52" s="11">
        <f>'OddsRatio_working_3-way'!X52^(1/3)*COS(('OddsRatio_working_3-way'!Y52+2*PI())/3)</f>
        <v>-0.36694560441294777</v>
      </c>
      <c r="AB52" s="11">
        <f>'OddsRatio_working_3-way'!X52^(1/3)*COS(('OddsRatio_working_3-way'!Y52+4*PI())/3)</f>
        <v>-0.15881021733893272</v>
      </c>
      <c r="AC52" s="11">
        <f>'OddsRatio_working_3-way'!X52^(1/3)*SIN('OddsRatio_working_3-way'!Y52/3)</f>
        <v>0.12016702175506963</v>
      </c>
      <c r="AD52" s="11">
        <f>'OddsRatio_working_3-way'!X52^(1/3)*SIN(('OddsRatio_working_3-way'!Y52+2*PI())/3)</f>
        <v>0.39523438694715674</v>
      </c>
      <c r="AE52" s="11">
        <f>'OddsRatio_working_3-way'!X52^(1/3)*SIN(('OddsRatio_working_3-way'!Y52+4*PI())/3)</f>
        <v>-0.51540140870222628</v>
      </c>
      <c r="AF52" s="11">
        <f>-'OddsRatio_working_3-way'!U52/(3*'OddsRatio_working_3-way'!X52^(1/3))*COS(('OddsRatio_working_3-way'!Y52)/3)</f>
        <v>0.5257558217518804</v>
      </c>
      <c r="AG52" s="11">
        <f>-'OddsRatio_working_3-way'!U52/(3*'OddsRatio_working_3-way'!X52^(1/3))*COS(('OddsRatio_working_3-way'!Y52+2*PI())/3)</f>
        <v>-0.36694560441294777</v>
      </c>
      <c r="AH52" s="11">
        <f>-'OddsRatio_working_3-way'!U52/(3*'OddsRatio_working_3-way'!X52^(1/3))*COS(('OddsRatio_working_3-way'!Y52+4*PI())/3)</f>
        <v>-0.15881021733893272</v>
      </c>
      <c r="AI52" s="11">
        <f>'OddsRatio_working_3-way'!U52/(3*'OddsRatio_working_3-way'!X52^(1/3))*SIN(('OddsRatio_working_3-way'!Y52)/3)</f>
        <v>-0.12016702175506963</v>
      </c>
      <c r="AJ52" s="11">
        <f>'OddsRatio_working_3-way'!U52/(3*'OddsRatio_working_3-way'!X52^(1/3))*SIN(('OddsRatio_working_3-way'!Y52+2*PI())/3)</f>
        <v>-0.39523438694715674</v>
      </c>
      <c r="AK52" s="11">
        <f>'OddsRatio_working_3-way'!U52/(3*'OddsRatio_working_3-way'!X52^(1/3))*SIN(('OddsRatio_working_3-way'!Y52+4*PI())/3)</f>
        <v>0.51540140870222628</v>
      </c>
      <c r="AL52" s="11">
        <f>'OddsRatio_working_3-way'!Z52+'OddsRatio_working_3-way'!AF52</f>
        <v>1.0515116435037608</v>
      </c>
      <c r="AM52" s="11">
        <f>'OddsRatio_working_3-way'!AA52+'OddsRatio_working_3-way'!AG52</f>
        <v>-0.73389120882589554</v>
      </c>
      <c r="AN52" s="11">
        <f>'OddsRatio_working_3-way'!AB52+'OddsRatio_working_3-way'!AH52</f>
        <v>-0.31762043467786544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1.0515116435037608</v>
      </c>
      <c r="AS52" s="11">
        <f>IF(('OddsRatio_working_3-way'!X52=0),IF(Q52&gt;0,-Q52^(1/3),(-Q52)^(1/3)),'OddsRatio_working_3-way'!AM52-'OddsRatio_working_3-way'!R52/3)</f>
        <v>-0.73389120882589554</v>
      </c>
      <c r="AT52" s="11">
        <f>IF(('OddsRatio_working_3-way'!X52=0),IF(Q52&gt;0,-Q52^(1/3),(-Q52)^(1/3)),'OddsRatio_working_3-way'!AN52-'OddsRatio_working_3-way'!R52/3)</f>
        <v>-0.31762043467786544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6.01</v>
      </c>
      <c r="B53" s="4">
        <f>IF('True_Odds_Calculator_3-way'!B54="","",'True_Odds_Calculator_3-way'!B54)</f>
        <v>4.57</v>
      </c>
      <c r="C53" s="4">
        <f>IF('True_Odds_Calculator_3-way'!C54="","",'True_Odds_Calculator_3-way'!C54)</f>
        <v>1.53</v>
      </c>
      <c r="D53" s="9">
        <f t="shared" si="13"/>
        <v>0.15651090518048044</v>
      </c>
      <c r="E53" s="9">
        <f t="shared" si="14"/>
        <v>0.20659868645926088</v>
      </c>
      <c r="F53" s="9">
        <f t="shared" si="15"/>
        <v>0.63689040836025868</v>
      </c>
      <c r="G53" s="9">
        <f t="shared" si="16"/>
        <v>1.075714798123605</v>
      </c>
      <c r="H53" s="9">
        <f t="shared" si="17"/>
        <v>6.3893311385992604</v>
      </c>
      <c r="I53" s="9">
        <f t="shared" si="18"/>
        <v>4.8403018293012705</v>
      </c>
      <c r="J53" s="9">
        <f t="shared" si="19"/>
        <v>1.5701288430055105</v>
      </c>
      <c r="K53" s="11">
        <f t="shared" si="20"/>
        <v>0.1663893510815308</v>
      </c>
      <c r="L53" s="11">
        <f t="shared" si="21"/>
        <v>0.21881838074398249</v>
      </c>
      <c r="M53" s="11">
        <f t="shared" si="22"/>
        <v>0.65359477124183007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-0.22557954102753608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0.21678851680507227</v>
      </c>
      <c r="Q53" s="11">
        <f>2*'OddsRatio_working_3-way'!K53*'OddsRatio_working_3-way'!L53*'OddsRatio_working_3-way'!M53</f>
        <v>4.75935272898073E-2</v>
      </c>
      <c r="R53" s="11">
        <f t="shared" si="23"/>
        <v>0</v>
      </c>
      <c r="S53" s="11">
        <f t="shared" si="24"/>
        <v>-0.96102915990333226</v>
      </c>
      <c r="T53" s="11">
        <f t="shared" si="25"/>
        <v>-0.21098335014343186</v>
      </c>
      <c r="U53" s="11">
        <f>'OddsRatio_working_3-way'!S53-'OddsRatio_working_3-way'!R53^2/3</f>
        <v>-0.96102915990333226</v>
      </c>
      <c r="V53" s="11">
        <f>'OddsRatio_working_3-way'!S53*'OddsRatio_working_3-way'!R53/3-2*'OddsRatio_working_3-way'!R53^3/27-'OddsRatio_working_3-way'!T53</f>
        <v>0.21098335014343186</v>
      </c>
      <c r="W53" s="11">
        <f>'OddsRatio_working_3-way'!V53^2+4*'OddsRatio_working_3-way'!U53^3/27</f>
        <v>-8.6980021932727428E-2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0.18131050436369744</v>
      </c>
      <c r="Y53" s="11">
        <f>IF('OddsRatio_working_3-way'!W53&gt;=0,IF('OddsRatio_working_3-way'!V53+SQRT('OddsRatio_working_3-way'!W53)&gt;0,0,PI()),ACOS('OddsRatio_working_3-way'!V53/(2*'OddsRatio_working_3-way'!X53)))</f>
        <v>0.94982084150392321</v>
      </c>
      <c r="Z53" s="11">
        <f>'OddsRatio_working_3-way'!X53^(1/3)*COS('OddsRatio_working_3-way'!Y53/3)</f>
        <v>0.53785739906180252</v>
      </c>
      <c r="AA53" s="11">
        <f>'OddsRatio_working_3-way'!X53^(1/3)*COS(('OddsRatio_working_3-way'!Y53+2*PI())/3)</f>
        <v>-0.42153719759600805</v>
      </c>
      <c r="AB53" s="11">
        <f>'OddsRatio_working_3-way'!X53^(1/3)*COS(('OddsRatio_working_3-way'!Y53+4*PI())/3)</f>
        <v>-0.11632020146579465</v>
      </c>
      <c r="AC53" s="11">
        <f>'OddsRatio_working_3-way'!X53^(1/3)*SIN('OddsRatio_working_3-way'!Y53/3)</f>
        <v>0.17621711487702788</v>
      </c>
      <c r="AD53" s="11">
        <f>'OddsRatio_working_3-way'!X53^(1/3)*SIN(('OddsRatio_working_3-way'!Y53+2*PI())/3)</f>
        <v>0.37768961376243165</v>
      </c>
      <c r="AE53" s="11">
        <f>'OddsRatio_working_3-way'!X53^(1/3)*SIN(('OddsRatio_working_3-way'!Y53+4*PI())/3)</f>
        <v>-0.55390672863945944</v>
      </c>
      <c r="AF53" s="11">
        <f>-'OddsRatio_working_3-way'!U53/(3*'OddsRatio_working_3-way'!X53^(1/3))*COS(('OddsRatio_working_3-way'!Y53)/3)</f>
        <v>0.53785739906180241</v>
      </c>
      <c r="AG53" s="11">
        <f>-'OddsRatio_working_3-way'!U53/(3*'OddsRatio_working_3-way'!X53^(1/3))*COS(('OddsRatio_working_3-way'!Y53+2*PI())/3)</f>
        <v>-0.421537197596008</v>
      </c>
      <c r="AH53" s="11">
        <f>-'OddsRatio_working_3-way'!U53/(3*'OddsRatio_working_3-way'!X53^(1/3))*COS(('OddsRatio_working_3-way'!Y53+4*PI())/3)</f>
        <v>-0.11632020146579462</v>
      </c>
      <c r="AI53" s="11">
        <f>'OddsRatio_working_3-way'!U53/(3*'OddsRatio_working_3-way'!X53^(1/3))*SIN(('OddsRatio_working_3-way'!Y53)/3)</f>
        <v>-0.17621711487702782</v>
      </c>
      <c r="AJ53" s="11">
        <f>'OddsRatio_working_3-way'!U53/(3*'OddsRatio_working_3-way'!X53^(1/3))*SIN(('OddsRatio_working_3-way'!Y53+2*PI())/3)</f>
        <v>-0.37768961376243154</v>
      </c>
      <c r="AK53" s="11">
        <f>'OddsRatio_working_3-way'!U53/(3*'OddsRatio_working_3-way'!X53^(1/3))*SIN(('OddsRatio_working_3-way'!Y53+4*PI())/3)</f>
        <v>0.55390672863945933</v>
      </c>
      <c r="AL53" s="11">
        <f>'OddsRatio_working_3-way'!Z53+'OddsRatio_working_3-way'!AF53</f>
        <v>1.075714798123605</v>
      </c>
      <c r="AM53" s="11">
        <f>'OddsRatio_working_3-way'!AA53+'OddsRatio_working_3-way'!AG53</f>
        <v>-0.8430743951920161</v>
      </c>
      <c r="AN53" s="11">
        <f>'OddsRatio_working_3-way'!AB53+'OddsRatio_working_3-way'!AH53</f>
        <v>-0.23264040293158927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1.075714798123605</v>
      </c>
      <c r="AS53" s="11">
        <f>IF(('OddsRatio_working_3-way'!X53=0),IF(Q53&gt;0,-Q53^(1/3),(-Q53)^(1/3)),'OddsRatio_working_3-way'!AM53-'OddsRatio_working_3-way'!R53/3)</f>
        <v>-0.8430743951920161</v>
      </c>
      <c r="AT53" s="11">
        <f>IF(('OddsRatio_working_3-way'!X53=0),IF(Q53&gt;0,-Q53^(1/3),(-Q53)^(1/3)),'OddsRatio_working_3-way'!AN53-'OddsRatio_working_3-way'!R53/3)</f>
        <v>-0.23264040293158927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5.42</v>
      </c>
      <c r="B54" s="4">
        <f>IF('True_Odds_Calculator_3-way'!B55="","",'True_Odds_Calculator_3-way'!B55)</f>
        <v>4.25</v>
      </c>
      <c r="C54" s="4">
        <f>IF('True_Odds_Calculator_3-way'!C55="","",'True_Odds_Calculator_3-way'!C55)</f>
        <v>1.62</v>
      </c>
      <c r="D54" s="9">
        <f t="shared" si="13"/>
        <v>0.17478258592473656</v>
      </c>
      <c r="E54" s="9">
        <f t="shared" si="14"/>
        <v>0.22363294487263269</v>
      </c>
      <c r="F54" s="9">
        <f t="shared" si="15"/>
        <v>0.60158446920263087</v>
      </c>
      <c r="G54" s="9">
        <f t="shared" si="16"/>
        <v>1.0681886380581047</v>
      </c>
      <c r="H54" s="9">
        <f t="shared" si="17"/>
        <v>5.7213937802168218</v>
      </c>
      <c r="I54" s="9">
        <f t="shared" si="18"/>
        <v>4.4716130736888404</v>
      </c>
      <c r="J54" s="9">
        <f t="shared" si="19"/>
        <v>1.6622769555960251</v>
      </c>
      <c r="K54" s="11">
        <f t="shared" si="20"/>
        <v>0.18450184501845018</v>
      </c>
      <c r="L54" s="11">
        <f t="shared" si="21"/>
        <v>0.23529411764705882</v>
      </c>
      <c r="M54" s="11">
        <f t="shared" si="22"/>
        <v>0.61728395061728392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-0.238667942234978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0.22215254832286879</v>
      </c>
      <c r="Q54" s="11">
        <f>2*'OddsRatio_working_3-way'!K54*'OddsRatio_working_3-way'!L54*'OddsRatio_working_3-way'!M54</f>
        <v>5.3595307194902013E-2</v>
      </c>
      <c r="R54" s="11">
        <f t="shared" si="23"/>
        <v>0</v>
      </c>
      <c r="S54" s="11">
        <f t="shared" si="24"/>
        <v>-0.93080179198993906</v>
      </c>
      <c r="T54" s="11">
        <f t="shared" si="25"/>
        <v>-0.22456014282025075</v>
      </c>
      <c r="U54" s="11">
        <f>'OddsRatio_working_3-way'!S54-'OddsRatio_working_3-way'!R54^2/3</f>
        <v>-0.93080179198993906</v>
      </c>
      <c r="V54" s="11">
        <f>'OddsRatio_working_3-way'!S54*'OddsRatio_working_3-way'!R54/3-2*'OddsRatio_working_3-way'!R54^3/27-'OddsRatio_working_3-way'!T54</f>
        <v>0.22456014282025075</v>
      </c>
      <c r="W54" s="11">
        <f>'OddsRatio_working_3-way'!V54^2+4*'OddsRatio_working_3-way'!U54^3/27</f>
        <v>-6.9045216893607209E-2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0.1728239527937741</v>
      </c>
      <c r="Y54" s="11">
        <f>IF('OddsRatio_working_3-way'!W54&gt;=0,IF('OddsRatio_working_3-way'!V54+SQRT('OddsRatio_working_3-way'!W54)&gt;0,0,PI()),ACOS('OddsRatio_working_3-way'!V54/(2*'OddsRatio_working_3-way'!X54)))</f>
        <v>0.86363438180334073</v>
      </c>
      <c r="Z54" s="11">
        <f>'OddsRatio_working_3-way'!X54^(1/3)*COS('OddsRatio_working_3-way'!Y54/3)</f>
        <v>0.53409431902905236</v>
      </c>
      <c r="AA54" s="11">
        <f>'OddsRatio_working_3-way'!X54^(1/3)*COS(('OddsRatio_working_3-way'!Y54+2*PI())/3)</f>
        <v>-0.40400661257693588</v>
      </c>
      <c r="AB54" s="11">
        <f>'OddsRatio_working_3-way'!X54^(1/3)*COS(('OddsRatio_working_3-way'!Y54+4*PI())/3)</f>
        <v>-0.1300877064521167</v>
      </c>
      <c r="AC54" s="11">
        <f>'OddsRatio_working_3-way'!X54^(1/3)*SIN('OddsRatio_working_3-way'!Y54/3)</f>
        <v>0.15814715418729225</v>
      </c>
      <c r="AD54" s="11">
        <f>'OddsRatio_working_3-way'!X54^(1/3)*SIN(('OddsRatio_working_3-way'!Y54+2*PI())/3)</f>
        <v>0.38346567120246383</v>
      </c>
      <c r="AE54" s="11">
        <f>'OddsRatio_working_3-way'!X54^(1/3)*SIN(('OddsRatio_working_3-way'!Y54+4*PI())/3)</f>
        <v>-0.54161282538975597</v>
      </c>
      <c r="AF54" s="11">
        <f>-'OddsRatio_working_3-way'!U54/(3*'OddsRatio_working_3-way'!X54^(1/3))*COS(('OddsRatio_working_3-way'!Y54)/3)</f>
        <v>0.53409431902905224</v>
      </c>
      <c r="AG54" s="11">
        <f>-'OddsRatio_working_3-way'!U54/(3*'OddsRatio_working_3-way'!X54^(1/3))*COS(('OddsRatio_working_3-way'!Y54+2*PI())/3)</f>
        <v>-0.40400661257693576</v>
      </c>
      <c r="AH54" s="11">
        <f>-'OddsRatio_working_3-way'!U54/(3*'OddsRatio_working_3-way'!X54^(1/3))*COS(('OddsRatio_working_3-way'!Y54+4*PI())/3)</f>
        <v>-0.13008770645211667</v>
      </c>
      <c r="AI54" s="11">
        <f>'OddsRatio_working_3-way'!U54/(3*'OddsRatio_working_3-way'!X54^(1/3))*SIN(('OddsRatio_working_3-way'!Y54)/3)</f>
        <v>-0.15814715418729222</v>
      </c>
      <c r="AJ54" s="11">
        <f>'OddsRatio_working_3-way'!U54/(3*'OddsRatio_working_3-way'!X54^(1/3))*SIN(('OddsRatio_working_3-way'!Y54+2*PI())/3)</f>
        <v>-0.38346567120246372</v>
      </c>
      <c r="AK54" s="11">
        <f>'OddsRatio_working_3-way'!U54/(3*'OddsRatio_working_3-way'!X54^(1/3))*SIN(('OddsRatio_working_3-way'!Y54+4*PI())/3)</f>
        <v>0.54161282538975586</v>
      </c>
      <c r="AL54" s="11">
        <f>'OddsRatio_working_3-way'!Z54+'OddsRatio_working_3-way'!AF54</f>
        <v>1.0681886380581047</v>
      </c>
      <c r="AM54" s="11">
        <f>'OddsRatio_working_3-way'!AA54+'OddsRatio_working_3-way'!AG54</f>
        <v>-0.80801322515387164</v>
      </c>
      <c r="AN54" s="11">
        <f>'OddsRatio_working_3-way'!AB54+'OddsRatio_working_3-way'!AH54</f>
        <v>-0.26017541290423341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1.0681886380581047</v>
      </c>
      <c r="AS54" s="11">
        <f>IF(('OddsRatio_working_3-way'!X54=0),IF(Q54&gt;0,-Q54^(1/3),(-Q54)^(1/3)),'OddsRatio_working_3-way'!AM54-'OddsRatio_working_3-way'!R54/3)</f>
        <v>-0.80801322515387164</v>
      </c>
      <c r="AT54" s="11">
        <f>IF(('OddsRatio_working_3-way'!X54=0),IF(Q54&gt;0,-Q54^(1/3),(-Q54)^(1/3)),'OddsRatio_working_3-way'!AN54-'OddsRatio_working_3-way'!R54/3)</f>
        <v>-0.26017541290423341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3.09</v>
      </c>
      <c r="B55" s="4">
        <f>IF('True_Odds_Calculator_3-way'!B56="","",'True_Odds_Calculator_3-way'!B56)</f>
        <v>3.41</v>
      </c>
      <c r="C55" s="4">
        <f>IF('True_Odds_Calculator_3-way'!C56="","",'True_Odds_Calculator_3-way'!C56)</f>
        <v>2.4</v>
      </c>
      <c r="D55" s="9">
        <f t="shared" si="13"/>
        <v>0.3126652894418383</v>
      </c>
      <c r="E55" s="9">
        <f t="shared" si="14"/>
        <v>0.28289412032252864</v>
      </c>
      <c r="F55" s="9">
        <f t="shared" si="15"/>
        <v>0.40444059023563295</v>
      </c>
      <c r="G55" s="9">
        <f t="shared" si="16"/>
        <v>1.0518221678869457</v>
      </c>
      <c r="H55" s="9">
        <f t="shared" si="17"/>
        <v>3.1983083308837168</v>
      </c>
      <c r="I55" s="9">
        <f t="shared" si="18"/>
        <v>3.5348914246075398</v>
      </c>
      <c r="J55" s="9">
        <f t="shared" si="19"/>
        <v>2.4725510350417239</v>
      </c>
      <c r="K55" s="11">
        <f t="shared" si="20"/>
        <v>0.3236245954692557</v>
      </c>
      <c r="L55" s="11">
        <f t="shared" si="21"/>
        <v>0.29325513196480935</v>
      </c>
      <c r="M55" s="11">
        <f t="shared" si="22"/>
        <v>0.41666666666666669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-0.27884782684344223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0.23330707640134515</v>
      </c>
      <c r="Q55" s="11">
        <f>2*'OddsRatio_working_3-way'!K55*'OddsRatio_working_3-way'!L55*'OddsRatio_working_3-way'!M55</f>
        <v>7.9087144542828849E-2</v>
      </c>
      <c r="R55" s="11">
        <f t="shared" si="23"/>
        <v>0</v>
      </c>
      <c r="S55" s="11">
        <f t="shared" si="24"/>
        <v>-0.83668242654920988</v>
      </c>
      <c r="T55" s="11">
        <f t="shared" si="25"/>
        <v>-0.28362116154210498</v>
      </c>
      <c r="U55" s="11">
        <f>'OddsRatio_working_3-way'!S55-'OddsRatio_working_3-way'!R55^2/3</f>
        <v>-0.83668242654920988</v>
      </c>
      <c r="V55" s="11">
        <f>'OddsRatio_working_3-way'!S55*'OddsRatio_working_3-way'!R55/3-2*'OddsRatio_working_3-way'!R55^3/27-'OddsRatio_working_3-way'!T55</f>
        <v>0.28362116154210498</v>
      </c>
      <c r="W55" s="11">
        <f>'OddsRatio_working_3-way'!V55^2+4*'OddsRatio_working_3-way'!U55^3/27</f>
        <v>-6.3307492981080071E-3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0.14728519322440461</v>
      </c>
      <c r="Y55" s="11">
        <f>IF('OddsRatio_working_3-way'!W55&gt;=0,IF('OddsRatio_working_3-way'!V55+SQRT('OddsRatio_working_3-way'!W55)&gt;0,0,PI()),ACOS('OddsRatio_working_3-way'!V55/(2*'OddsRatio_working_3-way'!X55)))</f>
        <v>0.27350586180969061</v>
      </c>
      <c r="Z55" s="11">
        <f>'OddsRatio_working_3-way'!X55^(1/3)*COS('OddsRatio_working_3-way'!Y55/3)</f>
        <v>0.52591108394347297</v>
      </c>
      <c r="AA55" s="11">
        <f>'OddsRatio_working_3-way'!X55^(1/3)*COS(('OddsRatio_working_3-way'!Y55+2*PI())/3)</f>
        <v>-0.30459393142610369</v>
      </c>
      <c r="AB55" s="11">
        <f>'OddsRatio_working_3-way'!X55^(1/3)*COS(('OddsRatio_working_3-way'!Y55+4*PI())/3)</f>
        <v>-0.22131715251736911</v>
      </c>
      <c r="AC55" s="11">
        <f>'OddsRatio_working_3-way'!X55^(1/3)*SIN('OddsRatio_working_3-way'!Y55/3)</f>
        <v>4.8079870720202901E-2</v>
      </c>
      <c r="AD55" s="11">
        <f>'OddsRatio_working_3-way'!X55^(1/3)*SIN(('OddsRatio_working_3-way'!Y55+2*PI())/3)</f>
        <v>0.43141242346675657</v>
      </c>
      <c r="AE55" s="11">
        <f>'OddsRatio_working_3-way'!X55^(1/3)*SIN(('OddsRatio_working_3-way'!Y55+4*PI())/3)</f>
        <v>-0.47949229418695943</v>
      </c>
      <c r="AF55" s="11">
        <f>-'OddsRatio_working_3-way'!U55/(3*'OddsRatio_working_3-way'!X55^(1/3))*COS(('OddsRatio_working_3-way'!Y55)/3)</f>
        <v>0.52591108394347286</v>
      </c>
      <c r="AG55" s="11">
        <f>-'OddsRatio_working_3-way'!U55/(3*'OddsRatio_working_3-way'!X55^(1/3))*COS(('OddsRatio_working_3-way'!Y55+2*PI())/3)</f>
        <v>-0.30459393142610364</v>
      </c>
      <c r="AH55" s="11">
        <f>-'OddsRatio_working_3-way'!U55/(3*'OddsRatio_working_3-way'!X55^(1/3))*COS(('OddsRatio_working_3-way'!Y55+4*PI())/3)</f>
        <v>-0.22131715251736908</v>
      </c>
      <c r="AI55" s="11">
        <f>'OddsRatio_working_3-way'!U55/(3*'OddsRatio_working_3-way'!X55^(1/3))*SIN(('OddsRatio_working_3-way'!Y55)/3)</f>
        <v>-4.8079870720202887E-2</v>
      </c>
      <c r="AJ55" s="11">
        <f>'OddsRatio_working_3-way'!U55/(3*'OddsRatio_working_3-way'!X55^(1/3))*SIN(('OddsRatio_working_3-way'!Y55+2*PI())/3)</f>
        <v>-0.43141242346675646</v>
      </c>
      <c r="AK55" s="11">
        <f>'OddsRatio_working_3-way'!U55/(3*'OddsRatio_working_3-way'!X55^(1/3))*SIN(('OddsRatio_working_3-way'!Y55+4*PI())/3)</f>
        <v>0.47949229418695932</v>
      </c>
      <c r="AL55" s="11">
        <f>'OddsRatio_working_3-way'!Z55+'OddsRatio_working_3-way'!AF55</f>
        <v>1.0518221678869457</v>
      </c>
      <c r="AM55" s="11">
        <f>'OddsRatio_working_3-way'!AA55+'OddsRatio_working_3-way'!AG55</f>
        <v>-0.60918786285220738</v>
      </c>
      <c r="AN55" s="11">
        <f>'OddsRatio_working_3-way'!AB55+'OddsRatio_working_3-way'!AH55</f>
        <v>-0.44263430503473822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1.0518221678869457</v>
      </c>
      <c r="AS55" s="11">
        <f>IF(('OddsRatio_working_3-way'!X55=0),IF(Q55&gt;0,-Q55^(1/3),(-Q55)^(1/3)),'OddsRatio_working_3-way'!AM55-'OddsRatio_working_3-way'!R55/3)</f>
        <v>-0.60918786285220738</v>
      </c>
      <c r="AT55" s="11">
        <f>IF(('OddsRatio_working_3-way'!X55=0),IF(Q55&gt;0,-Q55^(1/3),(-Q55)^(1/3)),'OddsRatio_working_3-way'!AN55-'OddsRatio_working_3-way'!R55/3)</f>
        <v>-0.44263430503473822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2.04</v>
      </c>
      <c r="B56" s="4">
        <f>IF('True_Odds_Calculator_3-way'!B57="","",'True_Odds_Calculator_3-way'!B57)</f>
        <v>3.5</v>
      </c>
      <c r="C56" s="4">
        <f>IF('True_Odds_Calculator_3-way'!C57="","",'True_Odds_Calculator_3-way'!C57)</f>
        <v>3.95</v>
      </c>
      <c r="D56" s="9">
        <f t="shared" si="13"/>
        <v>0.47882813455022794</v>
      </c>
      <c r="E56" s="9">
        <f t="shared" si="14"/>
        <v>0.27651631927955694</v>
      </c>
      <c r="F56" s="9">
        <f t="shared" si="15"/>
        <v>0.24465554617021532</v>
      </c>
      <c r="G56" s="9">
        <f t="shared" si="16"/>
        <v>1.0465692333898078</v>
      </c>
      <c r="H56" s="9">
        <f t="shared" si="17"/>
        <v>2.0884320027254004</v>
      </c>
      <c r="I56" s="9">
        <f t="shared" si="18"/>
        <v>3.6164230834745195</v>
      </c>
      <c r="J56" s="9">
        <f t="shared" si="19"/>
        <v>4.0873792384999339</v>
      </c>
      <c r="K56" s="11">
        <f t="shared" si="20"/>
        <v>0.49019607843137253</v>
      </c>
      <c r="L56" s="11">
        <f t="shared" si="21"/>
        <v>0.2857142857142857</v>
      </c>
      <c r="M56" s="11">
        <f t="shared" si="22"/>
        <v>0.25316455696202528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-0.27195688401943063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0.2301173634010566</v>
      </c>
      <c r="Q56" s="11">
        <f>2*'OddsRatio_working_3-way'!K56*'OddsRatio_working_3-way'!L56*'OddsRatio_working_3-way'!M56</f>
        <v>7.0914441726057487E-2</v>
      </c>
      <c r="R56" s="11">
        <f t="shared" si="23"/>
        <v>0</v>
      </c>
      <c r="S56" s="11">
        <f t="shared" si="24"/>
        <v>-0.84615384615384581</v>
      </c>
      <c r="T56" s="11">
        <f t="shared" si="25"/>
        <v>-0.26075619295958263</v>
      </c>
      <c r="U56" s="11">
        <f>'OddsRatio_working_3-way'!S56-'OddsRatio_working_3-way'!R56^2/3</f>
        <v>-0.84615384615384581</v>
      </c>
      <c r="V56" s="11">
        <f>'OddsRatio_working_3-way'!S56*'OddsRatio_working_3-way'!R56/3-2*'OddsRatio_working_3-way'!R56^3/27-'OddsRatio_working_3-way'!T56</f>
        <v>0.26075619295958263</v>
      </c>
      <c r="W56" s="11">
        <f>'OddsRatio_working_3-way'!V56^2+4*'OddsRatio_working_3-way'!U56^3/27</f>
        <v>-2.1758226579326384E-2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0.14979320640978805</v>
      </c>
      <c r="Y56" s="11">
        <f>IF('OddsRatio_working_3-way'!W56&gt;=0,IF('OddsRatio_working_3-way'!V56+SQRT('OddsRatio_working_3-way'!W56)&gt;0,0,PI()),ACOS('OddsRatio_working_3-way'!V56/(2*'OddsRatio_working_3-way'!X56)))</f>
        <v>0.51480805360096737</v>
      </c>
      <c r="Z56" s="11">
        <f>'OddsRatio_working_3-way'!X56^(1/3)*COS('OddsRatio_working_3-way'!Y56/3)</f>
        <v>0.523284616694904</v>
      </c>
      <c r="AA56" s="11">
        <f>'OddsRatio_working_3-way'!X56^(1/3)*COS(('OddsRatio_working_3-way'!Y56+2*PI())/3)</f>
        <v>-0.34018127311215968</v>
      </c>
      <c r="AB56" s="11">
        <f>'OddsRatio_working_3-way'!X56^(1/3)*COS(('OddsRatio_working_3-way'!Y56+4*PI())/3)</f>
        <v>-0.18310334358274427</v>
      </c>
      <c r="AC56" s="11">
        <f>'OddsRatio_working_3-way'!X56^(1/3)*SIN('OddsRatio_working_3-way'!Y56/3)</f>
        <v>9.0688984897556973E-2</v>
      </c>
      <c r="AD56" s="11">
        <f>'OddsRatio_working_3-way'!X56^(1/3)*SIN(('OddsRatio_working_3-way'!Y56+2*PI())/3)</f>
        <v>0.40783327901861105</v>
      </c>
      <c r="AE56" s="11">
        <f>'OddsRatio_working_3-way'!X56^(1/3)*SIN(('OddsRatio_working_3-way'!Y56+4*PI())/3)</f>
        <v>-0.498522263916168</v>
      </c>
      <c r="AF56" s="11">
        <f>-'OddsRatio_working_3-way'!U56/(3*'OddsRatio_working_3-way'!X56^(1/3))*COS(('OddsRatio_working_3-way'!Y56)/3)</f>
        <v>0.52328461669490389</v>
      </c>
      <c r="AG56" s="11">
        <f>-'OddsRatio_working_3-way'!U56/(3*'OddsRatio_working_3-way'!X56^(1/3))*COS(('OddsRatio_working_3-way'!Y56+2*PI())/3)</f>
        <v>-0.34018127311215957</v>
      </c>
      <c r="AH56" s="11">
        <f>-'OddsRatio_working_3-way'!U56/(3*'OddsRatio_working_3-way'!X56^(1/3))*COS(('OddsRatio_working_3-way'!Y56+4*PI())/3)</f>
        <v>-0.18310334358274424</v>
      </c>
      <c r="AI56" s="11">
        <f>'OddsRatio_working_3-way'!U56/(3*'OddsRatio_working_3-way'!X56^(1/3))*SIN(('OddsRatio_working_3-way'!Y56)/3)</f>
        <v>-9.0688984897556946E-2</v>
      </c>
      <c r="AJ56" s="11">
        <f>'OddsRatio_working_3-way'!U56/(3*'OddsRatio_working_3-way'!X56^(1/3))*SIN(('OddsRatio_working_3-way'!Y56+2*PI())/3)</f>
        <v>-0.40783327901861094</v>
      </c>
      <c r="AK56" s="11">
        <f>'OddsRatio_working_3-way'!U56/(3*'OddsRatio_working_3-way'!X56^(1/3))*SIN(('OddsRatio_working_3-way'!Y56+4*PI())/3)</f>
        <v>0.49852226391616788</v>
      </c>
      <c r="AL56" s="11">
        <f>'OddsRatio_working_3-way'!Z56+'OddsRatio_working_3-way'!AF56</f>
        <v>1.0465692333898078</v>
      </c>
      <c r="AM56" s="11">
        <f>'OddsRatio_working_3-way'!AA56+'OddsRatio_working_3-way'!AG56</f>
        <v>-0.68036254622431924</v>
      </c>
      <c r="AN56" s="11">
        <f>'OddsRatio_working_3-way'!AB56+'OddsRatio_working_3-way'!AH56</f>
        <v>-0.36620668716548854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1.0465692333898078</v>
      </c>
      <c r="AS56" s="11">
        <f>IF(('OddsRatio_working_3-way'!X56=0),IF(Q56&gt;0,-Q56^(1/3),(-Q56)^(1/3)),'OddsRatio_working_3-way'!AM56-'OddsRatio_working_3-way'!R56/3)</f>
        <v>-0.68036254622431924</v>
      </c>
      <c r="AT56" s="11">
        <f>IF(('OddsRatio_working_3-way'!X56=0),IF(Q56&gt;0,-Q56^(1/3),(-Q56)^(1/3)),'OddsRatio_working_3-way'!AN56-'OddsRatio_working_3-way'!R56/3)</f>
        <v>-0.36620668716548854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2.23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3.46</v>
      </c>
      <c r="D57" s="9">
        <f t="shared" si="13"/>
        <v>0.43750744850523737</v>
      </c>
      <c r="E57" s="9">
        <f t="shared" si="14"/>
        <v>0.28248644965018443</v>
      </c>
      <c r="F57" s="9">
        <f t="shared" si="15"/>
        <v>0.28000610184457819</v>
      </c>
      <c r="G57" s="9">
        <f t="shared" si="16"/>
        <v>1.0452645298676382</v>
      </c>
      <c r="H57" s="9">
        <f t="shared" si="17"/>
        <v>2.2856753717371947</v>
      </c>
      <c r="I57" s="9">
        <f t="shared" si="18"/>
        <v>3.5399928075783622</v>
      </c>
      <c r="J57" s="9">
        <f t="shared" si="19"/>
        <v>3.5713507434743899</v>
      </c>
      <c r="K57" s="11">
        <f t="shared" si="20"/>
        <v>0.44843049327354262</v>
      </c>
      <c r="L57" s="11">
        <f t="shared" si="21"/>
        <v>0.29154518950437314</v>
      </c>
      <c r="M57" s="11">
        <f t="shared" si="22"/>
        <v>0.28901734104046245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-0.27782505580726147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0.231247124052822</v>
      </c>
      <c r="Q57" s="11">
        <f>2*'OddsRatio_working_3-way'!K57*'OddsRatio_working_3-way'!L57*'OddsRatio_working_3-way'!M57</f>
        <v>7.5570955572817636E-2</v>
      </c>
      <c r="R57" s="11">
        <f t="shared" si="23"/>
        <v>0</v>
      </c>
      <c r="S57" s="11">
        <f t="shared" si="24"/>
        <v>-0.83234798020970258</v>
      </c>
      <c r="T57" s="11">
        <f t="shared" si="25"/>
        <v>-0.27200914385937991</v>
      </c>
      <c r="U57" s="11">
        <f>'OddsRatio_working_3-way'!S57-'OddsRatio_working_3-way'!R57^2/3</f>
        <v>-0.83234798020970258</v>
      </c>
      <c r="V57" s="11">
        <f>'OddsRatio_working_3-way'!S57*'OddsRatio_working_3-way'!R57/3-2*'OddsRatio_working_3-way'!R57^3/27-'OddsRatio_working_3-way'!T57</f>
        <v>0.27200914385937991</v>
      </c>
      <c r="W57" s="11">
        <f>'OddsRatio_working_3-way'!V57^2+4*'OddsRatio_working_3-way'!U57^3/27</f>
        <v>-1.1441145811166495E-2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0.14614215695195493</v>
      </c>
      <c r="Y57" s="11">
        <f>IF('OddsRatio_working_3-way'!W57&gt;=0,IF('OddsRatio_working_3-way'!V57+SQRT('OddsRatio_working_3-way'!W57)&gt;0,0,PI()),ACOS('OddsRatio_working_3-way'!V57/(2*'OddsRatio_working_3-way'!X57)))</f>
        <v>0.37466019834796604</v>
      </c>
      <c r="Z57" s="11">
        <f>'OddsRatio_working_3-way'!X57^(1/3)*COS('OddsRatio_working_3-way'!Y57/3)</f>
        <v>0.52263226493381909</v>
      </c>
      <c r="AA57" s="11">
        <f>'OddsRatio_working_3-way'!X57^(1/3)*COS(('OddsRatio_working_3-way'!Y57+2*PI())/3)</f>
        <v>-0.31813718305588934</v>
      </c>
      <c r="AB57" s="11">
        <f>'OddsRatio_working_3-way'!X57^(1/3)*COS(('OddsRatio_working_3-way'!Y57+4*PI())/3)</f>
        <v>-0.20449508187792964</v>
      </c>
      <c r="AC57" s="11">
        <f>'OddsRatio_working_3-way'!X57^(1/3)*SIN('OddsRatio_working_3-way'!Y57/3)</f>
        <v>6.5611297706369684E-2</v>
      </c>
      <c r="AD57" s="11">
        <f>'OddsRatio_working_3-way'!X57^(1/3)*SIN(('OddsRatio_working_3-way'!Y57+2*PI())/3)</f>
        <v>0.4198071694169016</v>
      </c>
      <c r="AE57" s="11">
        <f>'OddsRatio_working_3-way'!X57^(1/3)*SIN(('OddsRatio_working_3-way'!Y57+4*PI())/3)</f>
        <v>-0.48541846712327125</v>
      </c>
      <c r="AF57" s="11">
        <f>-'OddsRatio_working_3-way'!U57/(3*'OddsRatio_working_3-way'!X57^(1/3))*COS(('OddsRatio_working_3-way'!Y57)/3)</f>
        <v>0.52263226493381909</v>
      </c>
      <c r="AG57" s="11">
        <f>-'OddsRatio_working_3-way'!U57/(3*'OddsRatio_working_3-way'!X57^(1/3))*COS(('OddsRatio_working_3-way'!Y57+2*PI())/3)</f>
        <v>-0.31813718305588934</v>
      </c>
      <c r="AH57" s="11">
        <f>-'OddsRatio_working_3-way'!U57/(3*'OddsRatio_working_3-way'!X57^(1/3))*COS(('OddsRatio_working_3-way'!Y57+4*PI())/3)</f>
        <v>-0.20449508187792964</v>
      </c>
      <c r="AI57" s="11">
        <f>'OddsRatio_working_3-way'!U57/(3*'OddsRatio_working_3-way'!X57^(1/3))*SIN(('OddsRatio_working_3-way'!Y57)/3)</f>
        <v>-6.5611297706369684E-2</v>
      </c>
      <c r="AJ57" s="11">
        <f>'OddsRatio_working_3-way'!U57/(3*'OddsRatio_working_3-way'!X57^(1/3))*SIN(('OddsRatio_working_3-way'!Y57+2*PI())/3)</f>
        <v>-0.4198071694169016</v>
      </c>
      <c r="AK57" s="11">
        <f>'OddsRatio_working_3-way'!U57/(3*'OddsRatio_working_3-way'!X57^(1/3))*SIN(('OddsRatio_working_3-way'!Y57+4*PI())/3)</f>
        <v>0.48541846712327125</v>
      </c>
      <c r="AL57" s="11">
        <f>'OddsRatio_working_3-way'!Z57+'OddsRatio_working_3-way'!AF57</f>
        <v>1.0452645298676382</v>
      </c>
      <c r="AM57" s="11">
        <f>'OddsRatio_working_3-way'!AA57+'OddsRatio_working_3-way'!AG57</f>
        <v>-0.63627436611177868</v>
      </c>
      <c r="AN57" s="11">
        <f>'OddsRatio_working_3-way'!AB57+'OddsRatio_working_3-way'!AH57</f>
        <v>-0.40899016375585928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1.0452645298676382</v>
      </c>
      <c r="AS57" s="11">
        <f>IF(('OddsRatio_working_3-way'!X57=0),IF(Q57&gt;0,-Q57^(1/3),(-Q57)^(1/3)),'OddsRatio_working_3-way'!AM57-'OddsRatio_working_3-way'!R57/3)</f>
        <v>-0.63627436611177868</v>
      </c>
      <c r="AT57" s="11">
        <f>IF(('OddsRatio_working_3-way'!X57=0),IF(Q57&gt;0,-Q57^(1/3),(-Q57)^(1/3)),'OddsRatio_working_3-way'!AN57-'OddsRatio_working_3-way'!R57/3)</f>
        <v>-0.40899016375585928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1.79</v>
      </c>
      <c r="B58" s="4">
        <f>IF('True_Odds_Calculator_3-way'!B59="","",'True_Odds_Calculator_3-way'!B59)</f>
        <v>3.68</v>
      </c>
      <c r="C58" s="4">
        <f>IF('True_Odds_Calculator_3-way'!C59="","",'True_Odds_Calculator_3-way'!C59)</f>
        <v>4.58</v>
      </c>
      <c r="D58" s="9">
        <f t="shared" si="13"/>
        <v>0.53883289587951921</v>
      </c>
      <c r="E58" s="9">
        <f t="shared" si="14"/>
        <v>0.25618469848999037</v>
      </c>
      <c r="F58" s="9">
        <f t="shared" si="15"/>
        <v>0.20498240563049003</v>
      </c>
      <c r="G58" s="9">
        <f t="shared" si="16"/>
        <v>1.0833708046866048</v>
      </c>
      <c r="H58" s="9">
        <f t="shared" si="17"/>
        <v>1.8558629357024183</v>
      </c>
      <c r="I58" s="9">
        <f t="shared" si="18"/>
        <v>3.9034337565601014</v>
      </c>
      <c r="J58" s="9">
        <f t="shared" si="19"/>
        <v>4.8784674807780446</v>
      </c>
      <c r="K58" s="11">
        <f t="shared" si="20"/>
        <v>0.55865921787709494</v>
      </c>
      <c r="L58" s="11">
        <f t="shared" si="21"/>
        <v>0.27173913043478259</v>
      </c>
      <c r="M58" s="11">
        <f t="shared" si="22"/>
        <v>0.2183406113537118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-0.25123409910765127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0.23368067009407159</v>
      </c>
      <c r="Q58" s="11">
        <f>2*'OddsRatio_working_3-way'!K58*'OddsRatio_working_3-way'!L58*'OddsRatio_working_3-way'!M58</f>
        <v>6.6292388679169229E-2</v>
      </c>
      <c r="R58" s="11">
        <f t="shared" si="23"/>
        <v>0</v>
      </c>
      <c r="S58" s="11">
        <f t="shared" si="24"/>
        <v>-0.93013118411900686</v>
      </c>
      <c r="T58" s="11">
        <f t="shared" si="25"/>
        <v>-0.26386700258695223</v>
      </c>
      <c r="U58" s="11">
        <f>'OddsRatio_working_3-way'!S58-'OddsRatio_working_3-way'!R58^2/3</f>
        <v>-0.93013118411900686</v>
      </c>
      <c r="V58" s="11">
        <f>'OddsRatio_working_3-way'!S58*'OddsRatio_working_3-way'!R58/3-2*'OddsRatio_working_3-way'!R58^3/27-'OddsRatio_working_3-way'!T58</f>
        <v>0.26386700258695223</v>
      </c>
      <c r="W58" s="11">
        <f>'OddsRatio_working_3-way'!V58^2+4*'OddsRatio_working_3-way'!U58^3/27</f>
        <v>-4.9588639234624227E-2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0.17263721664870446</v>
      </c>
      <c r="Y58" s="11">
        <f>IF('OddsRatio_working_3-way'!W58&gt;=0,IF('OddsRatio_working_3-way'!V58+SQRT('OddsRatio_working_3-way'!W58)&gt;0,0,PI()),ACOS('OddsRatio_working_3-way'!V58/(2*'OddsRatio_working_3-way'!X58)))</f>
        <v>0.70095907453737472</v>
      </c>
      <c r="Z58" s="11">
        <f>'OddsRatio_working_3-way'!X58^(1/3)*COS('OddsRatio_working_3-way'!Y58/3)</f>
        <v>0.54168540234330242</v>
      </c>
      <c r="AA58" s="11">
        <f>'OddsRatio_working_3-way'!X58^(1/3)*COS(('OddsRatio_working_3-way'!Y58+2*PI())/3)</f>
        <v>-0.38249165860468176</v>
      </c>
      <c r="AB58" s="11">
        <f>'OddsRatio_working_3-way'!X58^(1/3)*COS(('OddsRatio_working_3-way'!Y58+4*PI())/3)</f>
        <v>-0.15919374373862077</v>
      </c>
      <c r="AC58" s="11">
        <f>'OddsRatio_working_3-way'!X58^(1/3)*SIN('OddsRatio_working_3-way'!Y58/3)</f>
        <v>0.12892111125740266</v>
      </c>
      <c r="AD58" s="11">
        <f>'OddsRatio_working_3-way'!X58^(1/3)*SIN(('OddsRatio_working_3-way'!Y58+2*PI())/3)</f>
        <v>0.40465276365979336</v>
      </c>
      <c r="AE58" s="11">
        <f>'OddsRatio_working_3-way'!X58^(1/3)*SIN(('OddsRatio_working_3-way'!Y58+4*PI())/3)</f>
        <v>-0.53357387491719588</v>
      </c>
      <c r="AF58" s="11">
        <f>-'OddsRatio_working_3-way'!U58/(3*'OddsRatio_working_3-way'!X58^(1/3))*COS(('OddsRatio_working_3-way'!Y58)/3)</f>
        <v>0.54168540234330231</v>
      </c>
      <c r="AG58" s="11">
        <f>-'OddsRatio_working_3-way'!U58/(3*'OddsRatio_working_3-way'!X58^(1/3))*COS(('OddsRatio_working_3-way'!Y58+2*PI())/3)</f>
        <v>-0.38249165860468171</v>
      </c>
      <c r="AH58" s="11">
        <f>-'OddsRatio_working_3-way'!U58/(3*'OddsRatio_working_3-way'!X58^(1/3))*COS(('OddsRatio_working_3-way'!Y58+4*PI())/3)</f>
        <v>-0.15919374373862075</v>
      </c>
      <c r="AI58" s="11">
        <f>'OddsRatio_working_3-way'!U58/(3*'OddsRatio_working_3-way'!X58^(1/3))*SIN(('OddsRatio_working_3-way'!Y58)/3)</f>
        <v>-0.12892111125740263</v>
      </c>
      <c r="AJ58" s="11">
        <f>'OddsRatio_working_3-way'!U58/(3*'OddsRatio_working_3-way'!X58^(1/3))*SIN(('OddsRatio_working_3-way'!Y58+2*PI())/3)</f>
        <v>-0.40465276365979325</v>
      </c>
      <c r="AK58" s="11">
        <f>'OddsRatio_working_3-way'!U58/(3*'OddsRatio_working_3-way'!X58^(1/3))*SIN(('OddsRatio_working_3-way'!Y58+4*PI())/3)</f>
        <v>0.53357387491719577</v>
      </c>
      <c r="AL58" s="11">
        <f>'OddsRatio_working_3-way'!Z58+'OddsRatio_working_3-way'!AF58</f>
        <v>1.0833708046866048</v>
      </c>
      <c r="AM58" s="11">
        <f>'OddsRatio_working_3-way'!AA58+'OddsRatio_working_3-way'!AG58</f>
        <v>-0.76498331720936341</v>
      </c>
      <c r="AN58" s="11">
        <f>'OddsRatio_working_3-way'!AB58+'OddsRatio_working_3-way'!AH58</f>
        <v>-0.31838748747724155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1.0833708046866048</v>
      </c>
      <c r="AS58" s="11">
        <f>IF(('OddsRatio_working_3-way'!X58=0),IF(Q58&gt;0,-Q58^(1/3),(-Q58)^(1/3)),'OddsRatio_working_3-way'!AM58-'OddsRatio_working_3-way'!R58/3)</f>
        <v>-0.76498331720936341</v>
      </c>
      <c r="AT58" s="11">
        <f>IF(('OddsRatio_working_3-way'!X58=0),IF(Q58&gt;0,-Q58^(1/3),(-Q58)^(1/3)),'OddsRatio_working_3-way'!AN58-'OddsRatio_working_3-way'!R58/3)</f>
        <v>-0.31838748747724155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2.1800000000000002</v>
      </c>
      <c r="B59" s="4">
        <f>IF('True_Odds_Calculator_3-way'!B60="","",'True_Odds_Calculator_3-way'!B60)</f>
        <v>3.56</v>
      </c>
      <c r="C59" s="4">
        <f>IF('True_Odds_Calculator_3-way'!C60="","",'True_Odds_Calculator_3-way'!C60)</f>
        <v>3.27</v>
      </c>
      <c r="D59" s="9">
        <f t="shared" si="13"/>
        <v>0.44157230537235748</v>
      </c>
      <c r="E59" s="9">
        <f t="shared" si="14"/>
        <v>0.26712152584053195</v>
      </c>
      <c r="F59" s="9">
        <f t="shared" si="15"/>
        <v>0.2913061687871108</v>
      </c>
      <c r="G59" s="9">
        <f t="shared" si="16"/>
        <v>1.0717243886194634</v>
      </c>
      <c r="H59" s="9">
        <f t="shared" si="17"/>
        <v>2.2646347785709664</v>
      </c>
      <c r="I59" s="9">
        <f t="shared" si="18"/>
        <v>3.7436144348658256</v>
      </c>
      <c r="J59" s="9">
        <f t="shared" si="19"/>
        <v>3.4328143621661824</v>
      </c>
      <c r="K59" s="11">
        <f t="shared" si="20"/>
        <v>0.4587155963302752</v>
      </c>
      <c r="L59" s="11">
        <f t="shared" si="21"/>
        <v>0.2808988764044944</v>
      </c>
      <c r="M59" s="11">
        <f t="shared" si="22"/>
        <v>0.3058103975535168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-0.27020512718667367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0.23682100934138695</v>
      </c>
      <c r="Q59" s="11">
        <f>2*'OddsRatio_working_3-way'!K59*'OddsRatio_working_3-way'!L59*'OddsRatio_working_3-way'!M59</f>
        <v>7.8808988133573024E-2</v>
      </c>
      <c r="R59" s="11">
        <f t="shared" si="23"/>
        <v>0</v>
      </c>
      <c r="S59" s="11">
        <f t="shared" si="24"/>
        <v>-0.87644898454416453</v>
      </c>
      <c r="T59" s="11">
        <f t="shared" si="25"/>
        <v>-0.29166355558874024</v>
      </c>
      <c r="U59" s="11">
        <f>'OddsRatio_working_3-way'!S59-'OddsRatio_working_3-way'!R59^2/3</f>
        <v>-0.87644898454416453</v>
      </c>
      <c r="V59" s="11">
        <f>'OddsRatio_working_3-way'!S59*'OddsRatio_working_3-way'!R59/3-2*'OddsRatio_working_3-way'!R59^3/27-'OddsRatio_working_3-way'!T59</f>
        <v>0.29166355558874024</v>
      </c>
      <c r="W59" s="11">
        <f>'OddsRatio_working_3-way'!V59^2+4*'OddsRatio_working_3-way'!U59^3/27</f>
        <v>-1.4673929712022957E-2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0.15790943557201476</v>
      </c>
      <c r="Y59" s="11">
        <f>IF('OddsRatio_working_3-way'!W59&gt;=0,IF('OddsRatio_working_3-way'!V59+SQRT('OddsRatio_working_3-way'!W59)&gt;0,0,PI()),ACOS('OddsRatio_working_3-way'!V59/(2*'OddsRatio_working_3-way'!X59)))</f>
        <v>0.39364980879210765</v>
      </c>
      <c r="Z59" s="11">
        <f>'OddsRatio_working_3-way'!X59^(1/3)*COS('OddsRatio_working_3-way'!Y59/3)</f>
        <v>0.5358621943097317</v>
      </c>
      <c r="AA59" s="11">
        <f>'OddsRatio_working_3-way'!X59^(1/3)*COS(('OddsRatio_working_3-way'!Y59+2*PI())/3)</f>
        <v>-0.32917673102545802</v>
      </c>
      <c r="AB59" s="11">
        <f>'OddsRatio_working_3-way'!X59^(1/3)*COS(('OddsRatio_working_3-way'!Y59+4*PI())/3)</f>
        <v>-0.20668546328427373</v>
      </c>
      <c r="AC59" s="11">
        <f>'OddsRatio_working_3-way'!X59^(1/3)*SIN('OddsRatio_working_3-way'!Y59/3)</f>
        <v>7.0720366403751275E-2</v>
      </c>
      <c r="AD59" s="11">
        <f>'OddsRatio_working_3-way'!X59^(1/3)*SIN(('OddsRatio_working_3-way'!Y59+2*PI())/3)</f>
        <v>0.42871008999802507</v>
      </c>
      <c r="AE59" s="11">
        <f>'OddsRatio_working_3-way'!X59^(1/3)*SIN(('OddsRatio_working_3-way'!Y59+4*PI())/3)</f>
        <v>-0.49943045640177636</v>
      </c>
      <c r="AF59" s="11">
        <f>-'OddsRatio_working_3-way'!U59/(3*'OddsRatio_working_3-way'!X59^(1/3))*COS(('OddsRatio_working_3-way'!Y59)/3)</f>
        <v>0.53586219430973181</v>
      </c>
      <c r="AG59" s="11">
        <f>-'OddsRatio_working_3-way'!U59/(3*'OddsRatio_working_3-way'!X59^(1/3))*COS(('OddsRatio_working_3-way'!Y59+2*PI())/3)</f>
        <v>-0.32917673102545814</v>
      </c>
      <c r="AH59" s="11">
        <f>-'OddsRatio_working_3-way'!U59/(3*'OddsRatio_working_3-way'!X59^(1/3))*COS(('OddsRatio_working_3-way'!Y59+4*PI())/3)</f>
        <v>-0.20668546328427378</v>
      </c>
      <c r="AI59" s="11">
        <f>'OddsRatio_working_3-way'!U59/(3*'OddsRatio_working_3-way'!X59^(1/3))*SIN(('OddsRatio_working_3-way'!Y59)/3)</f>
        <v>-7.0720366403751289E-2</v>
      </c>
      <c r="AJ59" s="11">
        <f>'OddsRatio_working_3-way'!U59/(3*'OddsRatio_working_3-way'!X59^(1/3))*SIN(('OddsRatio_working_3-way'!Y59+2*PI())/3)</f>
        <v>-0.42871008999802512</v>
      </c>
      <c r="AK59" s="11">
        <f>'OddsRatio_working_3-way'!U59/(3*'OddsRatio_working_3-way'!X59^(1/3))*SIN(('OddsRatio_working_3-way'!Y59+4*PI())/3)</f>
        <v>0.49943045640177647</v>
      </c>
      <c r="AL59" s="11">
        <f>'OddsRatio_working_3-way'!Z59+'OddsRatio_working_3-way'!AF59</f>
        <v>1.0717243886194634</v>
      </c>
      <c r="AM59" s="11">
        <f>'OddsRatio_working_3-way'!AA59+'OddsRatio_working_3-way'!AG59</f>
        <v>-0.65835346205091616</v>
      </c>
      <c r="AN59" s="11">
        <f>'OddsRatio_working_3-way'!AB59+'OddsRatio_working_3-way'!AH59</f>
        <v>-0.41337092656854751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1.0717243886194634</v>
      </c>
      <c r="AS59" s="11">
        <f>IF(('OddsRatio_working_3-way'!X59=0),IF(Q59&gt;0,-Q59^(1/3),(-Q59)^(1/3)),'OddsRatio_working_3-way'!AM59-'OddsRatio_working_3-way'!R59/3)</f>
        <v>-0.65835346205091616</v>
      </c>
      <c r="AT59" s="11">
        <f>IF(('OddsRatio_working_3-way'!X59=0),IF(Q59&gt;0,-Q59^(1/3),(-Q59)^(1/3)),'OddsRatio_working_3-way'!AN59-'OddsRatio_working_3-way'!R59/3)</f>
        <v>-0.41337092656854751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1.51</v>
      </c>
      <c r="B60" s="4">
        <f>IF('True_Odds_Calculator_3-way'!B61="","",'True_Odds_Calculator_3-way'!B61)</f>
        <v>4.4400000000000004</v>
      </c>
      <c r="C60" s="4">
        <f>IF('True_Odds_Calculator_3-way'!C61="","",'True_Odds_Calculator_3-way'!C61)</f>
        <v>6.11</v>
      </c>
      <c r="D60" s="9">
        <f t="shared" si="13"/>
        <v>0.64031614293788475</v>
      </c>
      <c r="E60" s="9">
        <f t="shared" si="14"/>
        <v>0.20881560489789774</v>
      </c>
      <c r="F60" s="9">
        <f t="shared" si="15"/>
        <v>0.15086825216421779</v>
      </c>
      <c r="G60" s="9">
        <f t="shared" si="16"/>
        <v>1.1014285249655069</v>
      </c>
      <c r="H60" s="9">
        <f t="shared" si="17"/>
        <v>1.5617285477324083</v>
      </c>
      <c r="I60" s="9">
        <f t="shared" si="18"/>
        <v>4.7889141258813437</v>
      </c>
      <c r="J60" s="9">
        <f t="shared" si="19"/>
        <v>6.6282997625737403</v>
      </c>
      <c r="K60" s="11">
        <f t="shared" si="20"/>
        <v>0.66225165562913912</v>
      </c>
      <c r="L60" s="11">
        <f t="shared" si="21"/>
        <v>0.2252252252252252</v>
      </c>
      <c r="M60" s="11">
        <f t="shared" si="22"/>
        <v>0.16366612111292961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-0.21885092731929445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0.22117043393639135</v>
      </c>
      <c r="Q60" s="11">
        <f>2*'OddsRatio_working_3-way'!K60*'OddsRatio_working_3-way'!L60*'OddsRatio_working_3-way'!M60</f>
        <v>4.8823495350196762E-2</v>
      </c>
      <c r="R60" s="11">
        <f t="shared" si="23"/>
        <v>0</v>
      </c>
      <c r="S60" s="11">
        <f t="shared" si="24"/>
        <v>-1.0105985688318004</v>
      </c>
      <c r="T60" s="11">
        <f t="shared" si="25"/>
        <v>-0.22309019179509942</v>
      </c>
      <c r="U60" s="11">
        <f>'OddsRatio_working_3-way'!S60-'OddsRatio_working_3-way'!R60^2/3</f>
        <v>-1.0105985688318004</v>
      </c>
      <c r="V60" s="11">
        <f>'OddsRatio_working_3-way'!S60*'OddsRatio_working_3-way'!R60/3-2*'OddsRatio_working_3-way'!R60^3/27-'OddsRatio_working_3-way'!T60</f>
        <v>0.22309019179509942</v>
      </c>
      <c r="W60" s="11">
        <f>'OddsRatio_working_3-way'!V60^2+4*'OddsRatio_working_3-way'!U60^3/27</f>
        <v>-0.10313949017858803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0.19551772544564999</v>
      </c>
      <c r="Y60" s="11">
        <f>IF('OddsRatio_working_3-way'!W60&gt;=0,IF('OddsRatio_working_3-way'!V60+SQRT('OddsRatio_working_3-way'!W60)&gt;0,0,PI()),ACOS('OddsRatio_working_3-way'!V60/(2*'OddsRatio_working_3-way'!X60)))</f>
        <v>0.96366789812934217</v>
      </c>
      <c r="Z60" s="11">
        <f>'OddsRatio_working_3-way'!X60^(1/3)*COS('OddsRatio_working_3-way'!Y60/3)</f>
        <v>0.55071426248275346</v>
      </c>
      <c r="AA60" s="11">
        <f>'OddsRatio_working_3-way'!X60^(1/3)*COS(('OddsRatio_working_3-way'!Y60+2*PI())/3)</f>
        <v>-0.43405493535821971</v>
      </c>
      <c r="AB60" s="11">
        <f>'OddsRatio_working_3-way'!X60^(1/3)*COS(('OddsRatio_working_3-way'!Y60+4*PI())/3)</f>
        <v>-0.11665932712453386</v>
      </c>
      <c r="AC60" s="11">
        <f>'OddsRatio_working_3-way'!X60^(1/3)*SIN('OddsRatio_working_3-way'!Y60/3)</f>
        <v>0.18324843985332348</v>
      </c>
      <c r="AD60" s="11">
        <f>'OddsRatio_working_3-way'!X60^(1/3)*SIN(('OddsRatio_working_3-way'!Y60+2*PI())/3)</f>
        <v>0.38530832160981404</v>
      </c>
      <c r="AE60" s="11">
        <f>'OddsRatio_working_3-way'!X60^(1/3)*SIN(('OddsRatio_working_3-way'!Y60+4*PI())/3)</f>
        <v>-0.56855676146313761</v>
      </c>
      <c r="AF60" s="11">
        <f>-'OddsRatio_working_3-way'!U60/(3*'OddsRatio_working_3-way'!X60^(1/3))*COS(('OddsRatio_working_3-way'!Y60)/3)</f>
        <v>0.55071426248275335</v>
      </c>
      <c r="AG60" s="11">
        <f>-'OddsRatio_working_3-way'!U60/(3*'OddsRatio_working_3-way'!X60^(1/3))*COS(('OddsRatio_working_3-way'!Y60+2*PI())/3)</f>
        <v>-0.4340549353582196</v>
      </c>
      <c r="AH60" s="11">
        <f>-'OddsRatio_working_3-way'!U60/(3*'OddsRatio_working_3-way'!X60^(1/3))*COS(('OddsRatio_working_3-way'!Y60+4*PI())/3)</f>
        <v>-0.11665932712453385</v>
      </c>
      <c r="AI60" s="11">
        <f>'OddsRatio_working_3-way'!U60/(3*'OddsRatio_working_3-way'!X60^(1/3))*SIN(('OddsRatio_working_3-way'!Y60)/3)</f>
        <v>-0.18324843985332345</v>
      </c>
      <c r="AJ60" s="11">
        <f>'OddsRatio_working_3-way'!U60/(3*'OddsRatio_working_3-way'!X60^(1/3))*SIN(('OddsRatio_working_3-way'!Y60+2*PI())/3)</f>
        <v>-0.38530832160981399</v>
      </c>
      <c r="AK60" s="11">
        <f>'OddsRatio_working_3-way'!U60/(3*'OddsRatio_working_3-way'!X60^(1/3))*SIN(('OddsRatio_working_3-way'!Y60+4*PI())/3)</f>
        <v>0.56855676146313749</v>
      </c>
      <c r="AL60" s="11">
        <f>'OddsRatio_working_3-way'!Z60+'OddsRatio_working_3-way'!AF60</f>
        <v>1.1014285249655069</v>
      </c>
      <c r="AM60" s="11">
        <f>'OddsRatio_working_3-way'!AA60+'OddsRatio_working_3-way'!AG60</f>
        <v>-0.8681098707164393</v>
      </c>
      <c r="AN60" s="11">
        <f>'OddsRatio_working_3-way'!AB60+'OddsRatio_working_3-way'!AH60</f>
        <v>-0.23331865424906773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1.1014285249655069</v>
      </c>
      <c r="AS60" s="11">
        <f>IF(('OddsRatio_working_3-way'!X60=0),IF(Q60&gt;0,-Q60^(1/3),(-Q60)^(1/3)),'OddsRatio_working_3-way'!AM60-'OddsRatio_working_3-way'!R60/3)</f>
        <v>-0.8681098707164393</v>
      </c>
      <c r="AT60" s="11">
        <f>IF(('OddsRatio_working_3-way'!X60=0),IF(Q60&gt;0,-Q60^(1/3),(-Q60)^(1/3)),'OddsRatio_working_3-way'!AN60-'OddsRatio_working_3-way'!R60/3)</f>
        <v>-0.23331865424906773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1.59</v>
      </c>
      <c r="B61" s="4">
        <f>IF('True_Odds_Calculator_3-way'!B62="","",'True_Odds_Calculator_3-way'!B62)</f>
        <v>3.94</v>
      </c>
      <c r="C61" s="4">
        <f>IF('True_Odds_Calculator_3-way'!C62="","",'True_Odds_Calculator_3-way'!C62)</f>
        <v>5.98</v>
      </c>
      <c r="D61" s="9">
        <f t="shared" si="13"/>
        <v>0.60773792354602085</v>
      </c>
      <c r="E61" s="9">
        <f t="shared" si="14"/>
        <v>0.23717529344325111</v>
      </c>
      <c r="F61" s="9">
        <f t="shared" si="15"/>
        <v>0.15508678301072823</v>
      </c>
      <c r="G61" s="9">
        <f t="shared" si="16"/>
        <v>1.0939764514963612</v>
      </c>
      <c r="H61" s="9">
        <f t="shared" si="17"/>
        <v>1.6454461063828529</v>
      </c>
      <c r="I61" s="9">
        <f t="shared" si="18"/>
        <v>4.2162907673993022</v>
      </c>
      <c r="J61" s="9">
        <f t="shared" si="19"/>
        <v>6.4480027284518782</v>
      </c>
      <c r="K61" s="11">
        <f t="shared" si="20"/>
        <v>0.62893081761006286</v>
      </c>
      <c r="L61" s="11">
        <f t="shared" si="21"/>
        <v>0.25380710659898476</v>
      </c>
      <c r="M61" s="11">
        <f t="shared" si="22"/>
        <v>0.16722408026755853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-0.23058664725088496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0.22716165805908164</v>
      </c>
      <c r="Q61" s="11">
        <f>2*'OddsRatio_working_3-way'!K61*'OddsRatio_working_3-way'!L61*'OddsRatio_working_3-way'!M61</f>
        <v>5.3386993668409315E-2</v>
      </c>
      <c r="R61" s="11">
        <f t="shared" si="23"/>
        <v>0</v>
      </c>
      <c r="S61" s="11">
        <f t="shared" si="24"/>
        <v>-0.9851466282517356</v>
      </c>
      <c r="T61" s="11">
        <f t="shared" si="25"/>
        <v>-0.23152682215081916</v>
      </c>
      <c r="U61" s="11">
        <f>'OddsRatio_working_3-way'!S61-'OddsRatio_working_3-way'!R61^2/3</f>
        <v>-0.9851466282517356</v>
      </c>
      <c r="V61" s="11">
        <f>'OddsRatio_working_3-way'!S61*'OddsRatio_working_3-way'!R61/3-2*'OddsRatio_working_3-way'!R61^3/27-'OddsRatio_working_3-way'!T61</f>
        <v>0.23152682215081916</v>
      </c>
      <c r="W61" s="11">
        <f>'OddsRatio_working_3-way'!V61^2+4*'OddsRatio_working_3-way'!U61^3/27</f>
        <v>-8.8039549250196691E-2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0.18817825234697932</v>
      </c>
      <c r="Y61" s="11">
        <f>IF('OddsRatio_working_3-way'!W61&gt;=0,IF('OddsRatio_working_3-way'!V61+SQRT('OddsRatio_working_3-way'!W61)&gt;0,0,PI()),ACOS('OddsRatio_working_3-way'!V61/(2*'OddsRatio_working_3-way'!X61)))</f>
        <v>0.90818264732016407</v>
      </c>
      <c r="Z61" s="11">
        <f>'OddsRatio_working_3-way'!X61^(1/3)*COS('OddsRatio_working_3-way'!Y61/3)</f>
        <v>0.54698822574818051</v>
      </c>
      <c r="AA61" s="11">
        <f>'OddsRatio_working_3-way'!X61^(1/3)*COS(('OddsRatio_working_3-way'!Y61+2*PI())/3)</f>
        <v>-0.42144534717977949</v>
      </c>
      <c r="AB61" s="11">
        <f>'OddsRatio_working_3-way'!X61^(1/3)*COS(('OddsRatio_working_3-way'!Y61+4*PI())/3)</f>
        <v>-0.12554287856840093</v>
      </c>
      <c r="AC61" s="11">
        <f>'OddsRatio_working_3-way'!X61^(1/3)*SIN('OddsRatio_working_3-way'!Y61/3)</f>
        <v>0.17083936990665424</v>
      </c>
      <c r="AD61" s="11">
        <f>'OddsRatio_working_3-way'!X61^(1/3)*SIN(('OddsRatio_working_3-way'!Y61+2*PI())/3)</f>
        <v>0.38828601411557467</v>
      </c>
      <c r="AE61" s="11">
        <f>'OddsRatio_working_3-way'!X61^(1/3)*SIN(('OddsRatio_working_3-way'!Y61+4*PI())/3)</f>
        <v>-0.55912538402222889</v>
      </c>
      <c r="AF61" s="11">
        <f>-'OddsRatio_working_3-way'!U61/(3*'OddsRatio_working_3-way'!X61^(1/3))*COS(('OddsRatio_working_3-way'!Y61)/3)</f>
        <v>0.54698822574818062</v>
      </c>
      <c r="AG61" s="11">
        <f>-'OddsRatio_working_3-way'!U61/(3*'OddsRatio_working_3-way'!X61^(1/3))*COS(('OddsRatio_working_3-way'!Y61+2*PI())/3)</f>
        <v>-0.42144534717977955</v>
      </c>
      <c r="AH61" s="11">
        <f>-'OddsRatio_working_3-way'!U61/(3*'OddsRatio_working_3-way'!X61^(1/3))*COS(('OddsRatio_working_3-way'!Y61+4*PI())/3)</f>
        <v>-0.12554287856840096</v>
      </c>
      <c r="AI61" s="11">
        <f>'OddsRatio_working_3-way'!U61/(3*'OddsRatio_working_3-way'!X61^(1/3))*SIN(('OddsRatio_working_3-way'!Y61)/3)</f>
        <v>-0.17083936990665427</v>
      </c>
      <c r="AJ61" s="11">
        <f>'OddsRatio_working_3-way'!U61/(3*'OddsRatio_working_3-way'!X61^(1/3))*SIN(('OddsRatio_working_3-way'!Y61+2*PI())/3)</f>
        <v>-0.38828601411557478</v>
      </c>
      <c r="AK61" s="11">
        <f>'OddsRatio_working_3-way'!U61/(3*'OddsRatio_working_3-way'!X61^(1/3))*SIN(('OddsRatio_working_3-way'!Y61+4*PI())/3)</f>
        <v>0.559125384022229</v>
      </c>
      <c r="AL61" s="11">
        <f>'OddsRatio_working_3-way'!Z61+'OddsRatio_working_3-way'!AF61</f>
        <v>1.0939764514963612</v>
      </c>
      <c r="AM61" s="11">
        <f>'OddsRatio_working_3-way'!AA61+'OddsRatio_working_3-way'!AG61</f>
        <v>-0.8428906943595591</v>
      </c>
      <c r="AN61" s="11">
        <f>'OddsRatio_working_3-way'!AB61+'OddsRatio_working_3-way'!AH61</f>
        <v>-0.25108575713680192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1.0939764514963612</v>
      </c>
      <c r="AS61" s="11">
        <f>IF(('OddsRatio_working_3-way'!X61=0),IF(Q61&gt;0,-Q61^(1/3),(-Q61)^(1/3)),'OddsRatio_working_3-way'!AM61-'OddsRatio_working_3-way'!R61/3)</f>
        <v>-0.8428906943595591</v>
      </c>
      <c r="AT61" s="11">
        <f>IF(('OddsRatio_working_3-way'!X61=0),IF(Q61&gt;0,-Q61^(1/3),(-Q61)^(1/3)),'OddsRatio_working_3-way'!AN61-'OddsRatio_working_3-way'!R61/3)</f>
        <v>-0.25108575713680192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1.43</v>
      </c>
      <c r="B62" s="4">
        <f>IF('True_Odds_Calculator_3-way'!B63="","",'True_Odds_Calculator_3-way'!B63)</f>
        <v>4.7300000000000004</v>
      </c>
      <c r="C62" s="4">
        <f>IF('True_Odds_Calculator_3-way'!C63="","",'True_Odds_Calculator_3-way'!C63)</f>
        <v>7.18</v>
      </c>
      <c r="D62" s="9">
        <f t="shared" si="13"/>
        <v>0.67750294464454486</v>
      </c>
      <c r="E62" s="9">
        <f t="shared" si="14"/>
        <v>0.19496614405014517</v>
      </c>
      <c r="F62" s="9">
        <f t="shared" si="15"/>
        <v>0.12753091130530991</v>
      </c>
      <c r="G62" s="9">
        <f t="shared" si="16"/>
        <v>1.1069961509656883</v>
      </c>
      <c r="H62" s="9">
        <f t="shared" si="17"/>
        <v>1.4760083449152457</v>
      </c>
      <c r="I62" s="9">
        <f t="shared" si="18"/>
        <v>5.1290956431020174</v>
      </c>
      <c r="J62" s="9">
        <f t="shared" si="19"/>
        <v>7.8412362129679511</v>
      </c>
      <c r="K62" s="11">
        <f t="shared" si="20"/>
        <v>0.69930069930069938</v>
      </c>
      <c r="L62" s="11">
        <f t="shared" si="21"/>
        <v>0.21141649048625791</v>
      </c>
      <c r="M62" s="11">
        <f t="shared" si="22"/>
        <v>0.1392757660167131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-0.2041005335510272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0.21291140031827993</v>
      </c>
      <c r="Q62" s="11">
        <f>2*'OddsRatio_working_3-way'!K62*'OddsRatio_working_3-way'!L62*'OddsRatio_working_3-way'!M62</f>
        <v>4.1182089036417777E-2</v>
      </c>
      <c r="R62" s="11">
        <f t="shared" si="23"/>
        <v>0</v>
      </c>
      <c r="S62" s="11">
        <f t="shared" si="24"/>
        <v>-1.0431692490654363</v>
      </c>
      <c r="T62" s="11">
        <f t="shared" si="25"/>
        <v>-0.20177354914225071</v>
      </c>
      <c r="U62" s="11">
        <f>'OddsRatio_working_3-way'!S62-'OddsRatio_working_3-way'!R62^2/3</f>
        <v>-1.0431692490654363</v>
      </c>
      <c r="V62" s="11">
        <f>'OddsRatio_working_3-way'!S62*'OddsRatio_working_3-way'!R62/3-2*'OddsRatio_working_3-way'!R62^3/27-'OddsRatio_working_3-way'!T62</f>
        <v>0.20177354914225071</v>
      </c>
      <c r="W62" s="11">
        <f>'OddsRatio_working_3-way'!V62^2+4*'OddsRatio_working_3-way'!U62^3/27</f>
        <v>-0.1274620939651443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0.20504551878705163</v>
      </c>
      <c r="Y62" s="11">
        <f>IF('OddsRatio_working_3-way'!W62&gt;=0,IF('OddsRatio_working_3-way'!V62+SQRT('OddsRatio_working_3-way'!W62)&gt;0,0,PI()),ACOS('OddsRatio_working_3-way'!V62/(2*'OddsRatio_working_3-way'!X62)))</f>
        <v>1.0563862496067573</v>
      </c>
      <c r="Z62" s="11">
        <f>'OddsRatio_working_3-way'!X62^(1/3)*COS('OddsRatio_working_3-way'!Y62/3)</f>
        <v>0.55349807548284424</v>
      </c>
      <c r="AA62" s="11">
        <f>'OddsRatio_working_3-way'!X62^(1/3)*COS(('OddsRatio_working_3-way'!Y62+2*PI())/3)</f>
        <v>-0.45288030297831838</v>
      </c>
      <c r="AB62" s="11">
        <f>'OddsRatio_working_3-way'!X62^(1/3)*COS(('OddsRatio_working_3-way'!Y62+4*PI())/3)</f>
        <v>-0.10061777250452601</v>
      </c>
      <c r="AC62" s="11">
        <f>'OddsRatio_working_3-way'!X62^(1/3)*SIN('OddsRatio_working_3-way'!Y62/3)</f>
        <v>0.20337886679446282</v>
      </c>
      <c r="AD62" s="11">
        <f>'OddsRatio_working_3-way'!X62^(1/3)*SIN(('OddsRatio_working_3-way'!Y62+2*PI())/3)</f>
        <v>0.37765396091670844</v>
      </c>
      <c r="AE62" s="11">
        <f>'OddsRatio_working_3-way'!X62^(1/3)*SIN(('OddsRatio_working_3-way'!Y62+4*PI())/3)</f>
        <v>-0.58103282771117126</v>
      </c>
      <c r="AF62" s="11">
        <f>-'OddsRatio_working_3-way'!U62/(3*'OddsRatio_working_3-way'!X62^(1/3))*COS(('OddsRatio_working_3-way'!Y62)/3)</f>
        <v>0.55349807548284402</v>
      </c>
      <c r="AG62" s="11">
        <f>-'OddsRatio_working_3-way'!U62/(3*'OddsRatio_working_3-way'!X62^(1/3))*COS(('OddsRatio_working_3-way'!Y62+2*PI())/3)</f>
        <v>-0.45288030297831822</v>
      </c>
      <c r="AH62" s="11">
        <f>-'OddsRatio_working_3-way'!U62/(3*'OddsRatio_working_3-way'!X62^(1/3))*COS(('OddsRatio_working_3-way'!Y62+4*PI())/3)</f>
        <v>-0.10061777250452597</v>
      </c>
      <c r="AI62" s="11">
        <f>'OddsRatio_working_3-way'!U62/(3*'OddsRatio_working_3-way'!X62^(1/3))*SIN(('OddsRatio_working_3-way'!Y62)/3)</f>
        <v>-0.20337886679446274</v>
      </c>
      <c r="AJ62" s="11">
        <f>'OddsRatio_working_3-way'!U62/(3*'OddsRatio_working_3-way'!X62^(1/3))*SIN(('OddsRatio_working_3-way'!Y62+2*PI())/3)</f>
        <v>-0.37765396091670833</v>
      </c>
      <c r="AK62" s="11">
        <f>'OddsRatio_working_3-way'!U62/(3*'OddsRatio_working_3-way'!X62^(1/3))*SIN(('OddsRatio_working_3-way'!Y62+4*PI())/3)</f>
        <v>0.58103282771117104</v>
      </c>
      <c r="AL62" s="11">
        <f>'OddsRatio_working_3-way'!Z62+'OddsRatio_working_3-way'!AF62</f>
        <v>1.1069961509656883</v>
      </c>
      <c r="AM62" s="11">
        <f>'OddsRatio_working_3-way'!AA62+'OddsRatio_working_3-way'!AG62</f>
        <v>-0.90576060595663654</v>
      </c>
      <c r="AN62" s="11">
        <f>'OddsRatio_working_3-way'!AB62+'OddsRatio_working_3-way'!AH62</f>
        <v>-0.201235545009052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1.1069961509656883</v>
      </c>
      <c r="AS62" s="11">
        <f>IF(('OddsRatio_working_3-way'!X62=0),IF(Q62&gt;0,-Q62^(1/3),(-Q62)^(1/3)),'OddsRatio_working_3-way'!AM62-'OddsRatio_working_3-way'!R62/3)</f>
        <v>-0.90576060595663654</v>
      </c>
      <c r="AT62" s="11">
        <f>IF(('OddsRatio_working_3-way'!X62=0),IF(Q62&gt;0,-Q62^(1/3),(-Q62)^(1/3)),'OddsRatio_working_3-way'!AN62-'OddsRatio_working_3-way'!R62/3)</f>
        <v>-0.201235545009052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2.64</v>
      </c>
      <c r="B63" s="4">
        <f>IF('True_Odds_Calculator_3-way'!B64="","",'True_Odds_Calculator_3-way'!B64)</f>
        <v>3.16</v>
      </c>
      <c r="C63" s="4">
        <f>IF('True_Odds_Calculator_3-way'!C64="","",'True_Odds_Calculator_3-way'!C64)</f>
        <v>2.86</v>
      </c>
      <c r="D63" s="9">
        <f t="shared" si="13"/>
        <v>0.36319972270228362</v>
      </c>
      <c r="E63" s="9">
        <f t="shared" si="14"/>
        <v>0.30218488306146946</v>
      </c>
      <c r="F63" s="9">
        <f t="shared" si="15"/>
        <v>0.33461539423624725</v>
      </c>
      <c r="G63" s="9">
        <f t="shared" si="16"/>
        <v>1.0690890651617813</v>
      </c>
      <c r="H63" s="9">
        <f t="shared" si="17"/>
        <v>2.7533060668653215</v>
      </c>
      <c r="I63" s="9">
        <f t="shared" si="18"/>
        <v>3.3092323807494477</v>
      </c>
      <c r="J63" s="9">
        <f t="shared" si="19"/>
        <v>2.9885056612009122</v>
      </c>
      <c r="K63" s="11">
        <f t="shared" si="20"/>
        <v>0.37878787878787878</v>
      </c>
      <c r="L63" s="11">
        <f t="shared" si="21"/>
        <v>0.31645569620253161</v>
      </c>
      <c r="M63" s="11">
        <f t="shared" si="22"/>
        <v>0.34965034965034969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-0.27615537511970212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0.23722441731647714</v>
      </c>
      <c r="Q63" s="11">
        <f>2*'OddsRatio_working_3-way'!K63*'OddsRatio_working_3-way'!L63*'OddsRatio_working_3-way'!M63</f>
        <v>8.3824882443984866E-2</v>
      </c>
      <c r="R63" s="11">
        <f t="shared" si="23"/>
        <v>0</v>
      </c>
      <c r="S63" s="11">
        <f t="shared" si="24"/>
        <v>-0.85902516731260437</v>
      </c>
      <c r="T63" s="11">
        <f t="shared" si="25"/>
        <v>-0.30354246194791679</v>
      </c>
      <c r="U63" s="11">
        <f>'OddsRatio_working_3-way'!S63-'OddsRatio_working_3-way'!R63^2/3</f>
        <v>-0.85902516731260437</v>
      </c>
      <c r="V63" s="11">
        <f>'OddsRatio_working_3-way'!S63*'OddsRatio_working_3-way'!R63/3-2*'OddsRatio_working_3-way'!R63^3/27-'OddsRatio_working_3-way'!T63</f>
        <v>0.30354246194791679</v>
      </c>
      <c r="W63" s="11">
        <f>'OddsRatio_working_3-way'!V63^2+4*'OddsRatio_working_3-way'!U63^3/27</f>
        <v>-1.7724170653599658E-3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0.15322405430509473</v>
      </c>
      <c r="Y63" s="11">
        <f>IF('OddsRatio_working_3-way'!W63&gt;=0,IF('OddsRatio_working_3-way'!V63+SQRT('OddsRatio_working_3-way'!W63)&gt;0,0,PI()),ACOS('OddsRatio_working_3-way'!V63/(2*'OddsRatio_working_3-way'!X63)))</f>
        <v>0.13781664644464064</v>
      </c>
      <c r="Z63" s="11">
        <f>'OddsRatio_working_3-way'!X63^(1/3)*COS('OddsRatio_working_3-way'!Y63/3)</f>
        <v>0.53454453258089063</v>
      </c>
      <c r="AA63" s="11">
        <f>'OddsRatio_working_3-way'!X63^(1/3)*COS(('OddsRatio_working_3-way'!Y63+2*PI())/3)</f>
        <v>-0.28855368645120771</v>
      </c>
      <c r="AB63" s="11">
        <f>'OddsRatio_working_3-way'!X63^(1/3)*COS(('OddsRatio_working_3-way'!Y63+4*PI())/3)</f>
        <v>-0.24599084612968303</v>
      </c>
      <c r="AC63" s="11">
        <f>'OddsRatio_working_3-way'!X63^(1/3)*SIN('OddsRatio_working_3-way'!Y63/3)</f>
        <v>2.4573667317107497E-2</v>
      </c>
      <c r="AD63" s="11">
        <f>'OddsRatio_working_3-way'!X63^(1/3)*SIN(('OddsRatio_working_3-way'!Y63+2*PI())/3)</f>
        <v>0.45064231101057617</v>
      </c>
      <c r="AE63" s="11">
        <f>'OddsRatio_working_3-way'!X63^(1/3)*SIN(('OddsRatio_working_3-way'!Y63+4*PI())/3)</f>
        <v>-0.47521597832768347</v>
      </c>
      <c r="AF63" s="11">
        <f>-'OddsRatio_working_3-way'!U63/(3*'OddsRatio_working_3-way'!X63^(1/3))*COS(('OddsRatio_working_3-way'!Y63)/3)</f>
        <v>0.53454453258089074</v>
      </c>
      <c r="AG63" s="11">
        <f>-'OddsRatio_working_3-way'!U63/(3*'OddsRatio_working_3-way'!X63^(1/3))*COS(('OddsRatio_working_3-way'!Y63+2*PI())/3)</f>
        <v>-0.28855368645120777</v>
      </c>
      <c r="AH63" s="11">
        <f>-'OddsRatio_working_3-way'!U63/(3*'OddsRatio_working_3-way'!X63^(1/3))*COS(('OddsRatio_working_3-way'!Y63+4*PI())/3)</f>
        <v>-0.24599084612968308</v>
      </c>
      <c r="AI63" s="11">
        <f>'OddsRatio_working_3-way'!U63/(3*'OddsRatio_working_3-way'!X63^(1/3))*SIN(('OddsRatio_working_3-way'!Y63)/3)</f>
        <v>-2.45736673171075E-2</v>
      </c>
      <c r="AJ63" s="11">
        <f>'OddsRatio_working_3-way'!U63/(3*'OddsRatio_working_3-way'!X63^(1/3))*SIN(('OddsRatio_working_3-way'!Y63+2*PI())/3)</f>
        <v>-0.45064231101057628</v>
      </c>
      <c r="AK63" s="11">
        <f>'OddsRatio_working_3-way'!U63/(3*'OddsRatio_working_3-way'!X63^(1/3))*SIN(('OddsRatio_working_3-way'!Y63+4*PI())/3)</f>
        <v>0.47521597832768359</v>
      </c>
      <c r="AL63" s="11">
        <f>'OddsRatio_working_3-way'!Z63+'OddsRatio_working_3-way'!AF63</f>
        <v>1.0690890651617813</v>
      </c>
      <c r="AM63" s="11">
        <f>'OddsRatio_working_3-way'!AA63+'OddsRatio_working_3-way'!AG63</f>
        <v>-0.57710737290241543</v>
      </c>
      <c r="AN63" s="11">
        <f>'OddsRatio_working_3-way'!AB63+'OddsRatio_working_3-way'!AH63</f>
        <v>-0.49198169225936611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1.0690890651617813</v>
      </c>
      <c r="AS63" s="11">
        <f>IF(('OddsRatio_working_3-way'!X63=0),IF(Q63&gt;0,-Q63^(1/3),(-Q63)^(1/3)),'OddsRatio_working_3-way'!AM63-'OddsRatio_working_3-way'!R63/3)</f>
        <v>-0.57710737290241543</v>
      </c>
      <c r="AT63" s="11">
        <f>IF(('OddsRatio_working_3-way'!X63=0),IF(Q63&gt;0,-Q63^(1/3),(-Q63)^(1/3)),'OddsRatio_working_3-way'!AN63-'OddsRatio_working_3-way'!R63/3)</f>
        <v>-0.49198169225936611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2.0299999999999998</v>
      </c>
      <c r="B64" s="4">
        <f>IF('True_Odds_Calculator_3-way'!B65="","",'True_Odds_Calculator_3-way'!B65)</f>
        <v>3.53</v>
      </c>
      <c r="C64" s="4">
        <f>IF('True_Odds_Calculator_3-way'!C65="","",'True_Odds_Calculator_3-way'!C65)</f>
        <v>3.7</v>
      </c>
      <c r="D64" s="9">
        <f t="shared" si="13"/>
        <v>0.47469574507424711</v>
      </c>
      <c r="E64" s="9">
        <f t="shared" si="14"/>
        <v>0.26894848642301095</v>
      </c>
      <c r="F64" s="9">
        <f t="shared" si="15"/>
        <v>0.25635576850274189</v>
      </c>
      <c r="G64" s="9">
        <f t="shared" si="16"/>
        <v>1.0743810878610407</v>
      </c>
      <c r="H64" s="9">
        <f t="shared" si="17"/>
        <v>2.1066125204968715</v>
      </c>
      <c r="I64" s="9">
        <f t="shared" si="18"/>
        <v>3.7181841522884325</v>
      </c>
      <c r="J64" s="9">
        <f t="shared" si="19"/>
        <v>3.9008289372248099</v>
      </c>
      <c r="K64" s="11">
        <f t="shared" si="20"/>
        <v>0.49261083743842371</v>
      </c>
      <c r="L64" s="11">
        <f t="shared" si="21"/>
        <v>0.28328611898016998</v>
      </c>
      <c r="M64" s="11">
        <f t="shared" si="22"/>
        <v>0.27027027027027023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-0.26536830024179825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0.23610319595471496</v>
      </c>
      <c r="Q64" s="11">
        <f>2*'OddsRatio_working_3-way'!K64*'OddsRatio_working_3-way'!L64*'OddsRatio_working_3-way'!M64</f>
        <v>7.5432330975947273E-2</v>
      </c>
      <c r="R64" s="11">
        <f t="shared" si="23"/>
        <v>0</v>
      </c>
      <c r="S64" s="11">
        <f t="shared" si="24"/>
        <v>-0.8897189142018187</v>
      </c>
      <c r="T64" s="11">
        <f t="shared" si="25"/>
        <v>-0.28425524415393572</v>
      </c>
      <c r="U64" s="11">
        <f>'OddsRatio_working_3-way'!S64-'OddsRatio_working_3-way'!R64^2/3</f>
        <v>-0.8897189142018187</v>
      </c>
      <c r="V64" s="11">
        <f>'OddsRatio_working_3-way'!S64*'OddsRatio_working_3-way'!R64/3-2*'OddsRatio_working_3-way'!R64^3/27-'OddsRatio_working_3-way'!T64</f>
        <v>0.28425524415393572</v>
      </c>
      <c r="W64" s="11">
        <f>'OddsRatio_working_3-way'!V64^2+4*'OddsRatio_working_3-way'!U64^3/27</f>
        <v>-2.3539884578424417E-2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0.16150923224961322</v>
      </c>
      <c r="Y64" s="11">
        <f>IF('OddsRatio_working_3-way'!W64&gt;=0,IF('OddsRatio_working_3-way'!V64+SQRT('OddsRatio_working_3-way'!W64)&gt;0,0,PI()),ACOS('OddsRatio_working_3-way'!V64/(2*'OddsRatio_working_3-way'!X64)))</f>
        <v>0.49494067414941822</v>
      </c>
      <c r="Z64" s="11">
        <f>'OddsRatio_working_3-way'!X64^(1/3)*COS('OddsRatio_working_3-way'!Y64/3)</f>
        <v>0.53719054393052035</v>
      </c>
      <c r="AA64" s="11">
        <f>'OddsRatio_working_3-way'!X64^(1/3)*COS(('OddsRatio_working_3-way'!Y64+2*PI())/3)</f>
        <v>-0.34605150595696993</v>
      </c>
      <c r="AB64" s="11">
        <f>'OddsRatio_working_3-way'!X64^(1/3)*COS(('OddsRatio_working_3-way'!Y64+4*PI())/3)</f>
        <v>-0.19113903797355047</v>
      </c>
      <c r="AC64" s="11">
        <f>'OddsRatio_working_3-way'!X64^(1/3)*SIN('OddsRatio_working_3-way'!Y64/3)</f>
        <v>8.9438755091056629E-2</v>
      </c>
      <c r="AD64" s="11">
        <f>'OddsRatio_working_3-way'!X64^(1/3)*SIN(('OddsRatio_working_3-way'!Y64+2*PI())/3)</f>
        <v>0.42050128017108279</v>
      </c>
      <c r="AE64" s="11">
        <f>'OddsRatio_working_3-way'!X64^(1/3)*SIN(('OddsRatio_working_3-way'!Y64+4*PI())/3)</f>
        <v>-0.50994003526213927</v>
      </c>
      <c r="AF64" s="11">
        <f>-'OddsRatio_working_3-way'!U64/(3*'OddsRatio_working_3-way'!X64^(1/3))*COS(('OddsRatio_working_3-way'!Y64)/3)</f>
        <v>0.53719054393052035</v>
      </c>
      <c r="AG64" s="11">
        <f>-'OddsRatio_working_3-way'!U64/(3*'OddsRatio_working_3-way'!X64^(1/3))*COS(('OddsRatio_working_3-way'!Y64+2*PI())/3)</f>
        <v>-0.34605150595696993</v>
      </c>
      <c r="AH64" s="11">
        <f>-'OddsRatio_working_3-way'!U64/(3*'OddsRatio_working_3-way'!X64^(1/3))*COS(('OddsRatio_working_3-way'!Y64+4*PI())/3)</f>
        <v>-0.19113903797355047</v>
      </c>
      <c r="AI64" s="11">
        <f>'OddsRatio_working_3-way'!U64/(3*'OddsRatio_working_3-way'!X64^(1/3))*SIN(('OddsRatio_working_3-way'!Y64)/3)</f>
        <v>-8.9438755091056629E-2</v>
      </c>
      <c r="AJ64" s="11">
        <f>'OddsRatio_working_3-way'!U64/(3*'OddsRatio_working_3-way'!X64^(1/3))*SIN(('OddsRatio_working_3-way'!Y64+2*PI())/3)</f>
        <v>-0.42050128017108279</v>
      </c>
      <c r="AK64" s="11">
        <f>'OddsRatio_working_3-way'!U64/(3*'OddsRatio_working_3-way'!X64^(1/3))*SIN(('OddsRatio_working_3-way'!Y64+4*PI())/3)</f>
        <v>0.50994003526213927</v>
      </c>
      <c r="AL64" s="11">
        <f>'OddsRatio_working_3-way'!Z64+'OddsRatio_working_3-way'!AF64</f>
        <v>1.0743810878610407</v>
      </c>
      <c r="AM64" s="11">
        <f>'OddsRatio_working_3-way'!AA64+'OddsRatio_working_3-way'!AG64</f>
        <v>-0.69210301191393986</v>
      </c>
      <c r="AN64" s="11">
        <f>'OddsRatio_working_3-way'!AB64+'OddsRatio_working_3-way'!AH64</f>
        <v>-0.38227807594710095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1.0743810878610407</v>
      </c>
      <c r="AS64" s="11">
        <f>IF(('OddsRatio_working_3-way'!X64=0),IF(Q64&gt;0,-Q64^(1/3),(-Q64)^(1/3)),'OddsRatio_working_3-way'!AM64-'OddsRatio_working_3-way'!R64/3)</f>
        <v>-0.69210301191393986</v>
      </c>
      <c r="AT64" s="11">
        <f>IF(('OddsRatio_working_3-way'!X64=0),IF(Q64&gt;0,-Q64^(1/3),(-Q64)^(1/3)),'OddsRatio_working_3-way'!AN64-'OddsRatio_working_3-way'!R64/3)</f>
        <v>-0.38227807594710095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1.56</v>
      </c>
      <c r="B65" s="4">
        <f>IF('True_Odds_Calculator_3-way'!B66="","",'True_Odds_Calculator_3-way'!B66)</f>
        <v>4.22</v>
      </c>
      <c r="C65" s="4">
        <f>IF('True_Odds_Calculator_3-way'!C66="","",'True_Odds_Calculator_3-way'!C66)</f>
        <v>5.77</v>
      </c>
      <c r="D65" s="9">
        <f t="shared" si="13"/>
        <v>0.61922250538942325</v>
      </c>
      <c r="E65" s="9">
        <f t="shared" si="14"/>
        <v>0.22046641746713097</v>
      </c>
      <c r="F65" s="9">
        <f t="shared" si="15"/>
        <v>0.16031107714344567</v>
      </c>
      <c r="G65" s="9">
        <f t="shared" si="16"/>
        <v>1.0980864001010122</v>
      </c>
      <c r="H65" s="9">
        <f t="shared" si="17"/>
        <v>1.6149283840565667</v>
      </c>
      <c r="I65" s="9">
        <f t="shared" si="18"/>
        <v>4.5358382083252593</v>
      </c>
      <c r="J65" s="9">
        <f t="shared" si="19"/>
        <v>6.2378721284818281</v>
      </c>
      <c r="K65" s="11">
        <f t="shared" si="20"/>
        <v>0.64102564102564097</v>
      </c>
      <c r="L65" s="11">
        <f t="shared" si="21"/>
        <v>0.23696682464454977</v>
      </c>
      <c r="M65" s="11">
        <f t="shared" si="22"/>
        <v>0.1733102253032929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-0.22643805470487022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0.22508847161610682</v>
      </c>
      <c r="Q65" s="11">
        <f>2*'OddsRatio_working_3-way'!K65*'OddsRatio_working_3-way'!L65*'OddsRatio_working_3-way'!M65</f>
        <v>5.2652274062247199E-2</v>
      </c>
      <c r="R65" s="11">
        <f t="shared" si="23"/>
        <v>0</v>
      </c>
      <c r="S65" s="11">
        <f t="shared" si="24"/>
        <v>-0.99403994575681021</v>
      </c>
      <c r="T65" s="11">
        <f t="shared" si="25"/>
        <v>-0.23252396391972166</v>
      </c>
      <c r="U65" s="11">
        <f>'OddsRatio_working_3-way'!S65-'OddsRatio_working_3-way'!R65^2/3</f>
        <v>-0.99403994575681021</v>
      </c>
      <c r="V65" s="11">
        <f>'OddsRatio_working_3-way'!S65*'OddsRatio_working_3-way'!R65/3-2*'OddsRatio_working_3-way'!R65^3/27-'OddsRatio_working_3-way'!T65</f>
        <v>0.23252396391972166</v>
      </c>
      <c r="W65" s="11">
        <f>'OddsRatio_working_3-way'!V65^2+4*'OddsRatio_working_3-way'!U65^3/27</f>
        <v>-9.1447597654268784E-2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0.19073213641859674</v>
      </c>
      <c r="Y65" s="11">
        <f>IF('OddsRatio_working_3-way'!W65&gt;=0,IF('OddsRatio_working_3-way'!V65+SQRT('OddsRatio_working_3-way'!W65)&gt;0,0,PI()),ACOS('OddsRatio_working_3-way'!V65/(2*'OddsRatio_working_3-way'!X65)))</f>
        <v>0.91529551513576179</v>
      </c>
      <c r="Z65" s="11">
        <f>'OddsRatio_working_3-way'!X65^(1/3)*COS('OddsRatio_working_3-way'!Y65/3)</f>
        <v>0.54904320005050622</v>
      </c>
      <c r="AA65" s="11">
        <f>'OddsRatio_working_3-way'!X65^(1/3)*COS(('OddsRatio_working_3-way'!Y65+2*PI())/3)</f>
        <v>-0.42426691647263826</v>
      </c>
      <c r="AB65" s="11">
        <f>'OddsRatio_working_3-way'!X65^(1/3)*COS(('OddsRatio_working_3-way'!Y65+4*PI())/3)</f>
        <v>-0.12477628357786784</v>
      </c>
      <c r="AC65" s="11">
        <f>'OddsRatio_working_3-way'!X65^(1/3)*SIN('OddsRatio_working_3-way'!Y65/3)</f>
        <v>0.17291099752156699</v>
      </c>
      <c r="AD65" s="11">
        <f>'OddsRatio_working_3-way'!X65^(1/3)*SIN(('OddsRatio_working_3-way'!Y65+2*PI())/3)</f>
        <v>0.38902986025805641</v>
      </c>
      <c r="AE65" s="11">
        <f>'OddsRatio_working_3-way'!X65^(1/3)*SIN(('OddsRatio_working_3-way'!Y65+4*PI())/3)</f>
        <v>-0.56194085777962344</v>
      </c>
      <c r="AF65" s="11">
        <f>-'OddsRatio_working_3-way'!U65/(3*'OddsRatio_working_3-way'!X65^(1/3))*COS(('OddsRatio_working_3-way'!Y65)/3)</f>
        <v>0.54904320005050611</v>
      </c>
      <c r="AG65" s="11">
        <f>-'OddsRatio_working_3-way'!U65/(3*'OddsRatio_working_3-way'!X65^(1/3))*COS(('OddsRatio_working_3-way'!Y65+2*PI())/3)</f>
        <v>-0.42426691647263814</v>
      </c>
      <c r="AH65" s="11">
        <f>-'OddsRatio_working_3-way'!U65/(3*'OddsRatio_working_3-way'!X65^(1/3))*COS(('OddsRatio_working_3-way'!Y65+4*PI())/3)</f>
        <v>-0.12477628357786781</v>
      </c>
      <c r="AI65" s="11">
        <f>'OddsRatio_working_3-way'!U65/(3*'OddsRatio_working_3-way'!X65^(1/3))*SIN(('OddsRatio_working_3-way'!Y65)/3)</f>
        <v>-0.17291099752156697</v>
      </c>
      <c r="AJ65" s="11">
        <f>'OddsRatio_working_3-way'!U65/(3*'OddsRatio_working_3-way'!X65^(1/3))*SIN(('OddsRatio_working_3-way'!Y65+2*PI())/3)</f>
        <v>-0.38902986025805636</v>
      </c>
      <c r="AK65" s="11">
        <f>'OddsRatio_working_3-way'!U65/(3*'OddsRatio_working_3-way'!X65^(1/3))*SIN(('OddsRatio_working_3-way'!Y65+4*PI())/3)</f>
        <v>0.56194085777962333</v>
      </c>
      <c r="AL65" s="11">
        <f>'OddsRatio_working_3-way'!Z65+'OddsRatio_working_3-way'!AF65</f>
        <v>1.0980864001010122</v>
      </c>
      <c r="AM65" s="11">
        <f>'OddsRatio_working_3-way'!AA65+'OddsRatio_working_3-way'!AG65</f>
        <v>-0.8485338329452764</v>
      </c>
      <c r="AN65" s="11">
        <f>'OddsRatio_working_3-way'!AB65+'OddsRatio_working_3-way'!AH65</f>
        <v>-0.24955256715573565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1.0980864001010122</v>
      </c>
      <c r="AS65" s="11">
        <f>IF(('OddsRatio_working_3-way'!X65=0),IF(Q65&gt;0,-Q65^(1/3),(-Q65)^(1/3)),'OddsRatio_working_3-way'!AM65-'OddsRatio_working_3-way'!R65/3)</f>
        <v>-0.8485338329452764</v>
      </c>
      <c r="AT65" s="11">
        <f>IF(('OddsRatio_working_3-way'!X65=0),IF(Q65&gt;0,-Q65^(1/3),(-Q65)^(1/3)),'OddsRatio_working_3-way'!AN65-'OddsRatio_working_3-way'!R65/3)</f>
        <v>-0.24955256715573565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2.68</v>
      </c>
      <c r="B66" s="4">
        <f>IF('True_Odds_Calculator_3-way'!B67="","",'True_Odds_Calculator_3-way'!B67)</f>
        <v>3.26</v>
      </c>
      <c r="C66" s="4">
        <f>IF('True_Odds_Calculator_3-way'!C67="","",'True_Odds_Calculator_3-way'!C67)</f>
        <v>2.75</v>
      </c>
      <c r="D66" s="9">
        <f t="shared" si="13"/>
        <v>0.35809655593807155</v>
      </c>
      <c r="E66" s="9">
        <f t="shared" si="14"/>
        <v>0.2931350397857268</v>
      </c>
      <c r="F66" s="9">
        <f t="shared" si="15"/>
        <v>0.3487684042762017</v>
      </c>
      <c r="G66" s="9">
        <f t="shared" si="16"/>
        <v>1.0669898300732958</v>
      </c>
      <c r="H66" s="9">
        <f t="shared" si="17"/>
        <v>2.7925429145231373</v>
      </c>
      <c r="I66" s="9">
        <f t="shared" si="18"/>
        <v>3.4113970159656484</v>
      </c>
      <c r="J66" s="9">
        <f t="shared" si="19"/>
        <v>2.8672322026282679</v>
      </c>
      <c r="K66" s="11">
        <f t="shared" si="20"/>
        <v>0.37313432835820892</v>
      </c>
      <c r="L66" s="11">
        <f t="shared" si="21"/>
        <v>0.30674846625766872</v>
      </c>
      <c r="M66" s="11">
        <f t="shared" si="22"/>
        <v>0.36363636363636365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-0.27654810165569244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0.23682479959377678</v>
      </c>
      <c r="Q66" s="11">
        <f>2*'OddsRatio_working_3-way'!K66*'OddsRatio_working_3-way'!L66*'OddsRatio_working_3-way'!M66</f>
        <v>8.3242460314157038E-2</v>
      </c>
      <c r="R66" s="11">
        <f t="shared" si="23"/>
        <v>0</v>
      </c>
      <c r="S66" s="11">
        <f t="shared" si="24"/>
        <v>-0.8563602432123294</v>
      </c>
      <c r="T66" s="11">
        <f t="shared" si="25"/>
        <v>-0.30100535789537064</v>
      </c>
      <c r="U66" s="11">
        <f>'OddsRatio_working_3-way'!S66-'OddsRatio_working_3-way'!R66^2/3</f>
        <v>-0.8563602432123294</v>
      </c>
      <c r="V66" s="11">
        <f>'OddsRatio_working_3-way'!S66*'OddsRatio_working_3-way'!R66/3-2*'OddsRatio_working_3-way'!R66^3/27-'OddsRatio_working_3-way'!T66</f>
        <v>0.30100535789537064</v>
      </c>
      <c r="W66" s="11">
        <f>'OddsRatio_working_3-way'!V66^2+4*'OddsRatio_working_3-way'!U66^3/27</f>
        <v>-2.4349210102325158E-3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0.15251159504440367</v>
      </c>
      <c r="Y66" s="11">
        <f>IF('OddsRatio_working_3-way'!W66&gt;=0,IF('OddsRatio_working_3-way'!V66+SQRT('OddsRatio_working_3-way'!W66)&gt;0,0,PI()),ACOS('OddsRatio_working_3-way'!V66/(2*'OddsRatio_working_3-way'!X66)))</f>
        <v>0.16248839147533944</v>
      </c>
      <c r="Z66" s="11">
        <f>'OddsRatio_working_3-way'!X66^(1/3)*COS('OddsRatio_working_3-way'!Y66/3)</f>
        <v>0.53349491503664803</v>
      </c>
      <c r="AA66" s="11">
        <f>'OddsRatio_working_3-way'!X66^(1/3)*COS(('OddsRatio_working_3-way'!Y66+2*PI())/3)</f>
        <v>-0.29179626039614859</v>
      </c>
      <c r="AB66" s="11">
        <f>'OddsRatio_working_3-way'!X66^(1/3)*COS(('OddsRatio_working_3-way'!Y66+4*PI())/3)</f>
        <v>-0.24169865464049961</v>
      </c>
      <c r="AC66" s="11">
        <f>'OddsRatio_working_3-way'!X66^(1/3)*SIN('OddsRatio_working_3-way'!Y66/3)</f>
        <v>2.8923866168779788E-2</v>
      </c>
      <c r="AD66" s="11">
        <f>'OddsRatio_working_3-way'!X66^(1/3)*SIN(('OddsRatio_working_3-way'!Y66+2*PI())/3)</f>
        <v>0.44755821612716806</v>
      </c>
      <c r="AE66" s="11">
        <f>'OddsRatio_working_3-way'!X66^(1/3)*SIN(('OddsRatio_working_3-way'!Y66+4*PI())/3)</f>
        <v>-0.4764820822959478</v>
      </c>
      <c r="AF66" s="11">
        <f>-'OddsRatio_working_3-way'!U66/(3*'OddsRatio_working_3-way'!X66^(1/3))*COS(('OddsRatio_working_3-way'!Y66)/3)</f>
        <v>0.53349491503664792</v>
      </c>
      <c r="AG66" s="11">
        <f>-'OddsRatio_working_3-way'!U66/(3*'OddsRatio_working_3-way'!X66^(1/3))*COS(('OddsRatio_working_3-way'!Y66+2*PI())/3)</f>
        <v>-0.29179626039614853</v>
      </c>
      <c r="AH66" s="11">
        <f>-'OddsRatio_working_3-way'!U66/(3*'OddsRatio_working_3-way'!X66^(1/3))*COS(('OddsRatio_working_3-way'!Y66+4*PI())/3)</f>
        <v>-0.24169865464049956</v>
      </c>
      <c r="AI66" s="11">
        <f>'OddsRatio_working_3-way'!U66/(3*'OddsRatio_working_3-way'!X66^(1/3))*SIN(('OddsRatio_working_3-way'!Y66)/3)</f>
        <v>-2.8923866168779781E-2</v>
      </c>
      <c r="AJ66" s="11">
        <f>'OddsRatio_working_3-way'!U66/(3*'OddsRatio_working_3-way'!X66^(1/3))*SIN(('OddsRatio_working_3-way'!Y66+2*PI())/3)</f>
        <v>-0.44755821612716801</v>
      </c>
      <c r="AK66" s="11">
        <f>'OddsRatio_working_3-way'!U66/(3*'OddsRatio_working_3-way'!X66^(1/3))*SIN(('OddsRatio_working_3-way'!Y66+4*PI())/3)</f>
        <v>0.47648208229594768</v>
      </c>
      <c r="AL66" s="11">
        <f>'OddsRatio_working_3-way'!Z66+'OddsRatio_working_3-way'!AF66</f>
        <v>1.0669898300732958</v>
      </c>
      <c r="AM66" s="11">
        <f>'OddsRatio_working_3-way'!AA66+'OddsRatio_working_3-way'!AG66</f>
        <v>-0.58359252079229718</v>
      </c>
      <c r="AN66" s="11">
        <f>'OddsRatio_working_3-way'!AB66+'OddsRatio_working_3-way'!AH66</f>
        <v>-0.48339730928099917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1.0669898300732958</v>
      </c>
      <c r="AS66" s="11">
        <f>IF(('OddsRatio_working_3-way'!X66=0),IF(Q66&gt;0,-Q66^(1/3),(-Q66)^(1/3)),'OddsRatio_working_3-way'!AM66-'OddsRatio_working_3-way'!R66/3)</f>
        <v>-0.58359252079229718</v>
      </c>
      <c r="AT66" s="11">
        <f>IF(('OddsRatio_working_3-way'!X66=0),IF(Q66&gt;0,-Q66^(1/3),(-Q66)^(1/3)),'OddsRatio_working_3-way'!AN66-'OddsRatio_working_3-way'!R66/3)</f>
        <v>-0.48339730928099917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2.12</v>
      </c>
      <c r="B67" s="4">
        <f>IF('True_Odds_Calculator_3-way'!B68="","",'True_Odds_Calculator_3-way'!B68)</f>
        <v>3.61</v>
      </c>
      <c r="C67" s="4">
        <f>IF('True_Odds_Calculator_3-way'!C68="","",'True_Odds_Calculator_3-way'!C68)</f>
        <v>3.36</v>
      </c>
      <c r="D67" s="9">
        <f t="shared" si="13"/>
        <v>0.45402577411801037</v>
      </c>
      <c r="E67" s="9">
        <f t="shared" si="14"/>
        <v>0.26299893825574944</v>
      </c>
      <c r="F67" s="9">
        <f t="shared" si="15"/>
        <v>0.28297528762624014</v>
      </c>
      <c r="G67" s="9">
        <f t="shared" si="16"/>
        <v>1.0736769037872476</v>
      </c>
      <c r="H67" s="9">
        <f t="shared" si="17"/>
        <v>2.2025181322417171</v>
      </c>
      <c r="I67" s="9">
        <f t="shared" si="18"/>
        <v>3.8022967188847154</v>
      </c>
      <c r="J67" s="9">
        <f t="shared" si="19"/>
        <v>3.5338774929379047</v>
      </c>
      <c r="K67" s="11">
        <f t="shared" si="20"/>
        <v>0.47169811320754712</v>
      </c>
      <c r="L67" s="11">
        <f t="shared" si="21"/>
        <v>0.2770083102493075</v>
      </c>
      <c r="M67" s="11">
        <f t="shared" si="22"/>
        <v>0.29761904761904762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-0.26827993519050863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0.23682903883342915</v>
      </c>
      <c r="Q67" s="11">
        <f>2*'OddsRatio_working_3-way'!K67*'OddsRatio_working_3-way'!L67*'OddsRatio_working_3-way'!M67</f>
        <v>7.7776367432981663E-2</v>
      </c>
      <c r="R67" s="11">
        <f t="shared" si="23"/>
        <v>0</v>
      </c>
      <c r="S67" s="11">
        <f t="shared" si="24"/>
        <v>-0.88276836158192062</v>
      </c>
      <c r="T67" s="11">
        <f t="shared" si="25"/>
        <v>-0.28990750790867675</v>
      </c>
      <c r="U67" s="11">
        <f>'OddsRatio_working_3-way'!S67-'OddsRatio_working_3-way'!R67^2/3</f>
        <v>-0.88276836158192062</v>
      </c>
      <c r="V67" s="11">
        <f>'OddsRatio_working_3-way'!S67*'OddsRatio_working_3-way'!R67/3-2*'OddsRatio_working_3-way'!R67^3/27-'OddsRatio_working_3-way'!T67</f>
        <v>0.28990750790867675</v>
      </c>
      <c r="W67" s="11">
        <f>'OddsRatio_working_3-way'!V67^2+4*'OddsRatio_working_3-way'!U67^3/27</f>
        <v>-1.7868260760935853E-2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0.1596203495037172</v>
      </c>
      <c r="Y67" s="11">
        <f>IF('OddsRatio_working_3-way'!W67&gt;=0,IF('OddsRatio_working_3-way'!V67+SQRT('OddsRatio_working_3-way'!W67)&gt;0,0,PI()),ACOS('OddsRatio_working_3-way'!V67/(2*'OddsRatio_working_3-way'!X67)))</f>
        <v>0.43203448084492968</v>
      </c>
      <c r="Z67" s="11">
        <f>'OddsRatio_working_3-way'!X67^(1/3)*COS('OddsRatio_working_3-way'!Y67/3)</f>
        <v>0.53683845189362378</v>
      </c>
      <c r="AA67" s="11">
        <f>'OddsRatio_working_3-way'!X67^(1/3)*COS(('OddsRatio_working_3-way'!Y67+2*PI())/3)</f>
        <v>-0.3358391623293337</v>
      </c>
      <c r="AB67" s="11">
        <f>'OddsRatio_working_3-way'!X67^(1/3)*COS(('OddsRatio_working_3-way'!Y67+4*PI())/3)</f>
        <v>-0.20099928956428992</v>
      </c>
      <c r="AC67" s="11">
        <f>'OddsRatio_working_3-way'!X67^(1/3)*SIN('OddsRatio_working_3-way'!Y67/3)</f>
        <v>7.7849836838392847E-2</v>
      </c>
      <c r="AD67" s="11">
        <f>'OddsRatio_working_3-way'!X67^(1/3)*SIN(('OddsRatio_working_3-way'!Y67+2*PI())/3)</f>
        <v>0.42599081864899202</v>
      </c>
      <c r="AE67" s="11">
        <f>'OddsRatio_working_3-way'!X67^(1/3)*SIN(('OddsRatio_working_3-way'!Y67+4*PI())/3)</f>
        <v>-0.50384065548738488</v>
      </c>
      <c r="AF67" s="11">
        <f>-'OddsRatio_working_3-way'!U67/(3*'OddsRatio_working_3-way'!X67^(1/3))*COS(('OddsRatio_working_3-way'!Y67)/3)</f>
        <v>0.53683845189362367</v>
      </c>
      <c r="AG67" s="11">
        <f>-'OddsRatio_working_3-way'!U67/(3*'OddsRatio_working_3-way'!X67^(1/3))*COS(('OddsRatio_working_3-way'!Y67+2*PI())/3)</f>
        <v>-0.33583916232933364</v>
      </c>
      <c r="AH67" s="11">
        <f>-'OddsRatio_working_3-way'!U67/(3*'OddsRatio_working_3-way'!X67^(1/3))*COS(('OddsRatio_working_3-way'!Y67+4*PI())/3)</f>
        <v>-0.20099928956428986</v>
      </c>
      <c r="AI67" s="11">
        <f>'OddsRatio_working_3-way'!U67/(3*'OddsRatio_working_3-way'!X67^(1/3))*SIN(('OddsRatio_working_3-way'!Y67)/3)</f>
        <v>-7.7849836838392833E-2</v>
      </c>
      <c r="AJ67" s="11">
        <f>'OddsRatio_working_3-way'!U67/(3*'OddsRatio_working_3-way'!X67^(1/3))*SIN(('OddsRatio_working_3-way'!Y67+2*PI())/3)</f>
        <v>-0.42599081864899196</v>
      </c>
      <c r="AK67" s="11">
        <f>'OddsRatio_working_3-way'!U67/(3*'OddsRatio_working_3-way'!X67^(1/3))*SIN(('OddsRatio_working_3-way'!Y67+4*PI())/3)</f>
        <v>0.50384065548738477</v>
      </c>
      <c r="AL67" s="11">
        <f>'OddsRatio_working_3-way'!Z67+'OddsRatio_working_3-way'!AF67</f>
        <v>1.0736769037872476</v>
      </c>
      <c r="AM67" s="11">
        <f>'OddsRatio_working_3-way'!AA67+'OddsRatio_working_3-way'!AG67</f>
        <v>-0.67167832465866728</v>
      </c>
      <c r="AN67" s="11">
        <f>'OddsRatio_working_3-way'!AB67+'OddsRatio_working_3-way'!AH67</f>
        <v>-0.40199857912857978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1.0736769037872476</v>
      </c>
      <c r="AS67" s="11">
        <f>IF(('OddsRatio_working_3-way'!X67=0),IF(Q67&gt;0,-Q67^(1/3),(-Q67)^(1/3)),'OddsRatio_working_3-way'!AM67-'OddsRatio_working_3-way'!R67/3)</f>
        <v>-0.67167832465866728</v>
      </c>
      <c r="AT67" s="11">
        <f>IF(('OddsRatio_working_3-way'!X67=0),IF(Q67&gt;0,-Q67^(1/3),(-Q67)^(1/3)),'OddsRatio_working_3-way'!AN67-'OddsRatio_working_3-way'!R67/3)</f>
        <v>-0.40199857912857978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1.98</v>
      </c>
      <c r="B68" s="4">
        <f>IF('True_Odds_Calculator_3-way'!B69="","",'True_Odds_Calculator_3-way'!B69)</f>
        <v>3.59</v>
      </c>
      <c r="C68" s="4">
        <f>IF('True_Odds_Calculator_3-way'!C69="","",'True_Odds_Calculator_3-way'!C69)</f>
        <v>3.8</v>
      </c>
      <c r="D68" s="9">
        <f t="shared" ref="D68:D131" si="26">(K68/(AR68+K68-(AR68*K68)))</f>
        <v>0.48673478241867824</v>
      </c>
      <c r="E68" s="9">
        <f t="shared" ref="E68:E131" si="27">(L68/(AR68+L68-(AR68*L68)))</f>
        <v>0.26406744995010345</v>
      </c>
      <c r="F68" s="9">
        <f t="shared" ref="F68:F131" si="28">(M68/(AR68+M68-(AR68*M68)))</f>
        <v>0.24919776763121826</v>
      </c>
      <c r="G68" s="9">
        <f t="shared" ref="G68:G131" si="29">AR68</f>
        <v>1.0760275140756532</v>
      </c>
      <c r="H68" s="9">
        <f t="shared" ref="H68:H131" si="30">IF(A68="","",1/D68)</f>
        <v>2.05450696379414</v>
      </c>
      <c r="I68" s="9">
        <f t="shared" ref="I68:I131" si="31">IF(B68="","",1/E68)</f>
        <v>3.7869112614559417</v>
      </c>
      <c r="J68" s="9">
        <f t="shared" ref="J68:J131" si="32">IF(C68="","",1/F68)</f>
        <v>4.0128770394118289</v>
      </c>
      <c r="K68" s="11">
        <f t="shared" ref="K68:K131" si="33">1/A68</f>
        <v>0.50505050505050508</v>
      </c>
      <c r="L68" s="11">
        <f t="shared" ref="L68:L131" si="34">1/B68</f>
        <v>0.2785515320334262</v>
      </c>
      <c r="M68" s="11">
        <f t="shared" ref="M68:M131" si="35">1/C68</f>
        <v>0.26315789473684209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-0.26311198778578926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0.23582845016652382</v>
      </c>
      <c r="Q68" s="11">
        <f>2*'OddsRatio_working_3-way'!K68*'OddsRatio_working_3-way'!L68*'OddsRatio_working_3-way'!M68</f>
        <v>7.4043469440038867E-2</v>
      </c>
      <c r="R68" s="11">
        <f t="shared" ref="R68:R131" si="36">O68/N68</f>
        <v>0</v>
      </c>
      <c r="S68" s="11">
        <f t="shared" ref="S68:S131" si="37">P68/N68</f>
        <v>-0.8963044677330394</v>
      </c>
      <c r="T68" s="11">
        <f t="shared" ref="T68:T131" si="38">Q68/N68</f>
        <v>-0.28141427558337184</v>
      </c>
      <c r="U68" s="11">
        <f>'OddsRatio_working_3-way'!S68-'OddsRatio_working_3-way'!R68^2/3</f>
        <v>-0.8963044677330394</v>
      </c>
      <c r="V68" s="11">
        <f>'OddsRatio_working_3-way'!S68*'OddsRatio_working_3-way'!R68/3-2*'OddsRatio_working_3-way'!R68^3/27-'OddsRatio_working_3-way'!T68</f>
        <v>0.28141427558337184</v>
      </c>
      <c r="W68" s="11">
        <f>'OddsRatio_working_3-way'!V68^2+4*'OddsRatio_working_3-way'!U68^3/27</f>
        <v>-2.7481069188277404E-2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0.16330574369138962</v>
      </c>
      <c r="Y68" s="11">
        <f>IF('OddsRatio_working_3-way'!W68&gt;=0,IF('OddsRatio_working_3-way'!V68+SQRT('OddsRatio_working_3-way'!W68)&gt;0,0,PI()),ACOS('OddsRatio_working_3-way'!V68/(2*'OddsRatio_working_3-way'!X68)))</f>
        <v>0.53234777848693038</v>
      </c>
      <c r="Z68" s="11">
        <f>'OddsRatio_working_3-way'!X68^(1/3)*COS('OddsRatio_working_3-way'!Y68/3)</f>
        <v>0.53801375703782661</v>
      </c>
      <c r="AA68" s="11">
        <f>'OddsRatio_working_3-way'!X68^(1/3)*COS(('OddsRatio_working_3-way'!Y68+2*PI())/3)</f>
        <v>-0.3525653302864738</v>
      </c>
      <c r="AB68" s="11">
        <f>'OddsRatio_working_3-way'!X68^(1/3)*COS(('OddsRatio_working_3-way'!Y68+4*PI())/3)</f>
        <v>-0.18544842675135287</v>
      </c>
      <c r="AC68" s="11">
        <f>'OddsRatio_working_3-way'!X68^(1/3)*SIN('OddsRatio_working_3-way'!Y68/3)</f>
        <v>9.6484989242138802E-2</v>
      </c>
      <c r="AD68" s="11">
        <f>'OddsRatio_working_3-way'!X68^(1/3)*SIN(('OddsRatio_working_3-way'!Y68+2*PI())/3)</f>
        <v>0.41769108655919718</v>
      </c>
      <c r="AE68" s="11">
        <f>'OddsRatio_working_3-way'!X68^(1/3)*SIN(('OddsRatio_working_3-way'!Y68+4*PI())/3)</f>
        <v>-0.51417607580133606</v>
      </c>
      <c r="AF68" s="11">
        <f>-'OddsRatio_working_3-way'!U68/(3*'OddsRatio_working_3-way'!X68^(1/3))*COS(('OddsRatio_working_3-way'!Y68)/3)</f>
        <v>0.53801375703782661</v>
      </c>
      <c r="AG68" s="11">
        <f>-'OddsRatio_working_3-way'!U68/(3*'OddsRatio_working_3-way'!X68^(1/3))*COS(('OddsRatio_working_3-way'!Y68+2*PI())/3)</f>
        <v>-0.3525653302864738</v>
      </c>
      <c r="AH68" s="11">
        <f>-'OddsRatio_working_3-way'!U68/(3*'OddsRatio_working_3-way'!X68^(1/3))*COS(('OddsRatio_working_3-way'!Y68+4*PI())/3)</f>
        <v>-0.18544842675135287</v>
      </c>
      <c r="AI68" s="11">
        <f>'OddsRatio_working_3-way'!U68/(3*'OddsRatio_working_3-way'!X68^(1/3))*SIN(('OddsRatio_working_3-way'!Y68)/3)</f>
        <v>-9.6484989242138802E-2</v>
      </c>
      <c r="AJ68" s="11">
        <f>'OddsRatio_working_3-way'!U68/(3*'OddsRatio_working_3-way'!X68^(1/3))*SIN(('OddsRatio_working_3-way'!Y68+2*PI())/3)</f>
        <v>-0.41769108655919718</v>
      </c>
      <c r="AK68" s="11">
        <f>'OddsRatio_working_3-way'!U68/(3*'OddsRatio_working_3-way'!X68^(1/3))*SIN(('OddsRatio_working_3-way'!Y68+4*PI())/3)</f>
        <v>0.51417607580133606</v>
      </c>
      <c r="AL68" s="11">
        <f>'OddsRatio_working_3-way'!Z68+'OddsRatio_working_3-way'!AF68</f>
        <v>1.0760275140756532</v>
      </c>
      <c r="AM68" s="11">
        <f>'OddsRatio_working_3-way'!AA68+'OddsRatio_working_3-way'!AG68</f>
        <v>-0.7051306605729476</v>
      </c>
      <c r="AN68" s="11">
        <f>'OddsRatio_working_3-way'!AB68+'OddsRatio_working_3-way'!AH68</f>
        <v>-0.37089685350270574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1.0760275140756532</v>
      </c>
      <c r="AS68" s="11">
        <f>IF(('OddsRatio_working_3-way'!X68=0),IF(Q68&gt;0,-Q68^(1/3),(-Q68)^(1/3)),'OddsRatio_working_3-way'!AM68-'OddsRatio_working_3-way'!R68/3)</f>
        <v>-0.7051306605729476</v>
      </c>
      <c r="AT68" s="11">
        <f>IF(('OddsRatio_working_3-way'!X68=0),IF(Q68&gt;0,-Q68^(1/3),(-Q68)^(1/3)),'OddsRatio_working_3-way'!AN68-'OddsRatio_working_3-way'!R68/3)</f>
        <v>-0.37089685350270574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</v>
      </c>
      <c r="B69" s="4">
        <f>IF('True_Odds_Calculator_3-way'!B70="","",'True_Odds_Calculator_3-way'!B70)</f>
        <v>3.2</v>
      </c>
      <c r="C69" s="4">
        <f>IF('True_Odds_Calculator_3-way'!C70="","",'True_Odds_Calculator_3-way'!C70)</f>
        <v>2.59</v>
      </c>
      <c r="D69" s="9">
        <f t="shared" si="26"/>
        <v>0.33035612016878324</v>
      </c>
      <c r="E69" s="9">
        <f t="shared" si="27"/>
        <v>0.29876656228475218</v>
      </c>
      <c r="F69" s="9">
        <f t="shared" si="28"/>
        <v>0.37087731754646469</v>
      </c>
      <c r="G69" s="9">
        <f t="shared" si="29"/>
        <v>1.0668612620208748</v>
      </c>
      <c r="H69" s="9">
        <f t="shared" si="30"/>
        <v>3.0270363978396615</v>
      </c>
      <c r="I69" s="9">
        <f t="shared" si="31"/>
        <v>3.3470947764459247</v>
      </c>
      <c r="J69" s="9">
        <f t="shared" si="32"/>
        <v>2.6963094066131905</v>
      </c>
      <c r="K69" s="11">
        <f t="shared" si="33"/>
        <v>0.34482758620689657</v>
      </c>
      <c r="L69" s="11">
        <f t="shared" si="34"/>
        <v>0.3125</v>
      </c>
      <c r="M69" s="11">
        <f t="shared" si="35"/>
        <v>0.38610038610038611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-0.27651943815736924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0.23673612035681002</v>
      </c>
      <c r="Q69" s="11">
        <f>2*'OddsRatio_working_3-way'!K69*'OddsRatio_working_3-way'!L69*'OddsRatio_working_3-way'!M69</f>
        <v>8.321129010784184E-2</v>
      </c>
      <c r="R69" s="11">
        <f t="shared" si="36"/>
        <v>0</v>
      </c>
      <c r="S69" s="11">
        <f t="shared" si="37"/>
        <v>-0.85612831392374578</v>
      </c>
      <c r="T69" s="11">
        <f t="shared" si="38"/>
        <v>-0.30092383617706359</v>
      </c>
      <c r="U69" s="11">
        <f>'OddsRatio_working_3-way'!S69-'OddsRatio_working_3-way'!R69^2/3</f>
        <v>-0.85612831392374578</v>
      </c>
      <c r="V69" s="11">
        <f>'OddsRatio_working_3-way'!S69*'OddsRatio_working_3-way'!R69/3-2*'OddsRatio_working_3-way'!R69^3/27-'OddsRatio_working_3-way'!T69</f>
        <v>0.30092383617706359</v>
      </c>
      <c r="W69" s="11">
        <f>'OddsRatio_working_3-way'!V69^2+4*'OddsRatio_working_3-way'!U69^3/27</f>
        <v>-2.4084180021898688E-3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0.1524496418343694</v>
      </c>
      <c r="Y69" s="11">
        <f>IF('OddsRatio_working_3-way'!W69&gt;=0,IF('OddsRatio_working_3-way'!V69+SQRT('OddsRatio_working_3-way'!W69)&gt;0,0,PI()),ACOS('OddsRatio_working_3-way'!V69/(2*'OddsRatio_working_3-way'!X69)))</f>
        <v>0.16166009135390413</v>
      </c>
      <c r="Z69" s="11">
        <f>'OddsRatio_working_3-way'!X69^(1/3)*COS('OddsRatio_working_3-way'!Y69/3)</f>
        <v>0.53343063101043742</v>
      </c>
      <c r="AA69" s="11">
        <f>'OddsRatio_working_3-way'!X69^(1/3)*COS(('OddsRatio_working_3-way'!Y69+2*PI())/3)</f>
        <v>-0.29163317869192473</v>
      </c>
      <c r="AB69" s="11">
        <f>'OddsRatio_working_3-way'!X69^(1/3)*COS(('OddsRatio_working_3-way'!Y69+4*PI())/3)</f>
        <v>-0.24179745231851274</v>
      </c>
      <c r="AC69" s="11">
        <f>'OddsRatio_working_3-way'!X69^(1/3)*SIN('OddsRatio_working_3-way'!Y69/3)</f>
        <v>2.8772670036950113E-2</v>
      </c>
      <c r="AD69" s="11">
        <f>'OddsRatio_working_3-way'!X69^(1/3)*SIN(('OddsRatio_working_3-way'!Y69+2*PI())/3)</f>
        <v>0.44757814259332696</v>
      </c>
      <c r="AE69" s="11">
        <f>'OddsRatio_working_3-way'!X69^(1/3)*SIN(('OddsRatio_working_3-way'!Y69+4*PI())/3)</f>
        <v>-0.4763508126302769</v>
      </c>
      <c r="AF69" s="11">
        <f>-'OddsRatio_working_3-way'!U69/(3*'OddsRatio_working_3-way'!X69^(1/3))*COS(('OddsRatio_working_3-way'!Y69)/3)</f>
        <v>0.53343063101043742</v>
      </c>
      <c r="AG69" s="11">
        <f>-'OddsRatio_working_3-way'!U69/(3*'OddsRatio_working_3-way'!X69^(1/3))*COS(('OddsRatio_working_3-way'!Y69+2*PI())/3)</f>
        <v>-0.29163317869192473</v>
      </c>
      <c r="AH69" s="11">
        <f>-'OddsRatio_working_3-way'!U69/(3*'OddsRatio_working_3-way'!X69^(1/3))*COS(('OddsRatio_working_3-way'!Y69+4*PI())/3)</f>
        <v>-0.24179745231851274</v>
      </c>
      <c r="AI69" s="11">
        <f>'OddsRatio_working_3-way'!U69/(3*'OddsRatio_working_3-way'!X69^(1/3))*SIN(('OddsRatio_working_3-way'!Y69)/3)</f>
        <v>-2.8772670036950113E-2</v>
      </c>
      <c r="AJ69" s="11">
        <f>'OddsRatio_working_3-way'!U69/(3*'OddsRatio_working_3-way'!X69^(1/3))*SIN(('OddsRatio_working_3-way'!Y69+2*PI())/3)</f>
        <v>-0.44757814259332696</v>
      </c>
      <c r="AK69" s="11">
        <f>'OddsRatio_working_3-way'!U69/(3*'OddsRatio_working_3-way'!X69^(1/3))*SIN(('OddsRatio_working_3-way'!Y69+4*PI())/3)</f>
        <v>0.4763508126302769</v>
      </c>
      <c r="AL69" s="11">
        <f>'OddsRatio_working_3-way'!Z69+'OddsRatio_working_3-way'!AF69</f>
        <v>1.0668612620208748</v>
      </c>
      <c r="AM69" s="11">
        <f>'OddsRatio_working_3-way'!AA69+'OddsRatio_working_3-way'!AG69</f>
        <v>-0.58326635738384947</v>
      </c>
      <c r="AN69" s="11">
        <f>'OddsRatio_working_3-way'!AB69+'OddsRatio_working_3-way'!AH69</f>
        <v>-0.48359490463702548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1.0668612620208748</v>
      </c>
      <c r="AS69" s="11">
        <f>IF(('OddsRatio_working_3-way'!X69=0),IF(Q69&gt;0,-Q69^(1/3),(-Q69)^(1/3)),'OddsRatio_working_3-way'!AM69-'OddsRatio_working_3-way'!R69/3)</f>
        <v>-0.58326635738384947</v>
      </c>
      <c r="AT69" s="11">
        <f>IF(('OddsRatio_working_3-way'!X69=0),IF(Q69&gt;0,-Q69^(1/3),(-Q69)^(1/3)),'OddsRatio_working_3-way'!AN69-'OddsRatio_working_3-way'!R69/3)</f>
        <v>-0.48359490463702548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2.66</v>
      </c>
      <c r="B70" s="4">
        <f>IF('True_Odds_Calculator_3-way'!B71="","",'True_Odds_Calculator_3-way'!B71)</f>
        <v>3.33</v>
      </c>
      <c r="C70" s="4">
        <f>IF('True_Odds_Calculator_3-way'!C71="","",'True_Odds_Calculator_3-way'!C71)</f>
        <v>2.72</v>
      </c>
      <c r="D70" s="9">
        <f t="shared" si="26"/>
        <v>0.36070993328872747</v>
      </c>
      <c r="E70" s="9">
        <f t="shared" si="27"/>
        <v>0.28672676769771327</v>
      </c>
      <c r="F70" s="9">
        <f t="shared" si="28"/>
        <v>0.35256329901355915</v>
      </c>
      <c r="G70" s="9">
        <f t="shared" si="29"/>
        <v>1.0676570354123762</v>
      </c>
      <c r="H70" s="9">
        <f t="shared" si="30"/>
        <v>2.7723106787845451</v>
      </c>
      <c r="I70" s="9">
        <f t="shared" si="31"/>
        <v>3.4876408925108366</v>
      </c>
      <c r="J70" s="9">
        <f t="shared" si="32"/>
        <v>2.8363701009092872</v>
      </c>
      <c r="K70" s="11">
        <f t="shared" si="33"/>
        <v>0.37593984962406013</v>
      </c>
      <c r="L70" s="11">
        <f t="shared" si="34"/>
        <v>0.3003003003003003</v>
      </c>
      <c r="M70" s="11">
        <f t="shared" si="35"/>
        <v>0.36764705882352938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-0.27611988370502294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0.23699617352868124</v>
      </c>
      <c r="Q70" s="11">
        <f>2*'OddsRatio_working_3-way'!K70*'OddsRatio_working_3-way'!L70*'OddsRatio_working_3-way'!M70</f>
        <v>8.3010918924231597E-2</v>
      </c>
      <c r="R70" s="11">
        <f t="shared" si="36"/>
        <v>0</v>
      </c>
      <c r="S70" s="11">
        <f t="shared" si="37"/>
        <v>-0.85830897198936495</v>
      </c>
      <c r="T70" s="11">
        <f t="shared" si="38"/>
        <v>-0.30063361540783357</v>
      </c>
      <c r="U70" s="11">
        <f>'OddsRatio_working_3-way'!S70-'OddsRatio_working_3-way'!R70^2/3</f>
        <v>-0.85830897198936495</v>
      </c>
      <c r="V70" s="11">
        <f>'OddsRatio_working_3-way'!S70*'OddsRatio_working_3-way'!R70/3-2*'OddsRatio_working_3-way'!R70^3/27-'OddsRatio_working_3-way'!T70</f>
        <v>0.30063361540783357</v>
      </c>
      <c r="W70" s="11">
        <f>'OddsRatio_working_3-way'!V70^2+4*'OddsRatio_working_3-way'!U70^3/27</f>
        <v>-3.2951803860401113E-3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0.15303247294220376</v>
      </c>
      <c r="Y70" s="11">
        <f>IF('OddsRatio_working_3-way'!W70&gt;=0,IF('OddsRatio_working_3-way'!V70+SQRT('OddsRatio_working_3-way'!W70)&gt;0,0,PI()),ACOS('OddsRatio_working_3-way'!V70/(2*'OddsRatio_working_3-way'!X70)))</f>
        <v>0.18867121817704202</v>
      </c>
      <c r="Z70" s="11">
        <f>'OddsRatio_working_3-way'!X70^(1/3)*COS('OddsRatio_working_3-way'!Y70/3)</f>
        <v>0.53382851770618822</v>
      </c>
      <c r="AA70" s="11">
        <f>'OddsRatio_working_3-way'!X70^(1/3)*COS(('OddsRatio_working_3-way'!Y70+2*PI())/3)</f>
        <v>-0.2960274562050122</v>
      </c>
      <c r="AB70" s="11">
        <f>'OddsRatio_working_3-way'!X70^(1/3)*COS(('OddsRatio_working_3-way'!Y70+4*PI())/3)</f>
        <v>-0.23780106150117608</v>
      </c>
      <c r="AC70" s="11">
        <f>'OddsRatio_working_3-way'!X70^(1/3)*SIN('OddsRatio_working_3-way'!Y70/3)</f>
        <v>3.3617024656201214E-2</v>
      </c>
      <c r="AD70" s="11">
        <f>'OddsRatio_working_3-way'!X70^(1/3)*SIN(('OddsRatio_working_3-way'!Y70+2*PI())/3)</f>
        <v>0.4455005452700494</v>
      </c>
      <c r="AE70" s="11">
        <f>'OddsRatio_working_3-way'!X70^(1/3)*SIN(('OddsRatio_working_3-way'!Y70+4*PI())/3)</f>
        <v>-0.47911756992625054</v>
      </c>
      <c r="AF70" s="11">
        <f>-'OddsRatio_working_3-way'!U70/(3*'OddsRatio_working_3-way'!X70^(1/3))*COS(('OddsRatio_working_3-way'!Y70)/3)</f>
        <v>0.53382851770618811</v>
      </c>
      <c r="AG70" s="11">
        <f>-'OddsRatio_working_3-way'!U70/(3*'OddsRatio_working_3-way'!X70^(1/3))*COS(('OddsRatio_working_3-way'!Y70+2*PI())/3)</f>
        <v>-0.29602745620501214</v>
      </c>
      <c r="AH70" s="11">
        <f>-'OddsRatio_working_3-way'!U70/(3*'OddsRatio_working_3-way'!X70^(1/3))*COS(('OddsRatio_working_3-way'!Y70+4*PI())/3)</f>
        <v>-0.23780106150117603</v>
      </c>
      <c r="AI70" s="11">
        <f>'OddsRatio_working_3-way'!U70/(3*'OddsRatio_working_3-way'!X70^(1/3))*SIN(('OddsRatio_working_3-way'!Y70)/3)</f>
        <v>-3.3617024656201207E-2</v>
      </c>
      <c r="AJ70" s="11">
        <f>'OddsRatio_working_3-way'!U70/(3*'OddsRatio_working_3-way'!X70^(1/3))*SIN(('OddsRatio_working_3-way'!Y70+2*PI())/3)</f>
        <v>-0.44550054527004929</v>
      </c>
      <c r="AK70" s="11">
        <f>'OddsRatio_working_3-way'!U70/(3*'OddsRatio_working_3-way'!X70^(1/3))*SIN(('OddsRatio_working_3-way'!Y70+4*PI())/3)</f>
        <v>0.47911756992625043</v>
      </c>
      <c r="AL70" s="11">
        <f>'OddsRatio_working_3-way'!Z70+'OddsRatio_working_3-way'!AF70</f>
        <v>1.0676570354123762</v>
      </c>
      <c r="AM70" s="11">
        <f>'OddsRatio_working_3-way'!AA70+'OddsRatio_working_3-way'!AG70</f>
        <v>-0.59205491241002428</v>
      </c>
      <c r="AN70" s="11">
        <f>'OddsRatio_working_3-way'!AB70+'OddsRatio_working_3-way'!AH70</f>
        <v>-0.47560212300235211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1.0676570354123762</v>
      </c>
      <c r="AS70" s="11">
        <f>IF(('OddsRatio_working_3-way'!X70=0),IF(Q70&gt;0,-Q70^(1/3),(-Q70)^(1/3)),'OddsRatio_working_3-way'!AM70-'OddsRatio_working_3-way'!R70/3)</f>
        <v>-0.59205491241002428</v>
      </c>
      <c r="AT70" s="11">
        <f>IF(('OddsRatio_working_3-way'!X70=0),IF(Q70&gt;0,-Q70^(1/3),(-Q70)^(1/3)),'OddsRatio_working_3-way'!AN70-'OddsRatio_working_3-way'!R70/3)</f>
        <v>-0.47560212300235211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2.17</v>
      </c>
      <c r="B71" s="4">
        <f>IF('True_Odds_Calculator_3-way'!B72="","",'True_Odds_Calculator_3-way'!B72)</f>
        <v>3.45</v>
      </c>
      <c r="C71" s="4">
        <f>IF('True_Odds_Calculator_3-way'!C72="","",'True_Odds_Calculator_3-way'!C72)</f>
        <v>3.39</v>
      </c>
      <c r="D71" s="9">
        <f t="shared" si="26"/>
        <v>0.44357084027077853</v>
      </c>
      <c r="E71" s="9">
        <f t="shared" si="27"/>
        <v>0.27572510765526476</v>
      </c>
      <c r="F71" s="9">
        <f t="shared" si="28"/>
        <v>0.28070405207395688</v>
      </c>
      <c r="G71" s="9">
        <f t="shared" si="29"/>
        <v>1.0721635311075119</v>
      </c>
      <c r="H71" s="9">
        <f t="shared" si="30"/>
        <v>2.2544313313957889</v>
      </c>
      <c r="I71" s="9">
        <f t="shared" si="31"/>
        <v>3.6268006512134034</v>
      </c>
      <c r="J71" s="9">
        <f t="shared" si="32"/>
        <v>3.5624708393469531</v>
      </c>
      <c r="K71" s="11">
        <f t="shared" si="33"/>
        <v>0.46082949308755761</v>
      </c>
      <c r="L71" s="11">
        <f t="shared" si="34"/>
        <v>0.28985507246376813</v>
      </c>
      <c r="M71" s="11">
        <f t="shared" si="35"/>
        <v>0.29498525073746312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-0.26994253372885357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0.2368077682404533</v>
      </c>
      <c r="Q71" s="11">
        <f>2*'OddsRatio_working_3-way'!K71*'OddsRatio_working_3-way'!L71*'OddsRatio_working_3-way'!M71</f>
        <v>7.8804581777189103E-2</v>
      </c>
      <c r="R71" s="11">
        <f t="shared" si="36"/>
        <v>0</v>
      </c>
      <c r="S71" s="11">
        <f t="shared" si="37"/>
        <v>-0.87725252100625672</v>
      </c>
      <c r="T71" s="11">
        <f t="shared" si="38"/>
        <v>-0.29193095540973596</v>
      </c>
      <c r="U71" s="11">
        <f>'OddsRatio_working_3-way'!S71-'OddsRatio_working_3-way'!R71^2/3</f>
        <v>-0.87725252100625672</v>
      </c>
      <c r="V71" s="11">
        <f>'OddsRatio_working_3-way'!S71*'OddsRatio_working_3-way'!R71/3-2*'OddsRatio_working_3-way'!R71^3/27-'OddsRatio_working_3-way'!T71</f>
        <v>0.29193095540973596</v>
      </c>
      <c r="W71" s="11">
        <f>'OddsRatio_working_3-way'!V71^2+4*'OddsRatio_working_3-way'!U71^3/27</f>
        <v>-1.4792460158561879E-2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0.15812664456457293</v>
      </c>
      <c r="Y71" s="11">
        <f>IF('OddsRatio_working_3-way'!W71&gt;=0,IF('OddsRatio_working_3-way'!V71+SQRT('OddsRatio_working_3-way'!W71)&gt;0,0,PI()),ACOS('OddsRatio_working_3-way'!V71/(2*'OddsRatio_working_3-way'!X71)))</f>
        <v>0.39475130744382825</v>
      </c>
      <c r="Z71" s="11">
        <f>'OddsRatio_working_3-way'!X71^(1/3)*COS('OddsRatio_working_3-way'!Y71/3)</f>
        <v>0.53608176555375608</v>
      </c>
      <c r="AA71" s="11">
        <f>'OddsRatio_working_3-way'!X71^(1/3)*COS(('OddsRatio_working_3-way'!Y71+2*PI())/3)</f>
        <v>-0.3294850503775546</v>
      </c>
      <c r="AB71" s="11">
        <f>'OddsRatio_working_3-way'!X71^(1/3)*COS(('OddsRatio_working_3-way'!Y71+4*PI())/3)</f>
        <v>-0.2065967151762016</v>
      </c>
      <c r="AC71" s="11">
        <f>'OddsRatio_working_3-way'!X71^(1/3)*SIN('OddsRatio_working_3-way'!Y71/3)</f>
        <v>7.0949613408766321E-2</v>
      </c>
      <c r="AD71" s="11">
        <f>'OddsRatio_working_3-way'!X71^(1/3)*SIN(('OddsRatio_working_3-way'!Y71+2*PI())/3)</f>
        <v>0.4287856207707833</v>
      </c>
      <c r="AE71" s="11">
        <f>'OddsRatio_working_3-way'!X71^(1/3)*SIN(('OddsRatio_working_3-way'!Y71+4*PI())/3)</f>
        <v>-0.4997352341795494</v>
      </c>
      <c r="AF71" s="11">
        <f>-'OddsRatio_working_3-way'!U71/(3*'OddsRatio_working_3-way'!X71^(1/3))*COS(('OddsRatio_working_3-way'!Y71)/3)</f>
        <v>0.53608176555375597</v>
      </c>
      <c r="AG71" s="11">
        <f>-'OddsRatio_working_3-way'!U71/(3*'OddsRatio_working_3-way'!X71^(1/3))*COS(('OddsRatio_working_3-way'!Y71+2*PI())/3)</f>
        <v>-0.32948505037755449</v>
      </c>
      <c r="AH71" s="11">
        <f>-'OddsRatio_working_3-way'!U71/(3*'OddsRatio_working_3-way'!X71^(1/3))*COS(('OddsRatio_working_3-way'!Y71+4*PI())/3)</f>
        <v>-0.20659671517620154</v>
      </c>
      <c r="AI71" s="11">
        <f>'OddsRatio_working_3-way'!U71/(3*'OddsRatio_working_3-way'!X71^(1/3))*SIN(('OddsRatio_working_3-way'!Y71)/3)</f>
        <v>-7.0949613408766307E-2</v>
      </c>
      <c r="AJ71" s="11">
        <f>'OddsRatio_working_3-way'!U71/(3*'OddsRatio_working_3-way'!X71^(1/3))*SIN(('OddsRatio_working_3-way'!Y71+2*PI())/3)</f>
        <v>-0.42878562077078319</v>
      </c>
      <c r="AK71" s="11">
        <f>'OddsRatio_working_3-way'!U71/(3*'OddsRatio_working_3-way'!X71^(1/3))*SIN(('OddsRatio_working_3-way'!Y71+4*PI())/3)</f>
        <v>0.49973523417954929</v>
      </c>
      <c r="AL71" s="11">
        <f>'OddsRatio_working_3-way'!Z71+'OddsRatio_working_3-way'!AF71</f>
        <v>1.0721635311075119</v>
      </c>
      <c r="AM71" s="11">
        <f>'OddsRatio_working_3-way'!AA71+'OddsRatio_working_3-way'!AG71</f>
        <v>-0.65897010075510909</v>
      </c>
      <c r="AN71" s="11">
        <f>'OddsRatio_working_3-way'!AB71+'OddsRatio_working_3-way'!AH71</f>
        <v>-0.41319343035240313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1.0721635311075119</v>
      </c>
      <c r="AS71" s="11">
        <f>IF(('OddsRatio_working_3-way'!X71=0),IF(Q71&gt;0,-Q71^(1/3),(-Q71)^(1/3)),'OddsRatio_working_3-way'!AM71-'OddsRatio_working_3-way'!R71/3)</f>
        <v>-0.65897010075510909</v>
      </c>
      <c r="AT71" s="11">
        <f>IF(('OddsRatio_working_3-way'!X71=0),IF(Q71&gt;0,-Q71^(1/3),(-Q71)^(1/3)),'OddsRatio_working_3-way'!AN71-'OddsRatio_working_3-way'!R71/3)</f>
        <v>-0.41319343035240313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2.7</v>
      </c>
      <c r="B72" s="4">
        <f>IF('True_Odds_Calculator_3-way'!B73="","",'True_Odds_Calculator_3-way'!B73)</f>
        <v>3.15</v>
      </c>
      <c r="C72" s="4">
        <f>IF('True_Odds_Calculator_3-way'!C73="","",'True_Odds_Calculator_3-way'!C73)</f>
        <v>2.81</v>
      </c>
      <c r="D72" s="9">
        <f t="shared" si="26"/>
        <v>0.35534236940545466</v>
      </c>
      <c r="E72" s="9">
        <f t="shared" si="27"/>
        <v>0.30354417480048629</v>
      </c>
      <c r="F72" s="9">
        <f t="shared" si="28"/>
        <v>0.34111345579405894</v>
      </c>
      <c r="G72" s="9">
        <f t="shared" si="29"/>
        <v>1.0671690279221369</v>
      </c>
      <c r="H72" s="9">
        <f t="shared" si="30"/>
        <v>2.8141873474676324</v>
      </c>
      <c r="I72" s="9">
        <f t="shared" si="31"/>
        <v>3.2944134100325946</v>
      </c>
      <c r="J72" s="9">
        <f t="shared" si="32"/>
        <v>2.9315759405390676</v>
      </c>
      <c r="K72" s="11">
        <f t="shared" si="33"/>
        <v>0.37037037037037035</v>
      </c>
      <c r="L72" s="11">
        <f t="shared" si="34"/>
        <v>0.31746031746031744</v>
      </c>
      <c r="M72" s="11">
        <f t="shared" si="35"/>
        <v>0.35587188612099646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-0.27681225822783739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0.23682949740680068</v>
      </c>
      <c r="Q72" s="11">
        <f>2*'OddsRatio_working_3-way'!K72*'OddsRatio_working_3-way'!L72*'OddsRatio_working_3-way'!M72</f>
        <v>8.3685334772721082E-2</v>
      </c>
      <c r="R72" s="11">
        <f t="shared" si="36"/>
        <v>0</v>
      </c>
      <c r="S72" s="11">
        <f t="shared" si="37"/>
        <v>-0.85556000634867879</v>
      </c>
      <c r="T72" s="11">
        <f t="shared" si="38"/>
        <v>-0.30231802344476283</v>
      </c>
      <c r="U72" s="11">
        <f>'OddsRatio_working_3-way'!S72-'OddsRatio_working_3-way'!R72^2/3</f>
        <v>-0.85556000634867879</v>
      </c>
      <c r="V72" s="11">
        <f>'OddsRatio_working_3-way'!S72*'OddsRatio_working_3-way'!R72/3-2*'OddsRatio_working_3-way'!R72^3/27-'OddsRatio_working_3-way'!T72</f>
        <v>0.30231802344476283</v>
      </c>
      <c r="W72" s="11">
        <f>'OddsRatio_working_3-way'!V72^2+4*'OddsRatio_working_3-way'!U72^3/27</f>
        <v>-1.3823779598576558E-3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0.15229787035560102</v>
      </c>
      <c r="Y72" s="11">
        <f>IF('OddsRatio_working_3-way'!W72&gt;=0,IF('OddsRatio_working_3-way'!V72+SQRT('OddsRatio_working_3-way'!W72)&gt;0,0,PI()),ACOS('OddsRatio_working_3-way'!V72/(2*'OddsRatio_working_3-way'!X72)))</f>
        <v>0.12236972822710346</v>
      </c>
      <c r="Z72" s="11">
        <f>'OddsRatio_working_3-way'!X72^(1/3)*COS('OddsRatio_working_3-way'!Y72/3)</f>
        <v>0.53358451396106843</v>
      </c>
      <c r="AA72" s="11">
        <f>'OddsRatio_working_3-way'!X72^(1/3)*COS(('OddsRatio_working_3-way'!Y72+2*PI())/3)</f>
        <v>-0.2856516427835632</v>
      </c>
      <c r="AB72" s="11">
        <f>'OddsRatio_working_3-way'!X72^(1/3)*COS(('OddsRatio_working_3-way'!Y72+4*PI())/3)</f>
        <v>-0.24793287117750532</v>
      </c>
      <c r="AC72" s="11">
        <f>'OddsRatio_working_3-way'!X72^(1/3)*SIN('OddsRatio_working_3-way'!Y72/3)</f>
        <v>2.177694294025969E-2</v>
      </c>
      <c r="AD72" s="11">
        <f>'OddsRatio_working_3-way'!X72^(1/3)*SIN(('OddsRatio_working_3-way'!Y72+2*PI())/3)</f>
        <v>0.45120927268612793</v>
      </c>
      <c r="AE72" s="11">
        <f>'OddsRatio_working_3-way'!X72^(1/3)*SIN(('OddsRatio_working_3-way'!Y72+4*PI())/3)</f>
        <v>-0.47298621562638743</v>
      </c>
      <c r="AF72" s="11">
        <f>-'OddsRatio_working_3-way'!U72/(3*'OddsRatio_working_3-way'!X72^(1/3))*COS(('OddsRatio_working_3-way'!Y72)/3)</f>
        <v>0.53358451396106843</v>
      </c>
      <c r="AG72" s="11">
        <f>-'OddsRatio_working_3-way'!U72/(3*'OddsRatio_working_3-way'!X72^(1/3))*COS(('OddsRatio_working_3-way'!Y72+2*PI())/3)</f>
        <v>-0.2856516427835632</v>
      </c>
      <c r="AH72" s="11">
        <f>-'OddsRatio_working_3-way'!U72/(3*'OddsRatio_working_3-way'!X72^(1/3))*COS(('OddsRatio_working_3-way'!Y72+4*PI())/3)</f>
        <v>-0.24793287117750532</v>
      </c>
      <c r="AI72" s="11">
        <f>'OddsRatio_working_3-way'!U72/(3*'OddsRatio_working_3-way'!X72^(1/3))*SIN(('OddsRatio_working_3-way'!Y72)/3)</f>
        <v>-2.177694294025969E-2</v>
      </c>
      <c r="AJ72" s="11">
        <f>'OddsRatio_working_3-way'!U72/(3*'OddsRatio_working_3-way'!X72^(1/3))*SIN(('OddsRatio_working_3-way'!Y72+2*PI())/3)</f>
        <v>-0.45120927268612793</v>
      </c>
      <c r="AK72" s="11">
        <f>'OddsRatio_working_3-way'!U72/(3*'OddsRatio_working_3-way'!X72^(1/3))*SIN(('OddsRatio_working_3-way'!Y72+4*PI())/3)</f>
        <v>0.47298621562638743</v>
      </c>
      <c r="AL72" s="11">
        <f>'OddsRatio_working_3-way'!Z72+'OddsRatio_working_3-way'!AF72</f>
        <v>1.0671690279221369</v>
      </c>
      <c r="AM72" s="11">
        <f>'OddsRatio_working_3-way'!AA72+'OddsRatio_working_3-way'!AG72</f>
        <v>-0.5713032855671264</v>
      </c>
      <c r="AN72" s="11">
        <f>'OddsRatio_working_3-way'!AB72+'OddsRatio_working_3-way'!AH72</f>
        <v>-0.49586574235501063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1.0671690279221369</v>
      </c>
      <c r="AS72" s="11">
        <f>IF(('OddsRatio_working_3-way'!X72=0),IF(Q72&gt;0,-Q72^(1/3),(-Q72)^(1/3)),'OddsRatio_working_3-way'!AM72-'OddsRatio_working_3-way'!R72/3)</f>
        <v>-0.5713032855671264</v>
      </c>
      <c r="AT72" s="11">
        <f>IF(('OddsRatio_working_3-way'!X72=0),IF(Q72&gt;0,-Q72^(1/3),(-Q72)^(1/3)),'OddsRatio_working_3-way'!AN72-'OddsRatio_working_3-way'!R72/3)</f>
        <v>-0.49586574235501063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1.28</v>
      </c>
      <c r="B73" s="4">
        <f>IF('True_Odds_Calculator_3-way'!B74="","",'True_Odds_Calculator_3-way'!B74)</f>
        <v>5</v>
      </c>
      <c r="C73" s="4">
        <f>IF('True_Odds_Calculator_3-way'!C74="","",'True_Odds_Calculator_3-way'!C74)</f>
        <v>8.5</v>
      </c>
      <c r="D73" s="9">
        <f t="shared" si="26"/>
        <v>0.73899310342143332</v>
      </c>
      <c r="E73" s="9">
        <f t="shared" si="27"/>
        <v>0.16540931901071726</v>
      </c>
      <c r="F73" s="9">
        <f t="shared" si="28"/>
        <v>9.5597577567849548E-2</v>
      </c>
      <c r="G73" s="9">
        <f t="shared" si="29"/>
        <v>1.2614021476855362</v>
      </c>
      <c r="H73" s="9">
        <f t="shared" si="30"/>
        <v>1.35319260135195</v>
      </c>
      <c r="I73" s="9">
        <f t="shared" si="31"/>
        <v>6.0456085907421437</v>
      </c>
      <c r="J73" s="9">
        <f t="shared" si="32"/>
        <v>10.460516107641523</v>
      </c>
      <c r="K73" s="11">
        <f t="shared" si="33"/>
        <v>0.78125</v>
      </c>
      <c r="L73" s="11">
        <f t="shared" si="34"/>
        <v>0.2</v>
      </c>
      <c r="M73" s="11">
        <f t="shared" si="35"/>
        <v>0.11764705882352941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-0.15441176470588236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0.21654411764705886</v>
      </c>
      <c r="Q73" s="11">
        <f>2*'OddsRatio_working_3-way'!K73*'OddsRatio_working_3-way'!L73*'OddsRatio_working_3-way'!M73</f>
        <v>3.6764705882352942E-2</v>
      </c>
      <c r="R73" s="11">
        <f t="shared" si="36"/>
        <v>0</v>
      </c>
      <c r="S73" s="11">
        <f t="shared" si="37"/>
        <v>-1.4023809523809525</v>
      </c>
      <c r="T73" s="11">
        <f t="shared" si="38"/>
        <v>-0.23809523809523808</v>
      </c>
      <c r="U73" s="11">
        <f>'OddsRatio_working_3-way'!S73-'OddsRatio_working_3-way'!R73^2/3</f>
        <v>-1.4023809523809525</v>
      </c>
      <c r="V73" s="11">
        <f>'OddsRatio_working_3-way'!S73*'OddsRatio_working_3-way'!R73/3-2*'OddsRatio_working_3-way'!R73^3/27-'OddsRatio_working_3-way'!T73</f>
        <v>0.23809523809523808</v>
      </c>
      <c r="W73" s="11">
        <f>'OddsRatio_working_3-way'!V73^2+4*'OddsRatio_working_3-way'!U73^3/27</f>
        <v>-0.35190677952544935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0.31960761956228356</v>
      </c>
      <c r="Y73" s="11">
        <f>IF('OddsRatio_working_3-way'!W73&gt;=0,IF('OddsRatio_working_3-way'!V73+SQRT('OddsRatio_working_3-way'!W73)&gt;0,0,PI()),ACOS('OddsRatio_working_3-way'!V73/(2*'OddsRatio_working_3-way'!X73)))</f>
        <v>1.1891158535473569</v>
      </c>
      <c r="Z73" s="11">
        <f>'OddsRatio_working_3-way'!X73^(1/3)*COS('OddsRatio_working_3-way'!Y73/3)</f>
        <v>0.63070107384276819</v>
      </c>
      <c r="AA73" s="11">
        <f>'OddsRatio_working_3-way'!X73^(1/3)*COS(('OddsRatio_working_3-way'!Y73+2*PI())/3)</f>
        <v>-0.54394921295740672</v>
      </c>
      <c r="AB73" s="11">
        <f>'OddsRatio_working_3-way'!X73^(1/3)*COS(('OddsRatio_working_3-way'!Y73+4*PI())/3)</f>
        <v>-8.6751860885361826E-2</v>
      </c>
      <c r="AC73" s="11">
        <f>'OddsRatio_working_3-way'!X73^(1/3)*SIN('OddsRatio_working_3-way'!Y73/3)</f>
        <v>0.26396301429157953</v>
      </c>
      <c r="AD73" s="11">
        <f>'OddsRatio_working_3-way'!X73^(1/3)*SIN(('OddsRatio_working_3-way'!Y73+2*PI())/3)</f>
        <v>0.41422164499617292</v>
      </c>
      <c r="AE73" s="11">
        <f>'OddsRatio_working_3-way'!X73^(1/3)*SIN(('OddsRatio_working_3-way'!Y73+4*PI())/3)</f>
        <v>-0.67818465928775218</v>
      </c>
      <c r="AF73" s="11">
        <f>-'OddsRatio_working_3-way'!U73/(3*'OddsRatio_working_3-way'!X73^(1/3))*COS(('OddsRatio_working_3-way'!Y73)/3)</f>
        <v>0.63070107384276808</v>
      </c>
      <c r="AG73" s="11">
        <f>-'OddsRatio_working_3-way'!U73/(3*'OddsRatio_working_3-way'!X73^(1/3))*COS(('OddsRatio_working_3-way'!Y73+2*PI())/3)</f>
        <v>-0.5439492129574065</v>
      </c>
      <c r="AH73" s="11">
        <f>-'OddsRatio_working_3-way'!U73/(3*'OddsRatio_working_3-way'!X73^(1/3))*COS(('OddsRatio_working_3-way'!Y73+4*PI())/3)</f>
        <v>-8.6751860885361798E-2</v>
      </c>
      <c r="AI73" s="11">
        <f>'OddsRatio_working_3-way'!U73/(3*'OddsRatio_working_3-way'!X73^(1/3))*SIN(('OddsRatio_working_3-way'!Y73)/3)</f>
        <v>-0.26396301429157948</v>
      </c>
      <c r="AJ73" s="11">
        <f>'OddsRatio_working_3-way'!U73/(3*'OddsRatio_working_3-way'!X73^(1/3))*SIN(('OddsRatio_working_3-way'!Y73+2*PI())/3)</f>
        <v>-0.41422164499617276</v>
      </c>
      <c r="AK73" s="11">
        <f>'OddsRatio_working_3-way'!U73/(3*'OddsRatio_working_3-way'!X73^(1/3))*SIN(('OddsRatio_working_3-way'!Y73+4*PI())/3)</f>
        <v>0.67818465928775196</v>
      </c>
      <c r="AL73" s="11">
        <f>'OddsRatio_working_3-way'!Z73+'OddsRatio_working_3-way'!AF73</f>
        <v>1.2614021476855362</v>
      </c>
      <c r="AM73" s="11">
        <f>'OddsRatio_working_3-way'!AA73+'OddsRatio_working_3-way'!AG73</f>
        <v>-1.0878984259148132</v>
      </c>
      <c r="AN73" s="11">
        <f>'OddsRatio_working_3-way'!AB73+'OddsRatio_working_3-way'!AH73</f>
        <v>-0.17350372177072362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1.2614021476855362</v>
      </c>
      <c r="AS73" s="11">
        <f>IF(('OddsRatio_working_3-way'!X73=0),IF(Q73&gt;0,-Q73^(1/3),(-Q73)^(1/3)),'OddsRatio_working_3-way'!AM73-'OddsRatio_working_3-way'!R73/3)</f>
        <v>-1.0878984259148132</v>
      </c>
      <c r="AT73" s="11">
        <f>IF(('OddsRatio_working_3-way'!X73=0),IF(Q73&gt;0,-Q73^(1/3),(-Q73)^(1/3)),'OddsRatio_working_3-way'!AN73-'OddsRatio_working_3-way'!R73/3)</f>
        <v>-0.17350372177072362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3.09</v>
      </c>
      <c r="B74" s="4">
        <f>IF('True_Odds_Calculator_3-way'!B75="","",'True_Odds_Calculator_3-way'!B75)</f>
        <v>3.3</v>
      </c>
      <c r="C74" s="4">
        <f>IF('True_Odds_Calculator_3-way'!C75="","",'True_Odds_Calculator_3-way'!C75)</f>
        <v>2.46</v>
      </c>
      <c r="D74" s="9">
        <f t="shared" si="26"/>
        <v>0.31282574711517247</v>
      </c>
      <c r="E74" s="9">
        <f t="shared" si="27"/>
        <v>0.29262134994727068</v>
      </c>
      <c r="F74" s="9">
        <f t="shared" si="28"/>
        <v>0.39455290293755657</v>
      </c>
      <c r="G74" s="9">
        <f t="shared" si="29"/>
        <v>1.0510372358713913</v>
      </c>
      <c r="H74" s="9">
        <f t="shared" si="30"/>
        <v>3.1966678229712078</v>
      </c>
      <c r="I74" s="9">
        <f t="shared" si="31"/>
        <v>3.4173856425042</v>
      </c>
      <c r="J74" s="9">
        <f t="shared" si="32"/>
        <v>2.5345143643722317</v>
      </c>
      <c r="K74" s="11">
        <f t="shared" si="33"/>
        <v>0.3236245954692557</v>
      </c>
      <c r="L74" s="11">
        <f t="shared" si="34"/>
        <v>0.30303030303030304</v>
      </c>
      <c r="M74" s="11">
        <f t="shared" si="35"/>
        <v>0.4065040650406504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-0.27978179458169983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0.23321062866409781</v>
      </c>
      <c r="Q74" s="11">
        <f>2*'OddsRatio_working_3-way'!K74*'OddsRatio_working_3-way'!L74*'OddsRatio_working_3-way'!M74</f>
        <v>7.9730129457811216E-2</v>
      </c>
      <c r="R74" s="11">
        <f t="shared" si="36"/>
        <v>0</v>
      </c>
      <c r="S74" s="11">
        <f t="shared" si="37"/>
        <v>-0.83354468796931447</v>
      </c>
      <c r="T74" s="11">
        <f t="shared" si="38"/>
        <v>-0.28497254289549212</v>
      </c>
      <c r="U74" s="11">
        <f>'OddsRatio_working_3-way'!S74-'OddsRatio_working_3-way'!R74^2/3</f>
        <v>-0.83354468796931447</v>
      </c>
      <c r="V74" s="11">
        <f>'OddsRatio_working_3-way'!S74*'OddsRatio_working_3-way'!R74/3-2*'OddsRatio_working_3-way'!R74^3/27-'OddsRatio_working_3-way'!T74</f>
        <v>0.28497254289549212</v>
      </c>
      <c r="W74" s="11">
        <f>'OddsRatio_working_3-way'!V74^2+4*'OddsRatio_working_3-way'!U74^3/27</f>
        <v>-4.5897812843279234E-3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0.14645744389467802</v>
      </c>
      <c r="Y74" s="11">
        <f>IF('OddsRatio_working_3-way'!W74&gt;=0,IF('OddsRatio_working_3-way'!V74+SQRT('OddsRatio_working_3-way'!W74)&gt;0,0,PI()),ACOS('OddsRatio_working_3-way'!V74/(2*'OddsRatio_working_3-way'!X74)))</f>
        <v>0.23340216509972844</v>
      </c>
      <c r="Z74" s="11">
        <f>'OddsRatio_working_3-way'!X74^(1/3)*COS('OddsRatio_working_3-way'!Y74/3)</f>
        <v>0.52551861793569565</v>
      </c>
      <c r="AA74" s="11">
        <f>'OddsRatio_working_3-way'!X74^(1/3)*COS(('OddsRatio_working_3-way'!Y74+2*PI())/3)</f>
        <v>-0.29823900237895168</v>
      </c>
      <c r="AB74" s="11">
        <f>'OddsRatio_working_3-way'!X74^(1/3)*COS(('OddsRatio_working_3-way'!Y74+4*PI())/3)</f>
        <v>-0.22727961555674364</v>
      </c>
      <c r="AC74" s="11">
        <f>'OddsRatio_working_3-way'!X74^(1/3)*SIN('OddsRatio_working_3-way'!Y74/3)</f>
        <v>4.096842108333254E-2</v>
      </c>
      <c r="AD74" s="11">
        <f>'OddsRatio_working_3-way'!X74^(1/3)*SIN(('OddsRatio_working_3-way'!Y74+2*PI())/3)</f>
        <v>0.43462826275233474</v>
      </c>
      <c r="AE74" s="11">
        <f>'OddsRatio_working_3-way'!X74^(1/3)*SIN(('OddsRatio_working_3-way'!Y74+4*PI())/3)</f>
        <v>-0.47559668383566733</v>
      </c>
      <c r="AF74" s="11">
        <f>-'OddsRatio_working_3-way'!U74/(3*'OddsRatio_working_3-way'!X74^(1/3))*COS(('OddsRatio_working_3-way'!Y74)/3)</f>
        <v>0.52551861793569554</v>
      </c>
      <c r="AG74" s="11">
        <f>-'OddsRatio_working_3-way'!U74/(3*'OddsRatio_working_3-way'!X74^(1/3))*COS(('OddsRatio_working_3-way'!Y74+2*PI())/3)</f>
        <v>-0.29823900237895162</v>
      </c>
      <c r="AH74" s="11">
        <f>-'OddsRatio_working_3-way'!U74/(3*'OddsRatio_working_3-way'!X74^(1/3))*COS(('OddsRatio_working_3-way'!Y74+4*PI())/3)</f>
        <v>-0.22727961555674361</v>
      </c>
      <c r="AI74" s="11">
        <f>'OddsRatio_working_3-way'!U74/(3*'OddsRatio_working_3-way'!X74^(1/3))*SIN(('OddsRatio_working_3-way'!Y74)/3)</f>
        <v>-4.0968421083332533E-2</v>
      </c>
      <c r="AJ74" s="11">
        <f>'OddsRatio_working_3-way'!U74/(3*'OddsRatio_working_3-way'!X74^(1/3))*SIN(('OddsRatio_working_3-way'!Y74+2*PI())/3)</f>
        <v>-0.43462826275233463</v>
      </c>
      <c r="AK74" s="11">
        <f>'OddsRatio_working_3-way'!U74/(3*'OddsRatio_working_3-way'!X74^(1/3))*SIN(('OddsRatio_working_3-way'!Y74+4*PI())/3)</f>
        <v>0.47559668383566722</v>
      </c>
      <c r="AL74" s="11">
        <f>'OddsRatio_working_3-way'!Z74+'OddsRatio_working_3-way'!AF74</f>
        <v>1.0510372358713913</v>
      </c>
      <c r="AM74" s="11">
        <f>'OddsRatio_working_3-way'!AA74+'OddsRatio_working_3-way'!AG74</f>
        <v>-0.59647800475790325</v>
      </c>
      <c r="AN74" s="11">
        <f>'OddsRatio_working_3-way'!AB74+'OddsRatio_working_3-way'!AH74</f>
        <v>-0.45455923111348728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1.0510372358713913</v>
      </c>
      <c r="AS74" s="11">
        <f>IF(('OddsRatio_working_3-way'!X74=0),IF(Q74&gt;0,-Q74^(1/3),(-Q74)^(1/3)),'OddsRatio_working_3-way'!AM74-'OddsRatio_working_3-way'!R74/3)</f>
        <v>-0.59647800475790325</v>
      </c>
      <c r="AT74" s="11">
        <f>IF(('OddsRatio_working_3-way'!X74=0),IF(Q74&gt;0,-Q74^(1/3),(-Q74)^(1/3)),'OddsRatio_working_3-way'!AN74-'OddsRatio_working_3-way'!R74/3)</f>
        <v>-0.45455923111348728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2.87</v>
      </c>
      <c r="B75" s="4">
        <f>IF('True_Odds_Calculator_3-way'!B76="","",'True_Odds_Calculator_3-way'!B76)</f>
        <v>3.08</v>
      </c>
      <c r="C75" s="4">
        <f>IF('True_Odds_Calculator_3-way'!C76="","",'True_Odds_Calculator_3-way'!C76)</f>
        <v>2.78</v>
      </c>
      <c r="D75" s="9">
        <f t="shared" si="26"/>
        <v>0.33741779521784748</v>
      </c>
      <c r="E75" s="9">
        <f t="shared" si="27"/>
        <v>0.31405007434062399</v>
      </c>
      <c r="F75" s="9">
        <f t="shared" si="28"/>
        <v>0.34853213044152848</v>
      </c>
      <c r="G75" s="9">
        <f t="shared" si="29"/>
        <v>1.0500988378935403</v>
      </c>
      <c r="H75" s="9">
        <f t="shared" si="30"/>
        <v>2.9636848268609208</v>
      </c>
      <c r="I75" s="9">
        <f t="shared" si="31"/>
        <v>3.184205582818564</v>
      </c>
      <c r="J75" s="9">
        <f t="shared" si="32"/>
        <v>2.869175931450501</v>
      </c>
      <c r="K75" s="11">
        <f t="shared" si="33"/>
        <v>0.34843205574912889</v>
      </c>
      <c r="L75" s="11">
        <f t="shared" si="34"/>
        <v>0.32467532467532467</v>
      </c>
      <c r="M75" s="11">
        <f t="shared" si="35"/>
        <v>0.35971223021582738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-0.28173936709268721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0.23317243756919889</v>
      </c>
      <c r="Q75" s="11">
        <f>2*'OddsRatio_working_3-way'!K75*'OddsRatio_working_3-way'!L75*'OddsRatio_working_3-way'!M75</f>
        <v>8.1386540163769255E-2</v>
      </c>
      <c r="R75" s="11">
        <f t="shared" si="36"/>
        <v>0</v>
      </c>
      <c r="S75" s="11">
        <f t="shared" si="37"/>
        <v>-0.82761752457720728</v>
      </c>
      <c r="T75" s="11">
        <f t="shared" si="38"/>
        <v>-0.28887173632712299</v>
      </c>
      <c r="U75" s="11">
        <f>'OddsRatio_working_3-way'!S75-'OddsRatio_working_3-way'!R75^2/3</f>
        <v>-0.82761752457720728</v>
      </c>
      <c r="V75" s="11">
        <f>'OddsRatio_working_3-way'!S75*'OddsRatio_working_3-way'!R75/3-2*'OddsRatio_working_3-way'!R75^3/27-'OddsRatio_working_3-way'!T75</f>
        <v>0.28887173632712299</v>
      </c>
      <c r="W75" s="11">
        <f>'OddsRatio_working_3-way'!V75^2+4*'OddsRatio_working_3-way'!U75^3/27</f>
        <v>-5.3493598561865641E-4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0.1448980814523311</v>
      </c>
      <c r="Y75" s="11">
        <f>IF('OddsRatio_working_3-way'!W75&gt;=0,IF('OddsRatio_working_3-way'!V75+SQRT('OddsRatio_working_3-way'!W75)&gt;0,0,PI()),ACOS('OddsRatio_working_3-way'!V75/(2*'OddsRatio_working_3-way'!X75)))</f>
        <v>7.9895148552700634E-2</v>
      </c>
      <c r="Z75" s="11">
        <f>'OddsRatio_working_3-way'!X75^(1/3)*COS('OddsRatio_working_3-way'!Y75/3)</f>
        <v>0.52504941894677015</v>
      </c>
      <c r="AA75" s="11">
        <f>'OddsRatio_working_3-way'!X75^(1/3)*COS(('OddsRatio_working_3-way'!Y75+2*PI())/3)</f>
        <v>-0.27463717792726045</v>
      </c>
      <c r="AB75" s="11">
        <f>'OddsRatio_working_3-way'!X75^(1/3)*COS(('OddsRatio_working_3-way'!Y75+4*PI())/3)</f>
        <v>-0.25041224101950976</v>
      </c>
      <c r="AC75" s="11">
        <f>'OddsRatio_working_3-way'!X75^(1/3)*SIN('OddsRatio_working_3-way'!Y75/3)</f>
        <v>1.3986273844791614E-2</v>
      </c>
      <c r="AD75" s="11">
        <f>'OddsRatio_working_3-way'!X75^(1/3)*SIN(('OddsRatio_working_3-way'!Y75+2*PI())/3)</f>
        <v>0.44771299812776572</v>
      </c>
      <c r="AE75" s="11">
        <f>'OddsRatio_working_3-way'!X75^(1/3)*SIN(('OddsRatio_working_3-way'!Y75+4*PI())/3)</f>
        <v>-0.46169927197255722</v>
      </c>
      <c r="AF75" s="11">
        <f>-'OddsRatio_working_3-way'!U75/(3*'OddsRatio_working_3-way'!X75^(1/3))*COS(('OddsRatio_working_3-way'!Y75)/3)</f>
        <v>0.52504941894677015</v>
      </c>
      <c r="AG75" s="11">
        <f>-'OddsRatio_working_3-way'!U75/(3*'OddsRatio_working_3-way'!X75^(1/3))*COS(('OddsRatio_working_3-way'!Y75+2*PI())/3)</f>
        <v>-0.27463717792726045</v>
      </c>
      <c r="AH75" s="11">
        <f>-'OddsRatio_working_3-way'!U75/(3*'OddsRatio_working_3-way'!X75^(1/3))*COS(('OddsRatio_working_3-way'!Y75+4*PI())/3)</f>
        <v>-0.25041224101950976</v>
      </c>
      <c r="AI75" s="11">
        <f>'OddsRatio_working_3-way'!U75/(3*'OddsRatio_working_3-way'!X75^(1/3))*SIN(('OddsRatio_working_3-way'!Y75)/3)</f>
        <v>-1.3986273844791614E-2</v>
      </c>
      <c r="AJ75" s="11">
        <f>'OddsRatio_working_3-way'!U75/(3*'OddsRatio_working_3-way'!X75^(1/3))*SIN(('OddsRatio_working_3-way'!Y75+2*PI())/3)</f>
        <v>-0.44771299812776572</v>
      </c>
      <c r="AK75" s="11">
        <f>'OddsRatio_working_3-way'!U75/(3*'OddsRatio_working_3-way'!X75^(1/3))*SIN(('OddsRatio_working_3-way'!Y75+4*PI())/3)</f>
        <v>0.46169927197255722</v>
      </c>
      <c r="AL75" s="11">
        <f>'OddsRatio_working_3-way'!Z75+'OddsRatio_working_3-way'!AF75</f>
        <v>1.0500988378935403</v>
      </c>
      <c r="AM75" s="11">
        <f>'OddsRatio_working_3-way'!AA75+'OddsRatio_working_3-way'!AG75</f>
        <v>-0.54927435585452089</v>
      </c>
      <c r="AN75" s="11">
        <f>'OddsRatio_working_3-way'!AB75+'OddsRatio_working_3-way'!AH75</f>
        <v>-0.50082448203901953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1.0500988378935403</v>
      </c>
      <c r="AS75" s="11">
        <f>IF(('OddsRatio_working_3-way'!X75=0),IF(Q75&gt;0,-Q75^(1/3),(-Q75)^(1/3)),'OddsRatio_working_3-way'!AM75-'OddsRatio_working_3-way'!R75/3)</f>
        <v>-0.54927435585452089</v>
      </c>
      <c r="AT75" s="11">
        <f>IF(('OddsRatio_working_3-way'!X75=0),IF(Q75&gt;0,-Q75^(1/3),(-Q75)^(1/3)),'OddsRatio_working_3-way'!AN75-'OddsRatio_working_3-way'!R75/3)</f>
        <v>-0.50082448203901953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2.02</v>
      </c>
      <c r="B76" s="4">
        <f>IF('True_Odds_Calculator_3-way'!B77="","",'True_Odds_Calculator_3-way'!B77)</f>
        <v>3.59</v>
      </c>
      <c r="C76" s="4">
        <f>IF('True_Odds_Calculator_3-way'!C77="","",'True_Odds_Calculator_3-way'!C77)</f>
        <v>3.83</v>
      </c>
      <c r="D76" s="9">
        <f t="shared" si="26"/>
        <v>0.48147812875156415</v>
      </c>
      <c r="E76" s="9">
        <f t="shared" si="27"/>
        <v>0.26776796466155445</v>
      </c>
      <c r="F76" s="9">
        <f t="shared" si="28"/>
        <v>0.25075390658688146</v>
      </c>
      <c r="G76" s="9">
        <f t="shared" si="29"/>
        <v>1.0558211170502916</v>
      </c>
      <c r="H76" s="9">
        <f t="shared" si="30"/>
        <v>2.0769375393912974</v>
      </c>
      <c r="I76" s="9">
        <f t="shared" si="31"/>
        <v>3.7345766931602551</v>
      </c>
      <c r="J76" s="9">
        <f t="shared" si="32"/>
        <v>3.9879737612523258</v>
      </c>
      <c r="K76" s="11">
        <f t="shared" si="33"/>
        <v>0.49504950495049505</v>
      </c>
      <c r="L76" s="11">
        <f t="shared" si="34"/>
        <v>0.2785515320334262</v>
      </c>
      <c r="M76" s="11">
        <f t="shared" si="35"/>
        <v>0.2610966057441253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-0.26917937435466643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0.2318682452621649</v>
      </c>
      <c r="Q76" s="11">
        <f>2*'OddsRatio_working_3-way'!K76*'OddsRatio_working_3-way'!L76*'OddsRatio_working_3-way'!M76</f>
        <v>7.2008771820548087E-2</v>
      </c>
      <c r="R76" s="11">
        <f t="shared" si="36"/>
        <v>0</v>
      </c>
      <c r="S76" s="11">
        <f t="shared" si="37"/>
        <v>-0.86138934611185702</v>
      </c>
      <c r="T76" s="11">
        <f t="shared" si="38"/>
        <v>-0.2675122192893965</v>
      </c>
      <c r="U76" s="11">
        <f>'OddsRatio_working_3-way'!S76-'OddsRatio_working_3-way'!R76^2/3</f>
        <v>-0.86138934611185702</v>
      </c>
      <c r="V76" s="11">
        <f>'OddsRatio_working_3-way'!S76*'OddsRatio_working_3-way'!R76/3-2*'OddsRatio_working_3-way'!R76^3/27-'OddsRatio_working_3-way'!T76</f>
        <v>0.2675122192893965</v>
      </c>
      <c r="W76" s="11">
        <f>'OddsRatio_working_3-way'!V76^2+4*'OddsRatio_working_3-way'!U76^3/27</f>
        <v>-2.3125162747746994E-2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0.15385703608942064</v>
      </c>
      <c r="Y76" s="11">
        <f>IF('OddsRatio_working_3-way'!W76&gt;=0,IF('OddsRatio_working_3-way'!V76+SQRT('OddsRatio_working_3-way'!W76)&gt;0,0,PI()),ACOS('OddsRatio_working_3-way'!V76/(2*'OddsRatio_working_3-way'!X76)))</f>
        <v>0.51690428260001431</v>
      </c>
      <c r="Z76" s="11">
        <f>'OddsRatio_working_3-way'!X76^(1/3)*COS('OddsRatio_working_3-way'!Y76/3)</f>
        <v>0.52791055852514579</v>
      </c>
      <c r="AA76" s="11">
        <f>'OddsRatio_working_3-way'!X76^(1/3)*COS(('OddsRatio_working_3-way'!Y76+2*PI())/3)</f>
        <v>-0.34351763327636309</v>
      </c>
      <c r="AB76" s="11">
        <f>'OddsRatio_working_3-way'!X76^(1/3)*COS(('OddsRatio_working_3-way'!Y76+4*PI())/3)</f>
        <v>-0.18439292524878284</v>
      </c>
      <c r="AC76" s="11">
        <f>'OddsRatio_working_3-way'!X76^(1/3)*SIN('OddsRatio_working_3-way'!Y76/3)</f>
        <v>9.1870693014444005E-2</v>
      </c>
      <c r="AD76" s="11">
        <f>'OddsRatio_working_3-way'!X76^(1/3)*SIN(('OddsRatio_working_3-way'!Y76+2*PI())/3)</f>
        <v>0.41124860810158587</v>
      </c>
      <c r="AE76" s="11">
        <f>'OddsRatio_working_3-way'!X76^(1/3)*SIN(('OddsRatio_working_3-way'!Y76+4*PI())/3)</f>
        <v>-0.50311930111602998</v>
      </c>
      <c r="AF76" s="11">
        <f>-'OddsRatio_working_3-way'!U76/(3*'OddsRatio_working_3-way'!X76^(1/3))*COS(('OddsRatio_working_3-way'!Y76)/3)</f>
        <v>0.5279105585251459</v>
      </c>
      <c r="AG76" s="11">
        <f>-'OddsRatio_working_3-way'!U76/(3*'OddsRatio_working_3-way'!X76^(1/3))*COS(('OddsRatio_working_3-way'!Y76+2*PI())/3)</f>
        <v>-0.3435176332763632</v>
      </c>
      <c r="AH76" s="11">
        <f>-'OddsRatio_working_3-way'!U76/(3*'OddsRatio_working_3-way'!X76^(1/3))*COS(('OddsRatio_working_3-way'!Y76+4*PI())/3)</f>
        <v>-0.1843929252487829</v>
      </c>
      <c r="AI76" s="11">
        <f>'OddsRatio_working_3-way'!U76/(3*'OddsRatio_working_3-way'!X76^(1/3))*SIN(('OddsRatio_working_3-way'!Y76)/3)</f>
        <v>-9.1870693014444033E-2</v>
      </c>
      <c r="AJ76" s="11">
        <f>'OddsRatio_working_3-way'!U76/(3*'OddsRatio_working_3-way'!X76^(1/3))*SIN(('OddsRatio_working_3-way'!Y76+2*PI())/3)</f>
        <v>-0.41124860810158592</v>
      </c>
      <c r="AK76" s="11">
        <f>'OddsRatio_working_3-way'!U76/(3*'OddsRatio_working_3-way'!X76^(1/3))*SIN(('OddsRatio_working_3-way'!Y76+4*PI())/3)</f>
        <v>0.50311930111602998</v>
      </c>
      <c r="AL76" s="11">
        <f>'OddsRatio_working_3-way'!Z76+'OddsRatio_working_3-way'!AF76</f>
        <v>1.0558211170502916</v>
      </c>
      <c r="AM76" s="11">
        <f>'OddsRatio_working_3-way'!AA76+'OddsRatio_working_3-way'!AG76</f>
        <v>-0.68703526655272629</v>
      </c>
      <c r="AN76" s="11">
        <f>'OddsRatio_working_3-way'!AB76+'OddsRatio_working_3-way'!AH76</f>
        <v>-0.36878585049756574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1.0558211170502916</v>
      </c>
      <c r="AS76" s="11">
        <f>IF(('OddsRatio_working_3-way'!X76=0),IF(Q76&gt;0,-Q76^(1/3),(-Q76)^(1/3)),'OddsRatio_working_3-way'!AM76-'OddsRatio_working_3-way'!R76/3)</f>
        <v>-0.68703526655272629</v>
      </c>
      <c r="AT76" s="11">
        <f>IF(('OddsRatio_working_3-way'!X76=0),IF(Q76&gt;0,-Q76^(1/3),(-Q76)^(1/3)),'OddsRatio_working_3-way'!AN76-'OddsRatio_working_3-way'!R76/3)</f>
        <v>-0.36878585049756574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1.69</v>
      </c>
      <c r="B77" s="4">
        <f>IF('True_Odds_Calculator_3-way'!B78="","",'True_Odds_Calculator_3-way'!B78)</f>
        <v>3.91</v>
      </c>
      <c r="C77" s="4">
        <f>IF('True_Odds_Calculator_3-way'!C78="","",'True_Odds_Calculator_3-way'!C78)</f>
        <v>5.26</v>
      </c>
      <c r="D77" s="9">
        <f t="shared" si="26"/>
        <v>0.57600433803326545</v>
      </c>
      <c r="E77" s="9">
        <f t="shared" si="27"/>
        <v>0.24364017189171186</v>
      </c>
      <c r="F77" s="9">
        <f t="shared" si="28"/>
        <v>0.18035549007502258</v>
      </c>
      <c r="G77" s="9">
        <f t="shared" si="29"/>
        <v>1.0668087478587147</v>
      </c>
      <c r="H77" s="9">
        <f t="shared" si="30"/>
        <v>1.7360980360225133</v>
      </c>
      <c r="I77" s="9">
        <f t="shared" si="31"/>
        <v>4.1044134562688592</v>
      </c>
      <c r="J77" s="9">
        <f t="shared" si="32"/>
        <v>5.5446052658781246</v>
      </c>
      <c r="K77" s="11">
        <f t="shared" si="33"/>
        <v>0.59171597633136097</v>
      </c>
      <c r="L77" s="11">
        <f t="shared" si="34"/>
        <v>0.25575447570332482</v>
      </c>
      <c r="M77" s="11">
        <f t="shared" si="35"/>
        <v>0.19011406844106465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-0.24609482013607742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0.22613789221186278</v>
      </c>
      <c r="Q77" s="11">
        <f>2*'OddsRatio_working_3-way'!K77*'OddsRatio_working_3-way'!L77*'OddsRatio_working_3-way'!M77</f>
        <v>5.7541448399965091E-2</v>
      </c>
      <c r="R77" s="11">
        <f t="shared" si="36"/>
        <v>0</v>
      </c>
      <c r="S77" s="11">
        <f t="shared" si="37"/>
        <v>-0.91890553440669942</v>
      </c>
      <c r="T77" s="11">
        <f t="shared" si="38"/>
        <v>-0.23381820213910928</v>
      </c>
      <c r="U77" s="11">
        <f>'OddsRatio_working_3-way'!S77-'OddsRatio_working_3-way'!R77^2/3</f>
        <v>-0.91890553440669942</v>
      </c>
      <c r="V77" s="11">
        <f>'OddsRatio_working_3-way'!S77*'OddsRatio_working_3-way'!R77/3-2*'OddsRatio_working_3-way'!R77^3/27-'OddsRatio_working_3-way'!T77</f>
        <v>0.23381820213910928</v>
      </c>
      <c r="W77" s="11">
        <f>'OddsRatio_working_3-way'!V77^2+4*'OddsRatio_working_3-way'!U77^3/27</f>
        <v>-6.0279009494227306E-2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0.16952135643171384</v>
      </c>
      <c r="Y77" s="11">
        <f>IF('OddsRatio_working_3-way'!W77&gt;=0,IF('OddsRatio_working_3-way'!V77+SQRT('OddsRatio_working_3-way'!W77)&gt;0,0,PI()),ACOS('OddsRatio_working_3-way'!V77/(2*'OddsRatio_working_3-way'!X77)))</f>
        <v>0.80980132481664657</v>
      </c>
      <c r="Z77" s="11">
        <f>'OddsRatio_working_3-way'!X77^(1/3)*COS('OddsRatio_working_3-way'!Y77/3)</f>
        <v>0.53340437392935736</v>
      </c>
      <c r="AA77" s="11">
        <f>'OddsRatio_working_3-way'!X77^(1/3)*COS(('OddsRatio_working_3-way'!Y77+2*PI())/3)</f>
        <v>-0.39451538662123847</v>
      </c>
      <c r="AB77" s="11">
        <f>'OddsRatio_working_3-way'!X77^(1/3)*COS(('OddsRatio_working_3-way'!Y77+4*PI())/3)</f>
        <v>-0.13888898730811874</v>
      </c>
      <c r="AC77" s="11">
        <f>'OddsRatio_working_3-way'!X77^(1/3)*SIN('OddsRatio_working_3-way'!Y77/3)</f>
        <v>0.14758597045540442</v>
      </c>
      <c r="AD77" s="11">
        <f>'OddsRatio_working_3-way'!X77^(1/3)*SIN(('OddsRatio_working_3-way'!Y77+2*PI())/3)</f>
        <v>0.38814875308485525</v>
      </c>
      <c r="AE77" s="11">
        <f>'OddsRatio_working_3-way'!X77^(1/3)*SIN(('OddsRatio_working_3-way'!Y77+4*PI())/3)</f>
        <v>-0.53573472354025964</v>
      </c>
      <c r="AF77" s="11">
        <f>-'OddsRatio_working_3-way'!U77/(3*'OddsRatio_working_3-way'!X77^(1/3))*COS(('OddsRatio_working_3-way'!Y77)/3)</f>
        <v>0.53340437392935736</v>
      </c>
      <c r="AG77" s="11">
        <f>-'OddsRatio_working_3-way'!U77/(3*'OddsRatio_working_3-way'!X77^(1/3))*COS(('OddsRatio_working_3-way'!Y77+2*PI())/3)</f>
        <v>-0.39451538662123847</v>
      </c>
      <c r="AH77" s="11">
        <f>-'OddsRatio_working_3-way'!U77/(3*'OddsRatio_working_3-way'!X77^(1/3))*COS(('OddsRatio_working_3-way'!Y77+4*PI())/3)</f>
        <v>-0.13888898730811874</v>
      </c>
      <c r="AI77" s="11">
        <f>'OddsRatio_working_3-way'!U77/(3*'OddsRatio_working_3-way'!X77^(1/3))*SIN(('OddsRatio_working_3-way'!Y77)/3)</f>
        <v>-0.14758597045540442</v>
      </c>
      <c r="AJ77" s="11">
        <f>'OddsRatio_working_3-way'!U77/(3*'OddsRatio_working_3-way'!X77^(1/3))*SIN(('OddsRatio_working_3-way'!Y77+2*PI())/3)</f>
        <v>-0.38814875308485525</v>
      </c>
      <c r="AK77" s="11">
        <f>'OddsRatio_working_3-way'!U77/(3*'OddsRatio_working_3-way'!X77^(1/3))*SIN(('OddsRatio_working_3-way'!Y77+4*PI())/3)</f>
        <v>0.53573472354025964</v>
      </c>
      <c r="AL77" s="11">
        <f>'OddsRatio_working_3-way'!Z77+'OddsRatio_working_3-way'!AF77</f>
        <v>1.0668087478587147</v>
      </c>
      <c r="AM77" s="11">
        <f>'OddsRatio_working_3-way'!AA77+'OddsRatio_working_3-way'!AG77</f>
        <v>-0.78903077324247695</v>
      </c>
      <c r="AN77" s="11">
        <f>'OddsRatio_working_3-way'!AB77+'OddsRatio_working_3-way'!AH77</f>
        <v>-0.27777797461623749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1.0668087478587147</v>
      </c>
      <c r="AS77" s="11">
        <f>IF(('OddsRatio_working_3-way'!X77=0),IF(Q77&gt;0,-Q77^(1/3),(-Q77)^(1/3)),'OddsRatio_working_3-way'!AM77-'OddsRatio_working_3-way'!R77/3)</f>
        <v>-0.78903077324247695</v>
      </c>
      <c r="AT77" s="11">
        <f>IF(('OddsRatio_working_3-way'!X77=0),IF(Q77&gt;0,-Q77^(1/3),(-Q77)^(1/3)),'OddsRatio_working_3-way'!AN77-'OddsRatio_working_3-way'!R77/3)</f>
        <v>-0.27777797461623749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3.14</v>
      </c>
      <c r="B78" s="4">
        <f>IF('True_Odds_Calculator_3-way'!B79="","",'True_Odds_Calculator_3-way'!B79)</f>
        <v>3.6</v>
      </c>
      <c r="C78" s="4">
        <f>IF('True_Odds_Calculator_3-way'!C79="","",'True_Odds_Calculator_3-way'!C79)</f>
        <v>2.29</v>
      </c>
      <c r="D78" s="9">
        <f t="shared" si="26"/>
        <v>0.30771846599978797</v>
      </c>
      <c r="E78" s="9">
        <f t="shared" si="27"/>
        <v>0.26785887435507466</v>
      </c>
      <c r="F78" s="9">
        <f t="shared" si="28"/>
        <v>0.42442265964513742</v>
      </c>
      <c r="G78" s="9">
        <f t="shared" si="29"/>
        <v>1.0512727693292077</v>
      </c>
      <c r="H78" s="9">
        <f t="shared" si="30"/>
        <v>3.2497237263645045</v>
      </c>
      <c r="I78" s="9">
        <f t="shared" si="31"/>
        <v>3.7333092002559396</v>
      </c>
      <c r="J78" s="9">
        <f t="shared" si="32"/>
        <v>2.3561418724346779</v>
      </c>
      <c r="K78" s="11">
        <f t="shared" si="33"/>
        <v>0.31847133757961782</v>
      </c>
      <c r="L78" s="11">
        <f t="shared" si="34"/>
        <v>0.27777777777777779</v>
      </c>
      <c r="M78" s="11">
        <f t="shared" si="35"/>
        <v>0.4366812227074236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-0.27727403369213521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0.23294300892832309</v>
      </c>
      <c r="Q78" s="11">
        <f>2*'OddsRatio_working_3-way'!K78*'OddsRatio_working_3-way'!L78*'OddsRatio_working_3-way'!M78</f>
        <v>7.7261362828631219E-2</v>
      </c>
      <c r="R78" s="11">
        <f t="shared" si="36"/>
        <v>0</v>
      </c>
      <c r="S78" s="11">
        <f t="shared" si="37"/>
        <v>-0.84011836891645597</v>
      </c>
      <c r="T78" s="11">
        <f t="shared" si="38"/>
        <v>-0.27864622517958743</v>
      </c>
      <c r="U78" s="11">
        <f>'OddsRatio_working_3-way'!S78-'OddsRatio_working_3-way'!R78^2/3</f>
        <v>-0.84011836891645597</v>
      </c>
      <c r="V78" s="11">
        <f>'OddsRatio_working_3-way'!S78*'OddsRatio_working_3-way'!R78/3-2*'OddsRatio_working_3-way'!R78^3/27-'OddsRatio_working_3-way'!T78</f>
        <v>0.27864622517958743</v>
      </c>
      <c r="W78" s="11">
        <f>'OddsRatio_working_3-way'!V78^2+4*'OddsRatio_working_3-way'!U78^3/27</f>
        <v>-1.0201406916461098E-2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0.14819339199445974</v>
      </c>
      <c r="Y78" s="11">
        <f>IF('OddsRatio_working_3-way'!W78&gt;=0,IF('OddsRatio_working_3-way'!V78+SQRT('OddsRatio_working_3-way'!W78)&gt;0,0,PI()),ACOS('OddsRatio_working_3-way'!V78/(2*'OddsRatio_working_3-way'!X78)))</f>
        <v>0.3477440156363969</v>
      </c>
      <c r="Z78" s="11">
        <f>'OddsRatio_working_3-way'!X78^(1/3)*COS('OddsRatio_working_3-way'!Y78/3)</f>
        <v>0.52563638466460383</v>
      </c>
      <c r="AA78" s="11">
        <f>'OddsRatio_working_3-way'!X78^(1/3)*COS(('OddsRatio_working_3-way'!Y78+2*PI())/3)</f>
        <v>-0.31582182962878858</v>
      </c>
      <c r="AB78" s="11">
        <f>'OddsRatio_working_3-way'!X78^(1/3)*COS(('OddsRatio_working_3-way'!Y78+4*PI())/3)</f>
        <v>-0.20981455503581489</v>
      </c>
      <c r="AC78" s="11">
        <f>'OddsRatio_working_3-way'!X78^(1/3)*SIN('OddsRatio_working_3-way'!Y78/3)</f>
        <v>6.1203328522311903E-2</v>
      </c>
      <c r="AD78" s="11">
        <f>'OddsRatio_working_3-way'!X78^(1/3)*SIN(('OddsRatio_working_3-way'!Y78+2*PI())/3)</f>
        <v>0.42461279801180013</v>
      </c>
      <c r="AE78" s="11">
        <f>'OddsRatio_working_3-way'!X78^(1/3)*SIN(('OddsRatio_working_3-way'!Y78+4*PI())/3)</f>
        <v>-0.48581612653411205</v>
      </c>
      <c r="AF78" s="11">
        <f>-'OddsRatio_working_3-way'!U78/(3*'OddsRatio_working_3-way'!X78^(1/3))*COS(('OddsRatio_working_3-way'!Y78)/3)</f>
        <v>0.52563638466460383</v>
      </c>
      <c r="AG78" s="11">
        <f>-'OddsRatio_working_3-way'!U78/(3*'OddsRatio_working_3-way'!X78^(1/3))*COS(('OddsRatio_working_3-way'!Y78+2*PI())/3)</f>
        <v>-0.31582182962878858</v>
      </c>
      <c r="AH78" s="11">
        <f>-'OddsRatio_working_3-way'!U78/(3*'OddsRatio_working_3-way'!X78^(1/3))*COS(('OddsRatio_working_3-way'!Y78+4*PI())/3)</f>
        <v>-0.20981455503581489</v>
      </c>
      <c r="AI78" s="11">
        <f>'OddsRatio_working_3-way'!U78/(3*'OddsRatio_working_3-way'!X78^(1/3))*SIN(('OddsRatio_working_3-way'!Y78)/3)</f>
        <v>-6.1203328522311903E-2</v>
      </c>
      <c r="AJ78" s="11">
        <f>'OddsRatio_working_3-way'!U78/(3*'OddsRatio_working_3-way'!X78^(1/3))*SIN(('OddsRatio_working_3-way'!Y78+2*PI())/3)</f>
        <v>-0.42461279801180013</v>
      </c>
      <c r="AK78" s="11">
        <f>'OddsRatio_working_3-way'!U78/(3*'OddsRatio_working_3-way'!X78^(1/3))*SIN(('OddsRatio_working_3-way'!Y78+4*PI())/3)</f>
        <v>0.48581612653411205</v>
      </c>
      <c r="AL78" s="11">
        <f>'OddsRatio_working_3-way'!Z78+'OddsRatio_working_3-way'!AF78</f>
        <v>1.0512727693292077</v>
      </c>
      <c r="AM78" s="11">
        <f>'OddsRatio_working_3-way'!AA78+'OddsRatio_working_3-way'!AG78</f>
        <v>-0.63164365925757715</v>
      </c>
      <c r="AN78" s="11">
        <f>'OddsRatio_working_3-way'!AB78+'OddsRatio_working_3-way'!AH78</f>
        <v>-0.41962911007162979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1.0512727693292077</v>
      </c>
      <c r="AS78" s="11">
        <f>IF(('OddsRatio_working_3-way'!X78=0),IF(Q78&gt;0,-Q78^(1/3),(-Q78)^(1/3)),'OddsRatio_working_3-way'!AM78-'OddsRatio_working_3-way'!R78/3)</f>
        <v>-0.63164365925757715</v>
      </c>
      <c r="AT78" s="11">
        <f>IF(('OddsRatio_working_3-way'!X78=0),IF(Q78&gt;0,-Q78^(1/3),(-Q78)^(1/3)),'OddsRatio_working_3-way'!AN78-'OddsRatio_working_3-way'!R78/3)</f>
        <v>-0.41962911007162979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3.15</v>
      </c>
      <c r="B79" s="4">
        <f>IF('True_Odds_Calculator_3-way'!B80="","",'True_Odds_Calculator_3-way'!B80)</f>
        <v>3.19</v>
      </c>
      <c r="C79" s="4">
        <f>IF('True_Odds_Calculator_3-way'!C80="","",'True_Odds_Calculator_3-way'!C80)</f>
        <v>2.52</v>
      </c>
      <c r="D79" s="9">
        <f t="shared" si="26"/>
        <v>0.30850763232141959</v>
      </c>
      <c r="E79" s="9">
        <f t="shared" si="27"/>
        <v>0.30458910136565359</v>
      </c>
      <c r="F79" s="9">
        <f t="shared" si="28"/>
        <v>0.38690326631292671</v>
      </c>
      <c r="G79" s="9">
        <f t="shared" si="29"/>
        <v>1.0425166944483224</v>
      </c>
      <c r="H79" s="9">
        <f t="shared" si="30"/>
        <v>3.2414108930638936</v>
      </c>
      <c r="I79" s="9">
        <f t="shared" si="31"/>
        <v>3.2831115608418258</v>
      </c>
      <c r="J79" s="9">
        <f t="shared" si="32"/>
        <v>2.5846253755614503</v>
      </c>
      <c r="K79" s="11">
        <f t="shared" si="33"/>
        <v>0.31746031746031744</v>
      </c>
      <c r="L79" s="11">
        <f t="shared" si="34"/>
        <v>0.31347962382445144</v>
      </c>
      <c r="M79" s="11">
        <f t="shared" si="35"/>
        <v>0.3968253968253968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-0.28263398706748466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0.23141730859300647</v>
      </c>
      <c r="Q79" s="11">
        <f>2*'OddsRatio_working_3-way'!K79*'OddsRatio_working_3-way'!L79*'OddsRatio_working_3-way'!M79</f>
        <v>7.8982016584643849E-2</v>
      </c>
      <c r="R79" s="11">
        <f t="shared" si="36"/>
        <v>0</v>
      </c>
      <c r="S79" s="11">
        <f t="shared" si="37"/>
        <v>-0.81878797024418315</v>
      </c>
      <c r="T79" s="11">
        <f t="shared" si="38"/>
        <v>-0.27944981919596695</v>
      </c>
      <c r="U79" s="11">
        <f>'OddsRatio_working_3-way'!S79-'OddsRatio_working_3-way'!R79^2/3</f>
        <v>-0.81878797024418315</v>
      </c>
      <c r="V79" s="11">
        <f>'OddsRatio_working_3-way'!S79*'OddsRatio_working_3-way'!R79/3-2*'OddsRatio_working_3-way'!R79^3/27-'OddsRatio_working_3-way'!T79</f>
        <v>0.27944981919596695</v>
      </c>
      <c r="W79" s="11">
        <f>'OddsRatio_working_3-way'!V79^2+4*'OddsRatio_working_3-way'!U79^3/27</f>
        <v>-3.2302734514528253E-3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0.1425854786611451</v>
      </c>
      <c r="Y79" s="11">
        <f>IF('OddsRatio_working_3-way'!W79&gt;=0,IF('OddsRatio_working_3-way'!V79+SQRT('OddsRatio_working_3-way'!W79)&gt;0,0,PI()),ACOS('OddsRatio_working_3-way'!V79/(2*'OddsRatio_working_3-way'!X79)))</f>
        <v>0.20064684068813898</v>
      </c>
      <c r="Z79" s="11">
        <f>'OddsRatio_working_3-way'!X79^(1/3)*COS('OddsRatio_working_3-way'!Y79/3)</f>
        <v>0.5212583472241612</v>
      </c>
      <c r="AA79" s="11">
        <f>'OddsRatio_working_3-way'!X79^(1/3)*COS(('OddsRatio_working_3-way'!Y79+2*PI())/3)</f>
        <v>-0.29086647091024709</v>
      </c>
      <c r="AB79" s="11">
        <f>'OddsRatio_working_3-way'!X79^(1/3)*COS(('OddsRatio_working_3-way'!Y79+4*PI())/3)</f>
        <v>-0.23039187631391428</v>
      </c>
      <c r="AC79" s="11">
        <f>'OddsRatio_working_3-way'!X79^(1/3)*SIN('OddsRatio_working_3-way'!Y79/3)</f>
        <v>3.4915023469326324E-2</v>
      </c>
      <c r="AD79" s="11">
        <f>'OddsRatio_working_3-way'!X79^(1/3)*SIN(('OddsRatio_working_3-way'!Y79+2*PI())/3)</f>
        <v>0.43396545889615018</v>
      </c>
      <c r="AE79" s="11">
        <f>'OddsRatio_working_3-way'!X79^(1/3)*SIN(('OddsRatio_working_3-way'!Y79+4*PI())/3)</f>
        <v>-0.46888048236547641</v>
      </c>
      <c r="AF79" s="11">
        <f>-'OddsRatio_working_3-way'!U79/(3*'OddsRatio_working_3-way'!X79^(1/3))*COS(('OddsRatio_working_3-way'!Y79)/3)</f>
        <v>0.52125834722416109</v>
      </c>
      <c r="AG79" s="11">
        <f>-'OddsRatio_working_3-way'!U79/(3*'OddsRatio_working_3-way'!X79^(1/3))*COS(('OddsRatio_working_3-way'!Y79+2*PI())/3)</f>
        <v>-0.29086647091024698</v>
      </c>
      <c r="AH79" s="11">
        <f>-'OddsRatio_working_3-way'!U79/(3*'OddsRatio_working_3-way'!X79^(1/3))*COS(('OddsRatio_working_3-way'!Y79+4*PI())/3)</f>
        <v>-0.23039187631391422</v>
      </c>
      <c r="AI79" s="11">
        <f>'OddsRatio_working_3-way'!U79/(3*'OddsRatio_working_3-way'!X79^(1/3))*SIN(('OddsRatio_working_3-way'!Y79)/3)</f>
        <v>-3.4915023469326317E-2</v>
      </c>
      <c r="AJ79" s="11">
        <f>'OddsRatio_working_3-way'!U79/(3*'OddsRatio_working_3-way'!X79^(1/3))*SIN(('OddsRatio_working_3-way'!Y79+2*PI())/3)</f>
        <v>-0.43396545889615012</v>
      </c>
      <c r="AK79" s="11">
        <f>'OddsRatio_working_3-way'!U79/(3*'OddsRatio_working_3-way'!X79^(1/3))*SIN(('OddsRatio_working_3-way'!Y79+4*PI())/3)</f>
        <v>0.4688804823654763</v>
      </c>
      <c r="AL79" s="11">
        <f>'OddsRatio_working_3-way'!Z79+'OddsRatio_working_3-way'!AF79</f>
        <v>1.0425166944483224</v>
      </c>
      <c r="AM79" s="11">
        <f>'OddsRatio_working_3-way'!AA79+'OddsRatio_working_3-way'!AG79</f>
        <v>-0.58173294182049406</v>
      </c>
      <c r="AN79" s="11">
        <f>'OddsRatio_working_3-way'!AB79+'OddsRatio_working_3-way'!AH79</f>
        <v>-0.4607837526278285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1.0425166944483224</v>
      </c>
      <c r="AS79" s="11">
        <f>IF(('OddsRatio_working_3-way'!X79=0),IF(Q79&gt;0,-Q79^(1/3),(-Q79)^(1/3)),'OddsRatio_working_3-way'!AM79-'OddsRatio_working_3-way'!R79/3)</f>
        <v>-0.58173294182049406</v>
      </c>
      <c r="AT79" s="11">
        <f>IF(('OddsRatio_working_3-way'!X79=0),IF(Q79&gt;0,-Q79^(1/3),(-Q79)^(1/3)),'OddsRatio_working_3-way'!AN79-'OddsRatio_working_3-way'!R79/3)</f>
        <v>-0.4607837526278285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2.66</v>
      </c>
      <c r="B80" s="4">
        <f>IF('True_Odds_Calculator_3-way'!B81="","",'True_Odds_Calculator_3-way'!B81)</f>
        <v>3.27</v>
      </c>
      <c r="C80" s="4">
        <f>IF('True_Odds_Calculator_3-way'!C81="","",'True_Odds_Calculator_3-way'!C81)</f>
        <v>2.9</v>
      </c>
      <c r="D80" s="9">
        <f t="shared" si="26"/>
        <v>0.3666603728445425</v>
      </c>
      <c r="E80" s="9">
        <f t="shared" si="27"/>
        <v>0.29743691659525773</v>
      </c>
      <c r="F80" s="9">
        <f t="shared" si="28"/>
        <v>0.33590271056019977</v>
      </c>
      <c r="G80" s="9">
        <f t="shared" si="29"/>
        <v>1.0405539407405322</v>
      </c>
      <c r="H80" s="9">
        <f t="shared" si="30"/>
        <v>2.7273195416292837</v>
      </c>
      <c r="I80" s="9">
        <f t="shared" si="31"/>
        <v>3.3620574454810086</v>
      </c>
      <c r="J80" s="9">
        <f t="shared" si="32"/>
        <v>2.9770524874070112</v>
      </c>
      <c r="K80" s="11">
        <f t="shared" si="33"/>
        <v>0.37593984962406013</v>
      </c>
      <c r="L80" s="11">
        <f t="shared" si="34"/>
        <v>0.3058103975535168</v>
      </c>
      <c r="M80" s="11">
        <f t="shared" si="35"/>
        <v>0.34482758620689657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-0.28383121676383316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0.23112193644503543</v>
      </c>
      <c r="Q80" s="11">
        <f>2*'OddsRatio_working_3-way'!K80*'OddsRatio_working_3-way'!L80*'OddsRatio_working_3-way'!M80</f>
        <v>7.9287113703271142E-2</v>
      </c>
      <c r="R80" s="11">
        <f t="shared" si="36"/>
        <v>0</v>
      </c>
      <c r="S80" s="11">
        <f t="shared" si="37"/>
        <v>-0.81429357588014906</v>
      </c>
      <c r="T80" s="11">
        <f t="shared" si="38"/>
        <v>-0.27934599515614028</v>
      </c>
      <c r="U80" s="11">
        <f>'OddsRatio_working_3-way'!S80-'OddsRatio_working_3-way'!R80^2/3</f>
        <v>-0.81429357588014906</v>
      </c>
      <c r="V80" s="11">
        <f>'OddsRatio_working_3-way'!S80*'OddsRatio_working_3-way'!R80/3-2*'OddsRatio_working_3-way'!R80^3/27-'OddsRatio_working_3-way'!T80</f>
        <v>0.27934599515614028</v>
      </c>
      <c r="W80" s="11">
        <f>'OddsRatio_working_3-way'!V80^2+4*'OddsRatio_working_3-way'!U80^3/27</f>
        <v>-1.9564699687606713E-3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0.1414130960860194</v>
      </c>
      <c r="Y80" s="11">
        <f>IF('OddsRatio_working_3-way'!W80&gt;=0,IF('OddsRatio_working_3-way'!V80+SQRT('OddsRatio_working_3-way'!W80)&gt;0,0,PI()),ACOS('OddsRatio_working_3-way'!V80/(2*'OddsRatio_working_3-way'!X80)))</f>
        <v>0.15703752549041794</v>
      </c>
      <c r="Z80" s="11">
        <f>'OddsRatio_working_3-way'!X80^(1/3)*COS('OddsRatio_working_3-way'!Y80/3)</f>
        <v>0.5202769703702661</v>
      </c>
      <c r="AA80" s="11">
        <f>'OddsRatio_working_3-way'!X80^(1/3)*COS(('OddsRatio_working_3-way'!Y80+2*PI())/3)</f>
        <v>-0.28374567787698513</v>
      </c>
      <c r="AB80" s="11">
        <f>'OddsRatio_working_3-way'!X80^(1/3)*COS(('OddsRatio_working_3-way'!Y80+4*PI())/3)</f>
        <v>-0.23653129249328103</v>
      </c>
      <c r="AC80" s="11">
        <f>'OddsRatio_working_3-way'!X80^(1/3)*SIN('OddsRatio_working_3-way'!Y80/3)</f>
        <v>2.7259238110904267E-2</v>
      </c>
      <c r="AD80" s="11">
        <f>'OddsRatio_working_3-way'!X80^(1/3)*SIN(('OddsRatio_working_3-way'!Y80+2*PI())/3)</f>
        <v>0.43694345428920189</v>
      </c>
      <c r="AE80" s="11">
        <f>'OddsRatio_working_3-way'!X80^(1/3)*SIN(('OddsRatio_working_3-way'!Y80+4*PI())/3)</f>
        <v>-0.4642026924001062</v>
      </c>
      <c r="AF80" s="11">
        <f>-'OddsRatio_working_3-way'!U80/(3*'OddsRatio_working_3-way'!X80^(1/3))*COS(('OddsRatio_working_3-way'!Y80)/3)</f>
        <v>0.5202769703702661</v>
      </c>
      <c r="AG80" s="11">
        <f>-'OddsRatio_working_3-way'!U80/(3*'OddsRatio_working_3-way'!X80^(1/3))*COS(('OddsRatio_working_3-way'!Y80+2*PI())/3)</f>
        <v>-0.28374567787698513</v>
      </c>
      <c r="AH80" s="11">
        <f>-'OddsRatio_working_3-way'!U80/(3*'OddsRatio_working_3-way'!X80^(1/3))*COS(('OddsRatio_working_3-way'!Y80+4*PI())/3)</f>
        <v>-0.23653129249328103</v>
      </c>
      <c r="AI80" s="11">
        <f>'OddsRatio_working_3-way'!U80/(3*'OddsRatio_working_3-way'!X80^(1/3))*SIN(('OddsRatio_working_3-way'!Y80)/3)</f>
        <v>-2.7259238110904267E-2</v>
      </c>
      <c r="AJ80" s="11">
        <f>'OddsRatio_working_3-way'!U80/(3*'OddsRatio_working_3-way'!X80^(1/3))*SIN(('OddsRatio_working_3-way'!Y80+2*PI())/3)</f>
        <v>-0.43694345428920189</v>
      </c>
      <c r="AK80" s="11">
        <f>'OddsRatio_working_3-way'!U80/(3*'OddsRatio_working_3-way'!X80^(1/3))*SIN(('OddsRatio_working_3-way'!Y80+4*PI())/3)</f>
        <v>0.4642026924001062</v>
      </c>
      <c r="AL80" s="11">
        <f>'OddsRatio_working_3-way'!Z80+'OddsRatio_working_3-way'!AF80</f>
        <v>1.0405539407405322</v>
      </c>
      <c r="AM80" s="11">
        <f>'OddsRatio_working_3-way'!AA80+'OddsRatio_working_3-way'!AG80</f>
        <v>-0.56749135575397025</v>
      </c>
      <c r="AN80" s="11">
        <f>'OddsRatio_working_3-way'!AB80+'OddsRatio_working_3-way'!AH80</f>
        <v>-0.47306258498656206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1.0405539407405322</v>
      </c>
      <c r="AS80" s="11">
        <f>IF(('OddsRatio_working_3-way'!X80=0),IF(Q80&gt;0,-Q80^(1/3),(-Q80)^(1/3)),'OddsRatio_working_3-way'!AM80-'OddsRatio_working_3-way'!R80/3)</f>
        <v>-0.56749135575397025</v>
      </c>
      <c r="AT80" s="11">
        <f>IF(('OddsRatio_working_3-way'!X80=0),IF(Q80&gt;0,-Q80^(1/3),(-Q80)^(1/3)),'OddsRatio_working_3-way'!AN80-'OddsRatio_working_3-way'!R80/3)</f>
        <v>-0.47306258498656206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</v>
      </c>
      <c r="B81" s="4">
        <f>IF('True_Odds_Calculator_3-way'!B82="","",'True_Odds_Calculator_3-way'!B82)</f>
        <v>3.72</v>
      </c>
      <c r="C81" s="4">
        <f>IF('True_Odds_Calculator_3-way'!C82="","",'True_Odds_Calculator_3-way'!C82)</f>
        <v>4.55</v>
      </c>
      <c r="D81" s="9">
        <f t="shared" si="26"/>
        <v>0.52870233887517493</v>
      </c>
      <c r="E81" s="9">
        <f t="shared" si="27"/>
        <v>0.25956799902246747</v>
      </c>
      <c r="F81" s="9">
        <f t="shared" si="28"/>
        <v>0.21172966210235761</v>
      </c>
      <c r="G81" s="9">
        <f t="shared" si="29"/>
        <v>1.0487334665420298</v>
      </c>
      <c r="H81" s="9">
        <f t="shared" si="30"/>
        <v>1.8914234465607256</v>
      </c>
      <c r="I81" s="9">
        <f t="shared" si="31"/>
        <v>3.8525550289943209</v>
      </c>
      <c r="J81" s="9">
        <f t="shared" si="32"/>
        <v>4.7230038062242059</v>
      </c>
      <c r="K81" s="11">
        <f t="shared" si="33"/>
        <v>0.54054054054054046</v>
      </c>
      <c r="L81" s="11">
        <f t="shared" si="34"/>
        <v>0.26881720430107525</v>
      </c>
      <c r="M81" s="11">
        <f t="shared" si="35"/>
        <v>0.21978021978021978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-0.26211393953329432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0.22738087254216288</v>
      </c>
      <c r="Q81" s="11">
        <f>2*'OddsRatio_working_3-way'!K81*'OddsRatio_working_3-way'!L81*'OddsRatio_working_3-way'!M81</f>
        <v>6.3871031612967089E-2</v>
      </c>
      <c r="R81" s="11">
        <f t="shared" si="36"/>
        <v>0</v>
      </c>
      <c r="S81" s="11">
        <f t="shared" si="37"/>
        <v>-0.86748866903845245</v>
      </c>
      <c r="T81" s="11">
        <f t="shared" si="38"/>
        <v>-0.24367659242653153</v>
      </c>
      <c r="U81" s="11">
        <f>'OddsRatio_working_3-way'!S81-'OddsRatio_working_3-way'!R81^2/3</f>
        <v>-0.86748866903845245</v>
      </c>
      <c r="V81" s="11">
        <f>'OddsRatio_working_3-way'!S81*'OddsRatio_working_3-way'!R81/3-2*'OddsRatio_working_3-way'!R81^3/27-'OddsRatio_working_3-way'!T81</f>
        <v>0.24367659242653153</v>
      </c>
      <c r="W81" s="11">
        <f>'OddsRatio_working_3-way'!V81^2+4*'OddsRatio_working_3-way'!U81^3/27</f>
        <v>-3.733534284433359E-2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0.15549407106135876</v>
      </c>
      <c r="Y81" s="11">
        <f>IF('OddsRatio_working_3-way'!W81&gt;=0,IF('OddsRatio_working_3-way'!V81+SQRT('OddsRatio_working_3-way'!W81)&gt;0,0,PI()),ACOS('OddsRatio_working_3-way'!V81/(2*'OddsRatio_working_3-way'!X81)))</f>
        <v>0.67042786454169534</v>
      </c>
      <c r="Z81" s="11">
        <f>'OddsRatio_working_3-way'!X81^(1/3)*COS('OddsRatio_working_3-way'!Y81/3)</f>
        <v>0.52436673327101502</v>
      </c>
      <c r="AA81" s="11">
        <f>'OddsRatio_working_3-way'!X81^(1/3)*COS(('OddsRatio_working_3-way'!Y81+2*PI())/3)</f>
        <v>-0.36539099250988888</v>
      </c>
      <c r="AB81" s="11">
        <f>'OddsRatio_working_3-way'!X81^(1/3)*COS(('OddsRatio_working_3-way'!Y81+4*PI())/3)</f>
        <v>-0.15897574076112625</v>
      </c>
      <c r="AC81" s="11">
        <f>'OddsRatio_working_3-way'!X81^(1/3)*SIN('OddsRatio_working_3-way'!Y81/3)</f>
        <v>0.11917390116199253</v>
      </c>
      <c r="AD81" s="11">
        <f>'OddsRatio_working_3-way'!X81^(1/3)*SIN(('OddsRatio_working_3-way'!Y81+2*PI())/3)</f>
        <v>0.39452796133116158</v>
      </c>
      <c r="AE81" s="11">
        <f>'OddsRatio_working_3-way'!X81^(1/3)*SIN(('OddsRatio_working_3-way'!Y81+4*PI())/3)</f>
        <v>-0.51370186249315408</v>
      </c>
      <c r="AF81" s="11">
        <f>-'OddsRatio_working_3-way'!U81/(3*'OddsRatio_working_3-way'!X81^(1/3))*COS(('OddsRatio_working_3-way'!Y81)/3)</f>
        <v>0.52436673327101491</v>
      </c>
      <c r="AG81" s="11">
        <f>-'OddsRatio_working_3-way'!U81/(3*'OddsRatio_working_3-way'!X81^(1/3))*COS(('OddsRatio_working_3-way'!Y81+2*PI())/3)</f>
        <v>-0.36539099250988882</v>
      </c>
      <c r="AH81" s="11">
        <f>-'OddsRatio_working_3-way'!U81/(3*'OddsRatio_working_3-way'!X81^(1/3))*COS(('OddsRatio_working_3-way'!Y81+4*PI())/3)</f>
        <v>-0.15897574076112622</v>
      </c>
      <c r="AI81" s="11">
        <f>'OddsRatio_working_3-way'!U81/(3*'OddsRatio_working_3-way'!X81^(1/3))*SIN(('OddsRatio_working_3-way'!Y81)/3)</f>
        <v>-0.11917390116199252</v>
      </c>
      <c r="AJ81" s="11">
        <f>'OddsRatio_working_3-way'!U81/(3*'OddsRatio_working_3-way'!X81^(1/3))*SIN(('OddsRatio_working_3-way'!Y81+2*PI())/3)</f>
        <v>-0.39452796133116147</v>
      </c>
      <c r="AK81" s="11">
        <f>'OddsRatio_working_3-way'!U81/(3*'OddsRatio_working_3-way'!X81^(1/3))*SIN(('OddsRatio_working_3-way'!Y81+4*PI())/3)</f>
        <v>0.51370186249315397</v>
      </c>
      <c r="AL81" s="11">
        <f>'OddsRatio_working_3-way'!Z81+'OddsRatio_working_3-way'!AF81</f>
        <v>1.0487334665420298</v>
      </c>
      <c r="AM81" s="11">
        <f>'OddsRatio_working_3-way'!AA81+'OddsRatio_working_3-way'!AG81</f>
        <v>-0.73078198501977765</v>
      </c>
      <c r="AN81" s="11">
        <f>'OddsRatio_working_3-way'!AB81+'OddsRatio_working_3-way'!AH81</f>
        <v>-0.3179514815222525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1.0487334665420298</v>
      </c>
      <c r="AS81" s="11">
        <f>IF(('OddsRatio_working_3-way'!X81=0),IF(Q81&gt;0,-Q81^(1/3),(-Q81)^(1/3)),'OddsRatio_working_3-way'!AM81-'OddsRatio_working_3-way'!R81/3)</f>
        <v>-0.73078198501977765</v>
      </c>
      <c r="AT81" s="11">
        <f>IF(('OddsRatio_working_3-way'!X81=0),IF(Q81&gt;0,-Q81^(1/3),(-Q81)^(1/3)),'OddsRatio_working_3-way'!AN81-'OddsRatio_working_3-way'!R81/3)</f>
        <v>-0.3179514815222525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1.56</v>
      </c>
      <c r="B82" s="4">
        <f>IF('True_Odds_Calculator_3-way'!B83="","",'True_Odds_Calculator_3-way'!B83)</f>
        <v>4.0199999999999996</v>
      </c>
      <c r="C82" s="4">
        <f>IF('True_Odds_Calculator_3-way'!C83="","",'True_Odds_Calculator_3-way'!C83)</f>
        <v>7.01</v>
      </c>
      <c r="D82" s="9">
        <f t="shared" si="26"/>
        <v>0.6269778664150869</v>
      </c>
      <c r="E82" s="9">
        <f t="shared" si="27"/>
        <v>0.23761465870034482</v>
      </c>
      <c r="F82" s="9">
        <f t="shared" si="28"/>
        <v>0.13540747488456845</v>
      </c>
      <c r="G82" s="9">
        <f t="shared" si="29"/>
        <v>1.0624154192856416</v>
      </c>
      <c r="H82" s="9">
        <f t="shared" si="30"/>
        <v>1.5949526347999596</v>
      </c>
      <c r="I82" s="9">
        <f t="shared" si="31"/>
        <v>4.2084945662426376</v>
      </c>
      <c r="J82" s="9">
        <f t="shared" si="32"/>
        <v>7.3851166699067052</v>
      </c>
      <c r="K82" s="11">
        <f t="shared" si="33"/>
        <v>0.64102564102564097</v>
      </c>
      <c r="L82" s="11">
        <f t="shared" si="34"/>
        <v>0.24875621890547267</v>
      </c>
      <c r="M82" s="11">
        <f t="shared" si="35"/>
        <v>0.14265335235378032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-0.23120689030796149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0.21814734804706484</v>
      </c>
      <c r="Q82" s="11">
        <f>2*'OddsRatio_working_3-way'!K82*'OddsRatio_working_3-way'!L82*'OddsRatio_working_3-way'!M82</f>
        <v>4.5494754545790383E-2</v>
      </c>
      <c r="R82" s="11">
        <f t="shared" si="36"/>
        <v>0</v>
      </c>
      <c r="S82" s="11">
        <f t="shared" si="37"/>
        <v>-0.94351577393086483</v>
      </c>
      <c r="T82" s="11">
        <f t="shared" si="38"/>
        <v>-0.19677075577286027</v>
      </c>
      <c r="U82" s="11">
        <f>'OddsRatio_working_3-way'!S82-'OddsRatio_working_3-way'!R82^2/3</f>
        <v>-0.94351577393086483</v>
      </c>
      <c r="V82" s="11">
        <f>'OddsRatio_working_3-way'!S82*'OddsRatio_working_3-way'!R82/3-2*'OddsRatio_working_3-way'!R82^3/27-'OddsRatio_working_3-way'!T82</f>
        <v>0.19677075577286027</v>
      </c>
      <c r="W82" s="11">
        <f>'OddsRatio_working_3-way'!V82^2+4*'OddsRatio_working_3-way'!U82^3/27</f>
        <v>-8.5716605090696479E-2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0.17637696520387738</v>
      </c>
      <c r="Y82" s="11">
        <f>IF('OddsRatio_working_3-way'!W82&gt;=0,IF('OddsRatio_working_3-way'!V82+SQRT('OddsRatio_working_3-way'!W82)&gt;0,0,PI()),ACOS('OddsRatio_working_3-way'!V82/(2*'OddsRatio_working_3-way'!X82)))</f>
        <v>0.97904781868376622</v>
      </c>
      <c r="Z82" s="11">
        <f>'OddsRatio_working_3-way'!X82^(1/3)*COS('OddsRatio_working_3-way'!Y82/3)</f>
        <v>0.53120770964282082</v>
      </c>
      <c r="AA82" s="11">
        <f>'OddsRatio_working_3-way'!X82^(1/3)*COS(('OddsRatio_working_3-way'!Y82+2*PI())/3)</f>
        <v>-0.42130459468714648</v>
      </c>
      <c r="AB82" s="11">
        <f>'OddsRatio_working_3-way'!X82^(1/3)*COS(('OddsRatio_working_3-way'!Y82+4*PI())/3)</f>
        <v>-0.10990311495567441</v>
      </c>
      <c r="AC82" s="11">
        <f>'OddsRatio_working_3-way'!X82^(1/3)*SIN('OddsRatio_working_3-way'!Y82/3)</f>
        <v>0.1797877281490132</v>
      </c>
      <c r="AD82" s="11">
        <f>'OddsRatio_working_3-way'!X82^(1/3)*SIN(('OddsRatio_working_3-way'!Y82+2*PI())/3)</f>
        <v>0.37014550716232414</v>
      </c>
      <c r="AE82" s="11">
        <f>'OddsRatio_working_3-way'!X82^(1/3)*SIN(('OddsRatio_working_3-way'!Y82+4*PI())/3)</f>
        <v>-0.54993323531133731</v>
      </c>
      <c r="AF82" s="11">
        <f>-'OddsRatio_working_3-way'!U82/(3*'OddsRatio_working_3-way'!X82^(1/3))*COS(('OddsRatio_working_3-way'!Y82)/3)</f>
        <v>0.53120770964282082</v>
      </c>
      <c r="AG82" s="11">
        <f>-'OddsRatio_working_3-way'!U82/(3*'OddsRatio_working_3-way'!X82^(1/3))*COS(('OddsRatio_working_3-way'!Y82+2*PI())/3)</f>
        <v>-0.42130459468714648</v>
      </c>
      <c r="AH82" s="11">
        <f>-'OddsRatio_working_3-way'!U82/(3*'OddsRatio_working_3-way'!X82^(1/3))*COS(('OddsRatio_working_3-way'!Y82+4*PI())/3)</f>
        <v>-0.10990311495567441</v>
      </c>
      <c r="AI82" s="11">
        <f>'OddsRatio_working_3-way'!U82/(3*'OddsRatio_working_3-way'!X82^(1/3))*SIN(('OddsRatio_working_3-way'!Y82)/3)</f>
        <v>-0.1797877281490132</v>
      </c>
      <c r="AJ82" s="11">
        <f>'OddsRatio_working_3-way'!U82/(3*'OddsRatio_working_3-way'!X82^(1/3))*SIN(('OddsRatio_working_3-way'!Y82+2*PI())/3)</f>
        <v>-0.37014550716232414</v>
      </c>
      <c r="AK82" s="11">
        <f>'OddsRatio_working_3-way'!U82/(3*'OddsRatio_working_3-way'!X82^(1/3))*SIN(('OddsRatio_working_3-way'!Y82+4*PI())/3)</f>
        <v>0.54993323531133731</v>
      </c>
      <c r="AL82" s="11">
        <f>'OddsRatio_working_3-way'!Z82+'OddsRatio_working_3-way'!AF82</f>
        <v>1.0624154192856416</v>
      </c>
      <c r="AM82" s="11">
        <f>'OddsRatio_working_3-way'!AA82+'OddsRatio_working_3-way'!AG82</f>
        <v>-0.84260918937429297</v>
      </c>
      <c r="AN82" s="11">
        <f>'OddsRatio_working_3-way'!AB82+'OddsRatio_working_3-way'!AH82</f>
        <v>-0.21980622991134882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1.0624154192856416</v>
      </c>
      <c r="AS82" s="11">
        <f>IF(('OddsRatio_working_3-way'!X82=0),IF(Q82&gt;0,-Q82^(1/3),(-Q82)^(1/3)),'OddsRatio_working_3-way'!AM82-'OddsRatio_working_3-way'!R82/3)</f>
        <v>-0.84260918937429297</v>
      </c>
      <c r="AT82" s="11">
        <f>IF(('OddsRatio_working_3-way'!X82=0),IF(Q82&gt;0,-Q82^(1/3),(-Q82)^(1/3)),'OddsRatio_working_3-way'!AN82-'OddsRatio_working_3-way'!R82/3)</f>
        <v>-0.21980622991134882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2.02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3.77</v>
      </c>
      <c r="D83" s="9">
        <f t="shared" si="26"/>
        <v>0.47715417040509239</v>
      </c>
      <c r="E83" s="9">
        <f t="shared" si="27"/>
        <v>0.27132012749072615</v>
      </c>
      <c r="F83" s="9">
        <f t="shared" si="28"/>
        <v>0.25152570210418151</v>
      </c>
      <c r="G83" s="9">
        <f t="shared" si="29"/>
        <v>1.0742732273471756</v>
      </c>
      <c r="H83" s="9">
        <f t="shared" si="30"/>
        <v>2.0957586918941189</v>
      </c>
      <c r="I83" s="9">
        <f t="shared" si="31"/>
        <v>3.6856830683679394</v>
      </c>
      <c r="J83" s="9">
        <f t="shared" si="32"/>
        <v>3.9757368397516757</v>
      </c>
      <c r="K83" s="11">
        <f t="shared" si="33"/>
        <v>0.49504950495049505</v>
      </c>
      <c r="L83" s="11">
        <f t="shared" si="34"/>
        <v>0.2857142857142857</v>
      </c>
      <c r="M83" s="11">
        <f t="shared" si="35"/>
        <v>0.26525198938992045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-0.26500812263871332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0.23598797924506359</v>
      </c>
      <c r="Q83" s="11">
        <f>2*'OddsRatio_working_3-way'!K83*'OddsRatio_working_3-way'!L83*'OddsRatio_working_3-way'!M83</f>
        <v>7.5035923448350902E-2</v>
      </c>
      <c r="R83" s="11">
        <f t="shared" si="36"/>
        <v>0</v>
      </c>
      <c r="S83" s="11">
        <f t="shared" si="37"/>
        <v>-0.89049338146811063</v>
      </c>
      <c r="T83" s="11">
        <f t="shared" si="38"/>
        <v>-0.28314574927443897</v>
      </c>
      <c r="U83" s="11">
        <f>'OddsRatio_working_3-way'!S83-'OddsRatio_working_3-way'!R83^2/3</f>
        <v>-0.89049338146811063</v>
      </c>
      <c r="V83" s="11">
        <f>'OddsRatio_working_3-way'!S83*'OddsRatio_working_3-way'!R83/3-2*'OddsRatio_working_3-way'!R83^3/27-'OddsRatio_working_3-way'!T83</f>
        <v>0.28314574927443897</v>
      </c>
      <c r="W83" s="11">
        <f>'OddsRatio_working_3-way'!V83^2+4*'OddsRatio_working_3-way'!U83^3/27</f>
        <v>-2.4442125030520526E-2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0.16172015981526855</v>
      </c>
      <c r="Y83" s="11">
        <f>IF('OddsRatio_working_3-way'!W83&gt;=0,IF('OddsRatio_working_3-way'!V83+SQRT('OddsRatio_working_3-way'!W83)&gt;0,0,PI()),ACOS('OddsRatio_working_3-way'!V83/(2*'OddsRatio_working_3-way'!X83)))</f>
        <v>0.5044946814585769</v>
      </c>
      <c r="Z83" s="11">
        <f>'OddsRatio_working_3-way'!X83^(1/3)*COS('OddsRatio_working_3-way'!Y83/3)</f>
        <v>0.53713661367358778</v>
      </c>
      <c r="AA83" s="11">
        <f>'OddsRatio_working_3-way'!X83^(1/3)*COS(('OddsRatio_working_3-way'!Y83+2*PI())/3)</f>
        <v>-0.34754006796367304</v>
      </c>
      <c r="AB83" s="11">
        <f>'OddsRatio_working_3-way'!X83^(1/3)*COS(('OddsRatio_working_3-way'!Y83+4*PI())/3)</f>
        <v>-0.18959654570991491</v>
      </c>
      <c r="AC83" s="11">
        <f>'OddsRatio_working_3-way'!X83^(1/3)*SIN('OddsRatio_working_3-way'!Y83/3)</f>
        <v>9.1188735089964904E-2</v>
      </c>
      <c r="AD83" s="11">
        <f>'OddsRatio_working_3-way'!X83^(1/3)*SIN(('OddsRatio_working_3-way'!Y83+2*PI())/3)</f>
        <v>0.41957958519909239</v>
      </c>
      <c r="AE83" s="11">
        <f>'OddsRatio_working_3-way'!X83^(1/3)*SIN(('OddsRatio_working_3-way'!Y83+4*PI())/3)</f>
        <v>-0.51076832028905728</v>
      </c>
      <c r="AF83" s="11">
        <f>-'OddsRatio_working_3-way'!U83/(3*'OddsRatio_working_3-way'!X83^(1/3))*COS(('OddsRatio_working_3-way'!Y83)/3)</f>
        <v>0.53713661367358778</v>
      </c>
      <c r="AG83" s="11">
        <f>-'OddsRatio_working_3-way'!U83/(3*'OddsRatio_working_3-way'!X83^(1/3))*COS(('OddsRatio_working_3-way'!Y83+2*PI())/3)</f>
        <v>-0.34754006796367304</v>
      </c>
      <c r="AH83" s="11">
        <f>-'OddsRatio_working_3-way'!U83/(3*'OddsRatio_working_3-way'!X83^(1/3))*COS(('OddsRatio_working_3-way'!Y83+4*PI())/3)</f>
        <v>-0.18959654570991491</v>
      </c>
      <c r="AI83" s="11">
        <f>'OddsRatio_working_3-way'!U83/(3*'OddsRatio_working_3-way'!X83^(1/3))*SIN(('OddsRatio_working_3-way'!Y83)/3)</f>
        <v>-9.1188735089964904E-2</v>
      </c>
      <c r="AJ83" s="11">
        <f>'OddsRatio_working_3-way'!U83/(3*'OddsRatio_working_3-way'!X83^(1/3))*SIN(('OddsRatio_working_3-way'!Y83+2*PI())/3)</f>
        <v>-0.41957958519909239</v>
      </c>
      <c r="AK83" s="11">
        <f>'OddsRatio_working_3-way'!U83/(3*'OddsRatio_working_3-way'!X83^(1/3))*SIN(('OddsRatio_working_3-way'!Y83+4*PI())/3)</f>
        <v>0.51076832028905728</v>
      </c>
      <c r="AL83" s="11">
        <f>'OddsRatio_working_3-way'!Z83+'OddsRatio_working_3-way'!AF83</f>
        <v>1.0742732273471756</v>
      </c>
      <c r="AM83" s="11">
        <f>'OddsRatio_working_3-way'!AA83+'OddsRatio_working_3-way'!AG83</f>
        <v>-0.69508013592734608</v>
      </c>
      <c r="AN83" s="11">
        <f>'OddsRatio_working_3-way'!AB83+'OddsRatio_working_3-way'!AH83</f>
        <v>-0.37919309141982982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1.0742732273471756</v>
      </c>
      <c r="AS83" s="11">
        <f>IF(('OddsRatio_working_3-way'!X83=0),IF(Q83&gt;0,-Q83^(1/3),(-Q83)^(1/3)),'OddsRatio_working_3-way'!AM83-'OddsRatio_working_3-way'!R83/3)</f>
        <v>-0.69508013592734608</v>
      </c>
      <c r="AT83" s="11">
        <f>IF(('OddsRatio_working_3-way'!X83=0),IF(Q83&gt;0,-Q83^(1/3),(-Q83)^(1/3)),'OddsRatio_working_3-way'!AN83-'OddsRatio_working_3-way'!R83/3)</f>
        <v>-0.37919309141982982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3.37</v>
      </c>
      <c r="B84" s="4">
        <f>IF('True_Odds_Calculator_3-way'!B85="","",'True_Odds_Calculator_3-way'!B85)</f>
        <v>3.3</v>
      </c>
      <c r="C84" s="4">
        <f>IF('True_Odds_Calculator_3-way'!C85="","",'True_Odds_Calculator_3-way'!C85)</f>
        <v>2.25</v>
      </c>
      <c r="D84" s="9">
        <f t="shared" si="26"/>
        <v>0.28295171922978901</v>
      </c>
      <c r="E84" s="9">
        <f t="shared" si="27"/>
        <v>0.289073911891223</v>
      </c>
      <c r="F84" s="9">
        <f t="shared" si="28"/>
        <v>0.4279743688789881</v>
      </c>
      <c r="G84" s="9">
        <f t="shared" si="29"/>
        <v>1.0692708212771591</v>
      </c>
      <c r="H84" s="9">
        <f t="shared" si="30"/>
        <v>3.5341718464268674</v>
      </c>
      <c r="I84" s="9">
        <f t="shared" si="31"/>
        <v>3.4593228889374656</v>
      </c>
      <c r="J84" s="9">
        <f t="shared" si="32"/>
        <v>2.336588526596449</v>
      </c>
      <c r="K84" s="11">
        <f t="shared" si="33"/>
        <v>0.29673590504451036</v>
      </c>
      <c r="L84" s="11">
        <f t="shared" si="34"/>
        <v>0.30303030303030304</v>
      </c>
      <c r="M84" s="11">
        <f t="shared" si="35"/>
        <v>0.44444444444444442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-0.27230764619488657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0.23658943540249178</v>
      </c>
      <c r="Q84" s="11">
        <f>2*'OddsRatio_working_3-way'!K84*'OddsRatio_working_3-way'!L84*'OddsRatio_working_3-way'!M84</f>
        <v>7.9928863311652623E-2</v>
      </c>
      <c r="R84" s="11">
        <f t="shared" si="36"/>
        <v>0</v>
      </c>
      <c r="S84" s="11">
        <f t="shared" si="37"/>
        <v>-0.86883140708126938</v>
      </c>
      <c r="T84" s="11">
        <f t="shared" si="38"/>
        <v>-0.29352412401394234</v>
      </c>
      <c r="U84" s="11">
        <f>'OddsRatio_working_3-way'!S84-'OddsRatio_working_3-way'!R84^2/3</f>
        <v>-0.86883140708126938</v>
      </c>
      <c r="V84" s="11">
        <f>'OddsRatio_working_3-way'!S84*'OddsRatio_working_3-way'!R84/3-2*'OddsRatio_working_3-way'!R84^3/27-'OddsRatio_working_3-way'!T84</f>
        <v>0.29352412401394234</v>
      </c>
      <c r="W84" s="11">
        <f>'OddsRatio_working_3-way'!V84^2+4*'OddsRatio_working_3-way'!U84^3/27</f>
        <v>-1.1007001763204266E-2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0.15585523181895153</v>
      </c>
      <c r="Y84" s="11">
        <f>IF('OddsRatio_working_3-way'!W84&gt;=0,IF('OddsRatio_working_3-way'!V84+SQRT('OddsRatio_working_3-way'!W84)&gt;0,0,PI()),ACOS('OddsRatio_working_3-way'!V84/(2*'OddsRatio_working_3-way'!X84)))</f>
        <v>0.34327837082571144</v>
      </c>
      <c r="Z84" s="11">
        <f>'OddsRatio_working_3-way'!X84^(1/3)*COS('OddsRatio_working_3-way'!Y84/3)</f>
        <v>0.53463541063857967</v>
      </c>
      <c r="AA84" s="11">
        <f>'OddsRatio_working_3-way'!X84^(1/3)*COS(('OddsRatio_working_3-way'!Y84+2*PI())/3)</f>
        <v>-0.32053034515988893</v>
      </c>
      <c r="AB84" s="11">
        <f>'OddsRatio_working_3-way'!X84^(1/3)*COS(('OddsRatio_working_3-way'!Y84+4*PI())/3)</f>
        <v>-0.21410506547869088</v>
      </c>
      <c r="AC84" s="11">
        <f>'OddsRatio_working_3-way'!X84^(1/3)*SIN('OddsRatio_working_3-way'!Y84/3)</f>
        <v>6.1444663872521135E-2</v>
      </c>
      <c r="AD84" s="11">
        <f>'OddsRatio_working_3-way'!X84^(1/3)*SIN(('OddsRatio_working_3-way'!Y84+2*PI())/3)</f>
        <v>0.43228551543947469</v>
      </c>
      <c r="AE84" s="11">
        <f>'OddsRatio_working_3-way'!X84^(1/3)*SIN(('OddsRatio_working_3-way'!Y84+4*PI())/3)</f>
        <v>-0.49373017931199559</v>
      </c>
      <c r="AF84" s="11">
        <f>-'OddsRatio_working_3-way'!U84/(3*'OddsRatio_working_3-way'!X84^(1/3))*COS(('OddsRatio_working_3-way'!Y84)/3)</f>
        <v>0.53463541063857956</v>
      </c>
      <c r="AG84" s="11">
        <f>-'OddsRatio_working_3-way'!U84/(3*'OddsRatio_working_3-way'!X84^(1/3))*COS(('OddsRatio_working_3-way'!Y84+2*PI())/3)</f>
        <v>-0.32053034515988882</v>
      </c>
      <c r="AH84" s="11">
        <f>-'OddsRatio_working_3-way'!U84/(3*'OddsRatio_working_3-way'!X84^(1/3))*COS(('OddsRatio_working_3-way'!Y84+4*PI())/3)</f>
        <v>-0.21410506547869085</v>
      </c>
      <c r="AI84" s="11">
        <f>'OddsRatio_working_3-way'!U84/(3*'OddsRatio_working_3-way'!X84^(1/3))*SIN(('OddsRatio_working_3-way'!Y84)/3)</f>
        <v>-6.1444663872521121E-2</v>
      </c>
      <c r="AJ84" s="11">
        <f>'OddsRatio_working_3-way'!U84/(3*'OddsRatio_working_3-way'!X84^(1/3))*SIN(('OddsRatio_working_3-way'!Y84+2*PI())/3)</f>
        <v>-0.43228551543947458</v>
      </c>
      <c r="AK84" s="11">
        <f>'OddsRatio_working_3-way'!U84/(3*'OddsRatio_working_3-way'!X84^(1/3))*SIN(('OddsRatio_working_3-way'!Y84+4*PI())/3)</f>
        <v>0.49373017931199548</v>
      </c>
      <c r="AL84" s="11">
        <f>'OddsRatio_working_3-way'!Z84+'OddsRatio_working_3-way'!AF84</f>
        <v>1.0692708212771591</v>
      </c>
      <c r="AM84" s="11">
        <f>'OddsRatio_working_3-way'!AA84+'OddsRatio_working_3-way'!AG84</f>
        <v>-0.64106069031977775</v>
      </c>
      <c r="AN84" s="11">
        <f>'OddsRatio_working_3-way'!AB84+'OddsRatio_working_3-way'!AH84</f>
        <v>-0.4282101309573817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1.0692708212771591</v>
      </c>
      <c r="AS84" s="11">
        <f>IF(('OddsRatio_working_3-way'!X84=0),IF(Q84&gt;0,-Q84^(1/3),(-Q84)^(1/3)),'OddsRatio_working_3-way'!AM84-'OddsRatio_working_3-way'!R84/3)</f>
        <v>-0.64106069031977775</v>
      </c>
      <c r="AT84" s="11">
        <f>IF(('OddsRatio_working_3-way'!X84=0),IF(Q84&gt;0,-Q84^(1/3),(-Q84)^(1/3)),'OddsRatio_working_3-way'!AN84-'OddsRatio_working_3-way'!R84/3)</f>
        <v>-0.4282101309573817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1.66</v>
      </c>
      <c r="B85" s="4">
        <f>IF('True_Odds_Calculator_3-way'!B86="","",'True_Odds_Calculator_3-way'!B86)</f>
        <v>3.73</v>
      </c>
      <c r="C85" s="4">
        <f>IF('True_Odds_Calculator_3-way'!C86="","",'True_Odds_Calculator_3-way'!C86)</f>
        <v>4.83</v>
      </c>
      <c r="D85" s="9">
        <f t="shared" si="26"/>
        <v>0.57057153133371596</v>
      </c>
      <c r="E85" s="9">
        <f t="shared" si="27"/>
        <v>0.24312292244517453</v>
      </c>
      <c r="F85" s="9">
        <f t="shared" si="28"/>
        <v>0.1863055462211094</v>
      </c>
      <c r="G85" s="9">
        <f t="shared" si="29"/>
        <v>1.1403464056960875</v>
      </c>
      <c r="H85" s="9">
        <f t="shared" si="30"/>
        <v>1.7526286277594174</v>
      </c>
      <c r="I85" s="9">
        <f t="shared" si="31"/>
        <v>4.1131456875503183</v>
      </c>
      <c r="J85" s="9">
        <f t="shared" si="32"/>
        <v>5.3675267338160157</v>
      </c>
      <c r="K85" s="11">
        <f t="shared" si="33"/>
        <v>0.60240963855421692</v>
      </c>
      <c r="L85" s="11">
        <f t="shared" si="34"/>
        <v>0.26809651474530832</v>
      </c>
      <c r="M85" s="11">
        <f t="shared" si="35"/>
        <v>0.20703933747412007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-0.2307497854806565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0.24141994517961612</v>
      </c>
      <c r="Q85" s="11">
        <f>2*'OddsRatio_working_3-way'!K85*'OddsRatio_working_3-way'!L85*'OddsRatio_working_3-way'!M85</f>
        <v>6.6875331074685906E-2</v>
      </c>
      <c r="R85" s="11">
        <f t="shared" si="36"/>
        <v>0</v>
      </c>
      <c r="S85" s="11">
        <f t="shared" si="37"/>
        <v>-1.0462412551185409</v>
      </c>
      <c r="T85" s="11">
        <f t="shared" si="38"/>
        <v>-0.28981752219350165</v>
      </c>
      <c r="U85" s="11">
        <f>'OddsRatio_working_3-way'!S85-'OddsRatio_working_3-way'!R85^2/3</f>
        <v>-1.0462412551185409</v>
      </c>
      <c r="V85" s="11">
        <f>'OddsRatio_working_3-way'!S85*'OddsRatio_working_3-way'!R85/3-2*'OddsRatio_working_3-way'!R85^3/27-'OddsRatio_working_3-way'!T85</f>
        <v>0.28981752219350165</v>
      </c>
      <c r="W85" s="11">
        <f>'OddsRatio_working_3-way'!V85^2+4*'OddsRatio_working_3-way'!U85^3/27</f>
        <v>-8.5670604113193619E-2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0.20595193631256203</v>
      </c>
      <c r="Y85" s="11">
        <f>IF('OddsRatio_working_3-way'!W85&gt;=0,IF('OddsRatio_working_3-way'!V85+SQRT('OddsRatio_working_3-way'!W85)&gt;0,0,PI()),ACOS('OddsRatio_working_3-way'!V85/(2*'OddsRatio_working_3-way'!X85)))</f>
        <v>0.7903385965889459</v>
      </c>
      <c r="Z85" s="11">
        <f>'OddsRatio_working_3-way'!X85^(1/3)*COS('OddsRatio_working_3-way'!Y85/3)</f>
        <v>0.57017320284804385</v>
      </c>
      <c r="AA85" s="11">
        <f>'OddsRatio_working_3-way'!X85^(1/3)*COS(('OddsRatio_working_3-way'!Y85+2*PI())/3)</f>
        <v>-0.41826769184281171</v>
      </c>
      <c r="AB85" s="11">
        <f>'OddsRatio_working_3-way'!X85^(1/3)*COS(('OddsRatio_working_3-way'!Y85+4*PI())/3)</f>
        <v>-0.15190551100523217</v>
      </c>
      <c r="AC85" s="11">
        <f>'OddsRatio_working_3-way'!X85^(1/3)*SIN('OddsRatio_working_3-way'!Y85/3)</f>
        <v>0.15378427680851248</v>
      </c>
      <c r="AD85" s="11">
        <f>'OddsRatio_working_3-way'!X85^(1/3)*SIN(('OddsRatio_working_3-way'!Y85+2*PI())/3)</f>
        <v>0.41689233981928758</v>
      </c>
      <c r="AE85" s="11">
        <f>'OddsRatio_working_3-way'!X85^(1/3)*SIN(('OddsRatio_working_3-way'!Y85+4*PI())/3)</f>
        <v>-0.5706766166278</v>
      </c>
      <c r="AF85" s="11">
        <f>-'OddsRatio_working_3-way'!U85/(3*'OddsRatio_working_3-way'!X85^(1/3))*COS(('OddsRatio_working_3-way'!Y85)/3)</f>
        <v>0.57017320284804374</v>
      </c>
      <c r="AG85" s="11">
        <f>-'OddsRatio_working_3-way'!U85/(3*'OddsRatio_working_3-way'!X85^(1/3))*COS(('OddsRatio_working_3-way'!Y85+2*PI())/3)</f>
        <v>-0.41826769184281165</v>
      </c>
      <c r="AH85" s="11">
        <f>-'OddsRatio_working_3-way'!U85/(3*'OddsRatio_working_3-way'!X85^(1/3))*COS(('OddsRatio_working_3-way'!Y85+4*PI())/3)</f>
        <v>-0.15190551100523214</v>
      </c>
      <c r="AI85" s="11">
        <f>'OddsRatio_working_3-way'!U85/(3*'OddsRatio_working_3-way'!X85^(1/3))*SIN(('OddsRatio_working_3-way'!Y85)/3)</f>
        <v>-0.15378427680851242</v>
      </c>
      <c r="AJ85" s="11">
        <f>'OddsRatio_working_3-way'!U85/(3*'OddsRatio_working_3-way'!X85^(1/3))*SIN(('OddsRatio_working_3-way'!Y85+2*PI())/3)</f>
        <v>-0.41689233981928753</v>
      </c>
      <c r="AK85" s="11">
        <f>'OddsRatio_working_3-way'!U85/(3*'OddsRatio_working_3-way'!X85^(1/3))*SIN(('OddsRatio_working_3-way'!Y85+4*PI())/3)</f>
        <v>0.57067661662779989</v>
      </c>
      <c r="AL85" s="11">
        <f>'OddsRatio_working_3-way'!Z85+'OddsRatio_working_3-way'!AF85</f>
        <v>1.1403464056960875</v>
      </c>
      <c r="AM85" s="11">
        <f>'OddsRatio_working_3-way'!AA85+'OddsRatio_working_3-way'!AG85</f>
        <v>-0.8365353836856233</v>
      </c>
      <c r="AN85" s="11">
        <f>'OddsRatio_working_3-way'!AB85+'OddsRatio_working_3-way'!AH85</f>
        <v>-0.30381102201046428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1.1403464056960875</v>
      </c>
      <c r="AS85" s="11">
        <f>IF(('OddsRatio_working_3-way'!X85=0),IF(Q85&gt;0,-Q85^(1/3),(-Q85)^(1/3)),'OddsRatio_working_3-way'!AM85-'OddsRatio_working_3-way'!R85/3)</f>
        <v>-0.8365353836856233</v>
      </c>
      <c r="AT85" s="11">
        <f>IF(('OddsRatio_working_3-way'!X85=0),IF(Q85&gt;0,-Q85^(1/3),(-Q85)^(1/3)),'OddsRatio_working_3-way'!AN85-'OddsRatio_working_3-way'!R85/3)</f>
        <v>-0.30381102201046428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1.23</v>
      </c>
      <c r="B86" s="4">
        <f>IF('True_Odds_Calculator_3-way'!B87="","",'True_Odds_Calculator_3-way'!B87)</f>
        <v>5.88</v>
      </c>
      <c r="C86" s="4">
        <f>IF('True_Odds_Calculator_3-way'!C87="","",'True_Odds_Calculator_3-way'!C87)</f>
        <v>11.75</v>
      </c>
      <c r="D86" s="9">
        <f t="shared" si="26"/>
        <v>0.78299381061887674</v>
      </c>
      <c r="E86" s="9">
        <f t="shared" si="27"/>
        <v>0.14534069928298429</v>
      </c>
      <c r="F86" s="9">
        <f t="shared" si="28"/>
        <v>7.1665490098139537E-2</v>
      </c>
      <c r="G86" s="9">
        <f t="shared" si="29"/>
        <v>1.2049969724237435</v>
      </c>
      <c r="H86" s="9">
        <f t="shared" si="30"/>
        <v>1.2771493036574606</v>
      </c>
      <c r="I86" s="9">
        <f t="shared" si="31"/>
        <v>6.8803852254278688</v>
      </c>
      <c r="J86" s="9">
        <f t="shared" si="32"/>
        <v>13.953717453555242</v>
      </c>
      <c r="K86" s="11">
        <f t="shared" si="33"/>
        <v>0.81300813008130079</v>
      </c>
      <c r="L86" s="11">
        <f t="shared" si="34"/>
        <v>0.17006802721088435</v>
      </c>
      <c r="M86" s="11">
        <f t="shared" si="35"/>
        <v>8.5106382978723402E-2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-0.14198282668888373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0.18663061142118151</v>
      </c>
      <c r="Q86" s="11">
        <f>2*'OddsRatio_working_3-way'!K86*'OddsRatio_working_3-way'!L86*'OddsRatio_working_3-way'!M86</f>
        <v>2.3534755538610532E-2</v>
      </c>
      <c r="R86" s="11">
        <f t="shared" si="36"/>
        <v>0</v>
      </c>
      <c r="S86" s="11">
        <f t="shared" si="37"/>
        <v>-1.3144590495449926</v>
      </c>
      <c r="T86" s="11">
        <f t="shared" si="38"/>
        <v>-0.16575776160718697</v>
      </c>
      <c r="U86" s="11">
        <f>'OddsRatio_working_3-way'!S86-'OddsRatio_working_3-way'!R86^2/3</f>
        <v>-1.3144590495449926</v>
      </c>
      <c r="V86" s="11">
        <f>'OddsRatio_working_3-way'!S86*'OddsRatio_working_3-way'!R86/3-2*'OddsRatio_working_3-way'!R86^3/27-'OddsRatio_working_3-way'!T86</f>
        <v>0.16575776160718697</v>
      </c>
      <c r="W86" s="11">
        <f>'OddsRatio_working_3-way'!V86^2+4*'OddsRatio_working_3-way'!U86^3/27</f>
        <v>-0.30898743914921128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0.29002718608875111</v>
      </c>
      <c r="Y86" s="11">
        <f>IF('OddsRatio_working_3-way'!W86&gt;=0,IF('OddsRatio_working_3-way'!V86+SQRT('OddsRatio_working_3-way'!W86)&gt;0,0,PI()),ACOS('OddsRatio_working_3-way'!V86/(2*'OddsRatio_working_3-way'!X86)))</f>
        <v>1.2809943600858367</v>
      </c>
      <c r="Z86" s="11">
        <f>'OddsRatio_working_3-way'!X86^(1/3)*COS('OddsRatio_working_3-way'!Y86/3)</f>
        <v>0.60249848621187174</v>
      </c>
      <c r="AA86" s="11">
        <f>'OddsRatio_working_3-way'!X86^(1/3)*COS(('OddsRatio_working_3-way'!Y86+2*PI())/3)</f>
        <v>-0.53865489377699793</v>
      </c>
      <c r="AB86" s="11">
        <f>'OddsRatio_working_3-way'!X86^(1/3)*COS(('OddsRatio_working_3-way'!Y86+4*PI())/3)</f>
        <v>-6.3843592434874169E-2</v>
      </c>
      <c r="AC86" s="11">
        <f>'OddsRatio_working_3-way'!X86^(1/3)*SIN('OddsRatio_working_3-way'!Y86/3)</f>
        <v>0.27413243264415188</v>
      </c>
      <c r="AD86" s="11">
        <f>'OddsRatio_working_3-way'!X86^(1/3)*SIN(('OddsRatio_working_3-way'!Y86+2*PI())/3)</f>
        <v>0.38471277847907354</v>
      </c>
      <c r="AE86" s="11">
        <f>'OddsRatio_working_3-way'!X86^(1/3)*SIN(('OddsRatio_working_3-way'!Y86+4*PI())/3)</f>
        <v>-0.65884521112322525</v>
      </c>
      <c r="AF86" s="11">
        <f>-'OddsRatio_working_3-way'!U86/(3*'OddsRatio_working_3-way'!X86^(1/3))*COS(('OddsRatio_working_3-way'!Y86)/3)</f>
        <v>0.60249848621187174</v>
      </c>
      <c r="AG86" s="11">
        <f>-'OddsRatio_working_3-way'!U86/(3*'OddsRatio_working_3-way'!X86^(1/3))*COS(('OddsRatio_working_3-way'!Y86+2*PI())/3)</f>
        <v>-0.53865489377699793</v>
      </c>
      <c r="AH86" s="11">
        <f>-'OddsRatio_working_3-way'!U86/(3*'OddsRatio_working_3-way'!X86^(1/3))*COS(('OddsRatio_working_3-way'!Y86+4*PI())/3)</f>
        <v>-6.3843592434874169E-2</v>
      </c>
      <c r="AI86" s="11">
        <f>'OddsRatio_working_3-way'!U86/(3*'OddsRatio_working_3-way'!X86^(1/3))*SIN(('OddsRatio_working_3-way'!Y86)/3)</f>
        <v>-0.27413243264415188</v>
      </c>
      <c r="AJ86" s="11">
        <f>'OddsRatio_working_3-way'!U86/(3*'OddsRatio_working_3-way'!X86^(1/3))*SIN(('OddsRatio_working_3-way'!Y86+2*PI())/3)</f>
        <v>-0.38471277847907354</v>
      </c>
      <c r="AK86" s="11">
        <f>'OddsRatio_working_3-way'!U86/(3*'OddsRatio_working_3-way'!X86^(1/3))*SIN(('OddsRatio_working_3-way'!Y86+4*PI())/3)</f>
        <v>0.65884521112322525</v>
      </c>
      <c r="AL86" s="11">
        <f>'OddsRatio_working_3-way'!Z86+'OddsRatio_working_3-way'!AF86</f>
        <v>1.2049969724237435</v>
      </c>
      <c r="AM86" s="11">
        <f>'OddsRatio_working_3-way'!AA86+'OddsRatio_working_3-way'!AG86</f>
        <v>-1.0773097875539959</v>
      </c>
      <c r="AN86" s="11">
        <f>'OddsRatio_working_3-way'!AB86+'OddsRatio_working_3-way'!AH86</f>
        <v>-0.12768718486974834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1.2049969724237435</v>
      </c>
      <c r="AS86" s="11">
        <f>IF(('OddsRatio_working_3-way'!X86=0),IF(Q86&gt;0,-Q86^(1/3),(-Q86)^(1/3)),'OddsRatio_working_3-way'!AM86-'OddsRatio_working_3-way'!R86/3)</f>
        <v>-1.0773097875539959</v>
      </c>
      <c r="AT86" s="11">
        <f>IF(('OddsRatio_working_3-way'!X86=0),IF(Q86&gt;0,-Q86^(1/3),(-Q86)^(1/3)),'OddsRatio_working_3-way'!AN86-'OddsRatio_working_3-way'!R86/3)</f>
        <v>-0.12768718486974834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1.56</v>
      </c>
      <c r="B87" s="4">
        <f>IF('True_Odds_Calculator_3-way'!B88="","",'True_Odds_Calculator_3-way'!B88)</f>
        <v>4.0599999999999996</v>
      </c>
      <c r="C87" s="4">
        <f>IF('True_Odds_Calculator_3-way'!C88="","",'True_Odds_Calculator_3-way'!C88)</f>
        <v>5.73</v>
      </c>
      <c r="D87" s="9">
        <f t="shared" si="26"/>
        <v>0.6148914651146592</v>
      </c>
      <c r="E87" s="9">
        <f t="shared" si="27"/>
        <v>0.22612667578465506</v>
      </c>
      <c r="F87" s="9">
        <f t="shared" si="28"/>
        <v>0.15898185910068569</v>
      </c>
      <c r="G87" s="9">
        <f t="shared" si="29"/>
        <v>1.1183986952348031</v>
      </c>
      <c r="H87" s="9">
        <f t="shared" si="30"/>
        <v>1.6263032693314898</v>
      </c>
      <c r="I87" s="9">
        <f t="shared" si="31"/>
        <v>4.4223000074184959</v>
      </c>
      <c r="J87" s="9">
        <f t="shared" si="32"/>
        <v>6.2900258284606201</v>
      </c>
      <c r="K87" s="11">
        <f t="shared" si="33"/>
        <v>0.64102564102564097</v>
      </c>
      <c r="L87" s="11">
        <f t="shared" si="34"/>
        <v>0.24630541871921185</v>
      </c>
      <c r="M87" s="11">
        <f t="shared" si="35"/>
        <v>0.17452006980802792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-0.22333939755857068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0.23008124651020481</v>
      </c>
      <c r="Q87" s="11">
        <f>2*'OddsRatio_working_3-way'!K87*'OddsRatio_working_3-way'!L87*'OddsRatio_working_3-way'!M87</f>
        <v>5.5109280601246667E-2</v>
      </c>
      <c r="R87" s="11">
        <f t="shared" si="36"/>
        <v>0</v>
      </c>
      <c r="S87" s="11">
        <f t="shared" si="37"/>
        <v>-1.0301865637022956</v>
      </c>
      <c r="T87" s="11">
        <f t="shared" si="38"/>
        <v>-0.24675127274306485</v>
      </c>
      <c r="U87" s="11">
        <f>'OddsRatio_working_3-way'!S87-'OddsRatio_working_3-way'!R87^2/3</f>
        <v>-1.0301865637022956</v>
      </c>
      <c r="V87" s="11">
        <f>'OddsRatio_working_3-way'!S87*'OddsRatio_working_3-way'!R87/3-2*'OddsRatio_working_3-way'!R87^3/27-'OddsRatio_working_3-way'!T87</f>
        <v>0.24675127274306485</v>
      </c>
      <c r="W87" s="11">
        <f>'OddsRatio_working_3-way'!V87^2+4*'OddsRatio_working_3-way'!U87^3/27</f>
        <v>-0.10108727367410369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0.20122963516491929</v>
      </c>
      <c r="Y87" s="11">
        <f>IF('OddsRatio_working_3-way'!W87&gt;=0,IF('OddsRatio_working_3-way'!V87+SQRT('OddsRatio_working_3-way'!W87)&gt;0,0,PI()),ACOS('OddsRatio_working_3-way'!V87/(2*'OddsRatio_working_3-way'!X87)))</f>
        <v>0.9108066687431513</v>
      </c>
      <c r="Z87" s="11">
        <f>'OddsRatio_working_3-way'!X87^(1/3)*COS('OddsRatio_working_3-way'!Y87/3)</f>
        <v>0.55919934761740164</v>
      </c>
      <c r="AA87" s="11">
        <f>'OddsRatio_working_3-way'!X87^(1/3)*COS(('OddsRatio_working_3-way'!Y87+2*PI())/3)</f>
        <v>-0.43131884907596324</v>
      </c>
      <c r="AB87" s="11">
        <f>'OddsRatio_working_3-way'!X87^(1/3)*COS(('OddsRatio_working_3-way'!Y87+4*PI())/3)</f>
        <v>-0.12788049854143876</v>
      </c>
      <c r="AC87" s="11">
        <f>'OddsRatio_working_3-way'!X87^(1/3)*SIN('OddsRatio_working_3-way'!Y87/3)</f>
        <v>0.17519021336356397</v>
      </c>
      <c r="AD87" s="11">
        <f>'OddsRatio_working_3-way'!X87^(1/3)*SIN(('OddsRatio_working_3-way'!Y87+2*PI())/3)</f>
        <v>0.39668573413457292</v>
      </c>
      <c r="AE87" s="11">
        <f>'OddsRatio_working_3-way'!X87^(1/3)*SIN(('OddsRatio_working_3-way'!Y87+4*PI())/3)</f>
        <v>-0.57187594749813675</v>
      </c>
      <c r="AF87" s="11">
        <f>-'OddsRatio_working_3-way'!U87/(3*'OddsRatio_working_3-way'!X87^(1/3))*COS(('OddsRatio_working_3-way'!Y87)/3)</f>
        <v>0.55919934761740142</v>
      </c>
      <c r="AG87" s="11">
        <f>-'OddsRatio_working_3-way'!U87/(3*'OddsRatio_working_3-way'!X87^(1/3))*COS(('OddsRatio_working_3-way'!Y87+2*PI())/3)</f>
        <v>-0.43131884907596307</v>
      </c>
      <c r="AH87" s="11">
        <f>-'OddsRatio_working_3-way'!U87/(3*'OddsRatio_working_3-way'!X87^(1/3))*COS(('OddsRatio_working_3-way'!Y87+4*PI())/3)</f>
        <v>-0.12788049854143871</v>
      </c>
      <c r="AI87" s="11">
        <f>'OddsRatio_working_3-way'!U87/(3*'OddsRatio_working_3-way'!X87^(1/3))*SIN(('OddsRatio_working_3-way'!Y87)/3)</f>
        <v>-0.17519021336356388</v>
      </c>
      <c r="AJ87" s="11">
        <f>'OddsRatio_working_3-way'!U87/(3*'OddsRatio_working_3-way'!X87^(1/3))*SIN(('OddsRatio_working_3-way'!Y87+2*PI())/3)</f>
        <v>-0.39668573413457275</v>
      </c>
      <c r="AK87" s="11">
        <f>'OddsRatio_working_3-way'!U87/(3*'OddsRatio_working_3-way'!X87^(1/3))*SIN(('OddsRatio_working_3-way'!Y87+4*PI())/3)</f>
        <v>0.57187594749813653</v>
      </c>
      <c r="AL87" s="11">
        <f>'OddsRatio_working_3-way'!Z87+'OddsRatio_working_3-way'!AF87</f>
        <v>1.1183986952348031</v>
      </c>
      <c r="AM87" s="11">
        <f>'OddsRatio_working_3-way'!AA87+'OddsRatio_working_3-way'!AG87</f>
        <v>-0.86263769815192637</v>
      </c>
      <c r="AN87" s="11">
        <f>'OddsRatio_working_3-way'!AB87+'OddsRatio_working_3-way'!AH87</f>
        <v>-0.25576099708287747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1.1183986952348031</v>
      </c>
      <c r="AS87" s="11">
        <f>IF(('OddsRatio_working_3-way'!X87=0),IF(Q87&gt;0,-Q87^(1/3),(-Q87)^(1/3)),'OddsRatio_working_3-way'!AM87-'OddsRatio_working_3-way'!R87/3)</f>
        <v>-0.86263769815192637</v>
      </c>
      <c r="AT87" s="11">
        <f>IF(('OddsRatio_working_3-way'!X87=0),IF(Q87&gt;0,-Q87^(1/3),(-Q87)^(1/3)),'OddsRatio_working_3-way'!AN87-'OddsRatio_working_3-way'!R87/3)</f>
        <v>-0.25576099708287747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2.12</v>
      </c>
      <c r="B88" s="4">
        <f>IF('True_Odds_Calculator_3-way'!B89="","",'True_Odds_Calculator_3-way'!B89)</f>
        <v>3.59</v>
      </c>
      <c r="C88" s="4">
        <f>IF('True_Odds_Calculator_3-way'!C89="","",'True_Odds_Calculator_3-way'!C89)</f>
        <v>3.27</v>
      </c>
      <c r="D88" s="9">
        <f t="shared" si="26"/>
        <v>0.45040940568981064</v>
      </c>
      <c r="E88" s="9">
        <f t="shared" si="27"/>
        <v>0.26166243698503483</v>
      </c>
      <c r="F88" s="9">
        <f t="shared" si="28"/>
        <v>0.28792815732515453</v>
      </c>
      <c r="G88" s="9">
        <f t="shared" si="29"/>
        <v>1.0894663423500877</v>
      </c>
      <c r="H88" s="9">
        <f t="shared" si="30"/>
        <v>2.2202023034320981</v>
      </c>
      <c r="I88" s="9">
        <f t="shared" si="31"/>
        <v>3.8217178266867271</v>
      </c>
      <c r="J88" s="9">
        <f t="shared" si="32"/>
        <v>3.4730885971346996</v>
      </c>
      <c r="K88" s="11">
        <f t="shared" si="33"/>
        <v>0.47169811320754712</v>
      </c>
      <c r="L88" s="11">
        <f t="shared" si="34"/>
        <v>0.2785515320334262</v>
      </c>
      <c r="M88" s="11">
        <f t="shared" si="35"/>
        <v>0.3058103975535168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-0.26458522084100988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0.24028304217296872</v>
      </c>
      <c r="Q88" s="11">
        <f>2*'OddsRatio_working_3-way'!K88*'OddsRatio_working_3-way'!L88*'OddsRatio_working_3-way'!M88</f>
        <v>8.0362221462531344E-2</v>
      </c>
      <c r="R88" s="11">
        <f t="shared" si="36"/>
        <v>0</v>
      </c>
      <c r="S88" s="11">
        <f t="shared" si="37"/>
        <v>-0.90814990122730843</v>
      </c>
      <c r="T88" s="11">
        <f t="shared" si="38"/>
        <v>-0.30372906395562155</v>
      </c>
      <c r="U88" s="11">
        <f>'OddsRatio_working_3-way'!S88-'OddsRatio_working_3-way'!R88^2/3</f>
        <v>-0.90814990122730843</v>
      </c>
      <c r="V88" s="11">
        <f>'OddsRatio_working_3-way'!S88*'OddsRatio_working_3-way'!R88/3-2*'OddsRatio_working_3-way'!R88^3/27-'OddsRatio_working_3-way'!T88</f>
        <v>0.30372906395562155</v>
      </c>
      <c r="W88" s="11">
        <f>'OddsRatio_working_3-way'!V88^2+4*'OddsRatio_working_3-way'!U88^3/27</f>
        <v>-1.8709268702581605E-2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0.16655375483154053</v>
      </c>
      <c r="Y88" s="11">
        <f>IF('OddsRatio_working_3-way'!W88&gt;=0,IF('OddsRatio_working_3-way'!V88+SQRT('OddsRatio_working_3-way'!W88)&gt;0,0,PI()),ACOS('OddsRatio_working_3-way'!V88/(2*'OddsRatio_working_3-way'!X88)))</f>
        <v>0.42313795430782819</v>
      </c>
      <c r="Z88" s="11">
        <f>'OddsRatio_working_3-way'!X88^(1/3)*COS('OddsRatio_working_3-way'!Y88/3)</f>
        <v>0.54473317117504383</v>
      </c>
      <c r="AA88" s="11">
        <f>'OddsRatio_working_3-way'!X88^(1/3)*COS(('OddsRatio_working_3-way'!Y88+2*PI())/3)</f>
        <v>-0.33935019905389391</v>
      </c>
      <c r="AB88" s="11">
        <f>'OddsRatio_working_3-way'!X88^(1/3)*COS(('OddsRatio_working_3-way'!Y88+4*PI())/3)</f>
        <v>-0.20538297212115009</v>
      </c>
      <c r="AC88" s="11">
        <f>'OddsRatio_working_3-way'!X88^(1/3)*SIN('OddsRatio_working_3-way'!Y88/3)</f>
        <v>7.7346014532207574E-2</v>
      </c>
      <c r="AD88" s="11">
        <f>'OddsRatio_working_3-way'!X88^(1/3)*SIN(('OddsRatio_working_3-way'!Y88+2*PI())/3)</f>
        <v>0.43307975725554143</v>
      </c>
      <c r="AE88" s="11">
        <f>'OddsRatio_working_3-way'!X88^(1/3)*SIN(('OddsRatio_working_3-way'!Y88+4*PI())/3)</f>
        <v>-0.51042577178774884</v>
      </c>
      <c r="AF88" s="11">
        <f>-'OddsRatio_working_3-way'!U88/(3*'OddsRatio_working_3-way'!X88^(1/3))*COS(('OddsRatio_working_3-way'!Y88)/3)</f>
        <v>0.54473317117504383</v>
      </c>
      <c r="AG88" s="11">
        <f>-'OddsRatio_working_3-way'!U88/(3*'OddsRatio_working_3-way'!X88^(1/3))*COS(('OddsRatio_working_3-way'!Y88+2*PI())/3)</f>
        <v>-0.33935019905389391</v>
      </c>
      <c r="AH88" s="11">
        <f>-'OddsRatio_working_3-way'!U88/(3*'OddsRatio_working_3-way'!X88^(1/3))*COS(('OddsRatio_working_3-way'!Y88+4*PI())/3)</f>
        <v>-0.20538297212115009</v>
      </c>
      <c r="AI88" s="11">
        <f>'OddsRatio_working_3-way'!U88/(3*'OddsRatio_working_3-way'!X88^(1/3))*SIN(('OddsRatio_working_3-way'!Y88)/3)</f>
        <v>-7.7346014532207574E-2</v>
      </c>
      <c r="AJ88" s="11">
        <f>'OddsRatio_working_3-way'!U88/(3*'OddsRatio_working_3-way'!X88^(1/3))*SIN(('OddsRatio_working_3-way'!Y88+2*PI())/3)</f>
        <v>-0.43307975725554143</v>
      </c>
      <c r="AK88" s="11">
        <f>'OddsRatio_working_3-way'!U88/(3*'OddsRatio_working_3-way'!X88^(1/3))*SIN(('OddsRatio_working_3-way'!Y88+4*PI())/3)</f>
        <v>0.51042577178774884</v>
      </c>
      <c r="AL88" s="11">
        <f>'OddsRatio_working_3-way'!Z88+'OddsRatio_working_3-way'!AF88</f>
        <v>1.0894663423500877</v>
      </c>
      <c r="AM88" s="11">
        <f>'OddsRatio_working_3-way'!AA88+'OddsRatio_working_3-way'!AG88</f>
        <v>-0.67870039810778782</v>
      </c>
      <c r="AN88" s="11">
        <f>'OddsRatio_working_3-way'!AB88+'OddsRatio_working_3-way'!AH88</f>
        <v>-0.41076594424230017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1.0894663423500877</v>
      </c>
      <c r="AS88" s="11">
        <f>IF(('OddsRatio_working_3-way'!X88=0),IF(Q88&gt;0,-Q88^(1/3),(-Q88)^(1/3)),'OddsRatio_working_3-way'!AM88-'OddsRatio_working_3-way'!R88/3)</f>
        <v>-0.67870039810778782</v>
      </c>
      <c r="AT88" s="11">
        <f>IF(('OddsRatio_working_3-way'!X88=0),IF(Q88&gt;0,-Q88^(1/3),(-Q88)^(1/3)),'OddsRatio_working_3-way'!AN88-'OddsRatio_working_3-way'!R88/3)</f>
        <v>-0.41076594424230017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2.4900000000000002</v>
      </c>
      <c r="B89" s="4">
        <f>IF('True_Odds_Calculator_3-way'!B90="","",'True_Odds_Calculator_3-way'!B90)</f>
        <v>3.4</v>
      </c>
      <c r="C89" s="4">
        <f>IF('True_Odds_Calculator_3-way'!C90="","",'True_Odds_Calculator_3-way'!C90)</f>
        <v>2.78</v>
      </c>
      <c r="D89" s="9">
        <f t="shared" si="26"/>
        <v>0.38188845149491352</v>
      </c>
      <c r="E89" s="9">
        <f t="shared" si="27"/>
        <v>0.27723211643740636</v>
      </c>
      <c r="F89" s="9">
        <f t="shared" si="28"/>
        <v>0.34087943206768029</v>
      </c>
      <c r="G89" s="9">
        <f t="shared" si="29"/>
        <v>1.0862857041519642</v>
      </c>
      <c r="H89" s="9">
        <f t="shared" si="30"/>
        <v>2.6185656991864268</v>
      </c>
      <c r="I89" s="9">
        <f t="shared" si="31"/>
        <v>3.6070856899647143</v>
      </c>
      <c r="J89" s="9">
        <f t="shared" si="32"/>
        <v>2.933588553390496</v>
      </c>
      <c r="K89" s="11">
        <f t="shared" si="33"/>
        <v>0.40160642570281119</v>
      </c>
      <c r="L89" s="11">
        <f t="shared" si="34"/>
        <v>0.29411764705882354</v>
      </c>
      <c r="M89" s="11">
        <f t="shared" si="35"/>
        <v>0.35971223021582738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-0.27045464974583067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0.24091286857119548</v>
      </c>
      <c r="Q89" s="11">
        <f>2*'OddsRatio_working_3-way'!K89*'OddsRatio_working_3-way'!L89*'OddsRatio_working_3-way'!M89</f>
        <v>8.4978084152097177E-2</v>
      </c>
      <c r="R89" s="11">
        <f t="shared" si="36"/>
        <v>0</v>
      </c>
      <c r="S89" s="11">
        <f t="shared" si="37"/>
        <v>-0.89076992685317813</v>
      </c>
      <c r="T89" s="11">
        <f t="shared" si="38"/>
        <v>-0.3142045597365708</v>
      </c>
      <c r="U89" s="11">
        <f>'OddsRatio_working_3-way'!S89-'OddsRatio_working_3-way'!R89^2/3</f>
        <v>-0.89076992685317813</v>
      </c>
      <c r="V89" s="11">
        <f>'OddsRatio_working_3-way'!S89*'OddsRatio_working_3-way'!R89/3-2*'OddsRatio_working_3-way'!R89^3/27-'OddsRatio_working_3-way'!T89</f>
        <v>0.3142045597365708</v>
      </c>
      <c r="W89" s="11">
        <f>'OddsRatio_working_3-way'!V89^2+4*'OddsRatio_working_3-way'!U89^3/27</f>
        <v>-5.986629511837982E-3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0.16179549968331186</v>
      </c>
      <c r="Y89" s="11">
        <f>IF('OddsRatio_working_3-way'!W89&gt;=0,IF('OddsRatio_working_3-way'!V89+SQRT('OddsRatio_working_3-way'!W89)&gt;0,0,PI()),ACOS('OddsRatio_working_3-way'!V89/(2*'OddsRatio_working_3-way'!X89)))</f>
        <v>0.24144746888993662</v>
      </c>
      <c r="Z89" s="11">
        <f>'OddsRatio_working_3-way'!X89^(1/3)*COS('OddsRatio_working_3-way'!Y89/3)</f>
        <v>0.54314285207598212</v>
      </c>
      <c r="AA89" s="11">
        <f>'OddsRatio_working_3-way'!X89^(1/3)*COS(('OddsRatio_working_3-way'!Y89+2*PI())/3)</f>
        <v>-0.30951036899071954</v>
      </c>
      <c r="AB89" s="11">
        <f>'OddsRatio_working_3-way'!X89^(1/3)*COS(('OddsRatio_working_3-way'!Y89+4*PI())/3)</f>
        <v>-0.23363248308526266</v>
      </c>
      <c r="AC89" s="11">
        <f>'OddsRatio_working_3-way'!X89^(1/3)*SIN('OddsRatio_working_3-way'!Y89/3)</f>
        <v>4.380811785305528E-2</v>
      </c>
      <c r="AD89" s="11">
        <f>'OddsRatio_working_3-way'!X89^(1/3)*SIN(('OddsRatio_working_3-way'!Y89+2*PI())/3)</f>
        <v>0.4484714488552064</v>
      </c>
      <c r="AE89" s="11">
        <f>'OddsRatio_working_3-way'!X89^(1/3)*SIN(('OddsRatio_working_3-way'!Y89+4*PI())/3)</f>
        <v>-0.49227956670826162</v>
      </c>
      <c r="AF89" s="11">
        <f>-'OddsRatio_working_3-way'!U89/(3*'OddsRatio_working_3-way'!X89^(1/3))*COS(('OddsRatio_working_3-way'!Y89)/3)</f>
        <v>0.54314285207598212</v>
      </c>
      <c r="AG89" s="11">
        <f>-'OddsRatio_working_3-way'!U89/(3*'OddsRatio_working_3-way'!X89^(1/3))*COS(('OddsRatio_working_3-way'!Y89+2*PI())/3)</f>
        <v>-0.30951036899071954</v>
      </c>
      <c r="AH89" s="11">
        <f>-'OddsRatio_working_3-way'!U89/(3*'OddsRatio_working_3-way'!X89^(1/3))*COS(('OddsRatio_working_3-way'!Y89+4*PI())/3)</f>
        <v>-0.23363248308526266</v>
      </c>
      <c r="AI89" s="11">
        <f>'OddsRatio_working_3-way'!U89/(3*'OddsRatio_working_3-way'!X89^(1/3))*SIN(('OddsRatio_working_3-way'!Y89)/3)</f>
        <v>-4.380811785305528E-2</v>
      </c>
      <c r="AJ89" s="11">
        <f>'OddsRatio_working_3-way'!U89/(3*'OddsRatio_working_3-way'!X89^(1/3))*SIN(('OddsRatio_working_3-way'!Y89+2*PI())/3)</f>
        <v>-0.4484714488552064</v>
      </c>
      <c r="AK89" s="11">
        <f>'OddsRatio_working_3-way'!U89/(3*'OddsRatio_working_3-way'!X89^(1/3))*SIN(('OddsRatio_working_3-way'!Y89+4*PI())/3)</f>
        <v>0.49227956670826162</v>
      </c>
      <c r="AL89" s="11">
        <f>'OddsRatio_working_3-way'!Z89+'OddsRatio_working_3-way'!AF89</f>
        <v>1.0862857041519642</v>
      </c>
      <c r="AM89" s="11">
        <f>'OddsRatio_working_3-way'!AA89+'OddsRatio_working_3-way'!AG89</f>
        <v>-0.61902073798143908</v>
      </c>
      <c r="AN89" s="11">
        <f>'OddsRatio_working_3-way'!AB89+'OddsRatio_working_3-way'!AH89</f>
        <v>-0.46726496617052532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1.0862857041519642</v>
      </c>
      <c r="AS89" s="11">
        <f>IF(('OddsRatio_working_3-way'!X89=0),IF(Q89&gt;0,-Q89^(1/3),(-Q89)^(1/3)),'OddsRatio_working_3-way'!AM89-'OddsRatio_working_3-way'!R89/3)</f>
        <v>-0.61902073798143908</v>
      </c>
      <c r="AT89" s="11">
        <f>IF(('OddsRatio_working_3-way'!X89=0),IF(Q89&gt;0,-Q89^(1/3),(-Q89)^(1/3)),'OddsRatio_working_3-way'!AN89-'OddsRatio_working_3-way'!R89/3)</f>
        <v>-0.46726496617052532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3.05</v>
      </c>
      <c r="B90" s="4">
        <f>IF('True_Odds_Calculator_3-way'!B91="","",'True_Odds_Calculator_3-way'!B91)</f>
        <v>3.28</v>
      </c>
      <c r="C90" s="4">
        <f>IF('True_Odds_Calculator_3-way'!C91="","",'True_Odds_Calculator_3-way'!C91)</f>
        <v>2.37</v>
      </c>
      <c r="D90" s="9">
        <f t="shared" si="26"/>
        <v>0.31008518892976505</v>
      </c>
      <c r="E90" s="9">
        <f t="shared" si="27"/>
        <v>0.28780743262899722</v>
      </c>
      <c r="F90" s="9">
        <f t="shared" si="28"/>
        <v>0.40210737844123778</v>
      </c>
      <c r="G90" s="9">
        <f t="shared" si="29"/>
        <v>1.0853269433464983</v>
      </c>
      <c r="H90" s="9">
        <f t="shared" si="30"/>
        <v>3.2249202338603218</v>
      </c>
      <c r="I90" s="9">
        <f t="shared" si="31"/>
        <v>3.4745454308300161</v>
      </c>
      <c r="J90" s="9">
        <f t="shared" si="32"/>
        <v>2.4868979123847033</v>
      </c>
      <c r="K90" s="11">
        <f t="shared" si="33"/>
        <v>0.32786885245901642</v>
      </c>
      <c r="L90" s="11">
        <f t="shared" si="34"/>
        <v>0.3048780487804878</v>
      </c>
      <c r="M90" s="11">
        <f t="shared" si="35"/>
        <v>0.42194092827004215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-0.27007677941481645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0.24041016504790486</v>
      </c>
      <c r="Q90" s="11">
        <f>2*'OddsRatio_working_3-way'!K90*'OddsRatio_working_3-way'!L90*'OddsRatio_working_3-way'!M90</f>
        <v>8.4354443876457852E-2</v>
      </c>
      <c r="R90" s="11">
        <f t="shared" si="36"/>
        <v>0</v>
      </c>
      <c r="S90" s="11">
        <f t="shared" si="37"/>
        <v>-0.89015488695032896</v>
      </c>
      <c r="T90" s="11">
        <f t="shared" si="38"/>
        <v>-0.31233504805274703</v>
      </c>
      <c r="U90" s="11">
        <f>'OddsRatio_working_3-way'!S90-'OddsRatio_working_3-way'!R90^2/3</f>
        <v>-0.89015488695032896</v>
      </c>
      <c r="V90" s="11">
        <f>'OddsRatio_working_3-way'!S90*'OddsRatio_working_3-way'!R90/3-2*'OddsRatio_working_3-way'!R90^3/27-'OddsRatio_working_3-way'!T90</f>
        <v>0.31233504805274703</v>
      </c>
      <c r="W90" s="11">
        <f>'OddsRatio_working_3-way'!V90^2+4*'OddsRatio_working_3-way'!U90^3/27</f>
        <v>-6.9412061900356453E-3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0.16162795893049217</v>
      </c>
      <c r="Y90" s="11">
        <f>IF('OddsRatio_working_3-way'!W90&gt;=0,IF('OddsRatio_working_3-way'!V90+SQRT('OddsRatio_working_3-way'!W90)&gt;0,0,PI()),ACOS('OddsRatio_working_3-way'!V90/(2*'OddsRatio_working_3-way'!X90)))</f>
        <v>0.26067578956704329</v>
      </c>
      <c r="Z90" s="11">
        <f>'OddsRatio_working_3-way'!X90^(1/3)*COS('OddsRatio_working_3-way'!Y90/3)</f>
        <v>0.54266347167324913</v>
      </c>
      <c r="AA90" s="11">
        <f>'OddsRatio_working_3-way'!X90^(1/3)*COS(('OddsRatio_working_3-way'!Y90+2*PI())/3)</f>
        <v>-0.31227058195171142</v>
      </c>
      <c r="AB90" s="11">
        <f>'OddsRatio_working_3-way'!X90^(1/3)*COS(('OddsRatio_working_3-way'!Y90+4*PI())/3)</f>
        <v>-0.23039288972153765</v>
      </c>
      <c r="AC90" s="11">
        <f>'OddsRatio_working_3-way'!X90^(1/3)*SIN('OddsRatio_working_3-way'!Y90/3)</f>
        <v>4.7272107649716046E-2</v>
      </c>
      <c r="AD90" s="11">
        <f>'OddsRatio_working_3-way'!X90^(1/3)*SIN(('OddsRatio_working_3-way'!Y90+2*PI())/3)</f>
        <v>0.4463242983500329</v>
      </c>
      <c r="AE90" s="11">
        <f>'OddsRatio_working_3-way'!X90^(1/3)*SIN(('OddsRatio_working_3-way'!Y90+4*PI())/3)</f>
        <v>-0.49359640599974902</v>
      </c>
      <c r="AF90" s="11">
        <f>-'OddsRatio_working_3-way'!U90/(3*'OddsRatio_working_3-way'!X90^(1/3))*COS(('OddsRatio_working_3-way'!Y90)/3)</f>
        <v>0.54266347167324913</v>
      </c>
      <c r="AG90" s="11">
        <f>-'OddsRatio_working_3-way'!U90/(3*'OddsRatio_working_3-way'!X90^(1/3))*COS(('OddsRatio_working_3-way'!Y90+2*PI())/3)</f>
        <v>-0.31227058195171142</v>
      </c>
      <c r="AH90" s="11">
        <f>-'OddsRatio_working_3-way'!U90/(3*'OddsRatio_working_3-way'!X90^(1/3))*COS(('OddsRatio_working_3-way'!Y90+4*PI())/3)</f>
        <v>-0.23039288972153765</v>
      </c>
      <c r="AI90" s="11">
        <f>'OddsRatio_working_3-way'!U90/(3*'OddsRatio_working_3-way'!X90^(1/3))*SIN(('OddsRatio_working_3-way'!Y90)/3)</f>
        <v>-4.7272107649716046E-2</v>
      </c>
      <c r="AJ90" s="11">
        <f>'OddsRatio_working_3-way'!U90/(3*'OddsRatio_working_3-way'!X90^(1/3))*SIN(('OddsRatio_working_3-way'!Y90+2*PI())/3)</f>
        <v>-0.4463242983500329</v>
      </c>
      <c r="AK90" s="11">
        <f>'OddsRatio_working_3-way'!U90/(3*'OddsRatio_working_3-way'!X90^(1/3))*SIN(('OddsRatio_working_3-way'!Y90+4*PI())/3)</f>
        <v>0.49359640599974902</v>
      </c>
      <c r="AL90" s="11">
        <f>'OddsRatio_working_3-way'!Z90+'OddsRatio_working_3-way'!AF90</f>
        <v>1.0853269433464983</v>
      </c>
      <c r="AM90" s="11">
        <f>'OddsRatio_working_3-way'!AA90+'OddsRatio_working_3-way'!AG90</f>
        <v>-0.62454116390342285</v>
      </c>
      <c r="AN90" s="11">
        <f>'OddsRatio_working_3-way'!AB90+'OddsRatio_working_3-way'!AH90</f>
        <v>-0.46078577944307531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1.0853269433464983</v>
      </c>
      <c r="AS90" s="11">
        <f>IF(('OddsRatio_working_3-way'!X90=0),IF(Q90&gt;0,-Q90^(1/3),(-Q90)^(1/3)),'OddsRatio_working_3-way'!AM90-'OddsRatio_working_3-way'!R90/3)</f>
        <v>-0.62454116390342285</v>
      </c>
      <c r="AT90" s="11">
        <f>IF(('OddsRatio_working_3-way'!X90=0),IF(Q90&gt;0,-Q90^(1/3),(-Q90)^(1/3)),'OddsRatio_working_3-way'!AN90-'OddsRatio_working_3-way'!R90/3)</f>
        <v>-0.46078577944307531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2.2400000000000002</v>
      </c>
      <c r="B91" s="4">
        <f>IF('True_Odds_Calculator_3-way'!B92="","",'True_Odds_Calculator_3-way'!B92)</f>
        <v>3.76</v>
      </c>
      <c r="C91" s="4">
        <f>IF('True_Odds_Calculator_3-way'!C92="","",'True_Odds_Calculator_3-way'!C92)</f>
        <v>2.91</v>
      </c>
      <c r="D91" s="9">
        <f t="shared" si="26"/>
        <v>0.42554516678772558</v>
      </c>
      <c r="E91" s="9">
        <f t="shared" si="27"/>
        <v>0.2497081023245411</v>
      </c>
      <c r="F91" s="9">
        <f t="shared" si="28"/>
        <v>0.32474673088773315</v>
      </c>
      <c r="G91" s="9">
        <f t="shared" si="29"/>
        <v>1.0886506602369308</v>
      </c>
      <c r="H91" s="9">
        <f t="shared" si="30"/>
        <v>2.3499268186937941</v>
      </c>
      <c r="I91" s="9">
        <f t="shared" si="31"/>
        <v>4.0046758222539296</v>
      </c>
      <c r="J91" s="9">
        <f t="shared" si="32"/>
        <v>3.0793227610525382</v>
      </c>
      <c r="K91" s="11">
        <f t="shared" si="33"/>
        <v>0.4464285714285714</v>
      </c>
      <c r="L91" s="11">
        <f t="shared" si="34"/>
        <v>0.26595744680851063</v>
      </c>
      <c r="M91" s="11">
        <f t="shared" si="35"/>
        <v>0.3436426116838488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-0.26670753298029015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0.24113409895653809</v>
      </c>
      <c r="Q91" s="11">
        <f>2*'OddsRatio_working_3-way'!K91*'OddsRatio_working_3-way'!L91*'OddsRatio_working_3-way'!M91</f>
        <v>8.1602063944682932E-2</v>
      </c>
      <c r="R91" s="11">
        <f t="shared" si="36"/>
        <v>0</v>
      </c>
      <c r="S91" s="11">
        <f t="shared" si="37"/>
        <v>-0.90411431676494136</v>
      </c>
      <c r="T91" s="11">
        <f t="shared" si="38"/>
        <v>-0.30596085169710363</v>
      </c>
      <c r="U91" s="11">
        <f>'OddsRatio_working_3-way'!S91-'OddsRatio_working_3-way'!R91^2/3</f>
        <v>-0.90411431676494136</v>
      </c>
      <c r="V91" s="11">
        <f>'OddsRatio_working_3-way'!S91*'OddsRatio_working_3-way'!R91/3-2*'OddsRatio_working_3-way'!R91^3/27-'OddsRatio_working_3-way'!T91</f>
        <v>0.30596085169710363</v>
      </c>
      <c r="W91" s="11">
        <f>'OddsRatio_working_3-way'!V91^2+4*'OddsRatio_working_3-way'!U91^3/27</f>
        <v>-1.5875892622993354E-2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0.16544480604888326</v>
      </c>
      <c r="Y91" s="11">
        <f>IF('OddsRatio_working_3-way'!W91&gt;=0,IF('OddsRatio_working_3-way'!V91+SQRT('OddsRatio_working_3-way'!W91)&gt;0,0,PI()),ACOS('OddsRatio_working_3-way'!V91/(2*'OddsRatio_working_3-way'!X91)))</f>
        <v>0.39065090032806582</v>
      </c>
      <c r="Z91" s="11">
        <f>'OddsRatio_working_3-way'!X91^(1/3)*COS('OddsRatio_working_3-way'!Y91/3)</f>
        <v>0.5443253301184654</v>
      </c>
      <c r="AA91" s="11">
        <f>'OddsRatio_working_3-way'!X91^(1/3)*COS(('OddsRatio_working_3-way'!Y91+2*PI())/3)</f>
        <v>-0.33389620889727217</v>
      </c>
      <c r="AB91" s="11">
        <f>'OddsRatio_working_3-way'!X91^(1/3)*COS(('OddsRatio_working_3-way'!Y91+4*PI())/3)</f>
        <v>-0.21042912122119334</v>
      </c>
      <c r="AC91" s="11">
        <f>'OddsRatio_working_3-way'!X91^(1/3)*SIN('OddsRatio_working_3-way'!Y91/3)</f>
        <v>7.1283756305843507E-2</v>
      </c>
      <c r="AD91" s="11">
        <f>'OddsRatio_working_3-way'!X91^(1/3)*SIN(('OddsRatio_working_3-way'!Y91+2*PI())/3)</f>
        <v>0.4357576856530202</v>
      </c>
      <c r="AE91" s="11">
        <f>'OddsRatio_working_3-way'!X91^(1/3)*SIN(('OddsRatio_working_3-way'!Y91+4*PI())/3)</f>
        <v>-0.50704144195886347</v>
      </c>
      <c r="AF91" s="11">
        <f>-'OddsRatio_working_3-way'!U91/(3*'OddsRatio_working_3-way'!X91^(1/3))*COS(('OddsRatio_working_3-way'!Y91)/3)</f>
        <v>0.54432533011846529</v>
      </c>
      <c r="AG91" s="11">
        <f>-'OddsRatio_working_3-way'!U91/(3*'OddsRatio_working_3-way'!X91^(1/3))*COS(('OddsRatio_working_3-way'!Y91+2*PI())/3)</f>
        <v>-0.33389620889727212</v>
      </c>
      <c r="AH91" s="11">
        <f>-'OddsRatio_working_3-way'!U91/(3*'OddsRatio_working_3-way'!X91^(1/3))*COS(('OddsRatio_working_3-way'!Y91+4*PI())/3)</f>
        <v>-0.21042912122119328</v>
      </c>
      <c r="AI91" s="11">
        <f>'OddsRatio_working_3-way'!U91/(3*'OddsRatio_working_3-way'!X91^(1/3))*SIN(('OddsRatio_working_3-way'!Y91)/3)</f>
        <v>-7.1283756305843493E-2</v>
      </c>
      <c r="AJ91" s="11">
        <f>'OddsRatio_working_3-way'!U91/(3*'OddsRatio_working_3-way'!X91^(1/3))*SIN(('OddsRatio_working_3-way'!Y91+2*PI())/3)</f>
        <v>-0.43575768565302014</v>
      </c>
      <c r="AK91" s="11">
        <f>'OddsRatio_working_3-way'!U91/(3*'OddsRatio_working_3-way'!X91^(1/3))*SIN(('OddsRatio_working_3-way'!Y91+4*PI())/3)</f>
        <v>0.50704144195886336</v>
      </c>
      <c r="AL91" s="11">
        <f>'OddsRatio_working_3-way'!Z91+'OddsRatio_working_3-way'!AF91</f>
        <v>1.0886506602369308</v>
      </c>
      <c r="AM91" s="11">
        <f>'OddsRatio_working_3-way'!AA91+'OddsRatio_working_3-way'!AG91</f>
        <v>-0.66779241779454424</v>
      </c>
      <c r="AN91" s="11">
        <f>'OddsRatio_working_3-way'!AB91+'OddsRatio_working_3-way'!AH91</f>
        <v>-0.42085824244238662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1.0886506602369308</v>
      </c>
      <c r="AS91" s="11">
        <f>IF(('OddsRatio_working_3-way'!X91=0),IF(Q91&gt;0,-Q91^(1/3),(-Q91)^(1/3)),'OddsRatio_working_3-way'!AM91-'OddsRatio_working_3-way'!R91/3)</f>
        <v>-0.66779241779454424</v>
      </c>
      <c r="AT91" s="11">
        <f>IF(('OddsRatio_working_3-way'!X91=0),IF(Q91&gt;0,-Q91^(1/3),(-Q91)^(1/3)),'OddsRatio_working_3-way'!AN91-'OddsRatio_working_3-way'!R91/3)</f>
        <v>-0.42085824244238662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2.4700000000000002</v>
      </c>
      <c r="B92" s="4">
        <f>IF('True_Odds_Calculator_3-way'!B93="","",'True_Odds_Calculator_3-way'!B93)</f>
        <v>3.27</v>
      </c>
      <c r="C92" s="4">
        <f>IF('True_Odds_Calculator_3-way'!C93="","",'True_Odds_Calculator_3-way'!C93)</f>
        <v>2.91</v>
      </c>
      <c r="D92" s="9">
        <f t="shared" si="26"/>
        <v>0.38550032339705309</v>
      </c>
      <c r="E92" s="9">
        <f t="shared" si="27"/>
        <v>0.28888945255631426</v>
      </c>
      <c r="F92" s="9">
        <f t="shared" si="28"/>
        <v>0.32561022404663248</v>
      </c>
      <c r="G92" s="9">
        <f t="shared" si="29"/>
        <v>1.0843752015632004</v>
      </c>
      <c r="H92" s="9">
        <f t="shared" si="30"/>
        <v>2.5940315462979049</v>
      </c>
      <c r="I92" s="9">
        <f t="shared" si="31"/>
        <v>3.461531707548466</v>
      </c>
      <c r="J92" s="9">
        <f t="shared" si="32"/>
        <v>3.0711566349857131</v>
      </c>
      <c r="K92" s="11">
        <f t="shared" si="33"/>
        <v>0.40485829959514169</v>
      </c>
      <c r="L92" s="11">
        <f t="shared" si="34"/>
        <v>0.3058103975535168</v>
      </c>
      <c r="M92" s="11">
        <f t="shared" si="35"/>
        <v>0.3436426116838488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-0.27116826617540946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0.24038687565944183</v>
      </c>
      <c r="Q92" s="11">
        <f>2*'OddsRatio_working_3-way'!K92*'OddsRatio_working_3-way'!L92*'OddsRatio_working_3-way'!M92</f>
        <v>8.5092699348474979E-2</v>
      </c>
      <c r="R92" s="11">
        <f t="shared" si="36"/>
        <v>0</v>
      </c>
      <c r="S92" s="11">
        <f t="shared" si="37"/>
        <v>-0.88648601493783863</v>
      </c>
      <c r="T92" s="11">
        <f t="shared" si="38"/>
        <v>-0.31380035927003136</v>
      </c>
      <c r="U92" s="11">
        <f>'OddsRatio_working_3-way'!S92-'OddsRatio_working_3-way'!R92^2/3</f>
        <v>-0.88648601493783863</v>
      </c>
      <c r="V92" s="11">
        <f>'OddsRatio_working_3-way'!S92*'OddsRatio_working_3-way'!R92/3-2*'OddsRatio_working_3-way'!R92^3/27-'OddsRatio_working_3-way'!T92</f>
        <v>0.31380035927003136</v>
      </c>
      <c r="W92" s="11">
        <f>'OddsRatio_working_3-way'!V92^2+4*'OddsRatio_working_3-way'!U92^3/27</f>
        <v>-4.7369853825613289E-3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0.16062973795390603</v>
      </c>
      <c r="Y92" s="11">
        <f>IF('OddsRatio_working_3-way'!W92&gt;=0,IF('OddsRatio_working_3-way'!V92+SQRT('OddsRatio_working_3-way'!W92)&gt;0,0,PI()),ACOS('OddsRatio_working_3-way'!V92/(2*'OddsRatio_working_3-way'!X92)))</f>
        <v>0.21591092795843903</v>
      </c>
      <c r="Z92" s="11">
        <f>'OddsRatio_working_3-way'!X92^(1/3)*COS('OddsRatio_working_3-way'!Y92/3)</f>
        <v>0.54218760078160022</v>
      </c>
      <c r="AA92" s="11">
        <f>'OddsRatio_working_3-way'!X92^(1/3)*COS(('OddsRatio_working_3-way'!Y92+2*PI())/3)</f>
        <v>-0.30494580038310065</v>
      </c>
      <c r="AB92" s="11">
        <f>'OddsRatio_working_3-way'!X92^(1/3)*COS(('OddsRatio_working_3-way'!Y92+4*PI())/3)</f>
        <v>-0.23724180039849926</v>
      </c>
      <c r="AC92" s="11">
        <f>'OddsRatio_working_3-way'!X92^(1/3)*SIN('OddsRatio_working_3-way'!Y92/3)</f>
        <v>3.9088922616323997E-2</v>
      </c>
      <c r="AD92" s="11">
        <f>'OddsRatio_working_3-way'!X92^(1/3)*SIN(('OddsRatio_working_3-way'!Y92+2*PI())/3)</f>
        <v>0.4500037745856395</v>
      </c>
      <c r="AE92" s="11">
        <f>'OddsRatio_working_3-way'!X92^(1/3)*SIN(('OddsRatio_working_3-way'!Y92+4*PI())/3)</f>
        <v>-0.48909269720196352</v>
      </c>
      <c r="AF92" s="11">
        <f>-'OddsRatio_working_3-way'!U92/(3*'OddsRatio_working_3-way'!X92^(1/3))*COS(('OddsRatio_working_3-way'!Y92)/3)</f>
        <v>0.54218760078160022</v>
      </c>
      <c r="AG92" s="11">
        <f>-'OddsRatio_working_3-way'!U92/(3*'OddsRatio_working_3-way'!X92^(1/3))*COS(('OddsRatio_working_3-way'!Y92+2*PI())/3)</f>
        <v>-0.30494580038310065</v>
      </c>
      <c r="AH92" s="11">
        <f>-'OddsRatio_working_3-way'!U92/(3*'OddsRatio_working_3-way'!X92^(1/3))*COS(('OddsRatio_working_3-way'!Y92+4*PI())/3)</f>
        <v>-0.23724180039849926</v>
      </c>
      <c r="AI92" s="11">
        <f>'OddsRatio_working_3-way'!U92/(3*'OddsRatio_working_3-way'!X92^(1/3))*SIN(('OddsRatio_working_3-way'!Y92)/3)</f>
        <v>-3.9088922616323997E-2</v>
      </c>
      <c r="AJ92" s="11">
        <f>'OddsRatio_working_3-way'!U92/(3*'OddsRatio_working_3-way'!X92^(1/3))*SIN(('OddsRatio_working_3-way'!Y92+2*PI())/3)</f>
        <v>-0.4500037745856395</v>
      </c>
      <c r="AK92" s="11">
        <f>'OddsRatio_working_3-way'!U92/(3*'OddsRatio_working_3-way'!X92^(1/3))*SIN(('OddsRatio_working_3-way'!Y92+4*PI())/3)</f>
        <v>0.48909269720196352</v>
      </c>
      <c r="AL92" s="11">
        <f>'OddsRatio_working_3-way'!Z92+'OddsRatio_working_3-way'!AF92</f>
        <v>1.0843752015632004</v>
      </c>
      <c r="AM92" s="11">
        <f>'OddsRatio_working_3-way'!AA92+'OddsRatio_working_3-way'!AG92</f>
        <v>-0.6098916007662013</v>
      </c>
      <c r="AN92" s="11">
        <f>'OddsRatio_working_3-way'!AB92+'OddsRatio_working_3-way'!AH92</f>
        <v>-0.47448360079699853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1.0843752015632004</v>
      </c>
      <c r="AS92" s="11">
        <f>IF(('OddsRatio_working_3-way'!X92=0),IF(Q92&gt;0,-Q92^(1/3),(-Q92)^(1/3)),'OddsRatio_working_3-way'!AM92-'OddsRatio_working_3-way'!R92/3)</f>
        <v>-0.6098916007662013</v>
      </c>
      <c r="AT92" s="11">
        <f>IF(('OddsRatio_working_3-way'!X92=0),IF(Q92&gt;0,-Q92^(1/3),(-Q92)^(1/3)),'OddsRatio_working_3-way'!AN92-'OddsRatio_working_3-way'!R92/3)</f>
        <v>-0.47448360079699853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1.95</v>
      </c>
      <c r="B93" s="4">
        <f>IF('True_Odds_Calculator_3-way'!B94="","",'True_Odds_Calculator_3-way'!B94)</f>
        <v>3.6</v>
      </c>
      <c r="C93" s="4">
        <f>IF('True_Odds_Calculator_3-way'!C94="","",'True_Odds_Calculator_3-way'!C94)</f>
        <v>4.2</v>
      </c>
      <c r="D93" s="9">
        <f t="shared" si="26"/>
        <v>0.50139588489866516</v>
      </c>
      <c r="E93" s="9">
        <f t="shared" si="27"/>
        <v>0.26870138952301004</v>
      </c>
      <c r="F93" s="9">
        <f t="shared" si="28"/>
        <v>0.22990272557832497</v>
      </c>
      <c r="G93" s="9">
        <f t="shared" si="29"/>
        <v>1.046770531542851</v>
      </c>
      <c r="H93" s="9">
        <f t="shared" si="30"/>
        <v>1.9944320049657078</v>
      </c>
      <c r="I93" s="9">
        <f t="shared" si="31"/>
        <v>3.7216033820114123</v>
      </c>
      <c r="J93" s="9">
        <f t="shared" si="32"/>
        <v>4.3496657009371233</v>
      </c>
      <c r="K93" s="11">
        <f t="shared" si="33"/>
        <v>0.51282051282051289</v>
      </c>
      <c r="L93" s="11">
        <f t="shared" si="34"/>
        <v>0.27777777777777779</v>
      </c>
      <c r="M93" s="11">
        <f t="shared" si="35"/>
        <v>0.23809523809523808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-0.26807760141093473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0.22893772893772893</v>
      </c>
      <c r="Q93" s="11">
        <f>2*'OddsRatio_working_3-way'!K93*'OddsRatio_working_3-way'!L93*'OddsRatio_working_3-way'!M93</f>
        <v>6.7833401166734517E-2</v>
      </c>
      <c r="R93" s="11">
        <f t="shared" si="36"/>
        <v>0</v>
      </c>
      <c r="S93" s="11">
        <f t="shared" si="37"/>
        <v>-0.853997975708502</v>
      </c>
      <c r="T93" s="11">
        <f t="shared" si="38"/>
        <v>-0.25303643724696362</v>
      </c>
      <c r="U93" s="11">
        <f>'OddsRatio_working_3-way'!S93-'OddsRatio_working_3-way'!R93^2/3</f>
        <v>-0.853997975708502</v>
      </c>
      <c r="V93" s="11">
        <f>'OddsRatio_working_3-way'!S93*'OddsRatio_working_3-way'!R93/3-2*'OddsRatio_working_3-way'!R93^3/27-'OddsRatio_working_3-way'!T93</f>
        <v>0.25303643724696362</v>
      </c>
      <c r="W93" s="11">
        <f>'OddsRatio_working_3-way'!V93^2+4*'OddsRatio_working_3-way'!U93^3/27</f>
        <v>-2.8243885124024773E-2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0.15188097617761526</v>
      </c>
      <c r="Y93" s="11">
        <f>IF('OddsRatio_working_3-way'!W93&gt;=0,IF('OddsRatio_working_3-way'!V93+SQRT('OddsRatio_working_3-way'!W93)&gt;0,0,PI()),ACOS('OddsRatio_working_3-way'!V93/(2*'OddsRatio_working_3-way'!X93)))</f>
        <v>0.58627204268680311</v>
      </c>
      <c r="Z93" s="11">
        <f>'OddsRatio_working_3-way'!X93^(1/3)*COS('OddsRatio_working_3-way'!Y93/3)</f>
        <v>0.52338526577142552</v>
      </c>
      <c r="AA93" s="11">
        <f>'OddsRatio_working_3-way'!X93^(1/3)*COS(('OddsRatio_working_3-way'!Y93+2*PI())/3)</f>
        <v>-0.35141660742516473</v>
      </c>
      <c r="AB93" s="11">
        <f>'OddsRatio_working_3-way'!X93^(1/3)*COS(('OddsRatio_working_3-way'!Y93+4*PI())/3)</f>
        <v>-0.17196865834626096</v>
      </c>
      <c r="AC93" s="11">
        <f>'OddsRatio_working_3-way'!X93^(1/3)*SIN('OddsRatio_working_3-way'!Y93/3)</f>
        <v>0.10360432170623146</v>
      </c>
      <c r="AD93" s="11">
        <f>'OddsRatio_working_3-way'!X93^(1/3)*SIN(('OddsRatio_working_3-way'!Y93+2*PI())/3)</f>
        <v>0.40146277527140883</v>
      </c>
      <c r="AE93" s="11">
        <f>'OddsRatio_working_3-way'!X93^(1/3)*SIN(('OddsRatio_working_3-way'!Y93+4*PI())/3)</f>
        <v>-0.50506709697764018</v>
      </c>
      <c r="AF93" s="11">
        <f>-'OddsRatio_working_3-way'!U93/(3*'OddsRatio_working_3-way'!X93^(1/3))*COS(('OddsRatio_working_3-way'!Y93)/3)</f>
        <v>0.52338526577142541</v>
      </c>
      <c r="AG93" s="11">
        <f>-'OddsRatio_working_3-way'!U93/(3*'OddsRatio_working_3-way'!X93^(1/3))*COS(('OddsRatio_working_3-way'!Y93+2*PI())/3)</f>
        <v>-0.35141660742516467</v>
      </c>
      <c r="AH93" s="11">
        <f>-'OddsRatio_working_3-way'!U93/(3*'OddsRatio_working_3-way'!X93^(1/3))*COS(('OddsRatio_working_3-way'!Y93+4*PI())/3)</f>
        <v>-0.17196865834626091</v>
      </c>
      <c r="AI93" s="11">
        <f>'OddsRatio_working_3-way'!U93/(3*'OddsRatio_working_3-way'!X93^(1/3))*SIN(('OddsRatio_working_3-way'!Y93)/3)</f>
        <v>-0.10360432170623143</v>
      </c>
      <c r="AJ93" s="11">
        <f>'OddsRatio_working_3-way'!U93/(3*'OddsRatio_working_3-way'!X93^(1/3))*SIN(('OddsRatio_working_3-way'!Y93+2*PI())/3)</f>
        <v>-0.40146277527140878</v>
      </c>
      <c r="AK93" s="11">
        <f>'OddsRatio_working_3-way'!U93/(3*'OddsRatio_working_3-way'!X93^(1/3))*SIN(('OddsRatio_working_3-way'!Y93+4*PI())/3)</f>
        <v>0.50506709697764018</v>
      </c>
      <c r="AL93" s="11">
        <f>'OddsRatio_working_3-way'!Z93+'OddsRatio_working_3-way'!AF93</f>
        <v>1.046770531542851</v>
      </c>
      <c r="AM93" s="11">
        <f>'OddsRatio_working_3-way'!AA93+'OddsRatio_working_3-way'!AG93</f>
        <v>-0.70283321485032935</v>
      </c>
      <c r="AN93" s="11">
        <f>'OddsRatio_working_3-way'!AB93+'OddsRatio_working_3-way'!AH93</f>
        <v>-0.34393731669252187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1.046770531542851</v>
      </c>
      <c r="AS93" s="11">
        <f>IF(('OddsRatio_working_3-way'!X93=0),IF(Q93&gt;0,-Q93^(1/3),(-Q93)^(1/3)),'OddsRatio_working_3-way'!AM93-'OddsRatio_working_3-way'!R93/3)</f>
        <v>-0.70283321485032935</v>
      </c>
      <c r="AT93" s="11">
        <f>IF(('OddsRatio_working_3-way'!X93=0),IF(Q93&gt;0,-Q93^(1/3),(-Q93)^(1/3)),'OddsRatio_working_3-way'!AN93-'OddsRatio_working_3-way'!R93/3)</f>
        <v>-0.34393731669252187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2.56</v>
      </c>
      <c r="B94" s="4">
        <f>IF('True_Odds_Calculator_3-way'!B95="","",'True_Odds_Calculator_3-way'!B95)</f>
        <v>3.08</v>
      </c>
      <c r="C94" s="4">
        <f>IF('True_Odds_Calculator_3-way'!C95="","",'True_Odds_Calculator_3-way'!C95)</f>
        <v>2.95</v>
      </c>
      <c r="D94" s="9">
        <f t="shared" si="26"/>
        <v>0.3716033184375172</v>
      </c>
      <c r="E94" s="9">
        <f t="shared" si="27"/>
        <v>0.30724588658605134</v>
      </c>
      <c r="F94" s="9">
        <f t="shared" si="28"/>
        <v>0.32115079497643145</v>
      </c>
      <c r="G94" s="9">
        <f t="shared" si="29"/>
        <v>1.0840010452832045</v>
      </c>
      <c r="H94" s="9">
        <f t="shared" si="30"/>
        <v>2.691041630641799</v>
      </c>
      <c r="I94" s="9">
        <f t="shared" si="31"/>
        <v>3.2547221741890655</v>
      </c>
      <c r="J94" s="9">
        <f t="shared" si="32"/>
        <v>3.1138020383022491</v>
      </c>
      <c r="K94" s="11">
        <f t="shared" si="33"/>
        <v>0.390625</v>
      </c>
      <c r="L94" s="11">
        <f t="shared" si="34"/>
        <v>0.32467532467532467</v>
      </c>
      <c r="M94" s="11">
        <f t="shared" si="35"/>
        <v>0.33898305084745761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-0.27202564384767769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0.24032508804754565</v>
      </c>
      <c r="Q94" s="11">
        <f>2*'OddsRatio_working_3-way'!K94*'OddsRatio_working_3-way'!L94*'OddsRatio_working_3-way'!M94</f>
        <v>8.5983931322914361E-2</v>
      </c>
      <c r="R94" s="11">
        <f t="shared" si="36"/>
        <v>0</v>
      </c>
      <c r="S94" s="11">
        <f t="shared" si="37"/>
        <v>-0.88346482577251817</v>
      </c>
      <c r="T94" s="11">
        <f t="shared" si="38"/>
        <v>-0.31608759419410309</v>
      </c>
      <c r="U94" s="11">
        <f>'OddsRatio_working_3-way'!S94-'OddsRatio_working_3-way'!R94^2/3</f>
        <v>-0.88346482577251817</v>
      </c>
      <c r="V94" s="11">
        <f>'OddsRatio_working_3-way'!S94*'OddsRatio_working_3-way'!R94/3-2*'OddsRatio_working_3-way'!R94^3/27-'OddsRatio_working_3-way'!T94</f>
        <v>0.31608759419410309</v>
      </c>
      <c r="W94" s="11">
        <f>'OddsRatio_working_3-way'!V94^2+4*'OddsRatio_working_3-way'!U94^3/27</f>
        <v>-2.2446651042228594E-3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0.15980928657906496</v>
      </c>
      <c r="Y94" s="11">
        <f>IF('OddsRatio_working_3-way'!W94&gt;=0,IF('OddsRatio_working_3-way'!V94+SQRT('OddsRatio_working_3-way'!W94)&gt;0,0,PI()),ACOS('OddsRatio_working_3-way'!V94/(2*'OddsRatio_working_3-way'!X94)))</f>
        <v>0.1487809037881207</v>
      </c>
      <c r="Z94" s="11">
        <f>'OddsRatio_working_3-way'!X94^(1/3)*COS('OddsRatio_working_3-way'!Y94/3)</f>
        <v>0.54200052264160237</v>
      </c>
      <c r="AA94" s="11">
        <f>'OddsRatio_working_3-way'!X94^(1/3)*COS(('OddsRatio_working_3-way'!Y94+2*PI())/3)</f>
        <v>-0.29429793363590595</v>
      </c>
      <c r="AB94" s="11">
        <f>'OddsRatio_working_3-way'!X94^(1/3)*COS(('OddsRatio_working_3-way'!Y94+4*PI())/3)</f>
        <v>-0.24770258900569653</v>
      </c>
      <c r="AC94" s="11">
        <f>'OddsRatio_working_3-way'!X94^(1/3)*SIN('OddsRatio_working_3-way'!Y94/3)</f>
        <v>2.6901834765234885E-2</v>
      </c>
      <c r="AD94" s="11">
        <f>'OddsRatio_working_3-way'!X94^(1/3)*SIN(('OddsRatio_working_3-way'!Y94+2*PI())/3)</f>
        <v>0.45593530408945304</v>
      </c>
      <c r="AE94" s="11">
        <f>'OddsRatio_working_3-way'!X94^(1/3)*SIN(('OddsRatio_working_3-way'!Y94+4*PI())/3)</f>
        <v>-0.48283713885468782</v>
      </c>
      <c r="AF94" s="11">
        <f>-'OddsRatio_working_3-way'!U94/(3*'OddsRatio_working_3-way'!X94^(1/3))*COS(('OddsRatio_working_3-way'!Y94)/3)</f>
        <v>0.54200052264160226</v>
      </c>
      <c r="AG94" s="11">
        <f>-'OddsRatio_working_3-way'!U94/(3*'OddsRatio_working_3-way'!X94^(1/3))*COS(('OddsRatio_working_3-way'!Y94+2*PI())/3)</f>
        <v>-0.2942979336359059</v>
      </c>
      <c r="AH94" s="11">
        <f>-'OddsRatio_working_3-way'!U94/(3*'OddsRatio_working_3-way'!X94^(1/3))*COS(('OddsRatio_working_3-way'!Y94+4*PI())/3)</f>
        <v>-0.24770258900569647</v>
      </c>
      <c r="AI94" s="11">
        <f>'OddsRatio_working_3-way'!U94/(3*'OddsRatio_working_3-way'!X94^(1/3))*SIN(('OddsRatio_working_3-way'!Y94)/3)</f>
        <v>-2.6901834765234882E-2</v>
      </c>
      <c r="AJ94" s="11">
        <f>'OddsRatio_working_3-way'!U94/(3*'OddsRatio_working_3-way'!X94^(1/3))*SIN(('OddsRatio_working_3-way'!Y94+2*PI())/3)</f>
        <v>-0.45593530408945293</v>
      </c>
      <c r="AK94" s="11">
        <f>'OddsRatio_working_3-way'!U94/(3*'OddsRatio_working_3-way'!X94^(1/3))*SIN(('OddsRatio_working_3-way'!Y94+4*PI())/3)</f>
        <v>0.48283713885468771</v>
      </c>
      <c r="AL94" s="11">
        <f>'OddsRatio_working_3-way'!Z94+'OddsRatio_working_3-way'!AF94</f>
        <v>1.0840010452832045</v>
      </c>
      <c r="AM94" s="11">
        <f>'OddsRatio_working_3-way'!AA94+'OddsRatio_working_3-way'!AG94</f>
        <v>-0.5885958672718119</v>
      </c>
      <c r="AN94" s="11">
        <f>'OddsRatio_working_3-way'!AB94+'OddsRatio_working_3-way'!AH94</f>
        <v>-0.495405178011393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1.0840010452832045</v>
      </c>
      <c r="AS94" s="11">
        <f>IF(('OddsRatio_working_3-way'!X94=0),IF(Q94&gt;0,-Q94^(1/3),(-Q94)^(1/3)),'OddsRatio_working_3-way'!AM94-'OddsRatio_working_3-way'!R94/3)</f>
        <v>-0.5885958672718119</v>
      </c>
      <c r="AT94" s="11">
        <f>IF(('OddsRatio_working_3-way'!X94=0),IF(Q94&gt;0,-Q94^(1/3),(-Q94)^(1/3)),'OddsRatio_working_3-way'!AN94-'OddsRatio_working_3-way'!R94/3)</f>
        <v>-0.495405178011393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1.57</v>
      </c>
      <c r="B95" s="4">
        <f>IF('True_Odds_Calculator_3-way'!B96="","",'True_Odds_Calculator_3-way'!B96)</f>
        <v>3.8</v>
      </c>
      <c r="C95" s="4">
        <f>IF('True_Odds_Calculator_3-way'!C96="","",'True_Odds_Calculator_3-way'!C96)</f>
        <v>5.54</v>
      </c>
      <c r="D95" s="9">
        <f t="shared" si="26"/>
        <v>0.60328804761055477</v>
      </c>
      <c r="E95" s="9">
        <f t="shared" si="27"/>
        <v>0.2363936437529163</v>
      </c>
      <c r="F95" s="9">
        <f t="shared" si="28"/>
        <v>0.16031830863652879</v>
      </c>
      <c r="G95" s="9">
        <f t="shared" si="29"/>
        <v>1.1536543515847621</v>
      </c>
      <c r="H95" s="9">
        <f t="shared" si="30"/>
        <v>1.6575829804033144</v>
      </c>
      <c r="I95" s="9">
        <f t="shared" si="31"/>
        <v>4.2302321844373338</v>
      </c>
      <c r="J95" s="9">
        <f t="shared" si="32"/>
        <v>6.2375907561948187</v>
      </c>
      <c r="K95" s="11">
        <f t="shared" si="33"/>
        <v>0.63694267515923564</v>
      </c>
      <c r="L95" s="11">
        <f t="shared" si="34"/>
        <v>0.26315789473684209</v>
      </c>
      <c r="M95" s="11">
        <f t="shared" si="35"/>
        <v>0.18050541516245489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-0.2192278507208717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0.23932246629819276</v>
      </c>
      <c r="Q95" s="11">
        <f>2*'OddsRatio_working_3-way'!K95*'OddsRatio_working_3-way'!L95*'OddsRatio_working_3-way'!M95</f>
        <v>6.0511369481211823E-2</v>
      </c>
      <c r="R95" s="11">
        <f t="shared" si="36"/>
        <v>0</v>
      </c>
      <c r="S95" s="11">
        <f t="shared" si="37"/>
        <v>-1.0916608702372683</v>
      </c>
      <c r="T95" s="11">
        <f t="shared" si="38"/>
        <v>-0.27602044759475813</v>
      </c>
      <c r="U95" s="11">
        <f>'OddsRatio_working_3-way'!S95-'OddsRatio_working_3-way'!R95^2/3</f>
        <v>-1.0916608702372683</v>
      </c>
      <c r="V95" s="11">
        <f>'OddsRatio_working_3-way'!S95*'OddsRatio_working_3-way'!R95/3-2*'OddsRatio_working_3-way'!R95^3/27-'OddsRatio_working_3-way'!T95</f>
        <v>0.27602044759475813</v>
      </c>
      <c r="W95" s="11">
        <f>'OddsRatio_working_3-way'!V95^2+4*'OddsRatio_working_3-way'!U95^3/27</f>
        <v>-0.11654721097333898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0.2195076869176508</v>
      </c>
      <c r="Y95" s="11">
        <f>IF('OddsRatio_working_3-way'!W95&gt;=0,IF('OddsRatio_working_3-way'!V95+SQRT('OddsRatio_working_3-way'!W95)&gt;0,0,PI()),ACOS('OddsRatio_working_3-way'!V95/(2*'OddsRatio_working_3-way'!X95)))</f>
        <v>0.890882322050917</v>
      </c>
      <c r="Z95" s="11">
        <f>'OddsRatio_working_3-way'!X95^(1/3)*COS('OddsRatio_working_3-way'!Y95/3)</f>
        <v>0.57682717579238119</v>
      </c>
      <c r="AA95" s="11">
        <f>'OddsRatio_working_3-way'!X95^(1/3)*COS(('OddsRatio_working_3-way'!Y95+2*PI())/3)</f>
        <v>-0.44127962241614588</v>
      </c>
      <c r="AB95" s="11">
        <f>'OddsRatio_working_3-way'!X95^(1/3)*COS(('OddsRatio_working_3-way'!Y95+4*PI())/3)</f>
        <v>-0.13554755337623545</v>
      </c>
      <c r="AC95" s="11">
        <f>'OddsRatio_working_3-way'!X95^(1/3)*SIN('OddsRatio_working_3-way'!Y95/3)</f>
        <v>0.17651449236009362</v>
      </c>
      <c r="AD95" s="11">
        <f>'OddsRatio_working_3-way'!X95^(1/3)*SIN(('OddsRatio_working_3-way'!Y95+2*PI())/3)</f>
        <v>0.41128974164938747</v>
      </c>
      <c r="AE95" s="11">
        <f>'OddsRatio_working_3-way'!X95^(1/3)*SIN(('OddsRatio_working_3-way'!Y95+4*PI())/3)</f>
        <v>-0.58780423400948112</v>
      </c>
      <c r="AF95" s="11">
        <f>-'OddsRatio_working_3-way'!U95/(3*'OddsRatio_working_3-way'!X95^(1/3))*COS(('OddsRatio_working_3-way'!Y95)/3)</f>
        <v>0.57682717579238107</v>
      </c>
      <c r="AG95" s="11">
        <f>-'OddsRatio_working_3-way'!U95/(3*'OddsRatio_working_3-way'!X95^(1/3))*COS(('OddsRatio_working_3-way'!Y95+2*PI())/3)</f>
        <v>-0.44127962241614582</v>
      </c>
      <c r="AH95" s="11">
        <f>-'OddsRatio_working_3-way'!U95/(3*'OddsRatio_working_3-way'!X95^(1/3))*COS(('OddsRatio_working_3-way'!Y95+4*PI())/3)</f>
        <v>-0.13554755337623542</v>
      </c>
      <c r="AI95" s="11">
        <f>'OddsRatio_working_3-way'!U95/(3*'OddsRatio_working_3-way'!X95^(1/3))*SIN(('OddsRatio_working_3-way'!Y95)/3)</f>
        <v>-0.17651449236009359</v>
      </c>
      <c r="AJ95" s="11">
        <f>'OddsRatio_working_3-way'!U95/(3*'OddsRatio_working_3-way'!X95^(1/3))*SIN(('OddsRatio_working_3-way'!Y95+2*PI())/3)</f>
        <v>-0.41128974164938742</v>
      </c>
      <c r="AK95" s="11">
        <f>'OddsRatio_working_3-way'!U95/(3*'OddsRatio_working_3-way'!X95^(1/3))*SIN(('OddsRatio_working_3-way'!Y95+4*PI())/3)</f>
        <v>0.58780423400948101</v>
      </c>
      <c r="AL95" s="11">
        <f>'OddsRatio_working_3-way'!Z95+'OddsRatio_working_3-way'!AF95</f>
        <v>1.1536543515847621</v>
      </c>
      <c r="AM95" s="11">
        <f>'OddsRatio_working_3-way'!AA95+'OddsRatio_working_3-way'!AG95</f>
        <v>-0.88255924483229165</v>
      </c>
      <c r="AN95" s="11">
        <f>'OddsRatio_working_3-way'!AB95+'OddsRatio_working_3-way'!AH95</f>
        <v>-0.27109510675247084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1.1536543515847621</v>
      </c>
      <c r="AS95" s="11">
        <f>IF(('OddsRatio_working_3-way'!X95=0),IF(Q95&gt;0,-Q95^(1/3),(-Q95)^(1/3)),'OddsRatio_working_3-way'!AM95-'OddsRatio_working_3-way'!R95/3)</f>
        <v>-0.88255924483229165</v>
      </c>
      <c r="AT95" s="11">
        <f>IF(('OddsRatio_working_3-way'!X95=0),IF(Q95&gt;0,-Q95^(1/3),(-Q95)^(1/3)),'OddsRatio_working_3-way'!AN95-'OddsRatio_working_3-way'!R95/3)</f>
        <v>-0.27109510675247084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2.71</v>
      </c>
      <c r="B96" s="4">
        <f>IF('True_Odds_Calculator_3-way'!B97="","",'True_Odds_Calculator_3-way'!B97)</f>
        <v>3.26</v>
      </c>
      <c r="C96" s="4">
        <f>IF('True_Odds_Calculator_3-way'!C97="","",'True_Odds_Calculator_3-way'!C97)</f>
        <v>2.64</v>
      </c>
      <c r="D96" s="9">
        <f t="shared" si="26"/>
        <v>0.35032660915152508</v>
      </c>
      <c r="E96" s="9">
        <f t="shared" si="27"/>
        <v>0.2897753593496713</v>
      </c>
      <c r="F96" s="9">
        <f t="shared" si="28"/>
        <v>0.35989803149880362</v>
      </c>
      <c r="G96" s="9">
        <f t="shared" si="29"/>
        <v>1.0844907284681424</v>
      </c>
      <c r="H96" s="9">
        <f t="shared" si="30"/>
        <v>2.8544791456805236</v>
      </c>
      <c r="I96" s="9">
        <f t="shared" si="31"/>
        <v>3.4509490463380019</v>
      </c>
      <c r="J96" s="9">
        <f t="shared" si="32"/>
        <v>2.7785647946877536</v>
      </c>
      <c r="K96" s="11">
        <f t="shared" si="33"/>
        <v>0.36900369003690037</v>
      </c>
      <c r="L96" s="11">
        <f t="shared" si="34"/>
        <v>0.30674846625766872</v>
      </c>
      <c r="M96" s="11">
        <f t="shared" si="35"/>
        <v>0.37878787878787878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-0.2717425082784013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0.24053154641975866</v>
      </c>
      <c r="Q96" s="11">
        <f>2*'OddsRatio_working_3-way'!K96*'OddsRatio_working_3-way'!L96*'OddsRatio_working_3-way'!M96</f>
        <v>8.5750996941090438E-2</v>
      </c>
      <c r="R96" s="11">
        <f t="shared" si="36"/>
        <v>0</v>
      </c>
      <c r="S96" s="11">
        <f t="shared" si="37"/>
        <v>-0.8851450880601025</v>
      </c>
      <c r="T96" s="11">
        <f t="shared" si="38"/>
        <v>-0.31555974618898491</v>
      </c>
      <c r="U96" s="11">
        <f>'OddsRatio_working_3-way'!S96-'OddsRatio_working_3-way'!R96^2/3</f>
        <v>-0.8851450880601025</v>
      </c>
      <c r="V96" s="11">
        <f>'OddsRatio_working_3-way'!S96*'OddsRatio_working_3-way'!R96/3-2*'OddsRatio_working_3-way'!R96^3/27-'OddsRatio_working_3-way'!T96</f>
        <v>0.31555974618898491</v>
      </c>
      <c r="W96" s="11">
        <f>'OddsRatio_working_3-way'!V96^2+4*'OddsRatio_working_3-way'!U96^3/27</f>
        <v>-3.1620600191986648E-3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0.16026541535376188</v>
      </c>
      <c r="Y96" s="11">
        <f>IF('OddsRatio_working_3-way'!W96&gt;=0,IF('OddsRatio_working_3-way'!V96+SQRT('OddsRatio_working_3-way'!W96)&gt;0,0,PI()),ACOS('OddsRatio_working_3-way'!V96/(2*'OddsRatio_working_3-way'!X96)))</f>
        <v>0.17634719488945416</v>
      </c>
      <c r="Z96" s="11">
        <f>'OddsRatio_working_3-way'!X96^(1/3)*COS('OddsRatio_working_3-way'!Y96/3)</f>
        <v>0.54224536423407121</v>
      </c>
      <c r="AA96" s="11">
        <f>'OddsRatio_working_3-way'!X96^(1/3)*COS(('OddsRatio_working_3-way'!Y96+2*PI())/3)</f>
        <v>-0.29875863225485844</v>
      </c>
      <c r="AB96" s="11">
        <f>'OddsRatio_working_3-way'!X96^(1/3)*COS(('OddsRatio_working_3-way'!Y96+4*PI())/3)</f>
        <v>-0.24348673197921286</v>
      </c>
      <c r="AC96" s="11">
        <f>'OddsRatio_working_3-way'!X96^(1/3)*SIN('OddsRatio_working_3-way'!Y96/3)</f>
        <v>3.1911246502766367E-2</v>
      </c>
      <c r="AD96" s="11">
        <f>'OddsRatio_working_3-way'!X96^(1/3)*SIN(('OddsRatio_working_3-way'!Y96+2*PI())/3)</f>
        <v>0.45364263725966836</v>
      </c>
      <c r="AE96" s="11">
        <f>'OddsRatio_working_3-way'!X96^(1/3)*SIN(('OddsRatio_working_3-way'!Y96+4*PI())/3)</f>
        <v>-0.48555388376243452</v>
      </c>
      <c r="AF96" s="11">
        <f>-'OddsRatio_working_3-way'!U96/(3*'OddsRatio_working_3-way'!X96^(1/3))*COS(('OddsRatio_working_3-way'!Y96)/3)</f>
        <v>0.54224536423407121</v>
      </c>
      <c r="AG96" s="11">
        <f>-'OddsRatio_working_3-way'!U96/(3*'OddsRatio_working_3-way'!X96^(1/3))*COS(('OddsRatio_working_3-way'!Y96+2*PI())/3)</f>
        <v>-0.29875863225485844</v>
      </c>
      <c r="AH96" s="11">
        <f>-'OddsRatio_working_3-way'!U96/(3*'OddsRatio_working_3-way'!X96^(1/3))*COS(('OddsRatio_working_3-way'!Y96+4*PI())/3)</f>
        <v>-0.24348673197921286</v>
      </c>
      <c r="AI96" s="11">
        <f>'OddsRatio_working_3-way'!U96/(3*'OddsRatio_working_3-way'!X96^(1/3))*SIN(('OddsRatio_working_3-way'!Y96)/3)</f>
        <v>-3.1911246502766367E-2</v>
      </c>
      <c r="AJ96" s="11">
        <f>'OddsRatio_working_3-way'!U96/(3*'OddsRatio_working_3-way'!X96^(1/3))*SIN(('OddsRatio_working_3-way'!Y96+2*PI())/3)</f>
        <v>-0.45364263725966836</v>
      </c>
      <c r="AK96" s="11">
        <f>'OddsRatio_working_3-way'!U96/(3*'OddsRatio_working_3-way'!X96^(1/3))*SIN(('OddsRatio_working_3-way'!Y96+4*PI())/3)</f>
        <v>0.48555388376243452</v>
      </c>
      <c r="AL96" s="11">
        <f>'OddsRatio_working_3-way'!Z96+'OddsRatio_working_3-way'!AF96</f>
        <v>1.0844907284681424</v>
      </c>
      <c r="AM96" s="11">
        <f>'OddsRatio_working_3-way'!AA96+'OddsRatio_working_3-way'!AG96</f>
        <v>-0.59751726450971687</v>
      </c>
      <c r="AN96" s="11">
        <f>'OddsRatio_working_3-way'!AB96+'OddsRatio_working_3-way'!AH96</f>
        <v>-0.48697346395842572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1.0844907284681424</v>
      </c>
      <c r="AS96" s="11">
        <f>IF(('OddsRatio_working_3-way'!X96=0),IF(Q96&gt;0,-Q96^(1/3),(-Q96)^(1/3)),'OddsRatio_working_3-way'!AM96-'OddsRatio_working_3-way'!R96/3)</f>
        <v>-0.59751726450971687</v>
      </c>
      <c r="AT96" s="11">
        <f>IF(('OddsRatio_working_3-way'!X96=0),IF(Q96&gt;0,-Q96^(1/3),(-Q96)^(1/3)),'OddsRatio_working_3-way'!AN96-'OddsRatio_working_3-way'!R96/3)</f>
        <v>-0.48697346395842572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1.92</v>
      </c>
      <c r="B97" s="4">
        <f>IF('True_Odds_Calculator_3-way'!B98="","",'True_Odds_Calculator_3-way'!B98)</f>
        <v>3.82</v>
      </c>
      <c r="C97" s="4">
        <f>IF('True_Odds_Calculator_3-way'!C98="","",'True_Odds_Calculator_3-way'!C98)</f>
        <v>3.66</v>
      </c>
      <c r="D97" s="9">
        <f t="shared" si="26"/>
        <v>0.49881283941005866</v>
      </c>
      <c r="E97" s="9">
        <f t="shared" si="27"/>
        <v>0.24510959454578474</v>
      </c>
      <c r="F97" s="9">
        <f t="shared" si="28"/>
        <v>0.25607756604415638</v>
      </c>
      <c r="G97" s="9">
        <f t="shared" si="29"/>
        <v>1.0921303739082713</v>
      </c>
      <c r="H97" s="9">
        <f t="shared" si="30"/>
        <v>2.0047599439956092</v>
      </c>
      <c r="I97" s="9">
        <f t="shared" si="31"/>
        <v>4.0798076544213249</v>
      </c>
      <c r="J97" s="9">
        <f t="shared" si="32"/>
        <v>3.9050667945960029</v>
      </c>
      <c r="K97" s="11">
        <f t="shared" si="33"/>
        <v>0.52083333333333337</v>
      </c>
      <c r="L97" s="11">
        <f t="shared" si="34"/>
        <v>0.26178010471204188</v>
      </c>
      <c r="M97" s="11">
        <f t="shared" si="35"/>
        <v>0.27322404371584696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-0.25708272537407351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0.23841539591260641</v>
      </c>
      <c r="Q97" s="11">
        <f>2*'OddsRatio_working_3-way'!K97*'OddsRatio_working_3-way'!L97*'OddsRatio_working_3-way'!M97</f>
        <v>7.450481122268951E-2</v>
      </c>
      <c r="R97" s="11">
        <f t="shared" si="36"/>
        <v>0</v>
      </c>
      <c r="S97" s="11">
        <f t="shared" si="37"/>
        <v>-0.9273878498280862</v>
      </c>
      <c r="T97" s="11">
        <f t="shared" si="38"/>
        <v>-0.28980870307127699</v>
      </c>
      <c r="U97" s="11">
        <f>'OddsRatio_working_3-way'!S97-'OddsRatio_working_3-way'!R97^2/3</f>
        <v>-0.9273878498280862</v>
      </c>
      <c r="V97" s="11">
        <f>'OddsRatio_working_3-way'!S97*'OddsRatio_working_3-way'!R97/3-2*'OddsRatio_working_3-way'!R97^3/27-'OddsRatio_working_3-way'!T97</f>
        <v>0.28980870307127699</v>
      </c>
      <c r="W97" s="11">
        <f>'OddsRatio_working_3-way'!V97^2+4*'OddsRatio_working_3-way'!U97^3/27</f>
        <v>-3.4173622766655379E-2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0.17187401428263593</v>
      </c>
      <c r="Y97" s="11">
        <f>IF('OddsRatio_working_3-way'!W97&gt;=0,IF('OddsRatio_working_3-way'!V97+SQRT('OddsRatio_working_3-way'!W97)&gt;0,0,PI()),ACOS('OddsRatio_working_3-way'!V97/(2*'OddsRatio_working_3-way'!X97)))</f>
        <v>0.56780265661135076</v>
      </c>
      <c r="Z97" s="11">
        <f>'OddsRatio_working_3-way'!X97^(1/3)*COS('OddsRatio_working_3-way'!Y97/3)</f>
        <v>0.54606518695413564</v>
      </c>
      <c r="AA97" s="11">
        <f>'OddsRatio_working_3-way'!X97^(1/3)*COS(('OddsRatio_working_3-way'!Y97+2*PI())/3)</f>
        <v>-0.36362272072380591</v>
      </c>
      <c r="AB97" s="11">
        <f>'OddsRatio_working_3-way'!X97^(1/3)*COS(('OddsRatio_working_3-way'!Y97+4*PI())/3)</f>
        <v>-0.18244246623032959</v>
      </c>
      <c r="AC97" s="11">
        <f>'OddsRatio_working_3-way'!X97^(1/3)*SIN('OddsRatio_working_3-way'!Y97/3)</f>
        <v>0.1046044687036535</v>
      </c>
      <c r="AD97" s="11">
        <f>'OddsRatio_working_3-way'!X97^(1/3)*SIN(('OddsRatio_working_3-way'!Y97+2*PI())/3)</f>
        <v>0.42060408967275353</v>
      </c>
      <c r="AE97" s="11">
        <f>'OddsRatio_working_3-way'!X97^(1/3)*SIN(('OddsRatio_working_3-way'!Y97+4*PI())/3)</f>
        <v>-0.52520855837640701</v>
      </c>
      <c r="AF97" s="11">
        <f>-'OddsRatio_working_3-way'!U97/(3*'OddsRatio_working_3-way'!X97^(1/3))*COS(('OddsRatio_working_3-way'!Y97)/3)</f>
        <v>0.54606518695413564</v>
      </c>
      <c r="AG97" s="11">
        <f>-'OddsRatio_working_3-way'!U97/(3*'OddsRatio_working_3-way'!X97^(1/3))*COS(('OddsRatio_working_3-way'!Y97+2*PI())/3)</f>
        <v>-0.36362272072380591</v>
      </c>
      <c r="AH97" s="11">
        <f>-'OddsRatio_working_3-way'!U97/(3*'OddsRatio_working_3-way'!X97^(1/3))*COS(('OddsRatio_working_3-way'!Y97+4*PI())/3)</f>
        <v>-0.18244246623032959</v>
      </c>
      <c r="AI97" s="11">
        <f>'OddsRatio_working_3-way'!U97/(3*'OddsRatio_working_3-way'!X97^(1/3))*SIN(('OddsRatio_working_3-way'!Y97)/3)</f>
        <v>-0.1046044687036535</v>
      </c>
      <c r="AJ97" s="11">
        <f>'OddsRatio_working_3-way'!U97/(3*'OddsRatio_working_3-way'!X97^(1/3))*SIN(('OddsRatio_working_3-way'!Y97+2*PI())/3)</f>
        <v>-0.42060408967275353</v>
      </c>
      <c r="AK97" s="11">
        <f>'OddsRatio_working_3-way'!U97/(3*'OddsRatio_working_3-way'!X97^(1/3))*SIN(('OddsRatio_working_3-way'!Y97+4*PI())/3)</f>
        <v>0.52520855837640701</v>
      </c>
      <c r="AL97" s="11">
        <f>'OddsRatio_working_3-way'!Z97+'OddsRatio_working_3-way'!AF97</f>
        <v>1.0921303739082713</v>
      </c>
      <c r="AM97" s="11">
        <f>'OddsRatio_working_3-way'!AA97+'OddsRatio_working_3-way'!AG97</f>
        <v>-0.72724544144761183</v>
      </c>
      <c r="AN97" s="11">
        <f>'OddsRatio_working_3-way'!AB97+'OddsRatio_working_3-way'!AH97</f>
        <v>-0.36488493246065917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1.0921303739082713</v>
      </c>
      <c r="AS97" s="11">
        <f>IF(('OddsRatio_working_3-way'!X97=0),IF(Q97&gt;0,-Q97^(1/3),(-Q97)^(1/3)),'OddsRatio_working_3-way'!AM97-'OddsRatio_working_3-way'!R97/3)</f>
        <v>-0.72724544144761183</v>
      </c>
      <c r="AT97" s="11">
        <f>IF(('OddsRatio_working_3-way'!X97=0),IF(Q97&gt;0,-Q97^(1/3),(-Q97)^(1/3)),'OddsRatio_working_3-way'!AN97-'OddsRatio_working_3-way'!R97/3)</f>
        <v>-0.36488493246065917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3.42</v>
      </c>
      <c r="B98" s="4">
        <f>IF('True_Odds_Calculator_3-way'!B99="","",'True_Odds_Calculator_3-way'!B99)</f>
        <v>3.48</v>
      </c>
      <c r="C98" s="4">
        <f>IF('True_Odds_Calculator_3-way'!C99="","",'True_Odds_Calculator_3-way'!C99)</f>
        <v>1.95</v>
      </c>
      <c r="D98" s="9">
        <f t="shared" si="26"/>
        <v>0.26377721346024141</v>
      </c>
      <c r="E98" s="9">
        <f t="shared" si="27"/>
        <v>0.25904867939591975</v>
      </c>
      <c r="F98" s="9">
        <f t="shared" si="28"/>
        <v>0.47717410714383901</v>
      </c>
      <c r="G98" s="9">
        <f t="shared" si="29"/>
        <v>1.1533380308622943</v>
      </c>
      <c r="H98" s="9">
        <f t="shared" si="30"/>
        <v>3.7910780346867523</v>
      </c>
      <c r="I98" s="9">
        <f t="shared" si="31"/>
        <v>3.8602783165384897</v>
      </c>
      <c r="J98" s="9">
        <f t="shared" si="32"/>
        <v>2.0956711293191788</v>
      </c>
      <c r="K98" s="11">
        <f t="shared" si="33"/>
        <v>0.29239766081871343</v>
      </c>
      <c r="L98" s="11">
        <f t="shared" si="34"/>
        <v>0.28735632183908044</v>
      </c>
      <c r="M98" s="11">
        <f t="shared" si="35"/>
        <v>0.51282051282051289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-0.24566918819792383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0.2520669489816495</v>
      </c>
      <c r="Q98" s="11">
        <f>2*'OddsRatio_working_3-way'!K98*'OddsRatio_working_3-way'!L98*'OddsRatio_working_3-way'!M98</f>
        <v>8.6176734694581036E-2</v>
      </c>
      <c r="R98" s="11">
        <f t="shared" si="36"/>
        <v>0</v>
      </c>
      <c r="S98" s="11">
        <f t="shared" si="37"/>
        <v>-1.0260421782261571</v>
      </c>
      <c r="T98" s="11">
        <f t="shared" si="38"/>
        <v>-0.35078365067560935</v>
      </c>
      <c r="U98" s="11">
        <f>'OddsRatio_working_3-way'!S98-'OddsRatio_working_3-way'!R98^2/3</f>
        <v>-1.0260421782261571</v>
      </c>
      <c r="V98" s="11">
        <f>'OddsRatio_working_3-way'!S98*'OddsRatio_working_3-way'!R98/3-2*'OddsRatio_working_3-way'!R98^3/27-'OddsRatio_working_3-way'!T98</f>
        <v>0.35078365067560935</v>
      </c>
      <c r="W98" s="11">
        <f>'OddsRatio_working_3-way'!V98^2+4*'OddsRatio_working_3-way'!U98^3/27</f>
        <v>-3.6977316566105395E-2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0.20001655315711581</v>
      </c>
      <c r="Y98" s="11">
        <f>IF('OddsRatio_working_3-way'!W98&gt;=0,IF('OddsRatio_working_3-way'!V98+SQRT('OddsRatio_working_3-way'!W98)&gt;0,0,PI()),ACOS('OddsRatio_working_3-way'!V98/(2*'OddsRatio_working_3-way'!X98)))</f>
        <v>0.50144983785992747</v>
      </c>
      <c r="Z98" s="11">
        <f>'OddsRatio_working_3-way'!X98^(1/3)*COS('OddsRatio_working_3-way'!Y98/3)</f>
        <v>0.57666901543114713</v>
      </c>
      <c r="AA98" s="11">
        <f>'OddsRatio_working_3-way'!X98^(1/3)*COS(('OddsRatio_working_3-way'!Y98+2*PI())/3)</f>
        <v>-0.37259707080139942</v>
      </c>
      <c r="AB98" s="11">
        <f>'OddsRatio_working_3-way'!X98^(1/3)*COS(('OddsRatio_working_3-way'!Y98+4*PI())/3)</f>
        <v>-0.20407194462974759</v>
      </c>
      <c r="AC98" s="11">
        <f>'OddsRatio_working_3-way'!X98^(1/3)*SIN('OddsRatio_working_3-way'!Y98/3)</f>
        <v>9.7298026960418851E-2</v>
      </c>
      <c r="AD98" s="11">
        <f>'OddsRatio_working_3-way'!X98^(1/3)*SIN(('OddsRatio_working_3-way'!Y98+2*PI())/3)</f>
        <v>0.45076100345852455</v>
      </c>
      <c r="AE98" s="11">
        <f>'OddsRatio_working_3-way'!X98^(1/3)*SIN(('OddsRatio_working_3-way'!Y98+4*PI())/3)</f>
        <v>-0.54805903041894333</v>
      </c>
      <c r="AF98" s="11">
        <f>-'OddsRatio_working_3-way'!U98/(3*'OddsRatio_working_3-way'!X98^(1/3))*COS(('OddsRatio_working_3-way'!Y98)/3)</f>
        <v>0.57666901543114701</v>
      </c>
      <c r="AG98" s="11">
        <f>-'OddsRatio_working_3-way'!U98/(3*'OddsRatio_working_3-way'!X98^(1/3))*COS(('OddsRatio_working_3-way'!Y98+2*PI())/3)</f>
        <v>-0.37259707080139937</v>
      </c>
      <c r="AH98" s="11">
        <f>-'OddsRatio_working_3-way'!U98/(3*'OddsRatio_working_3-way'!X98^(1/3))*COS(('OddsRatio_working_3-way'!Y98+4*PI())/3)</f>
        <v>-0.20407194462974756</v>
      </c>
      <c r="AI98" s="11">
        <f>'OddsRatio_working_3-way'!U98/(3*'OddsRatio_working_3-way'!X98^(1/3))*SIN(('OddsRatio_working_3-way'!Y98)/3)</f>
        <v>-9.7298026960418837E-2</v>
      </c>
      <c r="AJ98" s="11">
        <f>'OddsRatio_working_3-way'!U98/(3*'OddsRatio_working_3-way'!X98^(1/3))*SIN(('OddsRatio_working_3-way'!Y98+2*PI())/3)</f>
        <v>-0.45076100345852443</v>
      </c>
      <c r="AK98" s="11">
        <f>'OddsRatio_working_3-way'!U98/(3*'OddsRatio_working_3-way'!X98^(1/3))*SIN(('OddsRatio_working_3-way'!Y98+4*PI())/3)</f>
        <v>0.54805903041894322</v>
      </c>
      <c r="AL98" s="11">
        <f>'OddsRatio_working_3-way'!Z98+'OddsRatio_working_3-way'!AF98</f>
        <v>1.1533380308622943</v>
      </c>
      <c r="AM98" s="11">
        <f>'OddsRatio_working_3-way'!AA98+'OddsRatio_working_3-way'!AG98</f>
        <v>-0.74519414160279873</v>
      </c>
      <c r="AN98" s="11">
        <f>'OddsRatio_working_3-way'!AB98+'OddsRatio_working_3-way'!AH98</f>
        <v>-0.40814388925949519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1.1533380308622943</v>
      </c>
      <c r="AS98" s="11">
        <f>IF(('OddsRatio_working_3-way'!X98=0),IF(Q98&gt;0,-Q98^(1/3),(-Q98)^(1/3)),'OddsRatio_working_3-way'!AM98-'OddsRatio_working_3-way'!R98/3)</f>
        <v>-0.74519414160279873</v>
      </c>
      <c r="AT98" s="11">
        <f>IF(('OddsRatio_working_3-way'!X98=0),IF(Q98&gt;0,-Q98^(1/3),(-Q98)^(1/3)),'OddsRatio_working_3-way'!AN98-'OddsRatio_working_3-way'!R98/3)</f>
        <v>-0.40814388925949519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2.95</v>
      </c>
      <c r="B99" s="4">
        <f>IF('True_Odds_Calculator_3-way'!B100="","",'True_Odds_Calculator_3-way'!B100)</f>
        <v>3.4</v>
      </c>
      <c r="C99" s="4">
        <f>IF('True_Odds_Calculator_3-way'!C100="","",'True_Odds_Calculator_3-way'!C100)</f>
        <v>2.3199999999999998</v>
      </c>
      <c r="D99" s="9">
        <f t="shared" si="26"/>
        <v>0.3177933346064527</v>
      </c>
      <c r="E99" s="9">
        <f t="shared" si="27"/>
        <v>0.27456753416598256</v>
      </c>
      <c r="F99" s="9">
        <f t="shared" si="28"/>
        <v>0.40763913122756451</v>
      </c>
      <c r="G99" s="9">
        <f t="shared" si="29"/>
        <v>1.1008713333460434</v>
      </c>
      <c r="H99" s="9">
        <f t="shared" si="30"/>
        <v>3.1466991000247848</v>
      </c>
      <c r="I99" s="9">
        <f t="shared" si="31"/>
        <v>3.6420912000305048</v>
      </c>
      <c r="J99" s="9">
        <f t="shared" si="32"/>
        <v>2.4531501600167775</v>
      </c>
      <c r="K99" s="11">
        <f t="shared" si="33"/>
        <v>0.33898305084745761</v>
      </c>
      <c r="L99" s="11">
        <f t="shared" si="34"/>
        <v>0.29411764705882354</v>
      </c>
      <c r="M99" s="11">
        <f t="shared" si="35"/>
        <v>0.43103448275862072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-0.26547942379757272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0.24366555505896106</v>
      </c>
      <c r="Q99" s="11">
        <f>2*'OddsRatio_working_3-way'!K99*'OddsRatio_working_3-way'!L99*'OddsRatio_working_3-way'!M99</f>
        <v>8.5949049403513597E-2</v>
      </c>
      <c r="R99" s="11">
        <f t="shared" si="36"/>
        <v>0</v>
      </c>
      <c r="S99" s="11">
        <f t="shared" si="37"/>
        <v>-0.91783216783216814</v>
      </c>
      <c r="T99" s="11">
        <f t="shared" si="38"/>
        <v>-0.32375032375032387</v>
      </c>
      <c r="U99" s="11">
        <f>'OddsRatio_working_3-way'!S99-'OddsRatio_working_3-way'!R99^2/3</f>
        <v>-0.91783216783216814</v>
      </c>
      <c r="V99" s="11">
        <f>'OddsRatio_working_3-way'!S99*'OddsRatio_working_3-way'!R99/3-2*'OddsRatio_working_3-way'!R99^3/27-'OddsRatio_working_3-way'!T99</f>
        <v>0.32375032375032387</v>
      </c>
      <c r="W99" s="11">
        <f>'OddsRatio_working_3-way'!V99^2+4*'OddsRatio_working_3-way'!U99^3/27</f>
        <v>-9.7333428317874227E-3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0.16922441827365439</v>
      </c>
      <c r="Y99" s="11">
        <f>IF('OddsRatio_working_3-way'!W99&gt;=0,IF('OddsRatio_working_3-way'!V99+SQRT('OddsRatio_working_3-way'!W99)&gt;0,0,PI()),ACOS('OddsRatio_working_3-way'!V99/(2*'OddsRatio_working_3-way'!X99)))</f>
        <v>0.29579416225792232</v>
      </c>
      <c r="Z99" s="11">
        <f>'OddsRatio_working_3-way'!X99^(1/3)*COS('OddsRatio_working_3-way'!Y99/3)</f>
        <v>0.55043566667302168</v>
      </c>
      <c r="AA99" s="11">
        <f>'OddsRatio_working_3-way'!X99^(1/3)*COS(('OddsRatio_working_3-way'!Y99+2*PI())/3)</f>
        <v>-0.32237156700322794</v>
      </c>
      <c r="AB99" s="11">
        <f>'OddsRatio_working_3-way'!X99^(1/3)*COS(('OddsRatio_working_3-way'!Y99+4*PI())/3)</f>
        <v>-0.22806409966979405</v>
      </c>
      <c r="AC99" s="11">
        <f>'OddsRatio_working_3-way'!X99^(1/3)*SIN('OddsRatio_working_3-way'!Y99/3)</f>
        <v>5.4448441651550099E-2</v>
      </c>
      <c r="AD99" s="11">
        <f>'OddsRatio_working_3-way'!X99^(1/3)*SIN(('OddsRatio_working_3-way'!Y99+2*PI())/3)</f>
        <v>0.44946704966208523</v>
      </c>
      <c r="AE99" s="11">
        <f>'OddsRatio_working_3-way'!X99^(1/3)*SIN(('OddsRatio_working_3-way'!Y99+4*PI())/3)</f>
        <v>-0.50391549131363511</v>
      </c>
      <c r="AF99" s="11">
        <f>-'OddsRatio_working_3-way'!U99/(3*'OddsRatio_working_3-way'!X99^(1/3))*COS(('OddsRatio_working_3-way'!Y99)/3)</f>
        <v>0.55043566667302157</v>
      </c>
      <c r="AG99" s="11">
        <f>-'OddsRatio_working_3-way'!U99/(3*'OddsRatio_working_3-way'!X99^(1/3))*COS(('OddsRatio_working_3-way'!Y99+2*PI())/3)</f>
        <v>-0.32237156700322789</v>
      </c>
      <c r="AH99" s="11">
        <f>-'OddsRatio_working_3-way'!U99/(3*'OddsRatio_working_3-way'!X99^(1/3))*COS(('OddsRatio_working_3-way'!Y99+4*PI())/3)</f>
        <v>-0.22806409966979402</v>
      </c>
      <c r="AI99" s="11">
        <f>'OddsRatio_working_3-way'!U99/(3*'OddsRatio_working_3-way'!X99^(1/3))*SIN(('OddsRatio_working_3-way'!Y99)/3)</f>
        <v>-5.4448441651550085E-2</v>
      </c>
      <c r="AJ99" s="11">
        <f>'OddsRatio_working_3-way'!U99/(3*'OddsRatio_working_3-way'!X99^(1/3))*SIN(('OddsRatio_working_3-way'!Y99+2*PI())/3)</f>
        <v>-0.44946704966208512</v>
      </c>
      <c r="AK99" s="11">
        <f>'OddsRatio_working_3-way'!U99/(3*'OddsRatio_working_3-way'!X99^(1/3))*SIN(('OddsRatio_working_3-way'!Y99+4*PI())/3)</f>
        <v>0.503915491313635</v>
      </c>
      <c r="AL99" s="11">
        <f>'OddsRatio_working_3-way'!Z99+'OddsRatio_working_3-way'!AF99</f>
        <v>1.1008713333460434</v>
      </c>
      <c r="AM99" s="11">
        <f>'OddsRatio_working_3-way'!AA99+'OddsRatio_working_3-way'!AG99</f>
        <v>-0.64474313400645578</v>
      </c>
      <c r="AN99" s="11">
        <f>'OddsRatio_working_3-way'!AB99+'OddsRatio_working_3-way'!AH99</f>
        <v>-0.45612819933958804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1.1008713333460434</v>
      </c>
      <c r="AS99" s="11">
        <f>IF(('OddsRatio_working_3-way'!X99=0),IF(Q99&gt;0,-Q99^(1/3),(-Q99)^(1/3)),'OddsRatio_working_3-way'!AM99-'OddsRatio_working_3-way'!R99/3)</f>
        <v>-0.64474313400645578</v>
      </c>
      <c r="AT99" s="11">
        <f>IF(('OddsRatio_working_3-way'!X99=0),IF(Q99&gt;0,-Q99^(1/3),(-Q99)^(1/3)),'OddsRatio_working_3-way'!AN99-'OddsRatio_working_3-way'!R99/3)</f>
        <v>-0.45612819933958804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3.67</v>
      </c>
      <c r="B100" s="4">
        <f>IF('True_Odds_Calculator_3-way'!B101="","",'True_Odds_Calculator_3-way'!B101)</f>
        <v>3.62</v>
      </c>
      <c r="C100" s="4">
        <f>IF('True_Odds_Calculator_3-way'!C101="","",'True_Odds_Calculator_3-way'!C101)</f>
        <v>1.93</v>
      </c>
      <c r="D100" s="9">
        <f t="shared" si="26"/>
        <v>0.252225007636941</v>
      </c>
      <c r="E100" s="9">
        <f t="shared" si="27"/>
        <v>0.25580714596313953</v>
      </c>
      <c r="F100" s="9">
        <f t="shared" si="28"/>
        <v>0.49196784639991942</v>
      </c>
      <c r="G100" s="9">
        <f t="shared" si="29"/>
        <v>1.1103797471740666</v>
      </c>
      <c r="H100" s="9">
        <f t="shared" si="30"/>
        <v>3.9647139249547574</v>
      </c>
      <c r="I100" s="9">
        <f t="shared" si="31"/>
        <v>3.9091949375960544</v>
      </c>
      <c r="J100" s="9">
        <f t="shared" si="32"/>
        <v>2.0326531648718817</v>
      </c>
      <c r="K100" s="11">
        <f t="shared" si="33"/>
        <v>0.27247956403269757</v>
      </c>
      <c r="L100" s="11">
        <f t="shared" si="34"/>
        <v>0.27624309392265195</v>
      </c>
      <c r="M100" s="11">
        <f t="shared" si="35"/>
        <v>0.5181347150259068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-0.25372517308532461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0.24258192658566094</v>
      </c>
      <c r="Q100" s="11">
        <f>2*'OddsRatio_working_3-way'!K100*'OddsRatio_working_3-way'!L100*'OddsRatio_working_3-way'!M100</f>
        <v>7.8000619480919936E-2</v>
      </c>
      <c r="R100" s="11">
        <f t="shared" si="36"/>
        <v>0</v>
      </c>
      <c r="S100" s="11">
        <f t="shared" si="37"/>
        <v>-0.95608143108482058</v>
      </c>
      <c r="T100" s="11">
        <f t="shared" si="38"/>
        <v>-0.30742168202084269</v>
      </c>
      <c r="U100" s="11">
        <f>'OddsRatio_working_3-way'!S100-'OddsRatio_working_3-way'!R100^2/3</f>
        <v>-0.95608143108482058</v>
      </c>
      <c r="V100" s="11">
        <f>'OddsRatio_working_3-way'!S100*'OddsRatio_working_3-way'!R100/3-2*'OddsRatio_working_3-way'!R100^3/27-'OddsRatio_working_3-way'!T100</f>
        <v>0.30742168202084269</v>
      </c>
      <c r="W100" s="11">
        <f>'OddsRatio_working_3-way'!V100^2+4*'OddsRatio_working_3-way'!U100^3/27</f>
        <v>-3.4965406226160275E-2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0.17991212910938245</v>
      </c>
      <c r="Y100" s="11">
        <f>IF('OddsRatio_working_3-way'!W100&gt;=0,IF('OddsRatio_working_3-way'!V100+SQRT('OddsRatio_working_3-way'!W100)&gt;0,0,PI()),ACOS('OddsRatio_working_3-way'!V100/(2*'OddsRatio_working_3-way'!X100)))</f>
        <v>0.54646634095080548</v>
      </c>
      <c r="Z100" s="11">
        <f>'OddsRatio_working_3-way'!X100^(1/3)*COS('OddsRatio_working_3-way'!Y100/3)</f>
        <v>0.55518987358703331</v>
      </c>
      <c r="AA100" s="11">
        <f>'OddsRatio_working_3-way'!X100^(1/3)*COS(('OddsRatio_working_3-way'!Y100+2*PI())/3)</f>
        <v>-0.3661585352469201</v>
      </c>
      <c r="AB100" s="11">
        <f>'OddsRatio_working_3-way'!X100^(1/3)*COS(('OddsRatio_working_3-way'!Y100+4*PI())/3)</f>
        <v>-0.18903133834011329</v>
      </c>
      <c r="AC100" s="11">
        <f>'OddsRatio_working_3-way'!X100^(1/3)*SIN('OddsRatio_working_3-way'!Y100/3)</f>
        <v>0.10226443481494889</v>
      </c>
      <c r="AD100" s="11">
        <f>'OddsRatio_working_3-way'!X100^(1/3)*SIN(('OddsRatio_working_3-way'!Y100+2*PI())/3)</f>
        <v>0.42967631704276754</v>
      </c>
      <c r="AE100" s="11">
        <f>'OddsRatio_working_3-way'!X100^(1/3)*SIN(('OddsRatio_working_3-way'!Y100+4*PI())/3)</f>
        <v>-0.53194075185771639</v>
      </c>
      <c r="AF100" s="11">
        <f>-'OddsRatio_working_3-way'!U100/(3*'OddsRatio_working_3-way'!X100^(1/3))*COS(('OddsRatio_working_3-way'!Y100)/3)</f>
        <v>0.5551898735870332</v>
      </c>
      <c r="AG100" s="11">
        <f>-'OddsRatio_working_3-way'!U100/(3*'OddsRatio_working_3-way'!X100^(1/3))*COS(('OddsRatio_working_3-way'!Y100+2*PI())/3)</f>
        <v>-0.36615853524692005</v>
      </c>
      <c r="AH100" s="11">
        <f>-'OddsRatio_working_3-way'!U100/(3*'OddsRatio_working_3-way'!X100^(1/3))*COS(('OddsRatio_working_3-way'!Y100+4*PI())/3)</f>
        <v>-0.18903133834011326</v>
      </c>
      <c r="AI100" s="11">
        <f>'OddsRatio_working_3-way'!U100/(3*'OddsRatio_working_3-way'!X100^(1/3))*SIN(('OddsRatio_working_3-way'!Y100)/3)</f>
        <v>-0.10226443481494886</v>
      </c>
      <c r="AJ100" s="11">
        <f>'OddsRatio_working_3-way'!U100/(3*'OddsRatio_working_3-way'!X100^(1/3))*SIN(('OddsRatio_working_3-way'!Y100+2*PI())/3)</f>
        <v>-0.42967631704276743</v>
      </c>
      <c r="AK100" s="11">
        <f>'OddsRatio_working_3-way'!U100/(3*'OddsRatio_working_3-way'!X100^(1/3))*SIN(('OddsRatio_working_3-way'!Y100+4*PI())/3)</f>
        <v>0.53194075185771628</v>
      </c>
      <c r="AL100" s="11">
        <f>'OddsRatio_working_3-way'!Z100+'OddsRatio_working_3-way'!AF100</f>
        <v>1.1103797471740666</v>
      </c>
      <c r="AM100" s="11">
        <f>'OddsRatio_working_3-way'!AA100+'OddsRatio_working_3-way'!AG100</f>
        <v>-0.73231707049384021</v>
      </c>
      <c r="AN100" s="11">
        <f>'OddsRatio_working_3-way'!AB100+'OddsRatio_working_3-way'!AH100</f>
        <v>-0.37806267668022653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1.1103797471740666</v>
      </c>
      <c r="AS100" s="11">
        <f>IF(('OddsRatio_working_3-way'!X100=0),IF(Q100&gt;0,-Q100^(1/3),(-Q100)^(1/3)),'OddsRatio_working_3-way'!AM100-'OddsRatio_working_3-way'!R100/3)</f>
        <v>-0.73231707049384021</v>
      </c>
      <c r="AT100" s="11">
        <f>IF(('OddsRatio_working_3-way'!X100=0),IF(Q100&gt;0,-Q100^(1/3),(-Q100)^(1/3)),'OddsRatio_working_3-way'!AN100-'OddsRatio_working_3-way'!R100/3)</f>
        <v>-0.37806267668022653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3.94</v>
      </c>
      <c r="B101" s="4">
        <f>IF('True_Odds_Calculator_3-way'!B102="","",'True_Odds_Calculator_3-way'!B102)</f>
        <v>4.2699999999999996</v>
      </c>
      <c r="C101" s="4">
        <f>IF('True_Odds_Calculator_3-way'!C102="","",'True_Odds_Calculator_3-way'!C102)</f>
        <v>1.74</v>
      </c>
      <c r="D101" s="9">
        <f t="shared" si="26"/>
        <v>0.23468115656542624</v>
      </c>
      <c r="E101" s="9">
        <f t="shared" si="27"/>
        <v>0.21611610547570431</v>
      </c>
      <c r="F101" s="9">
        <f t="shared" si="28"/>
        <v>0.54920273795886942</v>
      </c>
      <c r="G101" s="9">
        <f t="shared" si="29"/>
        <v>1.1092178664455119</v>
      </c>
      <c r="H101" s="9">
        <f t="shared" si="30"/>
        <v>4.2611005273498055</v>
      </c>
      <c r="I101" s="9">
        <f t="shared" si="31"/>
        <v>4.6271424232768235</v>
      </c>
      <c r="J101" s="9">
        <f t="shared" si="32"/>
        <v>1.8208212211696793</v>
      </c>
      <c r="K101" s="11">
        <f t="shared" si="33"/>
        <v>0.25380710659898476</v>
      </c>
      <c r="L101" s="11">
        <f t="shared" si="34"/>
        <v>0.23419203747072601</v>
      </c>
      <c r="M101" s="11">
        <f t="shared" si="35"/>
        <v>0.57471264367816088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-0.24302640225198224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0.23741680675966301</v>
      </c>
      <c r="Q101" s="11">
        <f>2*'OddsRatio_working_3-way'!K101*'OddsRatio_working_3-way'!L101*'OddsRatio_working_3-way'!M101</f>
        <v>6.8321383240190783E-2</v>
      </c>
      <c r="R101" s="11">
        <f t="shared" si="36"/>
        <v>0</v>
      </c>
      <c r="S101" s="11">
        <f t="shared" si="37"/>
        <v>-0.9769177528024181</v>
      </c>
      <c r="T101" s="11">
        <f t="shared" si="38"/>
        <v>-0.28112741087839366</v>
      </c>
      <c r="U101" s="11">
        <f>'OddsRatio_working_3-way'!S101-'OddsRatio_working_3-way'!R101^2/3</f>
        <v>-0.9769177528024181</v>
      </c>
      <c r="V101" s="11">
        <f>'OddsRatio_working_3-way'!S101*'OddsRatio_working_3-way'!R101/3-2*'OddsRatio_working_3-way'!R101^3/27-'OddsRatio_working_3-way'!T101</f>
        <v>0.28112741087839366</v>
      </c>
      <c r="W101" s="11">
        <f>'OddsRatio_working_3-way'!V101^2+4*'OddsRatio_working_3-way'!U101^3/27</f>
        <v>-5.9091724159582498E-2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0.18582541894663634</v>
      </c>
      <c r="Y101" s="11">
        <f>IF('OddsRatio_working_3-way'!W101&gt;=0,IF('OddsRatio_working_3-way'!V101+SQRT('OddsRatio_working_3-way'!W101)&gt;0,0,PI()),ACOS('OddsRatio_working_3-way'!V101/(2*'OddsRatio_working_3-way'!X101)))</f>
        <v>0.71296044666489233</v>
      </c>
      <c r="Z101" s="11">
        <f>'OddsRatio_working_3-way'!X101^(1/3)*COS('OddsRatio_working_3-way'!Y101/3)</f>
        <v>0.55460893322275595</v>
      </c>
      <c r="AA101" s="11">
        <f>'OddsRatio_working_3-way'!X101^(1/3)*COS(('OddsRatio_working_3-way'!Y101+2*PI())/3)</f>
        <v>-0.39364937020728979</v>
      </c>
      <c r="AB101" s="11">
        <f>'OddsRatio_working_3-way'!X101^(1/3)*COS(('OddsRatio_working_3-way'!Y101+4*PI())/3)</f>
        <v>-0.16095956301546607</v>
      </c>
      <c r="AC101" s="11">
        <f>'OddsRatio_working_3-way'!X101^(1/3)*SIN('OddsRatio_working_3-way'!Y101/3)</f>
        <v>0.13434352281988149</v>
      </c>
      <c r="AD101" s="11">
        <f>'OddsRatio_working_3-way'!X101^(1/3)*SIN(('OddsRatio_working_3-way'!Y101+2*PI())/3)</f>
        <v>0.41313366392675327</v>
      </c>
      <c r="AE101" s="11">
        <f>'OddsRatio_working_3-way'!X101^(1/3)*SIN(('OddsRatio_working_3-way'!Y101+4*PI())/3)</f>
        <v>-0.54747718674663481</v>
      </c>
      <c r="AF101" s="11">
        <f>-'OddsRatio_working_3-way'!U101/(3*'OddsRatio_working_3-way'!X101^(1/3))*COS(('OddsRatio_working_3-way'!Y101)/3)</f>
        <v>0.55460893322275584</v>
      </c>
      <c r="AG101" s="11">
        <f>-'OddsRatio_working_3-way'!U101/(3*'OddsRatio_working_3-way'!X101^(1/3))*COS(('OddsRatio_working_3-way'!Y101+2*PI())/3)</f>
        <v>-0.39364937020728974</v>
      </c>
      <c r="AH101" s="11">
        <f>-'OddsRatio_working_3-way'!U101/(3*'OddsRatio_working_3-way'!X101^(1/3))*COS(('OddsRatio_working_3-way'!Y101+4*PI())/3)</f>
        <v>-0.16095956301546605</v>
      </c>
      <c r="AI101" s="11">
        <f>'OddsRatio_working_3-way'!U101/(3*'OddsRatio_working_3-way'!X101^(1/3))*SIN(('OddsRatio_working_3-way'!Y101)/3)</f>
        <v>-0.13434352281988146</v>
      </c>
      <c r="AJ101" s="11">
        <f>'OddsRatio_working_3-way'!U101/(3*'OddsRatio_working_3-way'!X101^(1/3))*SIN(('OddsRatio_working_3-way'!Y101+2*PI())/3)</f>
        <v>-0.41313366392675321</v>
      </c>
      <c r="AK101" s="11">
        <f>'OddsRatio_working_3-way'!U101/(3*'OddsRatio_working_3-way'!X101^(1/3))*SIN(('OddsRatio_working_3-way'!Y101+4*PI())/3)</f>
        <v>0.5474771867466347</v>
      </c>
      <c r="AL101" s="11">
        <f>'OddsRatio_working_3-way'!Z101+'OddsRatio_working_3-way'!AF101</f>
        <v>1.1092178664455119</v>
      </c>
      <c r="AM101" s="11">
        <f>'OddsRatio_working_3-way'!AA101+'OddsRatio_working_3-way'!AG101</f>
        <v>-0.78729874041457948</v>
      </c>
      <c r="AN101" s="11">
        <f>'OddsRatio_working_3-way'!AB101+'OddsRatio_working_3-way'!AH101</f>
        <v>-0.32191912603093209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1.1092178664455119</v>
      </c>
      <c r="AS101" s="11">
        <f>IF(('OddsRatio_working_3-way'!X101=0),IF(Q101&gt;0,-Q101^(1/3),(-Q101)^(1/3)),'OddsRatio_working_3-way'!AM101-'OddsRatio_working_3-way'!R101/3)</f>
        <v>-0.78729874041457948</v>
      </c>
      <c r="AT101" s="11">
        <f>IF(('OddsRatio_working_3-way'!X101=0),IF(Q101&gt;0,-Q101^(1/3),(-Q101)^(1/3)),'OddsRatio_working_3-way'!AN101-'OddsRatio_working_3-way'!R101/3)</f>
        <v>-0.32191912603093209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4.41</v>
      </c>
      <c r="B102" s="4">
        <f>IF('True_Odds_Calculator_3-way'!B103="","",'True_Odds_Calculator_3-way'!B103)</f>
        <v>3.87</v>
      </c>
      <c r="C102" s="4">
        <f>IF('True_Odds_Calculator_3-way'!C103="","",'True_Odds_Calculator_3-way'!C103)</f>
        <v>1.72</v>
      </c>
      <c r="D102" s="9">
        <f t="shared" si="26"/>
        <v>0.20795524001387761</v>
      </c>
      <c r="E102" s="9">
        <f t="shared" si="27"/>
        <v>0.23777901622209371</v>
      </c>
      <c r="F102" s="9">
        <f t="shared" si="28"/>
        <v>0.5542657437640286</v>
      </c>
      <c r="G102" s="9">
        <f t="shared" si="29"/>
        <v>1.116928770807919</v>
      </c>
      <c r="H102" s="9">
        <f t="shared" si="30"/>
        <v>4.8087271084550043</v>
      </c>
      <c r="I102" s="9">
        <f t="shared" si="31"/>
        <v>4.2055855722187268</v>
      </c>
      <c r="J102" s="9">
        <f t="shared" si="32"/>
        <v>1.804188714981702</v>
      </c>
      <c r="K102" s="11">
        <f t="shared" si="33"/>
        <v>0.22675736961451246</v>
      </c>
      <c r="L102" s="11">
        <f t="shared" si="34"/>
        <v>0.25839793281653745</v>
      </c>
      <c r="M102" s="11">
        <f t="shared" si="35"/>
        <v>0.58139534883720934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-0.2400439534025256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0.2384624702994993</v>
      </c>
      <c r="Q102" s="11">
        <f>2*'OddsRatio_working_3-way'!K102*'OddsRatio_working_3-way'!L102*'OddsRatio_working_3-way'!M102</f>
        <v>6.8132134371285513E-2</v>
      </c>
      <c r="R102" s="11">
        <f t="shared" si="36"/>
        <v>0</v>
      </c>
      <c r="S102" s="11">
        <f t="shared" si="37"/>
        <v>-0.99341169364772819</v>
      </c>
      <c r="T102" s="11">
        <f t="shared" si="38"/>
        <v>-0.28383191247077949</v>
      </c>
      <c r="U102" s="11">
        <f>'OddsRatio_working_3-way'!S102-'OddsRatio_working_3-way'!R102^2/3</f>
        <v>-0.99341169364772819</v>
      </c>
      <c r="V102" s="11">
        <f>'OddsRatio_working_3-way'!S102*'OddsRatio_working_3-way'!R102/3-2*'OddsRatio_working_3-way'!R102^3/27-'OddsRatio_working_3-way'!T102</f>
        <v>0.28383191247077949</v>
      </c>
      <c r="W102" s="11">
        <f>'OddsRatio_working_3-way'!V102^2+4*'OddsRatio_working_3-way'!U102^3/27</f>
        <v>-6.467870654679142E-2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0.19055134549748767</v>
      </c>
      <c r="Y102" s="11">
        <f>IF('OddsRatio_working_3-way'!W102&gt;=0,IF('OddsRatio_working_3-way'!V102+SQRT('OddsRatio_working_3-way'!W102)&gt;0,0,PI()),ACOS('OddsRatio_working_3-way'!V102/(2*'OddsRatio_working_3-way'!X102)))</f>
        <v>0.73061383671454561</v>
      </c>
      <c r="Z102" s="11">
        <f>'OddsRatio_working_3-way'!X102^(1/3)*COS('OddsRatio_working_3-way'!Y102/3)</f>
        <v>0.5584643854039596</v>
      </c>
      <c r="AA102" s="11">
        <f>'OddsRatio_working_3-way'!X102^(1/3)*COS(('OddsRatio_working_3-way'!Y102+2*PI())/3)</f>
        <v>-0.39940320038879829</v>
      </c>
      <c r="AB102" s="11">
        <f>'OddsRatio_working_3-way'!X102^(1/3)*COS(('OddsRatio_working_3-way'!Y102+4*PI())/3)</f>
        <v>-0.15906118501516087</v>
      </c>
      <c r="AC102" s="11">
        <f>'OddsRatio_working_3-way'!X102^(1/3)*SIN('OddsRatio_working_3-way'!Y102/3)</f>
        <v>0.13876152727354668</v>
      </c>
      <c r="AD102" s="11">
        <f>'OddsRatio_working_3-way'!X102^(1/3)*SIN(('OddsRatio_working_3-way'!Y102+2*PI())/3)</f>
        <v>0.4142635812319192</v>
      </c>
      <c r="AE102" s="11">
        <f>'OddsRatio_working_3-way'!X102^(1/3)*SIN(('OddsRatio_working_3-way'!Y102+4*PI())/3)</f>
        <v>-0.55302510850546582</v>
      </c>
      <c r="AF102" s="11">
        <f>-'OddsRatio_working_3-way'!U102/(3*'OddsRatio_working_3-way'!X102^(1/3))*COS(('OddsRatio_working_3-way'!Y102)/3)</f>
        <v>0.55846438540395948</v>
      </c>
      <c r="AG102" s="11">
        <f>-'OddsRatio_working_3-way'!U102/(3*'OddsRatio_working_3-way'!X102^(1/3))*COS(('OddsRatio_working_3-way'!Y102+2*PI())/3)</f>
        <v>-0.39940320038879823</v>
      </c>
      <c r="AH102" s="11">
        <f>-'OddsRatio_working_3-way'!U102/(3*'OddsRatio_working_3-way'!X102^(1/3))*COS(('OddsRatio_working_3-way'!Y102+4*PI())/3)</f>
        <v>-0.15906118501516084</v>
      </c>
      <c r="AI102" s="11">
        <f>'OddsRatio_working_3-way'!U102/(3*'OddsRatio_working_3-way'!X102^(1/3))*SIN(('OddsRatio_working_3-way'!Y102)/3)</f>
        <v>-0.13876152727354665</v>
      </c>
      <c r="AJ102" s="11">
        <f>'OddsRatio_working_3-way'!U102/(3*'OddsRatio_working_3-way'!X102^(1/3))*SIN(('OddsRatio_working_3-way'!Y102+2*PI())/3)</f>
        <v>-0.41426358123191909</v>
      </c>
      <c r="AK102" s="11">
        <f>'OddsRatio_working_3-way'!U102/(3*'OddsRatio_working_3-way'!X102^(1/3))*SIN(('OddsRatio_working_3-way'!Y102+4*PI())/3)</f>
        <v>0.55302510850546571</v>
      </c>
      <c r="AL102" s="11">
        <f>'OddsRatio_working_3-way'!Z102+'OddsRatio_working_3-way'!AF102</f>
        <v>1.116928770807919</v>
      </c>
      <c r="AM102" s="11">
        <f>'OddsRatio_working_3-way'!AA102+'OddsRatio_working_3-way'!AG102</f>
        <v>-0.79880640077759657</v>
      </c>
      <c r="AN102" s="11">
        <f>'OddsRatio_working_3-way'!AB102+'OddsRatio_working_3-way'!AH102</f>
        <v>-0.31812237003032173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1.116928770807919</v>
      </c>
      <c r="AS102" s="11">
        <f>IF(('OddsRatio_working_3-way'!X102=0),IF(Q102&gt;0,-Q102^(1/3),(-Q102)^(1/3)),'OddsRatio_working_3-way'!AM102-'OddsRatio_working_3-way'!R102/3)</f>
        <v>-0.79880640077759657</v>
      </c>
      <c r="AT102" s="11">
        <f>IF(('OddsRatio_working_3-way'!X102=0),IF(Q102&gt;0,-Q102^(1/3),(-Q102)^(1/3)),'OddsRatio_working_3-way'!AN102-'OddsRatio_working_3-way'!R102/3)</f>
        <v>-0.31812237003032173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1.85</v>
      </c>
      <c r="B103" s="4">
        <f>IF('True_Odds_Calculator_3-way'!B104="","",'True_Odds_Calculator_3-way'!B104)</f>
        <v>4.1399999999999997</v>
      </c>
      <c r="C103" s="4">
        <f>IF('True_Odds_Calculator_3-way'!C104="","",'True_Odds_Calculator_3-way'!C104)</f>
        <v>3.56</v>
      </c>
      <c r="D103" s="9">
        <f t="shared" si="26"/>
        <v>0.51543213020486556</v>
      </c>
      <c r="E103" s="9">
        <f t="shared" si="27"/>
        <v>0.22356797422321495</v>
      </c>
      <c r="F103" s="9">
        <f t="shared" si="28"/>
        <v>0.26099989557191944</v>
      </c>
      <c r="G103" s="9">
        <f t="shared" si="29"/>
        <v>1.1060231083988095</v>
      </c>
      <c r="H103" s="9">
        <f t="shared" si="30"/>
        <v>1.9401196421389879</v>
      </c>
      <c r="I103" s="9">
        <f t="shared" si="31"/>
        <v>4.4729125603722606</v>
      </c>
      <c r="J103" s="9">
        <f t="shared" si="32"/>
        <v>3.8314191575009517</v>
      </c>
      <c r="K103" s="11">
        <f t="shared" si="33"/>
        <v>0.54054054054054046</v>
      </c>
      <c r="L103" s="11">
        <f t="shared" si="34"/>
        <v>0.24154589371980678</v>
      </c>
      <c r="M103" s="11">
        <f t="shared" si="35"/>
        <v>0.2808988764044944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-0.25059157838835411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0.24022556997642483</v>
      </c>
      <c r="Q103" s="11">
        <f>2*'OddsRatio_working_3-way'!K103*'OddsRatio_working_3-way'!L103*'OddsRatio_working_3-way'!M103</f>
        <v>7.3351319076770949E-2</v>
      </c>
      <c r="R103" s="11">
        <f t="shared" si="36"/>
        <v>0</v>
      </c>
      <c r="S103" s="11">
        <f t="shared" si="37"/>
        <v>-0.95863385162982384</v>
      </c>
      <c r="T103" s="11">
        <f t="shared" si="38"/>
        <v>-0.29271262645185464</v>
      </c>
      <c r="U103" s="11">
        <f>'OddsRatio_working_3-way'!S103-'OddsRatio_working_3-way'!R103^2/3</f>
        <v>-0.95863385162982384</v>
      </c>
      <c r="V103" s="11">
        <f>'OddsRatio_working_3-way'!S103*'OddsRatio_working_3-way'!R103/3-2*'OddsRatio_working_3-way'!R103^3/27-'OddsRatio_working_3-way'!T103</f>
        <v>0.29271262645185464</v>
      </c>
      <c r="W103" s="11">
        <f>'OddsRatio_working_3-way'!V103^2+4*'OddsRatio_working_3-way'!U103^3/27</f>
        <v>-4.4832539879679847E-2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0.18063306837621318</v>
      </c>
      <c r="Y103" s="11">
        <f>IF('OddsRatio_working_3-way'!W103&gt;=0,IF('OddsRatio_working_3-way'!V103+SQRT('OddsRatio_working_3-way'!W103)&gt;0,0,PI()),ACOS('OddsRatio_working_3-way'!V103/(2*'OddsRatio_working_3-way'!X103)))</f>
        <v>0.62623317825993863</v>
      </c>
      <c r="Z103" s="11">
        <f>'OddsRatio_working_3-way'!X103^(1/3)*COS('OddsRatio_working_3-way'!Y103/3)</f>
        <v>0.55301155419940473</v>
      </c>
      <c r="AA103" s="11">
        <f>'OddsRatio_working_3-way'!X103^(1/3)*COS(('OddsRatio_working_3-way'!Y103+2*PI())/3)</f>
        <v>-0.37795590572911897</v>
      </c>
      <c r="AB103" s="11">
        <f>'OddsRatio_working_3-way'!X103^(1/3)*COS(('OddsRatio_working_3-way'!Y103+4*PI())/3)</f>
        <v>-0.1750556484702854</v>
      </c>
      <c r="AC103" s="11">
        <f>'OddsRatio_working_3-way'!X103^(1/3)*SIN('OddsRatio_working_3-way'!Y103/3)</f>
        <v>0.11714451814703185</v>
      </c>
      <c r="AD103" s="11">
        <f>'OddsRatio_working_3-way'!X103^(1/3)*SIN(('OddsRatio_working_3-way'!Y103+2*PI())/3)</f>
        <v>0.42034979544948359</v>
      </c>
      <c r="AE103" s="11">
        <f>'OddsRatio_working_3-way'!X103^(1/3)*SIN(('OddsRatio_working_3-way'!Y103+4*PI())/3)</f>
        <v>-0.53749431359651545</v>
      </c>
      <c r="AF103" s="11">
        <f>-'OddsRatio_working_3-way'!U103/(3*'OddsRatio_working_3-way'!X103^(1/3))*COS(('OddsRatio_working_3-way'!Y103)/3)</f>
        <v>0.55301155419940462</v>
      </c>
      <c r="AG103" s="11">
        <f>-'OddsRatio_working_3-way'!U103/(3*'OddsRatio_working_3-way'!X103^(1/3))*COS(('OddsRatio_working_3-way'!Y103+2*PI())/3)</f>
        <v>-0.37795590572911886</v>
      </c>
      <c r="AH103" s="11">
        <f>-'OddsRatio_working_3-way'!U103/(3*'OddsRatio_working_3-way'!X103^(1/3))*COS(('OddsRatio_working_3-way'!Y103+4*PI())/3)</f>
        <v>-0.17505564847028535</v>
      </c>
      <c r="AI103" s="11">
        <f>'OddsRatio_working_3-way'!U103/(3*'OddsRatio_working_3-way'!X103^(1/3))*SIN(('OddsRatio_working_3-way'!Y103)/3)</f>
        <v>-0.11714451814703183</v>
      </c>
      <c r="AJ103" s="11">
        <f>'OddsRatio_working_3-way'!U103/(3*'OddsRatio_working_3-way'!X103^(1/3))*SIN(('OddsRatio_working_3-way'!Y103+2*PI())/3)</f>
        <v>-0.42034979544948353</v>
      </c>
      <c r="AK103" s="11">
        <f>'OddsRatio_working_3-way'!U103/(3*'OddsRatio_working_3-way'!X103^(1/3))*SIN(('OddsRatio_working_3-way'!Y103+4*PI())/3)</f>
        <v>0.53749431359651534</v>
      </c>
      <c r="AL103" s="11">
        <f>'OddsRatio_working_3-way'!Z103+'OddsRatio_working_3-way'!AF103</f>
        <v>1.1060231083988095</v>
      </c>
      <c r="AM103" s="11">
        <f>'OddsRatio_working_3-way'!AA103+'OddsRatio_working_3-way'!AG103</f>
        <v>-0.75591181145823783</v>
      </c>
      <c r="AN103" s="11">
        <f>'OddsRatio_working_3-way'!AB103+'OddsRatio_working_3-way'!AH103</f>
        <v>-0.35011129694057075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1.1060231083988095</v>
      </c>
      <c r="AS103" s="11">
        <f>IF(('OddsRatio_working_3-way'!X103=0),IF(Q103&gt;0,-Q103^(1/3),(-Q103)^(1/3)),'OddsRatio_working_3-way'!AM103-'OddsRatio_working_3-way'!R103/3)</f>
        <v>-0.75591181145823783</v>
      </c>
      <c r="AT103" s="11">
        <f>IF(('OddsRatio_working_3-way'!X103=0),IF(Q103&gt;0,-Q103^(1/3),(-Q103)^(1/3)),'OddsRatio_working_3-way'!AN103-'OddsRatio_working_3-way'!R103/3)</f>
        <v>-0.35011129694057075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4.1900000000000004</v>
      </c>
      <c r="B104" s="4">
        <f>IF('True_Odds_Calculator_3-way'!B105="","",'True_Odds_Calculator_3-way'!B105)</f>
        <v>3.89</v>
      </c>
      <c r="C104" s="4">
        <f>IF('True_Odds_Calculator_3-way'!C105="","",'True_Odds_Calculator_3-way'!C105)</f>
        <v>1.76</v>
      </c>
      <c r="D104" s="9">
        <f t="shared" si="26"/>
        <v>0.22013898814325347</v>
      </c>
      <c r="E104" s="9">
        <f t="shared" si="27"/>
        <v>0.23756206586057038</v>
      </c>
      <c r="F104" s="9">
        <f t="shared" si="28"/>
        <v>0.54229894599617601</v>
      </c>
      <c r="G104" s="9">
        <f t="shared" si="29"/>
        <v>1.1105281199581143</v>
      </c>
      <c r="H104" s="9">
        <f t="shared" si="30"/>
        <v>4.5425847026663853</v>
      </c>
      <c r="I104" s="9">
        <f t="shared" si="31"/>
        <v>4.2094262666789515</v>
      </c>
      <c r="J104" s="9">
        <f t="shared" si="32"/>
        <v>1.8440013711681664</v>
      </c>
      <c r="K104" s="11">
        <f t="shared" si="33"/>
        <v>0.2386634844868735</v>
      </c>
      <c r="L104" s="11">
        <f t="shared" si="34"/>
        <v>0.25706940874035988</v>
      </c>
      <c r="M104" s="11">
        <f t="shared" si="35"/>
        <v>0.56818181818181823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-0.24424508101674325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0.2384403823747101</v>
      </c>
      <c r="Q104" s="11">
        <f>2*'OddsRatio_working_3-way'!K104*'OddsRatio_working_3-way'!L104*'OddsRatio_working_3-way'!M104</f>
        <v>6.9719410051084812E-2</v>
      </c>
      <c r="R104" s="11">
        <f t="shared" si="36"/>
        <v>0</v>
      </c>
      <c r="S104" s="11">
        <f t="shared" si="37"/>
        <v>-0.97623412263670017</v>
      </c>
      <c r="T104" s="11">
        <f t="shared" si="38"/>
        <v>-0.28544857387038014</v>
      </c>
      <c r="U104" s="11">
        <f>'OddsRatio_working_3-way'!S104-'OddsRatio_working_3-way'!R104^2/3</f>
        <v>-0.97623412263670017</v>
      </c>
      <c r="V104" s="11">
        <f>'OddsRatio_working_3-way'!S104*'OddsRatio_working_3-way'!R104/3-2*'OddsRatio_working_3-way'!R104^3/27-'OddsRatio_working_3-way'!T104</f>
        <v>0.28544857387038014</v>
      </c>
      <c r="W104" s="11">
        <f>'OddsRatio_working_3-way'!V104^2+4*'OddsRatio_working_3-way'!U104^3/27</f>
        <v>-5.6353688759933032E-2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0.18563039694818767</v>
      </c>
      <c r="Y104" s="11">
        <f>IF('OddsRatio_working_3-way'!W104&gt;=0,IF('OddsRatio_working_3-way'!V104+SQRT('OddsRatio_working_3-way'!W104)&gt;0,0,PI()),ACOS('OddsRatio_working_3-way'!V104/(2*'OddsRatio_working_3-way'!X104)))</f>
        <v>0.69373575293902168</v>
      </c>
      <c r="Z104" s="11">
        <f>'OddsRatio_working_3-way'!X104^(1/3)*COS('OddsRatio_working_3-way'!Y104/3)</f>
        <v>0.55526405997905715</v>
      </c>
      <c r="AA104" s="11">
        <f>'OddsRatio_working_3-way'!X104^(1/3)*COS(('OddsRatio_working_3-way'!Y104+2*PI())/3)</f>
        <v>-0.39085702030021746</v>
      </c>
      <c r="AB104" s="11">
        <f>'OddsRatio_working_3-way'!X104^(1/3)*COS(('OddsRatio_working_3-way'!Y104+4*PI())/3)</f>
        <v>-0.16440703967883977</v>
      </c>
      <c r="AC104" s="11">
        <f>'OddsRatio_working_3-way'!X104^(1/3)*SIN('OddsRatio_working_3-way'!Y104/3)</f>
        <v>0.13074095726973817</v>
      </c>
      <c r="AD104" s="11">
        <f>'OddsRatio_working_3-way'!X104^(1/3)*SIN(('OddsRatio_working_3-way'!Y104+2*PI())/3)</f>
        <v>0.4155023031154807</v>
      </c>
      <c r="AE104" s="11">
        <f>'OddsRatio_working_3-way'!X104^(1/3)*SIN(('OddsRatio_working_3-way'!Y104+4*PI())/3)</f>
        <v>-0.54624326038521864</v>
      </c>
      <c r="AF104" s="11">
        <f>-'OddsRatio_working_3-way'!U104/(3*'OddsRatio_working_3-way'!X104^(1/3))*COS(('OddsRatio_working_3-way'!Y104)/3)</f>
        <v>0.55526405997905715</v>
      </c>
      <c r="AG104" s="11">
        <f>-'OddsRatio_working_3-way'!U104/(3*'OddsRatio_working_3-way'!X104^(1/3))*COS(('OddsRatio_working_3-way'!Y104+2*PI())/3)</f>
        <v>-0.39085702030021746</v>
      </c>
      <c r="AH104" s="11">
        <f>-'OddsRatio_working_3-way'!U104/(3*'OddsRatio_working_3-way'!X104^(1/3))*COS(('OddsRatio_working_3-way'!Y104+4*PI())/3)</f>
        <v>-0.16440703967883977</v>
      </c>
      <c r="AI104" s="11">
        <f>'OddsRatio_working_3-way'!U104/(3*'OddsRatio_working_3-way'!X104^(1/3))*SIN(('OddsRatio_working_3-way'!Y104)/3)</f>
        <v>-0.13074095726973817</v>
      </c>
      <c r="AJ104" s="11">
        <f>'OddsRatio_working_3-way'!U104/(3*'OddsRatio_working_3-way'!X104^(1/3))*SIN(('OddsRatio_working_3-way'!Y104+2*PI())/3)</f>
        <v>-0.4155023031154807</v>
      </c>
      <c r="AK104" s="11">
        <f>'OddsRatio_working_3-way'!U104/(3*'OddsRatio_working_3-way'!X104^(1/3))*SIN(('OddsRatio_working_3-way'!Y104+4*PI())/3)</f>
        <v>0.54624326038521864</v>
      </c>
      <c r="AL104" s="11">
        <f>'OddsRatio_working_3-way'!Z104+'OddsRatio_working_3-way'!AF104</f>
        <v>1.1105281199581143</v>
      </c>
      <c r="AM104" s="11">
        <f>'OddsRatio_working_3-way'!AA104+'OddsRatio_working_3-way'!AG104</f>
        <v>-0.78171404060043492</v>
      </c>
      <c r="AN104" s="11">
        <f>'OddsRatio_working_3-way'!AB104+'OddsRatio_working_3-way'!AH104</f>
        <v>-0.32881407935767953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1.1105281199581143</v>
      </c>
      <c r="AS104" s="11">
        <f>IF(('OddsRatio_working_3-way'!X104=0),IF(Q104&gt;0,-Q104^(1/3),(-Q104)^(1/3)),'OddsRatio_working_3-way'!AM104-'OddsRatio_working_3-way'!R104/3)</f>
        <v>-0.78171404060043492</v>
      </c>
      <c r="AT104" s="11">
        <f>IF(('OddsRatio_working_3-way'!X104=0),IF(Q104&gt;0,-Q104^(1/3),(-Q104)^(1/3)),'OddsRatio_working_3-way'!AN104-'OddsRatio_working_3-way'!R104/3)</f>
        <v>-0.32881407935767953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1.25</v>
      </c>
      <c r="B105" s="4">
        <f>IF('True_Odds_Calculator_3-way'!B106="","",'True_Odds_Calculator_3-way'!B106)</f>
        <v>6.03</v>
      </c>
      <c r="C105" s="4">
        <f>IF('True_Odds_Calculator_3-way'!C106="","",'True_Odds_Calculator_3-way'!C106)</f>
        <v>10.86</v>
      </c>
      <c r="D105" s="9">
        <f t="shared" si="26"/>
        <v>0.77430234133329745</v>
      </c>
      <c r="E105" s="9">
        <f t="shared" si="27"/>
        <v>0.14567317480379055</v>
      </c>
      <c r="F105" s="9">
        <f t="shared" si="28"/>
        <v>8.002448386291211E-2</v>
      </c>
      <c r="G105" s="9">
        <f t="shared" si="29"/>
        <v>1.1659407268642177</v>
      </c>
      <c r="H105" s="9">
        <f t="shared" si="30"/>
        <v>1.2914851817160544</v>
      </c>
      <c r="I105" s="9">
        <f t="shared" si="31"/>
        <v>6.8646818561270146</v>
      </c>
      <c r="J105" s="9">
        <f t="shared" si="32"/>
        <v>12.496175566881185</v>
      </c>
      <c r="K105" s="11">
        <f t="shared" si="33"/>
        <v>0.8</v>
      </c>
      <c r="L105" s="11">
        <f t="shared" si="34"/>
        <v>0.16583747927031509</v>
      </c>
      <c r="M105" s="11">
        <f t="shared" si="35"/>
        <v>9.2081031307550645E-2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-0.15147039510855786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0.18495612789337534</v>
      </c>
      <c r="Q105" s="11">
        <f>2*'OddsRatio_working_3-way'!K105*'OddsRatio_working_3-way'!L105*'OddsRatio_working_3-way'!M105</f>
        <v>2.4432777793048265E-2</v>
      </c>
      <c r="R105" s="11">
        <f t="shared" si="36"/>
        <v>0</v>
      </c>
      <c r="S105" s="11">
        <f t="shared" si="37"/>
        <v>-1.2210711390883906</v>
      </c>
      <c r="T105" s="11">
        <f t="shared" si="38"/>
        <v>-0.16130398138552057</v>
      </c>
      <c r="U105" s="11">
        <f>'OddsRatio_working_3-way'!S105-'OddsRatio_working_3-way'!R105^2/3</f>
        <v>-1.2210711390883906</v>
      </c>
      <c r="V105" s="11">
        <f>'OddsRatio_working_3-way'!S105*'OddsRatio_working_3-way'!R105/3-2*'OddsRatio_working_3-way'!R105^3/27-'OddsRatio_working_3-way'!T105</f>
        <v>0.16130398138552057</v>
      </c>
      <c r="W105" s="11">
        <f>'OddsRatio_working_3-way'!V105^2+4*'OddsRatio_working_3-way'!U105^3/27</f>
        <v>-0.24370473681095531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0.25967465761110364</v>
      </c>
      <c r="Y105" s="11">
        <f>IF('OddsRatio_working_3-way'!W105&gt;=0,IF('OddsRatio_working_3-way'!V105+SQRT('OddsRatio_working_3-way'!W105)&gt;0,0,PI()),ACOS('OddsRatio_working_3-way'!V105/(2*'OddsRatio_working_3-way'!X105)))</f>
        <v>1.2549841234298156</v>
      </c>
      <c r="Z105" s="11">
        <f>'OddsRatio_working_3-way'!X105^(1/3)*COS('OddsRatio_working_3-way'!Y105/3)</f>
        <v>0.58297036343210884</v>
      </c>
      <c r="AA105" s="11">
        <f>'OddsRatio_working_3-way'!X105^(1/3)*COS(('OddsRatio_working_3-way'!Y105+2*PI())/3)</f>
        <v>-0.51593328549947637</v>
      </c>
      <c r="AB105" s="11">
        <f>'OddsRatio_working_3-way'!X105^(1/3)*COS(('OddsRatio_working_3-way'!Y105+4*PI())/3)</f>
        <v>-6.7037077932632361E-2</v>
      </c>
      <c r="AC105" s="11">
        <f>'OddsRatio_working_3-way'!X105^(1/3)*SIN('OddsRatio_working_3-way'!Y105/3)</f>
        <v>0.25917034627691943</v>
      </c>
      <c r="AD105" s="11">
        <f>'OddsRatio_working_3-way'!X105^(1/3)*SIN(('OddsRatio_working_3-way'!Y105+2*PI())/3)</f>
        <v>0.37528197124719331</v>
      </c>
      <c r="AE105" s="11">
        <f>'OddsRatio_working_3-way'!X105^(1/3)*SIN(('OddsRatio_working_3-way'!Y105+4*PI())/3)</f>
        <v>-0.6344523175241128</v>
      </c>
      <c r="AF105" s="11">
        <f>-'OddsRatio_working_3-way'!U105/(3*'OddsRatio_working_3-way'!X105^(1/3))*COS(('OddsRatio_working_3-way'!Y105)/3)</f>
        <v>0.58297036343210895</v>
      </c>
      <c r="AG105" s="11">
        <f>-'OddsRatio_working_3-way'!U105/(3*'OddsRatio_working_3-way'!X105^(1/3))*COS(('OddsRatio_working_3-way'!Y105+2*PI())/3)</f>
        <v>-0.51593328549947648</v>
      </c>
      <c r="AH105" s="11">
        <f>-'OddsRatio_working_3-way'!U105/(3*'OddsRatio_working_3-way'!X105^(1/3))*COS(('OddsRatio_working_3-way'!Y105+4*PI())/3)</f>
        <v>-6.7037077932632375E-2</v>
      </c>
      <c r="AI105" s="11">
        <f>'OddsRatio_working_3-way'!U105/(3*'OddsRatio_working_3-way'!X105^(1/3))*SIN(('OddsRatio_working_3-way'!Y105)/3)</f>
        <v>-0.25917034627691948</v>
      </c>
      <c r="AJ105" s="11">
        <f>'OddsRatio_working_3-way'!U105/(3*'OddsRatio_working_3-way'!X105^(1/3))*SIN(('OddsRatio_working_3-way'!Y105+2*PI())/3)</f>
        <v>-0.37528197124719337</v>
      </c>
      <c r="AK105" s="11">
        <f>'OddsRatio_working_3-way'!U105/(3*'OddsRatio_working_3-way'!X105^(1/3))*SIN(('OddsRatio_working_3-way'!Y105+4*PI())/3)</f>
        <v>0.63445231752411291</v>
      </c>
      <c r="AL105" s="11">
        <f>'OddsRatio_working_3-way'!Z105+'OddsRatio_working_3-way'!AF105</f>
        <v>1.1659407268642177</v>
      </c>
      <c r="AM105" s="11">
        <f>'OddsRatio_working_3-way'!AA105+'OddsRatio_working_3-way'!AG105</f>
        <v>-1.031866570998953</v>
      </c>
      <c r="AN105" s="11">
        <f>'OddsRatio_working_3-way'!AB105+'OddsRatio_working_3-way'!AH105</f>
        <v>-0.13407415586526472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1.1659407268642177</v>
      </c>
      <c r="AS105" s="11">
        <f>IF(('OddsRatio_working_3-way'!X105=0),IF(Q105&gt;0,-Q105^(1/3),(-Q105)^(1/3)),'OddsRatio_working_3-way'!AM105-'OddsRatio_working_3-way'!R105/3)</f>
        <v>-1.031866570998953</v>
      </c>
      <c r="AT105" s="11">
        <f>IF(('OddsRatio_working_3-way'!X105=0),IF(Q105&gt;0,-Q105^(1/3),(-Q105)^(1/3)),'OddsRatio_working_3-way'!AN105-'OddsRatio_working_3-way'!R105/3)</f>
        <v>-0.13407415586526472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2.54</v>
      </c>
      <c r="B106" s="4">
        <f>IF('True_Odds_Calculator_3-way'!B107="","",'True_Odds_Calculator_3-way'!B107)</f>
        <v>3.61</v>
      </c>
      <c r="C106" s="4">
        <f>IF('True_Odds_Calculator_3-way'!C107="","",'True_Odds_Calculator_3-way'!C107)</f>
        <v>2.5499999999999998</v>
      </c>
      <c r="D106" s="9">
        <f t="shared" si="26"/>
        <v>0.37147468143837331</v>
      </c>
      <c r="E106" s="9">
        <f t="shared" si="27"/>
        <v>0.25856058648096464</v>
      </c>
      <c r="F106" s="9">
        <f t="shared" si="28"/>
        <v>0.36996473208066194</v>
      </c>
      <c r="G106" s="9">
        <f t="shared" si="29"/>
        <v>1.0986840937880293</v>
      </c>
      <c r="H106" s="9">
        <f t="shared" si="30"/>
        <v>2.6919735044335651</v>
      </c>
      <c r="I106" s="9">
        <f t="shared" si="31"/>
        <v>3.867565484786756</v>
      </c>
      <c r="J106" s="9">
        <f t="shared" si="32"/>
        <v>2.7029603453714448</v>
      </c>
      <c r="K106" s="11">
        <f t="shared" si="33"/>
        <v>0.39370078740157477</v>
      </c>
      <c r="L106" s="11">
        <f t="shared" si="34"/>
        <v>0.2770083102493075</v>
      </c>
      <c r="M106" s="11">
        <f t="shared" si="35"/>
        <v>0.39215686274509809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-0.26644760899103015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0.24377757733843639</v>
      </c>
      <c r="Q106" s="11">
        <f>2*'OddsRatio_working_3-way'!K106*'OddsRatio_working_3-way'!L106*'OddsRatio_working_3-way'!M106</f>
        <v>8.5535992048574191E-2</v>
      </c>
      <c r="R106" s="11">
        <f t="shared" si="36"/>
        <v>0</v>
      </c>
      <c r="S106" s="11">
        <f t="shared" si="37"/>
        <v>-0.91491748888856816</v>
      </c>
      <c r="T106" s="11">
        <f t="shared" si="38"/>
        <v>-0.32102368031177841</v>
      </c>
      <c r="U106" s="11">
        <f>'OddsRatio_working_3-way'!S106-'OddsRatio_working_3-way'!R106^2/3</f>
        <v>-0.91491748888856816</v>
      </c>
      <c r="V106" s="11">
        <f>'OddsRatio_working_3-way'!S106*'OddsRatio_working_3-way'!R106/3-2*'OddsRatio_working_3-way'!R106^3/27-'OddsRatio_working_3-way'!T106</f>
        <v>0.32102368031177841</v>
      </c>
      <c r="W106" s="11">
        <f>'OddsRatio_working_3-way'!V106^2+4*'OddsRatio_working_3-way'!U106^3/27</f>
        <v>-1.0403597063054715E-2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0.16841897190041685</v>
      </c>
      <c r="Y106" s="11">
        <f>IF('OddsRatio_working_3-way'!W106&gt;=0,IF('OddsRatio_working_3-way'!V106+SQRT('OddsRatio_working_3-way'!W106)&gt;0,0,PI()),ACOS('OddsRatio_working_3-way'!V106/(2*'OddsRatio_working_3-way'!X106)))</f>
        <v>0.30764010006723108</v>
      </c>
      <c r="Z106" s="11">
        <f>'OddsRatio_working_3-way'!X106^(1/3)*COS('OddsRatio_working_3-way'!Y106/3)</f>
        <v>0.54934204689401467</v>
      </c>
      <c r="AA106" s="11">
        <f>'OddsRatio_working_3-way'!X106^(1/3)*COS(('OddsRatio_working_3-way'!Y106+2*PI())/3)</f>
        <v>-0.32362874865828289</v>
      </c>
      <c r="AB106" s="11">
        <f>'OddsRatio_working_3-way'!X106^(1/3)*COS(('OddsRatio_working_3-way'!Y106+4*PI())/3)</f>
        <v>-0.22571329823573161</v>
      </c>
      <c r="AC106" s="11">
        <f>'OddsRatio_working_3-way'!X106^(1/3)*SIN('OddsRatio_working_3-way'!Y106/3)</f>
        <v>5.653151165928344E-2</v>
      </c>
      <c r="AD106" s="11">
        <f>'OddsRatio_working_3-way'!X106^(1/3)*SIN(('OddsRatio_working_3-way'!Y106+2*PI())/3)</f>
        <v>0.44747841214751738</v>
      </c>
      <c r="AE106" s="11">
        <f>'OddsRatio_working_3-way'!X106^(1/3)*SIN(('OddsRatio_working_3-way'!Y106+4*PI())/3)</f>
        <v>-0.50400992380680076</v>
      </c>
      <c r="AF106" s="11">
        <f>-'OddsRatio_working_3-way'!U106/(3*'OddsRatio_working_3-way'!X106^(1/3))*COS(('OddsRatio_working_3-way'!Y106)/3)</f>
        <v>0.54934204689401456</v>
      </c>
      <c r="AG106" s="11">
        <f>-'OddsRatio_working_3-way'!U106/(3*'OddsRatio_working_3-way'!X106^(1/3))*COS(('OddsRatio_working_3-way'!Y106+2*PI())/3)</f>
        <v>-0.32362874865828284</v>
      </c>
      <c r="AH106" s="11">
        <f>-'OddsRatio_working_3-way'!U106/(3*'OddsRatio_working_3-way'!X106^(1/3))*COS(('OddsRatio_working_3-way'!Y106+4*PI())/3)</f>
        <v>-0.22571329823573155</v>
      </c>
      <c r="AI106" s="11">
        <f>'OddsRatio_working_3-way'!U106/(3*'OddsRatio_working_3-way'!X106^(1/3))*SIN(('OddsRatio_working_3-way'!Y106)/3)</f>
        <v>-5.6531511659283426E-2</v>
      </c>
      <c r="AJ106" s="11">
        <f>'OddsRatio_working_3-way'!U106/(3*'OddsRatio_working_3-way'!X106^(1/3))*SIN(('OddsRatio_working_3-way'!Y106+2*PI())/3)</f>
        <v>-0.44747841214751727</v>
      </c>
      <c r="AK106" s="11">
        <f>'OddsRatio_working_3-way'!U106/(3*'OddsRatio_working_3-way'!X106^(1/3))*SIN(('OddsRatio_working_3-way'!Y106+4*PI())/3)</f>
        <v>0.50400992380680065</v>
      </c>
      <c r="AL106" s="11">
        <f>'OddsRatio_working_3-way'!Z106+'OddsRatio_working_3-way'!AF106</f>
        <v>1.0986840937880293</v>
      </c>
      <c r="AM106" s="11">
        <f>'OddsRatio_working_3-way'!AA106+'OddsRatio_working_3-way'!AG106</f>
        <v>-0.64725749731656568</v>
      </c>
      <c r="AN106" s="11">
        <f>'OddsRatio_working_3-way'!AB106+'OddsRatio_working_3-way'!AH106</f>
        <v>-0.45142659647146316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1.0986840937880293</v>
      </c>
      <c r="AS106" s="11">
        <f>IF(('OddsRatio_working_3-way'!X106=0),IF(Q106&gt;0,-Q106^(1/3),(-Q106)^(1/3)),'OddsRatio_working_3-way'!AM106-'OddsRatio_working_3-way'!R106/3)</f>
        <v>-0.64725749731656568</v>
      </c>
      <c r="AT106" s="11">
        <f>IF(('OddsRatio_working_3-way'!X106=0),IF(Q106&gt;0,-Q106^(1/3),(-Q106)^(1/3)),'OddsRatio_working_3-way'!AN106-'OddsRatio_working_3-way'!R106/3)</f>
        <v>-0.45142659647146316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3.35</v>
      </c>
      <c r="B107" s="4">
        <f>IF('True_Odds_Calculator_3-way'!B108="","",'True_Odds_Calculator_3-way'!B108)</f>
        <v>4.22</v>
      </c>
      <c r="C107" s="4">
        <f>IF('True_Odds_Calculator_3-way'!C108="","",'True_Odds_Calculator_3-way'!C108)</f>
        <v>1.88</v>
      </c>
      <c r="D107" s="9">
        <f t="shared" si="26"/>
        <v>0.2766046187381434</v>
      </c>
      <c r="E107" s="9">
        <f t="shared" si="27"/>
        <v>0.21817510038341134</v>
      </c>
      <c r="F107" s="9">
        <f t="shared" si="28"/>
        <v>0.50522028087844517</v>
      </c>
      <c r="G107" s="9">
        <f t="shared" si="29"/>
        <v>1.112880266489588</v>
      </c>
      <c r="H107" s="9">
        <f t="shared" si="30"/>
        <v>3.6152686262505327</v>
      </c>
      <c r="I107" s="9">
        <f t="shared" si="31"/>
        <v>4.5834744580964735</v>
      </c>
      <c r="J107" s="9">
        <f t="shared" si="32"/>
        <v>1.9793346345108376</v>
      </c>
      <c r="K107" s="11">
        <f t="shared" si="33"/>
        <v>0.29850746268656714</v>
      </c>
      <c r="L107" s="11">
        <f t="shared" si="34"/>
        <v>0.23696682464454977</v>
      </c>
      <c r="M107" s="11">
        <f t="shared" si="35"/>
        <v>0.53191489361702127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-0.25054820683313295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0.24268593505197616</v>
      </c>
      <c r="Q107" s="11">
        <f>2*'OddsRatio_working_3-way'!K107*'OddsRatio_working_3-way'!L107*'OddsRatio_working_3-way'!M107</f>
        <v>7.5251452729294926E-2</v>
      </c>
      <c r="R107" s="11">
        <f t="shared" si="36"/>
        <v>0</v>
      </c>
      <c r="S107" s="11">
        <f t="shared" si="37"/>
        <v>-0.96861972440140787</v>
      </c>
      <c r="T107" s="11">
        <f t="shared" si="38"/>
        <v>-0.30034720136477761</v>
      </c>
      <c r="U107" s="11">
        <f>'OddsRatio_working_3-way'!S107-'OddsRatio_working_3-way'!R107^2/3</f>
        <v>-0.96861972440140787</v>
      </c>
      <c r="V107" s="11">
        <f>'OddsRatio_working_3-way'!S107*'OddsRatio_working_3-way'!R107/3-2*'OddsRatio_working_3-way'!R107^3/27-'OddsRatio_working_3-way'!T107</f>
        <v>0.30034720136477761</v>
      </c>
      <c r="W107" s="11">
        <f>'OddsRatio_working_3-way'!V107^2+4*'OddsRatio_working_3-way'!U107^3/27</f>
        <v>-4.4425993811001402E-2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0.18346282673790873</v>
      </c>
      <c r="Y107" s="11">
        <f>IF('OddsRatio_working_3-way'!W107&gt;=0,IF('OddsRatio_working_3-way'!V107+SQRT('OddsRatio_working_3-way'!W107)&gt;0,0,PI()),ACOS('OddsRatio_working_3-way'!V107/(2*'OddsRatio_working_3-way'!X107)))</f>
        <v>0.61191309956943551</v>
      </c>
      <c r="Z107" s="11">
        <f>'OddsRatio_working_3-way'!X107^(1/3)*COS('OddsRatio_working_3-way'!Y107/3)</f>
        <v>0.55644013324479402</v>
      </c>
      <c r="AA107" s="11">
        <f>'OddsRatio_working_3-way'!X107^(1/3)*COS(('OddsRatio_working_3-way'!Y107+2*PI())/3)</f>
        <v>-0.37789812181128446</v>
      </c>
      <c r="AB107" s="11">
        <f>'OddsRatio_working_3-way'!X107^(1/3)*COS(('OddsRatio_working_3-way'!Y107+4*PI())/3)</f>
        <v>-0.17854201143350967</v>
      </c>
      <c r="AC107" s="11">
        <f>'OddsRatio_working_3-way'!X107^(1/3)*SIN('OddsRatio_working_3-way'!Y107/3)</f>
        <v>0.1150983039912052</v>
      </c>
      <c r="AD107" s="11">
        <f>'OddsRatio_working_3-way'!X107^(1/3)*SIN(('OddsRatio_working_3-way'!Y107+2*PI())/3)</f>
        <v>0.42434213907958696</v>
      </c>
      <c r="AE107" s="11">
        <f>'OddsRatio_working_3-way'!X107^(1/3)*SIN(('OddsRatio_working_3-way'!Y107+4*PI())/3)</f>
        <v>-0.53944044307079209</v>
      </c>
      <c r="AF107" s="11">
        <f>-'OddsRatio_working_3-way'!U107/(3*'OddsRatio_working_3-way'!X107^(1/3))*COS(('OddsRatio_working_3-way'!Y107)/3)</f>
        <v>0.55644013324479402</v>
      </c>
      <c r="AG107" s="11">
        <f>-'OddsRatio_working_3-way'!U107/(3*'OddsRatio_working_3-way'!X107^(1/3))*COS(('OddsRatio_working_3-way'!Y107+2*PI())/3)</f>
        <v>-0.37789812181128446</v>
      </c>
      <c r="AH107" s="11">
        <f>-'OddsRatio_working_3-way'!U107/(3*'OddsRatio_working_3-way'!X107^(1/3))*COS(('OddsRatio_working_3-way'!Y107+4*PI())/3)</f>
        <v>-0.17854201143350967</v>
      </c>
      <c r="AI107" s="11">
        <f>'OddsRatio_working_3-way'!U107/(3*'OddsRatio_working_3-way'!X107^(1/3))*SIN(('OddsRatio_working_3-way'!Y107)/3)</f>
        <v>-0.1150983039912052</v>
      </c>
      <c r="AJ107" s="11">
        <f>'OddsRatio_working_3-way'!U107/(3*'OddsRatio_working_3-way'!X107^(1/3))*SIN(('OddsRatio_working_3-way'!Y107+2*PI())/3)</f>
        <v>-0.42434213907958696</v>
      </c>
      <c r="AK107" s="11">
        <f>'OddsRatio_working_3-way'!U107/(3*'OddsRatio_working_3-way'!X107^(1/3))*SIN(('OddsRatio_working_3-way'!Y107+4*PI())/3)</f>
        <v>0.53944044307079209</v>
      </c>
      <c r="AL107" s="11">
        <f>'OddsRatio_working_3-way'!Z107+'OddsRatio_working_3-way'!AF107</f>
        <v>1.112880266489588</v>
      </c>
      <c r="AM107" s="11">
        <f>'OddsRatio_working_3-way'!AA107+'OddsRatio_working_3-way'!AG107</f>
        <v>-0.75579624362256892</v>
      </c>
      <c r="AN107" s="11">
        <f>'OddsRatio_working_3-way'!AB107+'OddsRatio_working_3-way'!AH107</f>
        <v>-0.35708402286701935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1.112880266489588</v>
      </c>
      <c r="AS107" s="11">
        <f>IF(('OddsRatio_working_3-way'!X107=0),IF(Q107&gt;0,-Q107^(1/3),(-Q107)^(1/3)),'OddsRatio_working_3-way'!AM107-'OddsRatio_working_3-way'!R107/3)</f>
        <v>-0.75579624362256892</v>
      </c>
      <c r="AT107" s="11">
        <f>IF(('OddsRatio_working_3-way'!X107=0),IF(Q107&gt;0,-Q107^(1/3),(-Q107)^(1/3)),'OddsRatio_working_3-way'!AN107-'OddsRatio_working_3-way'!R107/3)</f>
        <v>-0.35708402286701935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5.88</v>
      </c>
      <c r="B108" s="4">
        <f>IF('True_Odds_Calculator_3-way'!B109="","",'True_Odds_Calculator_3-way'!B109)</f>
        <v>3.71</v>
      </c>
      <c r="C108" s="4">
        <f>IF('True_Odds_Calculator_3-way'!C109="","",'True_Odds_Calculator_3-way'!C109)</f>
        <v>1.68</v>
      </c>
      <c r="D108" s="9">
        <f t="shared" si="26"/>
        <v>0.16167994453085732</v>
      </c>
      <c r="E108" s="9">
        <f t="shared" si="27"/>
        <v>0.25777130356984035</v>
      </c>
      <c r="F108" s="9">
        <f t="shared" si="28"/>
        <v>0.58054875189930222</v>
      </c>
      <c r="G108" s="9">
        <f t="shared" si="29"/>
        <v>1.0625120951828566</v>
      </c>
      <c r="H108" s="9">
        <f t="shared" si="30"/>
        <v>6.1850590244923396</v>
      </c>
      <c r="I108" s="9">
        <f t="shared" si="31"/>
        <v>3.8794077779455414</v>
      </c>
      <c r="J108" s="9">
        <f t="shared" si="32"/>
        <v>1.7225082247243428</v>
      </c>
      <c r="K108" s="11">
        <f t="shared" si="33"/>
        <v>0.17006802721088435</v>
      </c>
      <c r="L108" s="11">
        <f t="shared" si="34"/>
        <v>0.26954177897574122</v>
      </c>
      <c r="M108" s="11">
        <f t="shared" si="35"/>
        <v>0.59523809523809523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-0.24537906550118449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0.22565501621005224</v>
      </c>
      <c r="Q108" s="11">
        <f>2*'OddsRatio_working_3-way'!K108*'OddsRatio_working_3-way'!L108*'OddsRatio_working_3-way'!M108</f>
        <v>5.4571950715853017E-2</v>
      </c>
      <c r="R108" s="11">
        <f t="shared" si="36"/>
        <v>0</v>
      </c>
      <c r="S108" s="11">
        <f t="shared" si="37"/>
        <v>-0.91961804381785361</v>
      </c>
      <c r="T108" s="11">
        <f t="shared" si="38"/>
        <v>-0.22239855956900931</v>
      </c>
      <c r="U108" s="11">
        <f>'OddsRatio_working_3-way'!S108-'OddsRatio_working_3-way'!R108^2/3</f>
        <v>-0.91961804381785361</v>
      </c>
      <c r="V108" s="11">
        <f>'OddsRatio_working_3-way'!S108*'OddsRatio_working_3-way'!R108/3-2*'OddsRatio_working_3-way'!R108^3/27-'OddsRatio_working_3-way'!T108</f>
        <v>0.22239855956900931</v>
      </c>
      <c r="W108" s="11">
        <f>'OddsRatio_working_3-way'!V108^2+4*'OddsRatio_working_3-way'!U108^3/27</f>
        <v>-6.5756442103766022E-2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0.16971856218614997</v>
      </c>
      <c r="Y108" s="11">
        <f>IF('OddsRatio_working_3-way'!W108&gt;=0,IF('OddsRatio_working_3-way'!V108+SQRT('OddsRatio_working_3-way'!W108)&gt;0,0,PI()),ACOS('OddsRatio_working_3-way'!V108/(2*'OddsRatio_working_3-way'!X108)))</f>
        <v>0.85635150840285712</v>
      </c>
      <c r="Z108" s="11">
        <f>'OddsRatio_working_3-way'!X108^(1/3)*COS('OddsRatio_working_3-way'!Y108/3)</f>
        <v>0.5312560475914283</v>
      </c>
      <c r="AA108" s="11">
        <f>'OddsRatio_working_3-way'!X108^(1/3)*COS(('OddsRatio_working_3-way'!Y108+2*PI())/3)</f>
        <v>-0.40064568885334279</v>
      </c>
      <c r="AB108" s="11">
        <f>'OddsRatio_working_3-way'!X108^(1/3)*COS(('OddsRatio_working_3-way'!Y108+4*PI())/3)</f>
        <v>-0.13061035873808546</v>
      </c>
      <c r="AC108" s="11">
        <f>'OddsRatio_working_3-way'!X108^(1/3)*SIN('OddsRatio_working_3-way'!Y108/3)</f>
        <v>0.15590497053275329</v>
      </c>
      <c r="AD108" s="11">
        <f>'OddsRatio_working_3-way'!X108^(1/3)*SIN(('OddsRatio_working_3-way'!Y108+2*PI())/3)</f>
        <v>0.38212874786191509</v>
      </c>
      <c r="AE108" s="11">
        <f>'OddsRatio_working_3-way'!X108^(1/3)*SIN(('OddsRatio_working_3-way'!Y108+4*PI())/3)</f>
        <v>-0.5380337183946684</v>
      </c>
      <c r="AF108" s="11">
        <f>-'OddsRatio_working_3-way'!U108/(3*'OddsRatio_working_3-way'!X108^(1/3))*COS(('OddsRatio_working_3-way'!Y108)/3)</f>
        <v>0.53125604759142819</v>
      </c>
      <c r="AG108" s="11">
        <f>-'OddsRatio_working_3-way'!U108/(3*'OddsRatio_working_3-way'!X108^(1/3))*COS(('OddsRatio_working_3-way'!Y108+2*PI())/3)</f>
        <v>-0.40064568885334273</v>
      </c>
      <c r="AH108" s="11">
        <f>-'OddsRatio_working_3-way'!U108/(3*'OddsRatio_working_3-way'!X108^(1/3))*COS(('OddsRatio_working_3-way'!Y108+4*PI())/3)</f>
        <v>-0.13061035873808544</v>
      </c>
      <c r="AI108" s="11">
        <f>'OddsRatio_working_3-way'!U108/(3*'OddsRatio_working_3-way'!X108^(1/3))*SIN(('OddsRatio_working_3-way'!Y108)/3)</f>
        <v>-0.15590497053275326</v>
      </c>
      <c r="AJ108" s="11">
        <f>'OddsRatio_working_3-way'!U108/(3*'OddsRatio_working_3-way'!X108^(1/3))*SIN(('OddsRatio_working_3-way'!Y108+2*PI())/3)</f>
        <v>-0.38212874786191497</v>
      </c>
      <c r="AK108" s="11">
        <f>'OddsRatio_working_3-way'!U108/(3*'OddsRatio_working_3-way'!X108^(1/3))*SIN(('OddsRatio_working_3-way'!Y108+4*PI())/3)</f>
        <v>0.53803371839466829</v>
      </c>
      <c r="AL108" s="11">
        <f>'OddsRatio_working_3-way'!Z108+'OddsRatio_working_3-way'!AF108</f>
        <v>1.0625120951828566</v>
      </c>
      <c r="AM108" s="11">
        <f>'OddsRatio_working_3-way'!AA108+'OddsRatio_working_3-way'!AG108</f>
        <v>-0.80129137770668546</v>
      </c>
      <c r="AN108" s="11">
        <f>'OddsRatio_working_3-way'!AB108+'OddsRatio_working_3-way'!AH108</f>
        <v>-0.26122071747617093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1.0625120951828566</v>
      </c>
      <c r="AS108" s="11">
        <f>IF(('OddsRatio_working_3-way'!X108=0),IF(Q108&gt;0,-Q108^(1/3),(-Q108)^(1/3)),'OddsRatio_working_3-way'!AM108-'OddsRatio_working_3-way'!R108/3)</f>
        <v>-0.80129137770668546</v>
      </c>
      <c r="AT108" s="11">
        <f>IF(('OddsRatio_working_3-way'!X108=0),IF(Q108&gt;0,-Q108^(1/3),(-Q108)^(1/3)),'OddsRatio_working_3-way'!AN108-'OddsRatio_working_3-way'!R108/3)</f>
        <v>-0.26122071747617093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1.38</v>
      </c>
      <c r="B109" s="4">
        <f>IF('True_Odds_Calculator_3-way'!B110="","",'True_Odds_Calculator_3-way'!B110)</f>
        <v>4.72</v>
      </c>
      <c r="C109" s="4">
        <f>IF('True_Odds_Calculator_3-way'!C110="","",'True_Odds_Calculator_3-way'!C110)</f>
        <v>9.9600000000000009</v>
      </c>
      <c r="D109" s="9">
        <f t="shared" si="26"/>
        <v>0.70811215833872088</v>
      </c>
      <c r="E109" s="9">
        <f t="shared" si="27"/>
        <v>0.19859882610740001</v>
      </c>
      <c r="F109" s="9">
        <f t="shared" si="28"/>
        <v>9.3289015553879071E-2</v>
      </c>
      <c r="G109" s="9">
        <f t="shared" si="29"/>
        <v>1.0847517445692567</v>
      </c>
      <c r="H109" s="9">
        <f t="shared" si="30"/>
        <v>1.4122056629363176</v>
      </c>
      <c r="I109" s="9">
        <f t="shared" si="31"/>
        <v>5.035276489797635</v>
      </c>
      <c r="J109" s="9">
        <f t="shared" si="32"/>
        <v>10.71937563134054</v>
      </c>
      <c r="K109" s="11">
        <f t="shared" si="33"/>
        <v>0.7246376811594204</v>
      </c>
      <c r="L109" s="11">
        <f t="shared" si="34"/>
        <v>0.21186440677966104</v>
      </c>
      <c r="M109" s="11">
        <f t="shared" si="35"/>
        <v>0.1004016064257028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-0.19523340229007402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0.20130879696629803</v>
      </c>
      <c r="Q109" s="11">
        <f>2*'OddsRatio_working_3-way'!K109*'OddsRatio_working_3-way'!L109*'OddsRatio_working_3-way'!M109</f>
        <v>3.0828299688560188E-2</v>
      </c>
      <c r="R109" s="11">
        <f t="shared" si="36"/>
        <v>0</v>
      </c>
      <c r="S109" s="11">
        <f t="shared" si="37"/>
        <v>-1.0311186231708307</v>
      </c>
      <c r="T109" s="11">
        <f t="shared" si="38"/>
        <v>-0.15790484275204145</v>
      </c>
      <c r="U109" s="11">
        <f>'OddsRatio_working_3-way'!S109-'OddsRatio_working_3-way'!R109^2/3</f>
        <v>-1.0311186231708307</v>
      </c>
      <c r="V109" s="11">
        <f>'OddsRatio_working_3-way'!S109*'OddsRatio_working_3-way'!R109/3-2*'OddsRatio_working_3-way'!R109^3/27-'OddsRatio_working_3-way'!T109</f>
        <v>0.15790484275204145</v>
      </c>
      <c r="W109" s="11">
        <f>'OddsRatio_working_3-way'!V109^2+4*'OddsRatio_working_3-way'!U109^3/27</f>
        <v>-0.13747955840397941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0.20150279015966896</v>
      </c>
      <c r="Y109" s="11">
        <f>IF('OddsRatio_working_3-way'!W109&gt;=0,IF('OddsRatio_working_3-way'!V109+SQRT('OddsRatio_working_3-way'!W109)&gt;0,0,PI()),ACOS('OddsRatio_working_3-way'!V109/(2*'OddsRatio_working_3-way'!X109)))</f>
        <v>1.1681895622255221</v>
      </c>
      <c r="Z109" s="11">
        <f>'OddsRatio_working_3-way'!X109^(1/3)*COS('OddsRatio_working_3-way'!Y109/3)</f>
        <v>0.54237587228462836</v>
      </c>
      <c r="AA109" s="11">
        <f>'OddsRatio_working_3-way'!X109^(1/3)*COS(('OddsRatio_working_3-way'!Y109+2*PI())/3)</f>
        <v>-0.4639337938548056</v>
      </c>
      <c r="AB109" s="11">
        <f>'OddsRatio_working_3-way'!X109^(1/3)*COS(('OddsRatio_working_3-way'!Y109+4*PI())/3)</f>
        <v>-7.8442078429823175E-2</v>
      </c>
      <c r="AC109" s="11">
        <f>'OddsRatio_working_3-way'!X109^(1/3)*SIN('OddsRatio_working_3-way'!Y109/3)</f>
        <v>0.22256374567098447</v>
      </c>
      <c r="AD109" s="11">
        <f>'OddsRatio_working_3-way'!X109^(1/3)*SIN(('OddsRatio_working_3-way'!Y109+2*PI())/3)</f>
        <v>0.35842941096274022</v>
      </c>
      <c r="AE109" s="11">
        <f>'OddsRatio_working_3-way'!X109^(1/3)*SIN(('OddsRatio_working_3-way'!Y109+4*PI())/3)</f>
        <v>-0.58099315663372453</v>
      </c>
      <c r="AF109" s="11">
        <f>-'OddsRatio_working_3-way'!U109/(3*'OddsRatio_working_3-way'!X109^(1/3))*COS(('OddsRatio_working_3-way'!Y109)/3)</f>
        <v>0.54237587228462847</v>
      </c>
      <c r="AG109" s="11">
        <f>-'OddsRatio_working_3-way'!U109/(3*'OddsRatio_working_3-way'!X109^(1/3))*COS(('OddsRatio_working_3-way'!Y109+2*PI())/3)</f>
        <v>-0.46393379385480565</v>
      </c>
      <c r="AH109" s="11">
        <f>-'OddsRatio_working_3-way'!U109/(3*'OddsRatio_working_3-way'!X109^(1/3))*COS(('OddsRatio_working_3-way'!Y109+4*PI())/3)</f>
        <v>-7.8442078429823203E-2</v>
      </c>
      <c r="AI109" s="11">
        <f>'OddsRatio_working_3-way'!U109/(3*'OddsRatio_working_3-way'!X109^(1/3))*SIN(('OddsRatio_working_3-way'!Y109)/3)</f>
        <v>-0.2225637456709845</v>
      </c>
      <c r="AJ109" s="11">
        <f>'OddsRatio_working_3-way'!U109/(3*'OddsRatio_working_3-way'!X109^(1/3))*SIN(('OddsRatio_working_3-way'!Y109+2*PI())/3)</f>
        <v>-0.35842941096274028</v>
      </c>
      <c r="AK109" s="11">
        <f>'OddsRatio_working_3-way'!U109/(3*'OddsRatio_working_3-way'!X109^(1/3))*SIN(('OddsRatio_working_3-way'!Y109+4*PI())/3)</f>
        <v>0.58099315663372464</v>
      </c>
      <c r="AL109" s="11">
        <f>'OddsRatio_working_3-way'!Z109+'OddsRatio_working_3-way'!AF109</f>
        <v>1.0847517445692567</v>
      </c>
      <c r="AM109" s="11">
        <f>'OddsRatio_working_3-way'!AA109+'OddsRatio_working_3-way'!AG109</f>
        <v>-0.9278675877096112</v>
      </c>
      <c r="AN109" s="11">
        <f>'OddsRatio_working_3-way'!AB109+'OddsRatio_working_3-way'!AH109</f>
        <v>-0.15688415685964638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1.0847517445692567</v>
      </c>
      <c r="AS109" s="11">
        <f>IF(('OddsRatio_working_3-way'!X109=0),IF(Q109&gt;0,-Q109^(1/3),(-Q109)^(1/3)),'OddsRatio_working_3-way'!AM109-'OddsRatio_working_3-way'!R109/3)</f>
        <v>-0.9278675877096112</v>
      </c>
      <c r="AT109" s="11">
        <f>IF(('OddsRatio_working_3-way'!X109=0),IF(Q109&gt;0,-Q109^(1/3),(-Q109)^(1/3)),'OddsRatio_working_3-way'!AN109-'OddsRatio_working_3-way'!R109/3)</f>
        <v>-0.15688415685964638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2.58</v>
      </c>
      <c r="B110" s="4">
        <f>IF('True_Odds_Calculator_3-way'!B111="","",'True_Odds_Calculator_3-way'!B111)</f>
        <v>3.09</v>
      </c>
      <c r="C110" s="4">
        <f>IF('True_Odds_Calculator_3-way'!C111="","",'True_Odds_Calculator_3-way'!C111)</f>
        <v>3.12</v>
      </c>
      <c r="D110" s="9">
        <f t="shared" si="26"/>
        <v>0.37639922102893469</v>
      </c>
      <c r="E110" s="9">
        <f t="shared" si="27"/>
        <v>0.31332948624139328</v>
      </c>
      <c r="F110" s="9">
        <f t="shared" si="28"/>
        <v>0.31027129272967219</v>
      </c>
      <c r="G110" s="9">
        <f t="shared" si="29"/>
        <v>1.0485782522199181</v>
      </c>
      <c r="H110" s="9">
        <f t="shared" si="30"/>
        <v>2.656753638507471</v>
      </c>
      <c r="I110" s="9">
        <f t="shared" si="31"/>
        <v>3.1915285471396282</v>
      </c>
      <c r="J110" s="9">
        <f t="shared" si="32"/>
        <v>3.2229858947062264</v>
      </c>
      <c r="K110" s="11">
        <f t="shared" si="33"/>
        <v>0.38759689922480617</v>
      </c>
      <c r="L110" s="11">
        <f t="shared" si="34"/>
        <v>0.3236245954692557</v>
      </c>
      <c r="M110" s="11">
        <f t="shared" si="35"/>
        <v>0.32051282051282048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-0.28145337097696554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0.2327800645705364</v>
      </c>
      <c r="Q110" s="11">
        <f>2*'OddsRatio_working_3-way'!K110*'OddsRatio_working_3-way'!L110*'OddsRatio_working_3-way'!M110</f>
        <v>8.0407621613311372E-2</v>
      </c>
      <c r="R110" s="11">
        <f t="shared" si="36"/>
        <v>0</v>
      </c>
      <c r="S110" s="11">
        <f t="shared" si="37"/>
        <v>-0.82706440417651772</v>
      </c>
      <c r="T110" s="11">
        <f t="shared" si="38"/>
        <v>-0.2856871862440476</v>
      </c>
      <c r="U110" s="11">
        <f>'OddsRatio_working_3-way'!S110-'OddsRatio_working_3-way'!R110^2/3</f>
        <v>-0.82706440417651772</v>
      </c>
      <c r="V110" s="11">
        <f>'OddsRatio_working_3-way'!S110*'OddsRatio_working_3-way'!R110/3-2*'OddsRatio_working_3-way'!R110^3/27-'OddsRatio_working_3-way'!T110</f>
        <v>0.2856871862440476</v>
      </c>
      <c r="W110" s="11">
        <f>'OddsRatio_working_3-way'!V110^2+4*'OddsRatio_working_3-way'!U110^3/27</f>
        <v>-2.1963778297850456E-3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0.14475284644336547</v>
      </c>
      <c r="Y110" s="11">
        <f>IF('OddsRatio_working_3-way'!W110&gt;=0,IF('OddsRatio_working_3-way'!V110+SQRT('OddsRatio_working_3-way'!W110)&gt;0,0,PI()),ACOS('OddsRatio_working_3-way'!V110/(2*'OddsRatio_working_3-way'!X110)))</f>
        <v>0.1625967012103029</v>
      </c>
      <c r="Z110" s="11">
        <f>'OddsRatio_working_3-way'!X110^(1/3)*COS('OddsRatio_working_3-way'!Y110/3)</f>
        <v>0.52428912610995904</v>
      </c>
      <c r="AA110" s="11">
        <f>'OddsRatio_working_3-way'!X110^(1/3)*COS(('OddsRatio_working_3-way'!Y110+2*PI())/3)</f>
        <v>-0.28677757396049036</v>
      </c>
      <c r="AB110" s="11">
        <f>'OddsRatio_working_3-way'!X110^(1/3)*COS(('OddsRatio_working_3-way'!Y110+4*PI())/3)</f>
        <v>-0.23751155214946859</v>
      </c>
      <c r="AC110" s="11">
        <f>'OddsRatio_working_3-way'!X110^(1/3)*SIN('OddsRatio_working_3-way'!Y110/3)</f>
        <v>2.8443750954495365E-2</v>
      </c>
      <c r="AD110" s="11">
        <f>'OddsRatio_working_3-way'!X110^(1/3)*SIN(('OddsRatio_working_3-way'!Y110+2*PI())/3)</f>
        <v>0.43982582666192011</v>
      </c>
      <c r="AE110" s="11">
        <f>'OddsRatio_working_3-way'!X110^(1/3)*SIN(('OddsRatio_working_3-way'!Y110+4*PI())/3)</f>
        <v>-0.46826957761641547</v>
      </c>
      <c r="AF110" s="11">
        <f>-'OddsRatio_working_3-way'!U110/(3*'OddsRatio_working_3-way'!X110^(1/3))*COS(('OddsRatio_working_3-way'!Y110)/3)</f>
        <v>0.52428912610995904</v>
      </c>
      <c r="AG110" s="11">
        <f>-'OddsRatio_working_3-way'!U110/(3*'OddsRatio_working_3-way'!X110^(1/3))*COS(('OddsRatio_working_3-way'!Y110+2*PI())/3)</f>
        <v>-0.28677757396049036</v>
      </c>
      <c r="AH110" s="11">
        <f>-'OddsRatio_working_3-way'!U110/(3*'OddsRatio_working_3-way'!X110^(1/3))*COS(('OddsRatio_working_3-way'!Y110+4*PI())/3)</f>
        <v>-0.23751155214946859</v>
      </c>
      <c r="AI110" s="11">
        <f>'OddsRatio_working_3-way'!U110/(3*'OddsRatio_working_3-way'!X110^(1/3))*SIN(('OddsRatio_working_3-way'!Y110)/3)</f>
        <v>-2.8443750954495365E-2</v>
      </c>
      <c r="AJ110" s="11">
        <f>'OddsRatio_working_3-way'!U110/(3*'OddsRatio_working_3-way'!X110^(1/3))*SIN(('OddsRatio_working_3-way'!Y110+2*PI())/3)</f>
        <v>-0.43982582666192011</v>
      </c>
      <c r="AK110" s="11">
        <f>'OddsRatio_working_3-way'!U110/(3*'OddsRatio_working_3-way'!X110^(1/3))*SIN(('OddsRatio_working_3-way'!Y110+4*PI())/3)</f>
        <v>0.46826957761641547</v>
      </c>
      <c r="AL110" s="11">
        <f>'OddsRatio_working_3-way'!Z110+'OddsRatio_working_3-way'!AF110</f>
        <v>1.0485782522199181</v>
      </c>
      <c r="AM110" s="11">
        <f>'OddsRatio_working_3-way'!AA110+'OddsRatio_working_3-way'!AG110</f>
        <v>-0.57355514792098072</v>
      </c>
      <c r="AN110" s="11">
        <f>'OddsRatio_working_3-way'!AB110+'OddsRatio_working_3-way'!AH110</f>
        <v>-0.47502310429893718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1.0485782522199181</v>
      </c>
      <c r="AS110" s="11">
        <f>IF(('OddsRatio_working_3-way'!X110=0),IF(Q110&gt;0,-Q110^(1/3),(-Q110)^(1/3)),'OddsRatio_working_3-way'!AM110-'OddsRatio_working_3-way'!R110/3)</f>
        <v>-0.57355514792098072</v>
      </c>
      <c r="AT110" s="11">
        <f>IF(('OddsRatio_working_3-way'!X110=0),IF(Q110&gt;0,-Q110^(1/3),(-Q110)^(1/3)),'OddsRatio_working_3-way'!AN110-'OddsRatio_working_3-way'!R110/3)</f>
        <v>-0.47502310429893718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3.58</v>
      </c>
      <c r="B111" s="4">
        <f>IF('True_Odds_Calculator_3-way'!B112="","",'True_Odds_Calculator_3-way'!B112)</f>
        <v>3.15</v>
      </c>
      <c r="C111" s="4">
        <f>IF('True_Odds_Calculator_3-way'!C112="","",'True_Odds_Calculator_3-way'!C112)</f>
        <v>2.29</v>
      </c>
      <c r="D111" s="9">
        <f t="shared" si="26"/>
        <v>0.26921796483482802</v>
      </c>
      <c r="E111" s="9">
        <f t="shared" si="27"/>
        <v>0.30655550781710783</v>
      </c>
      <c r="F111" s="9">
        <f t="shared" si="28"/>
        <v>0.42422652734806382</v>
      </c>
      <c r="G111" s="9">
        <f t="shared" si="29"/>
        <v>1.0521171980963238</v>
      </c>
      <c r="H111" s="9">
        <f t="shared" si="30"/>
        <v>3.7144623710885161</v>
      </c>
      <c r="I111" s="9">
        <f t="shared" si="31"/>
        <v>3.2620519759070965</v>
      </c>
      <c r="J111" s="9">
        <f t="shared" si="32"/>
        <v>2.3572311855442578</v>
      </c>
      <c r="K111" s="11">
        <f t="shared" si="33"/>
        <v>0.27932960893854747</v>
      </c>
      <c r="L111" s="11">
        <f t="shared" si="34"/>
        <v>0.31746031746031744</v>
      </c>
      <c r="M111" s="11">
        <f t="shared" si="35"/>
        <v>0.4366812227074236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-0.2770886989130017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0.23311350187981647</v>
      </c>
      <c r="Q111" s="11">
        <f>2*'OddsRatio_working_3-way'!K111*'OddsRatio_working_3-way'!L111*'OddsRatio_working_3-way'!M111</f>
        <v>7.744634613947389E-2</v>
      </c>
      <c r="R111" s="11">
        <f t="shared" si="36"/>
        <v>0</v>
      </c>
      <c r="S111" s="11">
        <f t="shared" si="37"/>
        <v>-0.84129559521663411</v>
      </c>
      <c r="T111" s="11">
        <f t="shared" si="38"/>
        <v>-0.27950019774639001</v>
      </c>
      <c r="U111" s="11">
        <f>'OddsRatio_working_3-way'!S111-'OddsRatio_working_3-way'!R111^2/3</f>
        <v>-0.84129559521663411</v>
      </c>
      <c r="V111" s="11">
        <f>'OddsRatio_working_3-way'!S111*'OddsRatio_working_3-way'!R111/3-2*'OddsRatio_working_3-way'!R111^3/27-'OddsRatio_working_3-way'!T111</f>
        <v>0.27950019774639001</v>
      </c>
      <c r="W111" s="11">
        <f>'OddsRatio_working_3-way'!V111^2+4*'OddsRatio_working_3-way'!U111^3/27</f>
        <v>-1.0094565106849945E-2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0.1485049878346861</v>
      </c>
      <c r="Y111" s="11">
        <f>IF('OddsRatio_working_3-way'!W111&gt;=0,IF('OddsRatio_working_3-way'!V111+SQRT('OddsRatio_working_3-way'!W111)&gt;0,0,PI()),ACOS('OddsRatio_working_3-way'!V111/(2*'OddsRatio_working_3-way'!X111)))</f>
        <v>0.34508560179888015</v>
      </c>
      <c r="Z111" s="11">
        <f>'OddsRatio_working_3-way'!X111^(1/3)*COS('OddsRatio_working_3-way'!Y111/3)</f>
        <v>0.52605859904816188</v>
      </c>
      <c r="AA111" s="11">
        <f>'OddsRatio_working_3-way'!X111^(1/3)*COS(('OddsRatio_working_3-way'!Y111+2*PI())/3)</f>
        <v>-0.31566637371872536</v>
      </c>
      <c r="AB111" s="11">
        <f>'OddsRatio_working_3-way'!X111^(1/3)*COS(('OddsRatio_working_3-way'!Y111+4*PI())/3)</f>
        <v>-0.21039222532943647</v>
      </c>
      <c r="AC111" s="11">
        <f>'OddsRatio_working_3-way'!X111^(1/3)*SIN('OddsRatio_working_3-way'!Y111/3)</f>
        <v>6.07800579112645E-2</v>
      </c>
      <c r="AD111" s="11">
        <f>'OddsRatio_working_3-way'!X111^(1/3)*SIN(('OddsRatio_working_3-way'!Y111+2*PI())/3)</f>
        <v>0.42519008169932831</v>
      </c>
      <c r="AE111" s="11">
        <f>'OddsRatio_working_3-way'!X111^(1/3)*SIN(('OddsRatio_working_3-way'!Y111+4*PI())/3)</f>
        <v>-0.48597013961059282</v>
      </c>
      <c r="AF111" s="11">
        <f>-'OddsRatio_working_3-way'!U111/(3*'OddsRatio_working_3-way'!X111^(1/3))*COS(('OddsRatio_working_3-way'!Y111)/3)</f>
        <v>0.52605859904816177</v>
      </c>
      <c r="AG111" s="11">
        <f>-'OddsRatio_working_3-way'!U111/(3*'OddsRatio_working_3-way'!X111^(1/3))*COS(('OddsRatio_working_3-way'!Y111+2*PI())/3)</f>
        <v>-0.3156663737187253</v>
      </c>
      <c r="AH111" s="11">
        <f>-'OddsRatio_working_3-way'!U111/(3*'OddsRatio_working_3-way'!X111^(1/3))*COS(('OddsRatio_working_3-way'!Y111+4*PI())/3)</f>
        <v>-0.21039222532943644</v>
      </c>
      <c r="AI111" s="11">
        <f>'OddsRatio_working_3-way'!U111/(3*'OddsRatio_working_3-way'!X111^(1/3))*SIN(('OddsRatio_working_3-way'!Y111)/3)</f>
        <v>-6.0780057911264486E-2</v>
      </c>
      <c r="AJ111" s="11">
        <f>'OddsRatio_working_3-way'!U111/(3*'OddsRatio_working_3-way'!X111^(1/3))*SIN(('OddsRatio_working_3-way'!Y111+2*PI())/3)</f>
        <v>-0.4251900816993282</v>
      </c>
      <c r="AK111" s="11">
        <f>'OddsRatio_working_3-way'!U111/(3*'OddsRatio_working_3-way'!X111^(1/3))*SIN(('OddsRatio_working_3-way'!Y111+4*PI())/3)</f>
        <v>0.48597013961059271</v>
      </c>
      <c r="AL111" s="11">
        <f>'OddsRatio_working_3-way'!Z111+'OddsRatio_working_3-way'!AF111</f>
        <v>1.0521171980963238</v>
      </c>
      <c r="AM111" s="11">
        <f>'OddsRatio_working_3-way'!AA111+'OddsRatio_working_3-way'!AG111</f>
        <v>-0.6313327474374506</v>
      </c>
      <c r="AN111" s="11">
        <f>'OddsRatio_working_3-way'!AB111+'OddsRatio_working_3-way'!AH111</f>
        <v>-0.42078445065887293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1.0521171980963238</v>
      </c>
      <c r="AS111" s="11">
        <f>IF(('OddsRatio_working_3-way'!X111=0),IF(Q111&gt;0,-Q111^(1/3),(-Q111)^(1/3)),'OddsRatio_working_3-way'!AM111-'OddsRatio_working_3-way'!R111/3)</f>
        <v>-0.6313327474374506</v>
      </c>
      <c r="AT111" s="11">
        <f>IF(('OddsRatio_working_3-way'!X111=0),IF(Q111&gt;0,-Q111^(1/3),(-Q111)^(1/3)),'OddsRatio_working_3-way'!AN111-'OddsRatio_working_3-way'!R111/3)</f>
        <v>-0.42078445065887293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1.79</v>
      </c>
      <c r="B112" s="4">
        <f>IF('True_Odds_Calculator_3-way'!B113="","",'True_Odds_Calculator_3-way'!B113)</f>
        <v>3.71</v>
      </c>
      <c r="C112" s="4">
        <f>IF('True_Odds_Calculator_3-way'!C113="","",'True_Odds_Calculator_3-way'!C113)</f>
        <v>4.83</v>
      </c>
      <c r="D112" s="9">
        <f t="shared" si="26"/>
        <v>0.54420250946406912</v>
      </c>
      <c r="E112" s="9">
        <f t="shared" si="27"/>
        <v>0.2581898574527855</v>
      </c>
      <c r="F112" s="9">
        <f t="shared" si="28"/>
        <v>0.19760763308314541</v>
      </c>
      <c r="G112" s="9">
        <f t="shared" si="29"/>
        <v>1.0601914521633662</v>
      </c>
      <c r="H112" s="9">
        <f t="shared" si="30"/>
        <v>1.8375512472090592</v>
      </c>
      <c r="I112" s="9">
        <f t="shared" si="31"/>
        <v>3.8731188353627228</v>
      </c>
      <c r="J112" s="9">
        <f t="shared" si="32"/>
        <v>5.0605332617856913</v>
      </c>
      <c r="K112" s="11">
        <f t="shared" si="33"/>
        <v>0.55865921787709494</v>
      </c>
      <c r="L112" s="11">
        <f t="shared" si="34"/>
        <v>0.26954177897574122</v>
      </c>
      <c r="M112" s="11">
        <f t="shared" si="35"/>
        <v>0.20703933747412007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-0.25563545338759142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0.22852299292043249</v>
      </c>
      <c r="Q112" s="11">
        <f>2*'OddsRatio_working_3-way'!K112*'OddsRatio_working_3-way'!L112*'OddsRatio_working_3-way'!M112</f>
        <v>6.235279479411527E-2</v>
      </c>
      <c r="R112" s="11">
        <f t="shared" si="36"/>
        <v>0</v>
      </c>
      <c r="S112" s="11">
        <f t="shared" si="37"/>
        <v>-0.89394092209091458</v>
      </c>
      <c r="T112" s="11">
        <f t="shared" si="38"/>
        <v>-0.24391293917896711</v>
      </c>
      <c r="U112" s="11">
        <f>'OddsRatio_working_3-way'!S112-'OddsRatio_working_3-way'!R112^2/3</f>
        <v>-0.89394092209091458</v>
      </c>
      <c r="V112" s="11">
        <f>'OddsRatio_working_3-way'!S112*'OddsRatio_working_3-way'!R112/3-2*'OddsRatio_working_3-way'!R112^3/27-'OddsRatio_working_3-way'!T112</f>
        <v>0.24391293917896711</v>
      </c>
      <c r="W112" s="11">
        <f>'OddsRatio_working_3-way'!V112^2+4*'OddsRatio_working_3-way'!U112^3/27</f>
        <v>-4.6339862069265797E-2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0.16266021637772118</v>
      </c>
      <c r="Y112" s="11">
        <f>IF('OddsRatio_working_3-way'!W112&gt;=0,IF('OddsRatio_working_3-way'!V112+SQRT('OddsRatio_working_3-way'!W112)&gt;0,0,PI()),ACOS('OddsRatio_working_3-way'!V112/(2*'OddsRatio_working_3-way'!X112)))</f>
        <v>0.72309380674342327</v>
      </c>
      <c r="Z112" s="11">
        <f>'OddsRatio_working_3-way'!X112^(1/3)*COS('OddsRatio_working_3-way'!Y112/3)</f>
        <v>0.53009572608168309</v>
      </c>
      <c r="AA112" s="11">
        <f>'OddsRatio_working_3-way'!X112^(1/3)*COS(('OddsRatio_working_3-way'!Y112+2*PI())/3)</f>
        <v>-0.37789342748702853</v>
      </c>
      <c r="AB112" s="11">
        <f>'OddsRatio_working_3-way'!X112^(1/3)*COS(('OddsRatio_working_3-way'!Y112+4*PI())/3)</f>
        <v>-0.15220229859465495</v>
      </c>
      <c r="AC112" s="11">
        <f>'OddsRatio_working_3-way'!X112^(1/3)*SIN('OddsRatio_working_3-way'!Y112/3)</f>
        <v>0.13030283401972259</v>
      </c>
      <c r="AD112" s="11">
        <f>'OddsRatio_working_3-way'!X112^(1/3)*SIN(('OddsRatio_working_3-way'!Y112+2*PI())/3)</f>
        <v>0.39392494821443352</v>
      </c>
      <c r="AE112" s="11">
        <f>'OddsRatio_working_3-way'!X112^(1/3)*SIN(('OddsRatio_working_3-way'!Y112+4*PI())/3)</f>
        <v>-0.524227782234156</v>
      </c>
      <c r="AF112" s="11">
        <f>-'OddsRatio_working_3-way'!U112/(3*'OddsRatio_working_3-way'!X112^(1/3))*COS(('OddsRatio_working_3-way'!Y112)/3)</f>
        <v>0.53009572608168309</v>
      </c>
      <c r="AG112" s="11">
        <f>-'OddsRatio_working_3-way'!U112/(3*'OddsRatio_working_3-way'!X112^(1/3))*COS(('OddsRatio_working_3-way'!Y112+2*PI())/3)</f>
        <v>-0.37789342748702853</v>
      </c>
      <c r="AH112" s="11">
        <f>-'OddsRatio_working_3-way'!U112/(3*'OddsRatio_working_3-way'!X112^(1/3))*COS(('OddsRatio_working_3-way'!Y112+4*PI())/3)</f>
        <v>-0.15220229859465495</v>
      </c>
      <c r="AI112" s="11">
        <f>'OddsRatio_working_3-way'!U112/(3*'OddsRatio_working_3-way'!X112^(1/3))*SIN(('OddsRatio_working_3-way'!Y112)/3)</f>
        <v>-0.13030283401972259</v>
      </c>
      <c r="AJ112" s="11">
        <f>'OddsRatio_working_3-way'!U112/(3*'OddsRatio_working_3-way'!X112^(1/3))*SIN(('OddsRatio_working_3-way'!Y112+2*PI())/3)</f>
        <v>-0.39392494821443352</v>
      </c>
      <c r="AK112" s="11">
        <f>'OddsRatio_working_3-way'!U112/(3*'OddsRatio_working_3-way'!X112^(1/3))*SIN(('OddsRatio_working_3-way'!Y112+4*PI())/3)</f>
        <v>0.524227782234156</v>
      </c>
      <c r="AL112" s="11">
        <f>'OddsRatio_working_3-way'!Z112+'OddsRatio_working_3-way'!AF112</f>
        <v>1.0601914521633662</v>
      </c>
      <c r="AM112" s="11">
        <f>'OddsRatio_working_3-way'!AA112+'OddsRatio_working_3-way'!AG112</f>
        <v>-0.75578685497405707</v>
      </c>
      <c r="AN112" s="11">
        <f>'OddsRatio_working_3-way'!AB112+'OddsRatio_working_3-way'!AH112</f>
        <v>-0.3044045971893099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1.0601914521633662</v>
      </c>
      <c r="AS112" s="11">
        <f>IF(('OddsRatio_working_3-way'!X112=0),IF(Q112&gt;0,-Q112^(1/3),(-Q112)^(1/3)),'OddsRatio_working_3-way'!AM112-'OddsRatio_working_3-way'!R112/3)</f>
        <v>-0.75578685497405707</v>
      </c>
      <c r="AT112" s="11">
        <f>IF(('OddsRatio_working_3-way'!X112=0),IF(Q112&gt;0,-Q112^(1/3),(-Q112)^(1/3)),'OddsRatio_working_3-way'!AN112-'OddsRatio_working_3-way'!R112/3)</f>
        <v>-0.3044045971893099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</v>
      </c>
      <c r="B113" s="4">
        <f>IF('True_Odds_Calculator_3-way'!B114="","",'True_Odds_Calculator_3-way'!B114)</f>
        <v>3.33</v>
      </c>
      <c r="C113" s="4">
        <f>IF('True_Odds_Calculator_3-way'!C114="","",'True_Odds_Calculator_3-way'!C114)</f>
        <v>2.16</v>
      </c>
      <c r="D113" s="9">
        <f t="shared" si="26"/>
        <v>0.26023071927380437</v>
      </c>
      <c r="E113" s="9">
        <f t="shared" si="27"/>
        <v>0.28958792392982136</v>
      </c>
      <c r="F113" s="9">
        <f t="shared" si="28"/>
        <v>0.45018135679637439</v>
      </c>
      <c r="G113" s="9">
        <f t="shared" si="29"/>
        <v>1.052868098185225</v>
      </c>
      <c r="H113" s="9">
        <f t="shared" si="30"/>
        <v>3.8427438651001076</v>
      </c>
      <c r="I113" s="9">
        <f t="shared" si="31"/>
        <v>3.4531826687715736</v>
      </c>
      <c r="J113" s="9">
        <f t="shared" si="32"/>
        <v>2.2213269938948605</v>
      </c>
      <c r="K113" s="11">
        <f t="shared" si="33"/>
        <v>0.27027027027027023</v>
      </c>
      <c r="L113" s="11">
        <f t="shared" si="34"/>
        <v>0.3003003003003003</v>
      </c>
      <c r="M113" s="11">
        <f t="shared" si="35"/>
        <v>0.46296296296296291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-0.27420663907150378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0.23258994730466198</v>
      </c>
      <c r="Q113" s="11">
        <f>2*'OddsRatio_working_3-way'!K113*'OddsRatio_working_3-way'!L113*'OddsRatio_working_3-way'!M113</f>
        <v>7.515022530037542E-2</v>
      </c>
      <c r="R113" s="11">
        <f t="shared" si="36"/>
        <v>0</v>
      </c>
      <c r="S113" s="11">
        <f t="shared" si="37"/>
        <v>-0.84822872302523067</v>
      </c>
      <c r="T113" s="11">
        <f t="shared" si="38"/>
        <v>-0.27406420776259466</v>
      </c>
      <c r="U113" s="11">
        <f>'OddsRatio_working_3-way'!S113-'OddsRatio_working_3-way'!R113^2/3</f>
        <v>-0.84822872302523067</v>
      </c>
      <c r="V113" s="11">
        <f>'OddsRatio_working_3-way'!S113*'OddsRatio_working_3-way'!R113/3-2*'OddsRatio_working_3-way'!R113^3/27-'OddsRatio_working_3-way'!T113</f>
        <v>0.27406420776259466</v>
      </c>
      <c r="W113" s="11">
        <f>'OddsRatio_working_3-way'!V113^2+4*'OddsRatio_working_3-way'!U113^3/27</f>
        <v>-1.530269921255073E-2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0.15034451202911381</v>
      </c>
      <c r="Y113" s="11">
        <f>IF('OddsRatio_working_3-way'!W113&gt;=0,IF('OddsRatio_working_3-way'!V113+SQRT('OddsRatio_working_3-way'!W113)&gt;0,0,PI()),ACOS('OddsRatio_working_3-way'!V113/(2*'OddsRatio_working_3-way'!X113)))</f>
        <v>0.42399177942221011</v>
      </c>
      <c r="Z113" s="11">
        <f>'OddsRatio_working_3-way'!X113^(1/3)*COS('OddsRatio_working_3-way'!Y113/3)</f>
        <v>0.5264340490926126</v>
      </c>
      <c r="AA113" s="11">
        <f>'OddsRatio_working_3-way'!X113^(1/3)*COS(('OddsRatio_working_3-way'!Y113+2*PI())/3)</f>
        <v>-0.3280828454636065</v>
      </c>
      <c r="AB113" s="11">
        <f>'OddsRatio_working_3-way'!X113^(1/3)*COS(('OddsRatio_working_3-way'!Y113+4*PI())/3)</f>
        <v>-0.19835120362900646</v>
      </c>
      <c r="AC113" s="11">
        <f>'OddsRatio_working_3-way'!X113^(1/3)*SIN('OddsRatio_working_3-way'!Y113/3)</f>
        <v>7.4900598335618657E-2</v>
      </c>
      <c r="AD113" s="11">
        <f>'OddsRatio_working_3-way'!X113^(1/3)*SIN(('OddsRatio_working_3-way'!Y113+2*PI())/3)</f>
        <v>0.41845496076349753</v>
      </c>
      <c r="AE113" s="11">
        <f>'OddsRatio_working_3-way'!X113^(1/3)*SIN(('OddsRatio_working_3-way'!Y113+4*PI())/3)</f>
        <v>-0.49335555909911605</v>
      </c>
      <c r="AF113" s="11">
        <f>-'OddsRatio_working_3-way'!U113/(3*'OddsRatio_working_3-way'!X113^(1/3))*COS(('OddsRatio_working_3-way'!Y113)/3)</f>
        <v>0.52643404909261249</v>
      </c>
      <c r="AG113" s="11">
        <f>-'OddsRatio_working_3-way'!U113/(3*'OddsRatio_working_3-way'!X113^(1/3))*COS(('OddsRatio_working_3-way'!Y113+2*PI())/3)</f>
        <v>-0.32808284546360644</v>
      </c>
      <c r="AH113" s="11">
        <f>-'OddsRatio_working_3-way'!U113/(3*'OddsRatio_working_3-way'!X113^(1/3))*COS(('OddsRatio_working_3-way'!Y113+4*PI())/3)</f>
        <v>-0.19835120362900641</v>
      </c>
      <c r="AI113" s="11">
        <f>'OddsRatio_working_3-way'!U113/(3*'OddsRatio_working_3-way'!X113^(1/3))*SIN(('OddsRatio_working_3-way'!Y113)/3)</f>
        <v>-7.4900598335618643E-2</v>
      </c>
      <c r="AJ113" s="11">
        <f>'OddsRatio_working_3-way'!U113/(3*'OddsRatio_working_3-way'!X113^(1/3))*SIN(('OddsRatio_working_3-way'!Y113+2*PI())/3)</f>
        <v>-0.41845496076349742</v>
      </c>
      <c r="AK113" s="11">
        <f>'OddsRatio_working_3-way'!U113/(3*'OddsRatio_working_3-way'!X113^(1/3))*SIN(('OddsRatio_working_3-way'!Y113+4*PI())/3)</f>
        <v>0.49335555909911594</v>
      </c>
      <c r="AL113" s="11">
        <f>'OddsRatio_working_3-way'!Z113+'OddsRatio_working_3-way'!AF113</f>
        <v>1.052868098185225</v>
      </c>
      <c r="AM113" s="11">
        <f>'OddsRatio_working_3-way'!AA113+'OddsRatio_working_3-way'!AG113</f>
        <v>-0.65616569092721289</v>
      </c>
      <c r="AN113" s="11">
        <f>'OddsRatio_working_3-way'!AB113+'OddsRatio_working_3-way'!AH113</f>
        <v>-0.39670240725801287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1.052868098185225</v>
      </c>
      <c r="AS113" s="11">
        <f>IF(('OddsRatio_working_3-way'!X113=0),IF(Q113&gt;0,-Q113^(1/3),(-Q113)^(1/3)),'OddsRatio_working_3-way'!AM113-'OddsRatio_working_3-way'!R113/3)</f>
        <v>-0.65616569092721289</v>
      </c>
      <c r="AT113" s="11">
        <f>IF(('OddsRatio_working_3-way'!X113=0),IF(Q113&gt;0,-Q113^(1/3),(-Q113)^(1/3)),'OddsRatio_working_3-way'!AN113-'OddsRatio_working_3-way'!R113/3)</f>
        <v>-0.39670240725801287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4.3</v>
      </c>
      <c r="C114" s="4">
        <f>IF('True_Odds_Calculator_3-way'!C115="","",'True_Odds_Calculator_3-way'!C115)</f>
        <v>5.87</v>
      </c>
      <c r="D114" s="9">
        <f t="shared" si="26"/>
        <v>0.62226412748851689</v>
      </c>
      <c r="E114" s="9">
        <f t="shared" si="27"/>
        <v>0.21847568764231196</v>
      </c>
      <c r="F114" s="9">
        <f t="shared" si="28"/>
        <v>0.15926018486917118</v>
      </c>
      <c r="G114" s="9">
        <f t="shared" si="29"/>
        <v>1.0839904053169973</v>
      </c>
      <c r="H114" s="9">
        <f t="shared" si="30"/>
        <v>1.6070346269775189</v>
      </c>
      <c r="I114" s="9">
        <f t="shared" si="31"/>
        <v>4.577168337546091</v>
      </c>
      <c r="J114" s="9">
        <f t="shared" si="32"/>
        <v>6.2790332738937762</v>
      </c>
      <c r="K114" s="11">
        <f t="shared" si="33"/>
        <v>0.64102564102564097</v>
      </c>
      <c r="L114" s="11">
        <f t="shared" si="34"/>
        <v>0.23255813953488372</v>
      </c>
      <c r="M114" s="11">
        <f t="shared" si="35"/>
        <v>0.17035775127768313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-0.22855976082868845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0.22170888024063409</v>
      </c>
      <c r="Q114" s="11">
        <f>2*'OddsRatio_working_3-way'!K114*'OddsRatio_working_3-way'!L114*'OddsRatio_working_3-way'!M114</f>
        <v>5.0792412426262111E-2</v>
      </c>
      <c r="R114" s="11">
        <f t="shared" si="36"/>
        <v>0</v>
      </c>
      <c r="S114" s="11">
        <f t="shared" si="37"/>
        <v>-0.97002586735646235</v>
      </c>
      <c r="T114" s="11">
        <f t="shared" si="38"/>
        <v>-0.22222814830617696</v>
      </c>
      <c r="U114" s="11">
        <f>'OddsRatio_working_3-way'!S114-'OddsRatio_working_3-way'!R114^2/3</f>
        <v>-0.97002586735646235</v>
      </c>
      <c r="V114" s="11">
        <f>'OddsRatio_working_3-way'!S114*'OddsRatio_working_3-way'!R114/3-2*'OddsRatio_working_3-way'!R114^3/27-'OddsRatio_working_3-way'!T114</f>
        <v>0.22222814830617696</v>
      </c>
      <c r="W114" s="11">
        <f>'OddsRatio_working_3-way'!V114^2+4*'OddsRatio_working_3-way'!U114^3/27</f>
        <v>-8.5836282357332733E-2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0.18386247051595719</v>
      </c>
      <c r="Y114" s="11">
        <f>IF('OddsRatio_working_3-way'!W114&gt;=0,IF('OddsRatio_working_3-way'!V114+SQRT('OddsRatio_working_3-way'!W114)&gt;0,0,PI()),ACOS('OddsRatio_working_3-way'!V114/(2*'OddsRatio_working_3-way'!X114)))</f>
        <v>0.92186847051628906</v>
      </c>
      <c r="Z114" s="11">
        <f>'OddsRatio_working_3-way'!X114^(1/3)*COS('OddsRatio_working_3-way'!Y114/3)</f>
        <v>0.54199520265849865</v>
      </c>
      <c r="AA114" s="11">
        <f>'OddsRatio_working_3-way'!X114^(1/3)*COS(('OddsRatio_working_3-way'!Y114+2*PI())/3)</f>
        <v>-0.41995184618482673</v>
      </c>
      <c r="AB114" s="11">
        <f>'OddsRatio_working_3-way'!X114^(1/3)*COS(('OddsRatio_working_3-way'!Y114+4*PI())/3)</f>
        <v>-0.12204335647367209</v>
      </c>
      <c r="AC114" s="11">
        <f>'OddsRatio_working_3-way'!X114^(1/3)*SIN('OddsRatio_working_3-way'!Y114/3)</f>
        <v>0.17199754672861001</v>
      </c>
      <c r="AD114" s="11">
        <f>'OddsRatio_working_3-way'!X114^(1/3)*SIN(('OddsRatio_working_3-way'!Y114+2*PI())/3)</f>
        <v>0.38338284086724994</v>
      </c>
      <c r="AE114" s="11">
        <f>'OddsRatio_working_3-way'!X114^(1/3)*SIN(('OddsRatio_working_3-way'!Y114+4*PI())/3)</f>
        <v>-0.55538038759585995</v>
      </c>
      <c r="AF114" s="11">
        <f>-'OddsRatio_working_3-way'!U114/(3*'OddsRatio_working_3-way'!X114^(1/3))*COS(('OddsRatio_working_3-way'!Y114)/3)</f>
        <v>0.54199520265849876</v>
      </c>
      <c r="AG114" s="11">
        <f>-'OddsRatio_working_3-way'!U114/(3*'OddsRatio_working_3-way'!X114^(1/3))*COS(('OddsRatio_working_3-way'!Y114+2*PI())/3)</f>
        <v>-0.41995184618482678</v>
      </c>
      <c r="AH114" s="11">
        <f>-'OddsRatio_working_3-way'!U114/(3*'OddsRatio_working_3-way'!X114^(1/3))*COS(('OddsRatio_working_3-way'!Y114+4*PI())/3)</f>
        <v>-0.12204335647367211</v>
      </c>
      <c r="AI114" s="11">
        <f>'OddsRatio_working_3-way'!U114/(3*'OddsRatio_working_3-way'!X114^(1/3))*SIN(('OddsRatio_working_3-way'!Y114)/3)</f>
        <v>-0.17199754672861003</v>
      </c>
      <c r="AJ114" s="11">
        <f>'OddsRatio_working_3-way'!U114/(3*'OddsRatio_working_3-way'!X114^(1/3))*SIN(('OddsRatio_working_3-way'!Y114+2*PI())/3)</f>
        <v>-0.38338284086725005</v>
      </c>
      <c r="AK114" s="11">
        <f>'OddsRatio_working_3-way'!U114/(3*'OddsRatio_working_3-way'!X114^(1/3))*SIN(('OddsRatio_working_3-way'!Y114+4*PI())/3)</f>
        <v>0.55538038759586006</v>
      </c>
      <c r="AL114" s="11">
        <f>'OddsRatio_working_3-way'!Z114+'OddsRatio_working_3-way'!AF114</f>
        <v>1.0839904053169973</v>
      </c>
      <c r="AM114" s="11">
        <f>'OddsRatio_working_3-way'!AA114+'OddsRatio_working_3-way'!AG114</f>
        <v>-0.83990369236965345</v>
      </c>
      <c r="AN114" s="11">
        <f>'OddsRatio_working_3-way'!AB114+'OddsRatio_working_3-way'!AH114</f>
        <v>-0.24408671294734419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1.0839904053169973</v>
      </c>
      <c r="AS114" s="11">
        <f>IF(('OddsRatio_working_3-way'!X114=0),IF(Q114&gt;0,-Q114^(1/3),(-Q114)^(1/3)),'OddsRatio_working_3-way'!AM114-'OddsRatio_working_3-way'!R114/3)</f>
        <v>-0.83990369236965345</v>
      </c>
      <c r="AT114" s="11">
        <f>IF(('OddsRatio_working_3-way'!X114=0),IF(Q114&gt;0,-Q114^(1/3),(-Q114)^(1/3)),'OddsRatio_working_3-way'!AN114-'OddsRatio_working_3-way'!R114/3)</f>
        <v>-0.24408671294734419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2.04</v>
      </c>
      <c r="B115" s="4">
        <f>IF('True_Odds_Calculator_3-way'!B116="","",'True_Odds_Calculator_3-way'!B116)</f>
        <v>3.36</v>
      </c>
      <c r="C115" s="4">
        <f>IF('True_Odds_Calculator_3-way'!C116="","",'True_Odds_Calculator_3-way'!C116)</f>
        <v>3.98</v>
      </c>
      <c r="D115" s="9">
        <f t="shared" si="26"/>
        <v>0.47498611531458551</v>
      </c>
      <c r="E115" s="9">
        <f t="shared" si="27"/>
        <v>0.28504347127050428</v>
      </c>
      <c r="F115" s="9">
        <f t="shared" si="28"/>
        <v>0.23997041341491024</v>
      </c>
      <c r="G115" s="9">
        <f t="shared" si="29"/>
        <v>1.0628122100630235</v>
      </c>
      <c r="H115" s="9">
        <f t="shared" si="30"/>
        <v>2.1053246984655445</v>
      </c>
      <c r="I115" s="9">
        <f t="shared" si="31"/>
        <v>3.5082368157487354</v>
      </c>
      <c r="J115" s="9">
        <f t="shared" si="32"/>
        <v>4.1671803859878098</v>
      </c>
      <c r="K115" s="11">
        <f t="shared" si="33"/>
        <v>0.49019607843137253</v>
      </c>
      <c r="L115" s="11">
        <f t="shared" si="34"/>
        <v>0.29761904761904762</v>
      </c>
      <c r="M115" s="11">
        <f t="shared" si="35"/>
        <v>0.25125628140703515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-0.26810757803959107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0.23386657845717851</v>
      </c>
      <c r="Q115" s="11">
        <f>2*'OddsRatio_working_3-way'!K115*'OddsRatio_working_3-way'!L115*'OddsRatio_working_3-way'!M115</f>
        <v>7.3312407039867855E-2</v>
      </c>
      <c r="R115" s="11">
        <f t="shared" si="36"/>
        <v>0</v>
      </c>
      <c r="S115" s="11">
        <f t="shared" si="37"/>
        <v>-0.8722863418006177</v>
      </c>
      <c r="T115" s="11">
        <f t="shared" si="38"/>
        <v>-0.27344399429486443</v>
      </c>
      <c r="U115" s="11">
        <f>'OddsRatio_working_3-way'!S115-'OddsRatio_working_3-way'!R115^2/3</f>
        <v>-0.8722863418006177</v>
      </c>
      <c r="V115" s="11">
        <f>'OddsRatio_working_3-way'!S115*'OddsRatio_working_3-way'!R115/3-2*'OddsRatio_working_3-way'!R115^3/27-'OddsRatio_working_3-way'!T115</f>
        <v>0.27344399429486443</v>
      </c>
      <c r="W115" s="11">
        <f>'OddsRatio_working_3-way'!V115^2+4*'OddsRatio_working_3-way'!U115^3/27</f>
        <v>-2.3555530381808798E-2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0.15678580005674833</v>
      </c>
      <c r="Y115" s="11">
        <f>IF('OddsRatio_working_3-way'!W115&gt;=0,IF('OddsRatio_working_3-way'!V115+SQRT('OddsRatio_working_3-way'!W115)&gt;0,0,PI()),ACOS('OddsRatio_working_3-way'!V115/(2*'OddsRatio_working_3-way'!X115)))</f>
        <v>0.51146072467868997</v>
      </c>
      <c r="Z115" s="11">
        <f>'OddsRatio_working_3-way'!X115^(1/3)*COS('OddsRatio_working_3-way'!Y115/3)</f>
        <v>0.53140610503151176</v>
      </c>
      <c r="AA115" s="11">
        <f>'OddsRatio_working_3-way'!X115^(1/3)*COS(('OddsRatio_working_3-way'!Y115+2*PI())/3)</f>
        <v>-0.34493214503600933</v>
      </c>
      <c r="AB115" s="11">
        <f>'OddsRatio_working_3-way'!X115^(1/3)*COS(('OddsRatio_working_3-way'!Y115+4*PI())/3)</f>
        <v>-0.18647395999550234</v>
      </c>
      <c r="AC115" s="11">
        <f>'OddsRatio_working_3-way'!X115^(1/3)*SIN('OddsRatio_working_3-way'!Y115/3)</f>
        <v>9.1485875788436241E-2</v>
      </c>
      <c r="AD115" s="11">
        <f>'OddsRatio_working_3-way'!X115^(1/3)*SIN(('OddsRatio_working_3-way'!Y115+2*PI())/3)</f>
        <v>0.41446824878921273</v>
      </c>
      <c r="AE115" s="11">
        <f>'OddsRatio_working_3-way'!X115^(1/3)*SIN(('OddsRatio_working_3-way'!Y115+4*PI())/3)</f>
        <v>-0.50595412457764899</v>
      </c>
      <c r="AF115" s="11">
        <f>-'OddsRatio_working_3-way'!U115/(3*'OddsRatio_working_3-way'!X115^(1/3))*COS(('OddsRatio_working_3-way'!Y115)/3)</f>
        <v>0.53140610503151164</v>
      </c>
      <c r="AG115" s="11">
        <f>-'OddsRatio_working_3-way'!U115/(3*'OddsRatio_working_3-way'!X115^(1/3))*COS(('OddsRatio_working_3-way'!Y115+2*PI())/3)</f>
        <v>-0.34493214503600922</v>
      </c>
      <c r="AH115" s="11">
        <f>-'OddsRatio_working_3-way'!U115/(3*'OddsRatio_working_3-way'!X115^(1/3))*COS(('OddsRatio_working_3-way'!Y115+4*PI())/3)</f>
        <v>-0.18647395999550229</v>
      </c>
      <c r="AI115" s="11">
        <f>'OddsRatio_working_3-way'!U115/(3*'OddsRatio_working_3-way'!X115^(1/3))*SIN(('OddsRatio_working_3-way'!Y115)/3)</f>
        <v>-9.1485875788436213E-2</v>
      </c>
      <c r="AJ115" s="11">
        <f>'OddsRatio_working_3-way'!U115/(3*'OddsRatio_working_3-way'!X115^(1/3))*SIN(('OddsRatio_working_3-way'!Y115+2*PI())/3)</f>
        <v>-0.41446824878921262</v>
      </c>
      <c r="AK115" s="11">
        <f>'OddsRatio_working_3-way'!U115/(3*'OddsRatio_working_3-way'!X115^(1/3))*SIN(('OddsRatio_working_3-way'!Y115+4*PI())/3)</f>
        <v>0.50595412457764888</v>
      </c>
      <c r="AL115" s="11">
        <f>'OddsRatio_working_3-way'!Z115+'OddsRatio_working_3-way'!AF115</f>
        <v>1.0628122100630235</v>
      </c>
      <c r="AM115" s="11">
        <f>'OddsRatio_working_3-way'!AA115+'OddsRatio_working_3-way'!AG115</f>
        <v>-0.68986429007201855</v>
      </c>
      <c r="AN115" s="11">
        <f>'OddsRatio_working_3-way'!AB115+'OddsRatio_working_3-way'!AH115</f>
        <v>-0.37294791999100463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1.0628122100630235</v>
      </c>
      <c r="AS115" s="11">
        <f>IF(('OddsRatio_working_3-way'!X115=0),IF(Q115&gt;0,-Q115^(1/3),(-Q115)^(1/3)),'OddsRatio_working_3-way'!AM115-'OddsRatio_working_3-way'!R115/3)</f>
        <v>-0.68986429007201855</v>
      </c>
      <c r="AT115" s="11">
        <f>IF(('OddsRatio_working_3-way'!X115=0),IF(Q115&gt;0,-Q115^(1/3),(-Q115)^(1/3)),'OddsRatio_working_3-way'!AN115-'OddsRatio_working_3-way'!R115/3)</f>
        <v>-0.37294791999100463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1.92</v>
      </c>
      <c r="B116" s="4">
        <f>IF('True_Odds_Calculator_3-way'!B117="","",'True_Odds_Calculator_3-way'!B117)</f>
        <v>3.23</v>
      </c>
      <c r="C116" s="4">
        <f>IF('True_Odds_Calculator_3-way'!C117="","",'True_Odds_Calculator_3-way'!C117)</f>
        <v>4.79</v>
      </c>
      <c r="D116" s="9">
        <f t="shared" si="26"/>
        <v>0.5051182388262333</v>
      </c>
      <c r="E116" s="9">
        <f t="shared" si="27"/>
        <v>0.29631462701448796</v>
      </c>
      <c r="F116" s="9">
        <f t="shared" si="28"/>
        <v>0.19856713415927874</v>
      </c>
      <c r="G116" s="9">
        <f t="shared" si="29"/>
        <v>1.064928795775719</v>
      </c>
      <c r="H116" s="9">
        <f t="shared" si="30"/>
        <v>1.9797344921136613</v>
      </c>
      <c r="I116" s="9">
        <f t="shared" si="31"/>
        <v>3.3747912145798531</v>
      </c>
      <c r="J116" s="9">
        <f t="shared" si="32"/>
        <v>5.0360801359899749</v>
      </c>
      <c r="K116" s="11">
        <f t="shared" si="33"/>
        <v>0.52083333333333337</v>
      </c>
      <c r="L116" s="11">
        <f t="shared" si="34"/>
        <v>0.30959752321981426</v>
      </c>
      <c r="M116" s="11">
        <f t="shared" si="35"/>
        <v>0.20876826722338204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-0.26175358342435961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0.23362547963916916</v>
      </c>
      <c r="Q116" s="11">
        <f>2*'OddsRatio_working_3-way'!K116*'OddsRatio_working_3-way'!L116*'OddsRatio_working_3-way'!M116</f>
        <v>6.7327227561720215E-2</v>
      </c>
      <c r="R116" s="11">
        <f t="shared" si="36"/>
        <v>0</v>
      </c>
      <c r="S116" s="11">
        <f t="shared" si="37"/>
        <v>-0.89253975660157947</v>
      </c>
      <c r="T116" s="11">
        <f t="shared" si="38"/>
        <v>-0.25721606818489323</v>
      </c>
      <c r="U116" s="11">
        <f>'OddsRatio_working_3-way'!S116-'OddsRatio_working_3-way'!R116^2/3</f>
        <v>-0.89253975660157947</v>
      </c>
      <c r="V116" s="11">
        <f>'OddsRatio_working_3-way'!S116*'OddsRatio_working_3-way'!R116/3-2*'OddsRatio_working_3-way'!R116^3/27-'OddsRatio_working_3-way'!T116</f>
        <v>0.25721606818489323</v>
      </c>
      <c r="W116" s="11">
        <f>'OddsRatio_working_3-way'!V116^2+4*'OddsRatio_working_3-way'!U116^3/27</f>
        <v>-3.9176407225354176E-2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0.16227793515898103</v>
      </c>
      <c r="Y116" s="11">
        <f>IF('OddsRatio_working_3-way'!W116&gt;=0,IF('OddsRatio_working_3-way'!V116+SQRT('OddsRatio_working_3-way'!W116)&gt;0,0,PI()),ACOS('OddsRatio_working_3-way'!V116/(2*'OddsRatio_working_3-way'!X116)))</f>
        <v>0.65587096264137401</v>
      </c>
      <c r="Z116" s="11">
        <f>'OddsRatio_working_3-way'!X116^(1/3)*COS('OddsRatio_working_3-way'!Y116/3)</f>
        <v>0.53246439788785949</v>
      </c>
      <c r="AA116" s="11">
        <f>'OddsRatio_working_3-way'!X116^(1/3)*COS(('OddsRatio_working_3-way'!Y116+2*PI())/3)</f>
        <v>-0.36868310370730539</v>
      </c>
      <c r="AB116" s="11">
        <f>'OddsRatio_working_3-way'!X116^(1/3)*COS(('OddsRatio_working_3-way'!Y116+4*PI())/3)</f>
        <v>-0.1637812941805542</v>
      </c>
      <c r="AC116" s="11">
        <f>'OddsRatio_working_3-way'!X116^(1/3)*SIN('OddsRatio_working_3-way'!Y116/3)</f>
        <v>0.11830011488771132</v>
      </c>
      <c r="AD116" s="11">
        <f>'OddsRatio_working_3-way'!X116^(1/3)*SIN(('OddsRatio_working_3-way'!Y116+2*PI())/3)</f>
        <v>0.40197763773781592</v>
      </c>
      <c r="AE116" s="11">
        <f>'OddsRatio_working_3-way'!X116^(1/3)*SIN(('OddsRatio_working_3-way'!Y116+4*PI())/3)</f>
        <v>-0.52027775262552722</v>
      </c>
      <c r="AF116" s="11">
        <f>-'OddsRatio_working_3-way'!U116/(3*'OddsRatio_working_3-way'!X116^(1/3))*COS(('OddsRatio_working_3-way'!Y116)/3)</f>
        <v>0.53246439788785949</v>
      </c>
      <c r="AG116" s="11">
        <f>-'OddsRatio_working_3-way'!U116/(3*'OddsRatio_working_3-way'!X116^(1/3))*COS(('OddsRatio_working_3-way'!Y116+2*PI())/3)</f>
        <v>-0.36868310370730539</v>
      </c>
      <c r="AH116" s="11">
        <f>-'OddsRatio_working_3-way'!U116/(3*'OddsRatio_working_3-way'!X116^(1/3))*COS(('OddsRatio_working_3-way'!Y116+4*PI())/3)</f>
        <v>-0.1637812941805542</v>
      </c>
      <c r="AI116" s="11">
        <f>'OddsRatio_working_3-way'!U116/(3*'OddsRatio_working_3-way'!X116^(1/3))*SIN(('OddsRatio_working_3-way'!Y116)/3)</f>
        <v>-0.11830011488771132</v>
      </c>
      <c r="AJ116" s="11">
        <f>'OddsRatio_working_3-way'!U116/(3*'OddsRatio_working_3-way'!X116^(1/3))*SIN(('OddsRatio_working_3-way'!Y116+2*PI())/3)</f>
        <v>-0.40197763773781592</v>
      </c>
      <c r="AK116" s="11">
        <f>'OddsRatio_working_3-way'!U116/(3*'OddsRatio_working_3-way'!X116^(1/3))*SIN(('OddsRatio_working_3-way'!Y116+4*PI())/3)</f>
        <v>0.52027775262552722</v>
      </c>
      <c r="AL116" s="11">
        <f>'OddsRatio_working_3-way'!Z116+'OddsRatio_working_3-way'!AF116</f>
        <v>1.064928795775719</v>
      </c>
      <c r="AM116" s="11">
        <f>'OddsRatio_working_3-way'!AA116+'OddsRatio_working_3-way'!AG116</f>
        <v>-0.73736620741461079</v>
      </c>
      <c r="AN116" s="11">
        <f>'OddsRatio_working_3-way'!AB116+'OddsRatio_working_3-way'!AH116</f>
        <v>-0.32756258836110841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1.064928795775719</v>
      </c>
      <c r="AS116" s="11">
        <f>IF(('OddsRatio_working_3-way'!X116=0),IF(Q116&gt;0,-Q116^(1/3),(-Q116)^(1/3)),'OddsRatio_working_3-way'!AM116-'OddsRatio_working_3-way'!R116/3)</f>
        <v>-0.73736620741461079</v>
      </c>
      <c r="AT116" s="11">
        <f>IF(('OddsRatio_working_3-way'!X116=0),IF(Q116&gt;0,-Q116^(1/3),(-Q116)^(1/3)),'OddsRatio_working_3-way'!AN116-'OddsRatio_working_3-way'!R116/3)</f>
        <v>-0.32756258836110841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2.72</v>
      </c>
      <c r="B117" s="4">
        <f>IF('True_Odds_Calculator_3-way'!B118="","",'True_Odds_Calculator_3-way'!B118)</f>
        <v>3.11</v>
      </c>
      <c r="C117" s="4">
        <f>IF('True_Odds_Calculator_3-way'!C118="","",'True_Odds_Calculator_3-way'!C118)</f>
        <v>2.86</v>
      </c>
      <c r="D117" s="9">
        <f t="shared" si="26"/>
        <v>0.3543134261450086</v>
      </c>
      <c r="E117" s="9">
        <f t="shared" si="27"/>
        <v>0.30906461243857769</v>
      </c>
      <c r="F117" s="9">
        <f t="shared" si="28"/>
        <v>0.33662196141641371</v>
      </c>
      <c r="G117" s="9">
        <f t="shared" si="29"/>
        <v>1.0595115599494296</v>
      </c>
      <c r="H117" s="9">
        <f t="shared" si="30"/>
        <v>2.8223598831130197</v>
      </c>
      <c r="I117" s="9">
        <f t="shared" si="31"/>
        <v>3.2355693914932955</v>
      </c>
      <c r="J117" s="9">
        <f t="shared" si="32"/>
        <v>2.9706915015059381</v>
      </c>
      <c r="K117" s="11">
        <f t="shared" si="33"/>
        <v>0.36764705882352938</v>
      </c>
      <c r="L117" s="11">
        <f t="shared" si="34"/>
        <v>0.32154340836012862</v>
      </c>
      <c r="M117" s="11">
        <f t="shared" si="35"/>
        <v>0.34965034965034969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-0.27901562216863907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0.23518896461964367</v>
      </c>
      <c r="Q117" s="11">
        <f>2*'OddsRatio_working_3-way'!K117*'OddsRatio_working_3-way'!L117*'OddsRatio_working_3-way'!M117</f>
        <v>8.2667474383003051E-2</v>
      </c>
      <c r="R117" s="11">
        <f t="shared" si="36"/>
        <v>0</v>
      </c>
      <c r="S117" s="11">
        <f t="shared" si="37"/>
        <v>-0.84292400114246557</v>
      </c>
      <c r="T117" s="11">
        <f t="shared" si="38"/>
        <v>-0.29628260145605118</v>
      </c>
      <c r="U117" s="11">
        <f>'OddsRatio_working_3-way'!S117-'OddsRatio_working_3-way'!R117^2/3</f>
        <v>-0.84292400114246557</v>
      </c>
      <c r="V117" s="11">
        <f>'OddsRatio_working_3-way'!S117*'OddsRatio_working_3-way'!R117/3-2*'OddsRatio_working_3-way'!R117^3/27-'OddsRatio_working_3-way'!T117</f>
        <v>0.29628260145605118</v>
      </c>
      <c r="W117" s="11">
        <f>'OddsRatio_working_3-way'!V117^2+4*'OddsRatio_working_3-way'!U117^3/27</f>
        <v>-9.4478245522021387E-4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0.14893636424727297</v>
      </c>
      <c r="Y117" s="11">
        <f>IF('OddsRatio_working_3-way'!W117&gt;=0,IF('OddsRatio_working_3-way'!V117+SQRT('OddsRatio_working_3-way'!W117)&gt;0,0,PI()),ACOS('OddsRatio_working_3-way'!V117/(2*'OddsRatio_working_3-way'!X117)))</f>
        <v>0.10337342966410823</v>
      </c>
      <c r="Z117" s="11">
        <f>'OddsRatio_working_3-way'!X117^(1/3)*COS('OddsRatio_working_3-way'!Y117/3)</f>
        <v>0.52975577997471479</v>
      </c>
      <c r="AA117" s="11">
        <f>'OddsRatio_working_3-way'!X117^(1/3)*COS(('OddsRatio_working_3-way'!Y117+2*PI())/3)</f>
        <v>-0.28069277137017745</v>
      </c>
      <c r="AB117" s="11">
        <f>'OddsRatio_working_3-way'!X117^(1/3)*COS(('OddsRatio_working_3-way'!Y117+4*PI())/3)</f>
        <v>-0.24906300860453739</v>
      </c>
      <c r="AC117" s="11">
        <f>'OddsRatio_working_3-way'!X117^(1/3)*SIN('OddsRatio_working_3-way'!Y117/3)</f>
        <v>1.8261452047146323E-2</v>
      </c>
      <c r="AD117" s="11">
        <f>'OddsRatio_working_3-way'!X117^(1/3)*SIN(('OddsRatio_working_3-way'!Y117+2*PI())/3)</f>
        <v>0.44965123723616934</v>
      </c>
      <c r="AE117" s="11">
        <f>'OddsRatio_working_3-way'!X117^(1/3)*SIN(('OddsRatio_working_3-way'!Y117+4*PI())/3)</f>
        <v>-0.46791268928331564</v>
      </c>
      <c r="AF117" s="11">
        <f>-'OddsRatio_working_3-way'!U117/(3*'OddsRatio_working_3-way'!X117^(1/3))*COS(('OddsRatio_working_3-way'!Y117)/3)</f>
        <v>0.52975577997471468</v>
      </c>
      <c r="AG117" s="11">
        <f>-'OddsRatio_working_3-way'!U117/(3*'OddsRatio_working_3-way'!X117^(1/3))*COS(('OddsRatio_working_3-way'!Y117+2*PI())/3)</f>
        <v>-0.2806927713701774</v>
      </c>
      <c r="AH117" s="11">
        <f>-'OddsRatio_working_3-way'!U117/(3*'OddsRatio_working_3-way'!X117^(1/3))*COS(('OddsRatio_working_3-way'!Y117+4*PI())/3)</f>
        <v>-0.24906300860453734</v>
      </c>
      <c r="AI117" s="11">
        <f>'OddsRatio_working_3-way'!U117/(3*'OddsRatio_working_3-way'!X117^(1/3))*SIN(('OddsRatio_working_3-way'!Y117)/3)</f>
        <v>-1.8261452047146316E-2</v>
      </c>
      <c r="AJ117" s="11">
        <f>'OddsRatio_working_3-way'!U117/(3*'OddsRatio_working_3-way'!X117^(1/3))*SIN(('OddsRatio_working_3-way'!Y117+2*PI())/3)</f>
        <v>-0.44965123723616929</v>
      </c>
      <c r="AK117" s="11">
        <f>'OddsRatio_working_3-way'!U117/(3*'OddsRatio_working_3-way'!X117^(1/3))*SIN(('OddsRatio_working_3-way'!Y117+4*PI())/3)</f>
        <v>0.46791268928331553</v>
      </c>
      <c r="AL117" s="11">
        <f>'OddsRatio_working_3-way'!Z117+'OddsRatio_working_3-way'!AF117</f>
        <v>1.0595115599494296</v>
      </c>
      <c r="AM117" s="11">
        <f>'OddsRatio_working_3-way'!AA117+'OddsRatio_working_3-way'!AG117</f>
        <v>-0.5613855427403549</v>
      </c>
      <c r="AN117" s="11">
        <f>'OddsRatio_working_3-way'!AB117+'OddsRatio_working_3-way'!AH117</f>
        <v>-0.49812601720907473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1.0595115599494296</v>
      </c>
      <c r="AS117" s="11">
        <f>IF(('OddsRatio_working_3-way'!X117=0),IF(Q117&gt;0,-Q117^(1/3),(-Q117)^(1/3)),'OddsRatio_working_3-way'!AM117-'OddsRatio_working_3-way'!R117/3)</f>
        <v>-0.5613855427403549</v>
      </c>
      <c r="AT117" s="11">
        <f>IF(('OddsRatio_working_3-way'!X117=0),IF(Q117&gt;0,-Q117^(1/3),(-Q117)^(1/3)),'OddsRatio_working_3-way'!AN117-'OddsRatio_working_3-way'!R117/3)</f>
        <v>-0.49812601720907473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3.45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2.16</v>
      </c>
      <c r="D118" s="9">
        <f t="shared" si="26"/>
        <v>0.27268555101052538</v>
      </c>
      <c r="E118" s="9">
        <f t="shared" si="27"/>
        <v>0.28539399015509004</v>
      </c>
      <c r="F118" s="9">
        <f t="shared" si="28"/>
        <v>0.44192045883438447</v>
      </c>
      <c r="G118" s="9">
        <f t="shared" si="29"/>
        <v>1.0886643582828071</v>
      </c>
      <c r="H118" s="9">
        <f t="shared" si="30"/>
        <v>3.6672276777928765</v>
      </c>
      <c r="I118" s="9">
        <f t="shared" si="31"/>
        <v>3.5039280240504564</v>
      </c>
      <c r="J118" s="9">
        <f t="shared" si="32"/>
        <v>2.2628506556080565</v>
      </c>
      <c r="K118" s="11">
        <f t="shared" si="33"/>
        <v>0.28985507246376813</v>
      </c>
      <c r="L118" s="11">
        <f t="shared" si="34"/>
        <v>0.30303030303030304</v>
      </c>
      <c r="M118" s="11">
        <f t="shared" si="35"/>
        <v>0.46296296296296291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-0.26580621025065465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0.24032596496364605</v>
      </c>
      <c r="Q118" s="11">
        <f>2*'OddsRatio_working_3-way'!K118*'OddsRatio_working_3-way'!L118*'OddsRatio_working_3-way'!M118</f>
        <v>8.1328583744042671E-2</v>
      </c>
      <c r="R118" s="11">
        <f t="shared" si="36"/>
        <v>0</v>
      </c>
      <c r="S118" s="11">
        <f t="shared" si="37"/>
        <v>-0.90413976685126818</v>
      </c>
      <c r="T118" s="11">
        <f t="shared" si="38"/>
        <v>-0.30596946424746813</v>
      </c>
      <c r="U118" s="11">
        <f>'OddsRatio_working_3-way'!S118-'OddsRatio_working_3-way'!R118^2/3</f>
        <v>-0.90413976685126818</v>
      </c>
      <c r="V118" s="11">
        <f>'OddsRatio_working_3-way'!S118*'OddsRatio_working_3-way'!R118/3-2*'OddsRatio_working_3-way'!R118^3/27-'OddsRatio_working_3-way'!T118</f>
        <v>0.30596946424746813</v>
      </c>
      <c r="W118" s="11">
        <f>'OddsRatio_working_3-way'!V118^2+4*'OddsRatio_working_3-way'!U118^3/27</f>
        <v>-1.5879868592919094E-2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0.16545179180413985</v>
      </c>
      <c r="Y118" s="11">
        <f>IF('OddsRatio_working_3-way'!W118&gt;=0,IF('OddsRatio_working_3-way'!V118+SQRT('OddsRatio_working_3-way'!W118)&gt;0,0,PI()),ACOS('OddsRatio_working_3-way'!V118/(2*'OddsRatio_working_3-way'!X118)))</f>
        <v>0.39068507509128225</v>
      </c>
      <c r="Z118" s="11">
        <f>'OddsRatio_working_3-way'!X118^(1/3)*COS('OddsRatio_working_3-way'!Y118/3)</f>
        <v>0.54433217914140342</v>
      </c>
      <c r="AA118" s="11">
        <f>'OddsRatio_working_3-way'!X118^(1/3)*COS(('OddsRatio_working_3-way'!Y118+2*PI())/3)</f>
        <v>-0.33390587233834146</v>
      </c>
      <c r="AB118" s="11">
        <f>'OddsRatio_working_3-way'!X118^(1/3)*COS(('OddsRatio_working_3-way'!Y118+4*PI())/3)</f>
        <v>-0.21042630680306207</v>
      </c>
      <c r="AC118" s="11">
        <f>'OddsRatio_working_3-way'!X118^(1/3)*SIN('OddsRatio_working_3-way'!Y118/3)</f>
        <v>7.1290960401211828E-2</v>
      </c>
      <c r="AD118" s="11">
        <f>'OddsRatio_working_3-way'!X118^(1/3)*SIN(('OddsRatio_working_3-way'!Y118+2*PI())/3)</f>
        <v>0.43576001503319145</v>
      </c>
      <c r="AE118" s="11">
        <f>'OddsRatio_working_3-way'!X118^(1/3)*SIN(('OddsRatio_working_3-way'!Y118+4*PI())/3)</f>
        <v>-0.50705097543440303</v>
      </c>
      <c r="AF118" s="11">
        <f>-'OddsRatio_working_3-way'!U118/(3*'OddsRatio_working_3-way'!X118^(1/3))*COS(('OddsRatio_working_3-way'!Y118)/3)</f>
        <v>0.54433217914140353</v>
      </c>
      <c r="AG118" s="11">
        <f>-'OddsRatio_working_3-way'!U118/(3*'OddsRatio_working_3-way'!X118^(1/3))*COS(('OddsRatio_working_3-way'!Y118+2*PI())/3)</f>
        <v>-0.33390587233834157</v>
      </c>
      <c r="AH118" s="11">
        <f>-'OddsRatio_working_3-way'!U118/(3*'OddsRatio_working_3-way'!X118^(1/3))*COS(('OddsRatio_working_3-way'!Y118+4*PI())/3)</f>
        <v>-0.2104263068030621</v>
      </c>
      <c r="AI118" s="11">
        <f>'OddsRatio_working_3-way'!U118/(3*'OddsRatio_working_3-way'!X118^(1/3))*SIN(('OddsRatio_working_3-way'!Y118)/3)</f>
        <v>-7.1290960401211842E-2</v>
      </c>
      <c r="AJ118" s="11">
        <f>'OddsRatio_working_3-way'!U118/(3*'OddsRatio_working_3-way'!X118^(1/3))*SIN(('OddsRatio_working_3-way'!Y118+2*PI())/3)</f>
        <v>-0.43576001503319156</v>
      </c>
      <c r="AK118" s="11">
        <f>'OddsRatio_working_3-way'!U118/(3*'OddsRatio_working_3-way'!X118^(1/3))*SIN(('OddsRatio_working_3-way'!Y118+4*PI())/3)</f>
        <v>0.50705097543440314</v>
      </c>
      <c r="AL118" s="11">
        <f>'OddsRatio_working_3-way'!Z118+'OddsRatio_working_3-way'!AF118</f>
        <v>1.0886643582828071</v>
      </c>
      <c r="AM118" s="11">
        <f>'OddsRatio_working_3-way'!AA118+'OddsRatio_working_3-way'!AG118</f>
        <v>-0.66781174467668303</v>
      </c>
      <c r="AN118" s="11">
        <f>'OddsRatio_working_3-way'!AB118+'OddsRatio_working_3-way'!AH118</f>
        <v>-0.42085261360612414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1.0886643582828071</v>
      </c>
      <c r="AS118" s="11">
        <f>IF(('OddsRatio_working_3-way'!X118=0),IF(Q118&gt;0,-Q118^(1/3),(-Q118)^(1/3)),'OddsRatio_working_3-way'!AM118-'OddsRatio_working_3-way'!R118/3)</f>
        <v>-0.66781174467668303</v>
      </c>
      <c r="AT118" s="11">
        <f>IF(('OddsRatio_working_3-way'!X118=0),IF(Q118&gt;0,-Q118^(1/3),(-Q118)^(1/3)),'OddsRatio_working_3-way'!AN118-'OddsRatio_working_3-way'!R118/3)</f>
        <v>-0.42085261360612414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2.27</v>
      </c>
      <c r="B119" s="4">
        <f>IF('True_Odds_Calculator_3-way'!B120="","",'True_Odds_Calculator_3-way'!B120)</f>
        <v>2.98</v>
      </c>
      <c r="C119" s="4">
        <f>IF('True_Odds_Calculator_3-way'!C120="","",'True_Odds_Calculator_3-way'!C120)</f>
        <v>3.8</v>
      </c>
      <c r="D119" s="9">
        <f t="shared" si="26"/>
        <v>0.42586723975446772</v>
      </c>
      <c r="E119" s="9">
        <f t="shared" si="27"/>
        <v>0.32238933565944716</v>
      </c>
      <c r="F119" s="9">
        <f t="shared" si="28"/>
        <v>0.25174342458608495</v>
      </c>
      <c r="G119" s="9">
        <f t="shared" si="29"/>
        <v>1.0615351390354713</v>
      </c>
      <c r="H119" s="9">
        <f t="shared" si="30"/>
        <v>2.3481496265750486</v>
      </c>
      <c r="I119" s="9">
        <f t="shared" si="31"/>
        <v>3.1018395752902332</v>
      </c>
      <c r="J119" s="9">
        <f t="shared" si="32"/>
        <v>3.9722983892993198</v>
      </c>
      <c r="K119" s="11">
        <f t="shared" si="33"/>
        <v>0.44052863436123346</v>
      </c>
      <c r="L119" s="11">
        <f t="shared" si="34"/>
        <v>0.33557046979865773</v>
      </c>
      <c r="M119" s="11">
        <f t="shared" si="35"/>
        <v>0.26315789473684209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-0.27390579751866129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0.23535837494573134</v>
      </c>
      <c r="Q119" s="11">
        <f>2*'OddsRatio_working_3-way'!K119*'OddsRatio_working_3-way'!L119*'OddsRatio_working_3-way'!M119</f>
        <v>7.7804421469663279E-2</v>
      </c>
      <c r="R119" s="11">
        <f t="shared" si="36"/>
        <v>0</v>
      </c>
      <c r="S119" s="11">
        <f t="shared" si="37"/>
        <v>-0.85926759155105614</v>
      </c>
      <c r="T119" s="11">
        <f t="shared" si="38"/>
        <v>-0.28405540216563852</v>
      </c>
      <c r="U119" s="11">
        <f>'OddsRatio_working_3-way'!S119-'OddsRatio_working_3-way'!R119^2/3</f>
        <v>-0.85926759155105614</v>
      </c>
      <c r="V119" s="11">
        <f>'OddsRatio_working_3-way'!S119*'OddsRatio_working_3-way'!R119/3-2*'OddsRatio_working_3-way'!R119^3/27-'OddsRatio_working_3-way'!T119</f>
        <v>0.28405540216563852</v>
      </c>
      <c r="W119" s="11">
        <f>'OddsRatio_working_3-way'!V119^2+4*'OddsRatio_working_3-way'!U119^3/27</f>
        <v>-1.3302501198252825E-2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0.1532889205860419</v>
      </c>
      <c r="Y119" s="11">
        <f>IF('OddsRatio_working_3-way'!W119&gt;=0,IF('OddsRatio_working_3-way'!V119+SQRT('OddsRatio_working_3-way'!W119)&gt;0,0,PI()),ACOS('OddsRatio_working_3-way'!V119/(2*'OddsRatio_working_3-way'!X119)))</f>
        <v>0.38569821602103338</v>
      </c>
      <c r="Z119" s="11">
        <f>'OddsRatio_working_3-way'!X119^(1/3)*COS('OddsRatio_working_3-way'!Y119/3)</f>
        <v>0.53076756951773563</v>
      </c>
      <c r="AA119" s="11">
        <f>'OddsRatio_working_3-way'!X119^(1/3)*COS(('OddsRatio_working_3-way'!Y119+2*PI())/3)</f>
        <v>-0.32480800750465438</v>
      </c>
      <c r="AB119" s="11">
        <f>'OddsRatio_working_3-way'!X119^(1/3)*COS(('OddsRatio_working_3-way'!Y119+4*PI())/3)</f>
        <v>-0.2059595620130813</v>
      </c>
      <c r="AC119" s="11">
        <f>'OddsRatio_working_3-way'!X119^(1/3)*SIN('OddsRatio_working_3-way'!Y119/3)</f>
        <v>6.8617181997328427E-2</v>
      </c>
      <c r="AD119" s="11">
        <f>'OddsRatio_working_3-way'!X119^(1/3)*SIN(('OddsRatio_working_3-way'!Y119+2*PI())/3)</f>
        <v>0.42534960770861785</v>
      </c>
      <c r="AE119" s="11">
        <f>'OddsRatio_working_3-way'!X119^(1/3)*SIN(('OddsRatio_working_3-way'!Y119+4*PI())/3)</f>
        <v>-0.49396678970594615</v>
      </c>
      <c r="AF119" s="11">
        <f>-'OddsRatio_working_3-way'!U119/(3*'OddsRatio_working_3-way'!X119^(1/3))*COS(('OddsRatio_working_3-way'!Y119)/3)</f>
        <v>0.53076756951773552</v>
      </c>
      <c r="AG119" s="11">
        <f>-'OddsRatio_working_3-way'!U119/(3*'OddsRatio_working_3-way'!X119^(1/3))*COS(('OddsRatio_working_3-way'!Y119+2*PI())/3)</f>
        <v>-0.32480800750465433</v>
      </c>
      <c r="AH119" s="11">
        <f>-'OddsRatio_working_3-way'!U119/(3*'OddsRatio_working_3-way'!X119^(1/3))*COS(('OddsRatio_working_3-way'!Y119+4*PI())/3)</f>
        <v>-0.20595956201308127</v>
      </c>
      <c r="AI119" s="11">
        <f>'OddsRatio_working_3-way'!U119/(3*'OddsRatio_working_3-way'!X119^(1/3))*SIN(('OddsRatio_working_3-way'!Y119)/3)</f>
        <v>-6.86171819973284E-2</v>
      </c>
      <c r="AJ119" s="11">
        <f>'OddsRatio_working_3-way'!U119/(3*'OddsRatio_working_3-way'!X119^(1/3))*SIN(('OddsRatio_working_3-way'!Y119+2*PI())/3)</f>
        <v>-0.42534960770861779</v>
      </c>
      <c r="AK119" s="11">
        <f>'OddsRatio_working_3-way'!U119/(3*'OddsRatio_working_3-way'!X119^(1/3))*SIN(('OddsRatio_working_3-way'!Y119+4*PI())/3)</f>
        <v>0.49396678970594604</v>
      </c>
      <c r="AL119" s="11">
        <f>'OddsRatio_working_3-way'!Z119+'OddsRatio_working_3-way'!AF119</f>
        <v>1.0615351390354713</v>
      </c>
      <c r="AM119" s="11">
        <f>'OddsRatio_working_3-way'!AA119+'OddsRatio_working_3-way'!AG119</f>
        <v>-0.64961601500930866</v>
      </c>
      <c r="AN119" s="11">
        <f>'OddsRatio_working_3-way'!AB119+'OddsRatio_working_3-way'!AH119</f>
        <v>-0.4119191240261626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1.0615351390354713</v>
      </c>
      <c r="AS119" s="11">
        <f>IF(('OddsRatio_working_3-way'!X119=0),IF(Q119&gt;0,-Q119^(1/3),(-Q119)^(1/3)),'OddsRatio_working_3-way'!AM119-'OddsRatio_working_3-way'!R119/3)</f>
        <v>-0.64961601500930866</v>
      </c>
      <c r="AT119" s="11">
        <f>IF(('OddsRatio_working_3-way'!X119=0),IF(Q119&gt;0,-Q119^(1/3),(-Q119)^(1/3)),'OddsRatio_working_3-way'!AN119-'OddsRatio_working_3-way'!R119/3)</f>
        <v>-0.4119191240261626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2.2000000000000002</v>
      </c>
      <c r="B120" s="4">
        <f>IF('True_Odds_Calculator_3-way'!B121="","",'True_Odds_Calculator_3-way'!B121)</f>
        <v>3.11</v>
      </c>
      <c r="C120" s="4">
        <f>IF('True_Odds_Calculator_3-way'!C121="","",'True_Odds_Calculator_3-way'!C121)</f>
        <v>3.8</v>
      </c>
      <c r="D120" s="9">
        <f t="shared" si="26"/>
        <v>0.43971394153532106</v>
      </c>
      <c r="E120" s="9">
        <f t="shared" si="27"/>
        <v>0.30859639572193764</v>
      </c>
      <c r="F120" s="9">
        <f t="shared" si="28"/>
        <v>0.25168966274274124</v>
      </c>
      <c r="G120" s="9">
        <f t="shared" si="29"/>
        <v>1.0618381739052967</v>
      </c>
      <c r="H120" s="9">
        <f t="shared" si="30"/>
        <v>2.2742058086863564</v>
      </c>
      <c r="I120" s="9">
        <f t="shared" si="31"/>
        <v>3.2404785469401758</v>
      </c>
      <c r="J120" s="9">
        <f t="shared" si="32"/>
        <v>3.9731468869348316</v>
      </c>
      <c r="K120" s="11">
        <f t="shared" si="33"/>
        <v>0.45454545454545453</v>
      </c>
      <c r="L120" s="11">
        <f t="shared" si="34"/>
        <v>0.32154340836012862</v>
      </c>
      <c r="M120" s="11">
        <f t="shared" si="35"/>
        <v>0.26315789473684209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-0.2726811181710489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0.23500361544023754</v>
      </c>
      <c r="Q120" s="11">
        <f>2*'OddsRatio_working_3-way'!K120*'OddsRatio_working_3-way'!L120*'OddsRatio_working_3-way'!M120</f>
        <v>7.6924260373236505E-2</v>
      </c>
      <c r="R120" s="11">
        <f t="shared" si="36"/>
        <v>0</v>
      </c>
      <c r="S120" s="11">
        <f t="shared" si="37"/>
        <v>-0.86182577296321339</v>
      </c>
      <c r="T120" s="11">
        <f t="shared" si="38"/>
        <v>-0.28210336267208291</v>
      </c>
      <c r="U120" s="11">
        <f>'OddsRatio_working_3-way'!S120-'OddsRatio_working_3-way'!R120^2/3</f>
        <v>-0.86182577296321339</v>
      </c>
      <c r="V120" s="11">
        <f>'OddsRatio_working_3-way'!S120*'OddsRatio_working_3-way'!R120/3-2*'OddsRatio_working_3-way'!R120^3/27-'OddsRatio_working_3-way'!T120</f>
        <v>0.28210336267208291</v>
      </c>
      <c r="W120" s="11">
        <f>'OddsRatio_working_3-way'!V120^2+4*'OddsRatio_working_3-way'!U120^3/27</f>
        <v>-1.5249638166130106E-2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0.1539739794551557</v>
      </c>
      <c r="Y120" s="11">
        <f>IF('OddsRatio_working_3-way'!W120&gt;=0,IF('OddsRatio_working_3-way'!V120+SQRT('OddsRatio_working_3-way'!W120)&gt;0,0,PI()),ACOS('OddsRatio_working_3-way'!V120/(2*'OddsRatio_working_3-way'!X120)))</f>
        <v>0.41261632668320147</v>
      </c>
      <c r="Z120" s="11">
        <f>'OddsRatio_working_3-way'!X120^(1/3)*COS('OddsRatio_working_3-way'!Y120/3)</f>
        <v>0.53091908695264833</v>
      </c>
      <c r="AA120" s="11">
        <f>'OddsRatio_working_3-way'!X120^(1/3)*COS(('OddsRatio_working_3-way'!Y120+2*PI())/3)</f>
        <v>-0.32910021893493363</v>
      </c>
      <c r="AB120" s="11">
        <f>'OddsRatio_working_3-way'!X120^(1/3)*COS(('OddsRatio_working_3-way'!Y120+4*PI())/3)</f>
        <v>-0.20181886801771479</v>
      </c>
      <c r="AC120" s="11">
        <f>'OddsRatio_working_3-way'!X120^(1/3)*SIN('OddsRatio_working_3-way'!Y120/3)</f>
        <v>7.3485922214875765E-2</v>
      </c>
      <c r="AD120" s="11">
        <f>'OddsRatio_working_3-way'!X120^(1/3)*SIN(('OddsRatio_working_3-way'!Y120+2*PI())/3)</f>
        <v>0.42304645554759496</v>
      </c>
      <c r="AE120" s="11">
        <f>'OddsRatio_working_3-way'!X120^(1/3)*SIN(('OddsRatio_working_3-way'!Y120+4*PI())/3)</f>
        <v>-0.4965323777624705</v>
      </c>
      <c r="AF120" s="11">
        <f>-'OddsRatio_working_3-way'!U120/(3*'OddsRatio_working_3-way'!X120^(1/3))*COS(('OddsRatio_working_3-way'!Y120)/3)</f>
        <v>0.53091908695264822</v>
      </c>
      <c r="AG120" s="11">
        <f>-'OddsRatio_working_3-way'!U120/(3*'OddsRatio_working_3-way'!X120^(1/3))*COS(('OddsRatio_working_3-way'!Y120+2*PI())/3)</f>
        <v>-0.32910021893493357</v>
      </c>
      <c r="AH120" s="11">
        <f>-'OddsRatio_working_3-way'!U120/(3*'OddsRatio_working_3-way'!X120^(1/3))*COS(('OddsRatio_working_3-way'!Y120+4*PI())/3)</f>
        <v>-0.20181886801771473</v>
      </c>
      <c r="AI120" s="11">
        <f>'OddsRatio_working_3-way'!U120/(3*'OddsRatio_working_3-way'!X120^(1/3))*SIN(('OddsRatio_working_3-way'!Y120)/3)</f>
        <v>-7.3485922214875751E-2</v>
      </c>
      <c r="AJ120" s="11">
        <f>'OddsRatio_working_3-way'!U120/(3*'OddsRatio_working_3-way'!X120^(1/3))*SIN(('OddsRatio_working_3-way'!Y120+2*PI())/3)</f>
        <v>-0.4230464555475949</v>
      </c>
      <c r="AK120" s="11">
        <f>'OddsRatio_working_3-way'!U120/(3*'OddsRatio_working_3-way'!X120^(1/3))*SIN(('OddsRatio_working_3-way'!Y120+4*PI())/3)</f>
        <v>0.49653237776247039</v>
      </c>
      <c r="AL120" s="11">
        <f>'OddsRatio_working_3-way'!Z120+'OddsRatio_working_3-way'!AF120</f>
        <v>1.0618381739052967</v>
      </c>
      <c r="AM120" s="11">
        <f>'OddsRatio_working_3-way'!AA120+'OddsRatio_working_3-way'!AG120</f>
        <v>-0.65820043786986715</v>
      </c>
      <c r="AN120" s="11">
        <f>'OddsRatio_working_3-way'!AB120+'OddsRatio_working_3-way'!AH120</f>
        <v>-0.40363773603542952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1.0618381739052967</v>
      </c>
      <c r="AS120" s="11">
        <f>IF(('OddsRatio_working_3-way'!X120=0),IF(Q120&gt;0,-Q120^(1/3),(-Q120)^(1/3)),'OddsRatio_working_3-way'!AM120-'OddsRatio_working_3-way'!R120/3)</f>
        <v>-0.65820043786986715</v>
      </c>
      <c r="AT120" s="11">
        <f>IF(('OddsRatio_working_3-way'!X120=0),IF(Q120&gt;0,-Q120^(1/3),(-Q120)^(1/3)),'OddsRatio_working_3-way'!AN120-'OddsRatio_working_3-way'!R120/3)</f>
        <v>-0.40363773603542952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1.56</v>
      </c>
      <c r="B121" s="4">
        <f>IF('True_Odds_Calculator_3-way'!B122="","",'True_Odds_Calculator_3-way'!B122)</f>
        <v>4.37</v>
      </c>
      <c r="C121" s="4">
        <f>IF('True_Odds_Calculator_3-way'!C122="","",'True_Odds_Calculator_3-way'!C122)</f>
        <v>5.98</v>
      </c>
      <c r="D121" s="9">
        <f t="shared" si="26"/>
        <v>0.6251214885454992</v>
      </c>
      <c r="E121" s="9">
        <f t="shared" si="27"/>
        <v>0.21697419355289926</v>
      </c>
      <c r="F121" s="9">
        <f t="shared" si="28"/>
        <v>0.15790431790160153</v>
      </c>
      <c r="G121" s="9">
        <f t="shared" si="29"/>
        <v>1.0708733031545508</v>
      </c>
      <c r="H121" s="9">
        <f t="shared" si="30"/>
        <v>1.5996890497665486</v>
      </c>
      <c r="I121" s="9">
        <f t="shared" si="31"/>
        <v>4.608843031630836</v>
      </c>
      <c r="J121" s="9">
        <f t="shared" si="32"/>
        <v>6.3329490497096632</v>
      </c>
      <c r="K121" s="11">
        <f t="shared" si="33"/>
        <v>0.64102564102564097</v>
      </c>
      <c r="L121" s="11">
        <f t="shared" si="34"/>
        <v>0.22883295194508008</v>
      </c>
      <c r="M121" s="11">
        <f t="shared" si="35"/>
        <v>0.16722408026755853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-0.23053668892200085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0.21855990071934905</v>
      </c>
      <c r="Q121" s="11">
        <f>2*'OddsRatio_working_3-way'!K121*'OddsRatio_working_3-way'!L121*'OddsRatio_working_3-way'!M121</f>
        <v>4.9059461440931318E-2</v>
      </c>
      <c r="R121" s="11">
        <f t="shared" si="36"/>
        <v>0</v>
      </c>
      <c r="S121" s="11">
        <f t="shared" si="37"/>
        <v>-0.94804823362972823</v>
      </c>
      <c r="T121" s="11">
        <f t="shared" si="38"/>
        <v>-0.21280543964752596</v>
      </c>
      <c r="U121" s="11">
        <f>'OddsRatio_working_3-way'!S121-'OddsRatio_working_3-way'!R121^2/3</f>
        <v>-0.94804823362972823</v>
      </c>
      <c r="V121" s="11">
        <f>'OddsRatio_working_3-way'!S121*'OddsRatio_working_3-way'!R121/3-2*'OddsRatio_working_3-way'!R121^3/27-'OddsRatio_working_3-way'!T121</f>
        <v>0.21280543964752596</v>
      </c>
      <c r="W121" s="11">
        <f>'OddsRatio_working_3-way'!V121^2+4*'OddsRatio_working_3-way'!U121^3/27</f>
        <v>-8.0951095505985227E-2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0.17764940940625304</v>
      </c>
      <c r="Y121" s="11">
        <f>IF('OddsRatio_working_3-way'!W121&gt;=0,IF('OddsRatio_working_3-way'!V121+SQRT('OddsRatio_working_3-way'!W121)&gt;0,0,PI()),ACOS('OddsRatio_working_3-way'!V121/(2*'OddsRatio_working_3-way'!X121)))</f>
        <v>0.9286098421845117</v>
      </c>
      <c r="Z121" s="11">
        <f>'OddsRatio_working_3-way'!X121^(1/3)*COS('OddsRatio_working_3-way'!Y121/3)</f>
        <v>0.53543665157727538</v>
      </c>
      <c r="AA121" s="11">
        <f>'OddsRatio_working_3-way'!X121^(1/3)*COS(('OddsRatio_working_3-way'!Y121+2*PI())/3)</f>
        <v>-0.41601786226201543</v>
      </c>
      <c r="AB121" s="11">
        <f>'OddsRatio_working_3-way'!X121^(1/3)*COS(('OddsRatio_working_3-way'!Y121+4*PI())/3)</f>
        <v>-0.11941878931526002</v>
      </c>
      <c r="AC121" s="11">
        <f>'OddsRatio_working_3-way'!X121^(1/3)*SIN('OddsRatio_working_3-way'!Y121/3)</f>
        <v>0.17124155460720261</v>
      </c>
      <c r="AD121" s="11">
        <f>'OddsRatio_working_3-way'!X121^(1/3)*SIN(('OddsRatio_working_3-way'!Y121+2*PI())/3)</f>
        <v>0.37808096507959627</v>
      </c>
      <c r="AE121" s="11">
        <f>'OddsRatio_working_3-way'!X121^(1/3)*SIN(('OddsRatio_working_3-way'!Y121+4*PI())/3)</f>
        <v>-0.54932251968679902</v>
      </c>
      <c r="AF121" s="11">
        <f>-'OddsRatio_working_3-way'!U121/(3*'OddsRatio_working_3-way'!X121^(1/3))*COS(('OddsRatio_working_3-way'!Y121)/3)</f>
        <v>0.53543665157727538</v>
      </c>
      <c r="AG121" s="11">
        <f>-'OddsRatio_working_3-way'!U121/(3*'OddsRatio_working_3-way'!X121^(1/3))*COS(('OddsRatio_working_3-way'!Y121+2*PI())/3)</f>
        <v>-0.41601786226201543</v>
      </c>
      <c r="AH121" s="11">
        <f>-'OddsRatio_working_3-way'!U121/(3*'OddsRatio_working_3-way'!X121^(1/3))*COS(('OddsRatio_working_3-way'!Y121+4*PI())/3)</f>
        <v>-0.11941878931526002</v>
      </c>
      <c r="AI121" s="11">
        <f>'OddsRatio_working_3-way'!U121/(3*'OddsRatio_working_3-way'!X121^(1/3))*SIN(('OddsRatio_working_3-way'!Y121)/3)</f>
        <v>-0.17124155460720261</v>
      </c>
      <c r="AJ121" s="11">
        <f>'OddsRatio_working_3-way'!U121/(3*'OddsRatio_working_3-way'!X121^(1/3))*SIN(('OddsRatio_working_3-way'!Y121+2*PI())/3)</f>
        <v>-0.37808096507959627</v>
      </c>
      <c r="AK121" s="11">
        <f>'OddsRatio_working_3-way'!U121/(3*'OddsRatio_working_3-way'!X121^(1/3))*SIN(('OddsRatio_working_3-way'!Y121+4*PI())/3)</f>
        <v>0.54932251968679902</v>
      </c>
      <c r="AL121" s="11">
        <f>'OddsRatio_working_3-way'!Z121+'OddsRatio_working_3-way'!AF121</f>
        <v>1.0708733031545508</v>
      </c>
      <c r="AM121" s="11">
        <f>'OddsRatio_working_3-way'!AA121+'OddsRatio_working_3-way'!AG121</f>
        <v>-0.83203572452403085</v>
      </c>
      <c r="AN121" s="11">
        <f>'OddsRatio_working_3-way'!AB121+'OddsRatio_working_3-way'!AH121</f>
        <v>-0.23883757863052005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1.0708733031545508</v>
      </c>
      <c r="AS121" s="11">
        <f>IF(('OddsRatio_working_3-way'!X121=0),IF(Q121&gt;0,-Q121^(1/3),(-Q121)^(1/3)),'OddsRatio_working_3-way'!AM121-'OddsRatio_working_3-way'!R121/3)</f>
        <v>-0.83203572452403085</v>
      </c>
      <c r="AT121" s="11">
        <f>IF(('OddsRatio_working_3-way'!X121=0),IF(Q121&gt;0,-Q121^(1/3),(-Q121)^(1/3)),'OddsRatio_working_3-way'!AN121-'OddsRatio_working_3-way'!R121/3)</f>
        <v>-0.23883757863052005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1.8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4.7699999999999996</v>
      </c>
      <c r="D122" s="9">
        <f t="shared" si="26"/>
        <v>0.54103831662982727</v>
      </c>
      <c r="E122" s="9">
        <f t="shared" si="27"/>
        <v>0.25886579699013595</v>
      </c>
      <c r="F122" s="9">
        <f t="shared" si="28"/>
        <v>0.20009588638003667</v>
      </c>
      <c r="G122" s="9">
        <f t="shared" si="29"/>
        <v>1.0603724109345047</v>
      </c>
      <c r="H122" s="9">
        <f t="shared" si="30"/>
        <v>1.8482979287476038</v>
      </c>
      <c r="I122" s="9">
        <f t="shared" si="31"/>
        <v>3.8630055095231639</v>
      </c>
      <c r="J122" s="9">
        <f t="shared" si="32"/>
        <v>4.9976039892230828</v>
      </c>
      <c r="K122" s="11">
        <f t="shared" si="33"/>
        <v>0.55555555555555558</v>
      </c>
      <c r="L122" s="11">
        <f t="shared" si="34"/>
        <v>0.27027027027027023</v>
      </c>
      <c r="M122" s="11">
        <f t="shared" si="35"/>
        <v>0.20964360587002098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-0.25633180350161489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0.2288451973986565</v>
      </c>
      <c r="Q122" s="11">
        <f>2*'OddsRatio_working_3-way'!K122*'OddsRatio_working_3-way'!L122*'OddsRatio_working_3-way'!M122</f>
        <v>6.2956037798805084E-2</v>
      </c>
      <c r="R122" s="11">
        <f t="shared" si="36"/>
        <v>0</v>
      </c>
      <c r="S122" s="11">
        <f t="shared" si="37"/>
        <v>-0.89276942725218555</v>
      </c>
      <c r="T122" s="11">
        <f t="shared" si="38"/>
        <v>-0.24560369387955586</v>
      </c>
      <c r="U122" s="11">
        <f>'OddsRatio_working_3-way'!S122-'OddsRatio_working_3-way'!R122^2/3</f>
        <v>-0.89276942725218555</v>
      </c>
      <c r="V122" s="11">
        <f>'OddsRatio_working_3-way'!S122*'OddsRatio_working_3-way'!R122/3-2*'OddsRatio_working_3-way'!R122^3/27-'OddsRatio_working_3-way'!T122</f>
        <v>0.24560369387955586</v>
      </c>
      <c r="W122" s="11">
        <f>'OddsRatio_working_3-way'!V122^2+4*'OddsRatio_working_3-way'!U122^3/27</f>
        <v>-4.5096675833017429E-2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0.16234057585851727</v>
      </c>
      <c r="Y122" s="11">
        <f>IF('OddsRatio_working_3-way'!W122&gt;=0,IF('OddsRatio_working_3-way'!V122+SQRT('OddsRatio_working_3-way'!W122)&gt;0,0,PI()),ACOS('OddsRatio_working_3-way'!V122/(2*'OddsRatio_working_3-way'!X122)))</f>
        <v>0.71293450963514637</v>
      </c>
      <c r="Z122" s="11">
        <f>'OddsRatio_working_3-way'!X122^(1/3)*COS('OddsRatio_working_3-way'!Y122/3)</f>
        <v>0.53018620546725226</v>
      </c>
      <c r="AA122" s="11">
        <f>'OddsRatio_working_3-way'!X122^(1/3)*COS(('OddsRatio_working_3-way'!Y122+2*PI())/3)</f>
        <v>-0.37631044608538844</v>
      </c>
      <c r="AB122" s="11">
        <f>'OddsRatio_working_3-way'!X122^(1/3)*COS(('OddsRatio_working_3-way'!Y122+4*PI())/3)</f>
        <v>-0.15387575938186349</v>
      </c>
      <c r="AC122" s="11">
        <f>'OddsRatio_working_3-way'!X122^(1/3)*SIN('OddsRatio_working_3-way'!Y122/3)</f>
        <v>0.12842272624539014</v>
      </c>
      <c r="AD122" s="11">
        <f>'OddsRatio_working_3-way'!X122^(1/3)*SIN(('OddsRatio_working_3-way'!Y122+2*PI())/3)</f>
        <v>0.39494335954802151</v>
      </c>
      <c r="AE122" s="11">
        <f>'OddsRatio_working_3-way'!X122^(1/3)*SIN(('OddsRatio_working_3-way'!Y122+4*PI())/3)</f>
        <v>-0.5233660857934116</v>
      </c>
      <c r="AF122" s="11">
        <f>-'OddsRatio_working_3-way'!U122/(3*'OddsRatio_working_3-way'!X122^(1/3))*COS(('OddsRatio_working_3-way'!Y122)/3)</f>
        <v>0.53018620546725237</v>
      </c>
      <c r="AG122" s="11">
        <f>-'OddsRatio_working_3-way'!U122/(3*'OddsRatio_working_3-way'!X122^(1/3))*COS(('OddsRatio_working_3-way'!Y122+2*PI())/3)</f>
        <v>-0.37631044608538855</v>
      </c>
      <c r="AH122" s="11">
        <f>-'OddsRatio_working_3-way'!U122/(3*'OddsRatio_working_3-way'!X122^(1/3))*COS(('OddsRatio_working_3-way'!Y122+4*PI())/3)</f>
        <v>-0.15387575938186351</v>
      </c>
      <c r="AI122" s="11">
        <f>'OddsRatio_working_3-way'!U122/(3*'OddsRatio_working_3-way'!X122^(1/3))*SIN(('OddsRatio_working_3-way'!Y122)/3)</f>
        <v>-0.12842272624539017</v>
      </c>
      <c r="AJ122" s="11">
        <f>'OddsRatio_working_3-way'!U122/(3*'OddsRatio_working_3-way'!X122^(1/3))*SIN(('OddsRatio_working_3-way'!Y122+2*PI())/3)</f>
        <v>-0.39494335954802157</v>
      </c>
      <c r="AK122" s="11">
        <f>'OddsRatio_working_3-way'!U122/(3*'OddsRatio_working_3-way'!X122^(1/3))*SIN(('OddsRatio_working_3-way'!Y122+4*PI())/3)</f>
        <v>0.52336608579341171</v>
      </c>
      <c r="AL122" s="11">
        <f>'OddsRatio_working_3-way'!Z122+'OddsRatio_working_3-way'!AF122</f>
        <v>1.0603724109345047</v>
      </c>
      <c r="AM122" s="11">
        <f>'OddsRatio_working_3-way'!AA122+'OddsRatio_working_3-way'!AG122</f>
        <v>-0.75262089217077699</v>
      </c>
      <c r="AN122" s="11">
        <f>'OddsRatio_working_3-way'!AB122+'OddsRatio_working_3-way'!AH122</f>
        <v>-0.30775151876372697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1.0603724109345047</v>
      </c>
      <c r="AS122" s="11">
        <f>IF(('OddsRatio_working_3-way'!X122=0),IF(Q122&gt;0,-Q122^(1/3),(-Q122)^(1/3)),'OddsRatio_working_3-way'!AM122-'OddsRatio_working_3-way'!R122/3)</f>
        <v>-0.75262089217077699</v>
      </c>
      <c r="AT122" s="11">
        <f>IF(('OddsRatio_working_3-way'!X122=0),IF(Q122&gt;0,-Q122^(1/3),(-Q122)^(1/3)),'OddsRatio_working_3-way'!AN122-'OddsRatio_working_3-way'!R122/3)</f>
        <v>-0.30775151876372697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2.29</v>
      </c>
      <c r="B123" s="4">
        <f>IF('True_Odds_Calculator_3-way'!B124="","",'True_Odds_Calculator_3-way'!B124)</f>
        <v>3.24</v>
      </c>
      <c r="C123" s="4">
        <f>IF('True_Odds_Calculator_3-way'!C124="","",'True_Odds_Calculator_3-way'!C124)</f>
        <v>3.48</v>
      </c>
      <c r="D123" s="9">
        <f t="shared" si="26"/>
        <v>0.42452533181453034</v>
      </c>
      <c r="E123" s="9">
        <f t="shared" si="27"/>
        <v>0.29816377161449764</v>
      </c>
      <c r="F123" s="9">
        <f t="shared" si="28"/>
        <v>0.27731089657097197</v>
      </c>
      <c r="G123" s="9">
        <f t="shared" si="29"/>
        <v>1.0508310353011439</v>
      </c>
      <c r="H123" s="9">
        <f t="shared" si="30"/>
        <v>2.3555720355384757</v>
      </c>
      <c r="I123" s="9">
        <f t="shared" si="31"/>
        <v>3.3538615190745626</v>
      </c>
      <c r="J123" s="9">
        <f t="shared" si="32"/>
        <v>3.6060609675468371</v>
      </c>
      <c r="K123" s="11">
        <f t="shared" si="33"/>
        <v>0.4366812227074236</v>
      </c>
      <c r="L123" s="11">
        <f t="shared" si="34"/>
        <v>0.30864197530864196</v>
      </c>
      <c r="M123" s="11">
        <f t="shared" si="35"/>
        <v>0.28735632183908044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-0.27754261313464246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0.2327634231296665</v>
      </c>
      <c r="Q123" s="11">
        <f>2*'OddsRatio_working_3-way'!K123*'OddsRatio_working_3-way'!L123*'OddsRatio_working_3-way'!M123</f>
        <v>7.7458709860121946E-2</v>
      </c>
      <c r="R123" s="11">
        <f t="shared" si="36"/>
        <v>0</v>
      </c>
      <c r="S123" s="11">
        <f t="shared" si="37"/>
        <v>-0.83865832529560957</v>
      </c>
      <c r="T123" s="11">
        <f t="shared" si="38"/>
        <v>-0.27908762905011958</v>
      </c>
      <c r="U123" s="11">
        <f>'OddsRatio_working_3-way'!S123-'OddsRatio_working_3-way'!R123^2/3</f>
        <v>-0.83865832529560957</v>
      </c>
      <c r="V123" s="11">
        <f>'OddsRatio_working_3-way'!S123*'OddsRatio_working_3-way'!R123/3-2*'OddsRatio_working_3-way'!R123^3/27-'OddsRatio_working_3-way'!T123</f>
        <v>0.27908762905011958</v>
      </c>
      <c r="W123" s="11">
        <f>'OddsRatio_working_3-way'!V123^2+4*'OddsRatio_working_3-way'!U123^3/27</f>
        <v>-9.4980178000659554E-3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0.14780724144040025</v>
      </c>
      <c r="Y123" s="11">
        <f>IF('OddsRatio_working_3-way'!W123&gt;=0,IF('OddsRatio_working_3-way'!V123+SQRT('OddsRatio_working_3-way'!W123)&gt;0,0,PI()),ACOS('OddsRatio_working_3-way'!V123/(2*'OddsRatio_working_3-way'!X123)))</f>
        <v>0.33596314246005088</v>
      </c>
      <c r="Z123" s="11">
        <f>'OddsRatio_working_3-way'!X123^(1/3)*COS('OddsRatio_working_3-way'!Y123/3)</f>
        <v>0.52541551765057182</v>
      </c>
      <c r="AA123" s="11">
        <f>'OddsRatio_working_3-way'!X123^(1/3)*COS(('OddsRatio_working_3-way'!Y123+2*PI())/3)</f>
        <v>-0.31387886085454214</v>
      </c>
      <c r="AB123" s="11">
        <f>'OddsRatio_working_3-way'!X123^(1/3)*COS(('OddsRatio_working_3-way'!Y123+4*PI())/3)</f>
        <v>-0.21153665679602957</v>
      </c>
      <c r="AC123" s="11">
        <f>'OddsRatio_working_3-way'!X123^(1/3)*SIN('OddsRatio_working_3-way'!Y123/3)</f>
        <v>5.9087299062641936E-2</v>
      </c>
      <c r="AD123" s="11">
        <f>'OddsRatio_working_3-way'!X123^(1/3)*SIN(('OddsRatio_working_3-way'!Y123+2*PI())/3)</f>
        <v>0.42547953629662538</v>
      </c>
      <c r="AE123" s="11">
        <f>'OddsRatio_working_3-way'!X123^(1/3)*SIN(('OddsRatio_working_3-way'!Y123+4*PI())/3)</f>
        <v>-0.48456683535926731</v>
      </c>
      <c r="AF123" s="11">
        <f>-'OddsRatio_working_3-way'!U123/(3*'OddsRatio_working_3-way'!X123^(1/3))*COS(('OddsRatio_working_3-way'!Y123)/3)</f>
        <v>0.52541551765057193</v>
      </c>
      <c r="AG123" s="11">
        <f>-'OddsRatio_working_3-way'!U123/(3*'OddsRatio_working_3-way'!X123^(1/3))*COS(('OddsRatio_working_3-way'!Y123+2*PI())/3)</f>
        <v>-0.31387886085454225</v>
      </c>
      <c r="AH123" s="11">
        <f>-'OddsRatio_working_3-way'!U123/(3*'OddsRatio_working_3-way'!X123^(1/3))*COS(('OddsRatio_working_3-way'!Y123+4*PI())/3)</f>
        <v>-0.21153665679602959</v>
      </c>
      <c r="AI123" s="11">
        <f>'OddsRatio_working_3-way'!U123/(3*'OddsRatio_working_3-way'!X123^(1/3))*SIN(('OddsRatio_working_3-way'!Y123)/3)</f>
        <v>-5.908729906264195E-2</v>
      </c>
      <c r="AJ123" s="11">
        <f>'OddsRatio_working_3-way'!U123/(3*'OddsRatio_working_3-way'!X123^(1/3))*SIN(('OddsRatio_working_3-way'!Y123+2*PI())/3)</f>
        <v>-0.42547953629662549</v>
      </c>
      <c r="AK123" s="11">
        <f>'OddsRatio_working_3-way'!U123/(3*'OddsRatio_working_3-way'!X123^(1/3))*SIN(('OddsRatio_working_3-way'!Y123+4*PI())/3)</f>
        <v>0.48456683535926742</v>
      </c>
      <c r="AL123" s="11">
        <f>'OddsRatio_working_3-way'!Z123+'OddsRatio_working_3-way'!AF123</f>
        <v>1.0508310353011439</v>
      </c>
      <c r="AM123" s="11">
        <f>'OddsRatio_working_3-way'!AA123+'OddsRatio_working_3-way'!AG123</f>
        <v>-0.62775772170908439</v>
      </c>
      <c r="AN123" s="11">
        <f>'OddsRatio_working_3-way'!AB123+'OddsRatio_working_3-way'!AH123</f>
        <v>-0.42307331359205913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1.0508310353011439</v>
      </c>
      <c r="AS123" s="11">
        <f>IF(('OddsRatio_working_3-way'!X123=0),IF(Q123&gt;0,-Q123^(1/3),(-Q123)^(1/3)),'OddsRatio_working_3-way'!AM123-'OddsRatio_working_3-way'!R123/3)</f>
        <v>-0.62775772170908439</v>
      </c>
      <c r="AT123" s="11">
        <f>IF(('OddsRatio_working_3-way'!X123=0),IF(Q123&gt;0,-Q123^(1/3),(-Q123)^(1/3)),'OddsRatio_working_3-way'!AN123-'OddsRatio_working_3-way'!R123/3)</f>
        <v>-0.42307331359205913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2.02</v>
      </c>
      <c r="B124" s="4">
        <f>IF('True_Odds_Calculator_3-way'!B125="","",'True_Odds_Calculator_3-way'!B125)</f>
        <v>3.46</v>
      </c>
      <c r="C124" s="4">
        <f>IF('True_Odds_Calculator_3-way'!C125="","",'True_Odds_Calculator_3-way'!C125)</f>
        <v>4.01</v>
      </c>
      <c r="D124" s="9">
        <f t="shared" si="26"/>
        <v>0.48194754200117429</v>
      </c>
      <c r="E124" s="9">
        <f t="shared" si="27"/>
        <v>0.27836225054978475</v>
      </c>
      <c r="F124" s="9">
        <f t="shared" si="28"/>
        <v>0.23969020744904096</v>
      </c>
      <c r="G124" s="9">
        <f t="shared" si="29"/>
        <v>1.0538378607692491</v>
      </c>
      <c r="H124" s="9">
        <f t="shared" si="30"/>
        <v>2.0749146179846343</v>
      </c>
      <c r="I124" s="9">
        <f t="shared" si="31"/>
        <v>3.5924411374923526</v>
      </c>
      <c r="J124" s="9">
        <f t="shared" si="32"/>
        <v>4.1720519609154403</v>
      </c>
      <c r="K124" s="11">
        <f t="shared" si="33"/>
        <v>0.49504950495049505</v>
      </c>
      <c r="L124" s="11">
        <f t="shared" si="34"/>
        <v>0.28901734104046245</v>
      </c>
      <c r="M124" s="11">
        <f t="shared" si="35"/>
        <v>0.24937655860349128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-0.26948210655756299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0.23156496671101962</v>
      </c>
      <c r="Q124" s="11">
        <f>2*'OddsRatio_working_3-way'!K124*'OddsRatio_working_3-way'!L124*'OddsRatio_working_3-way'!M124</f>
        <v>7.1360544440992185E-2</v>
      </c>
      <c r="R124" s="11">
        <f t="shared" si="36"/>
        <v>0</v>
      </c>
      <c r="S124" s="11">
        <f t="shared" si="37"/>
        <v>-0.85929626151840977</v>
      </c>
      <c r="T124" s="11">
        <f t="shared" si="38"/>
        <v>-0.26480624391938667</v>
      </c>
      <c r="U124" s="11">
        <f>'OddsRatio_working_3-way'!S124-'OddsRatio_working_3-way'!R124^2/3</f>
        <v>-0.85929626151840977</v>
      </c>
      <c r="V124" s="11">
        <f>'OddsRatio_working_3-way'!S124*'OddsRatio_working_3-way'!R124/3-2*'OddsRatio_working_3-way'!R124^3/27-'OddsRatio_working_3-way'!T124</f>
        <v>0.26480624391938667</v>
      </c>
      <c r="W124" s="11">
        <f>'OddsRatio_working_3-way'!V124^2+4*'OddsRatio_working_3-way'!U124^3/27</f>
        <v>-2.3877034284710275E-2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0.15329659251219838</v>
      </c>
      <c r="Y124" s="11">
        <f>IF('OddsRatio_working_3-way'!W124&gt;=0,IF('OddsRatio_working_3-way'!V124+SQRT('OddsRatio_working_3-way'!W124)&gt;0,0,PI()),ACOS('OddsRatio_working_3-way'!V124/(2*'OddsRatio_working_3-way'!X124)))</f>
        <v>0.52821995051531134</v>
      </c>
      <c r="Z124" s="11">
        <f>'OddsRatio_working_3-way'!X124^(1/3)*COS('OddsRatio_working_3-way'!Y124/3)</f>
        <v>0.52691893038462456</v>
      </c>
      <c r="AA124" s="11">
        <f>'OddsRatio_working_3-way'!X124^(1/3)*COS(('OddsRatio_working_3-way'!Y124+2*PI())/3)</f>
        <v>-0.34464687789492732</v>
      </c>
      <c r="AB124" s="11">
        <f>'OddsRatio_working_3-way'!X124^(1/3)*COS(('OddsRatio_working_3-way'!Y124+4*PI())/3)</f>
        <v>-0.18227205248969744</v>
      </c>
      <c r="AC124" s="11">
        <f>'OddsRatio_working_3-way'!X124^(1/3)*SIN('OddsRatio_working_3-way'!Y124/3)</f>
        <v>9.3747149157328222E-2</v>
      </c>
      <c r="AD124" s="11">
        <f>'OddsRatio_working_3-way'!X124^(1/3)*SIN(('OddsRatio_working_3-way'!Y124+2*PI())/3)</f>
        <v>0.40945160486934506</v>
      </c>
      <c r="AE124" s="11">
        <f>'OddsRatio_working_3-way'!X124^(1/3)*SIN(('OddsRatio_working_3-way'!Y124+4*PI())/3)</f>
        <v>-0.50319875402667302</v>
      </c>
      <c r="AF124" s="11">
        <f>-'OddsRatio_working_3-way'!U124/(3*'OddsRatio_working_3-way'!X124^(1/3))*COS(('OddsRatio_working_3-way'!Y124)/3)</f>
        <v>0.52691893038462456</v>
      </c>
      <c r="AG124" s="11">
        <f>-'OddsRatio_working_3-way'!U124/(3*'OddsRatio_working_3-way'!X124^(1/3))*COS(('OddsRatio_working_3-way'!Y124+2*PI())/3)</f>
        <v>-0.34464687789492732</v>
      </c>
      <c r="AH124" s="11">
        <f>-'OddsRatio_working_3-way'!U124/(3*'OddsRatio_working_3-way'!X124^(1/3))*COS(('OddsRatio_working_3-way'!Y124+4*PI())/3)</f>
        <v>-0.18227205248969744</v>
      </c>
      <c r="AI124" s="11">
        <f>'OddsRatio_working_3-way'!U124/(3*'OddsRatio_working_3-way'!X124^(1/3))*SIN(('OddsRatio_working_3-way'!Y124)/3)</f>
        <v>-9.3747149157328222E-2</v>
      </c>
      <c r="AJ124" s="11">
        <f>'OddsRatio_working_3-way'!U124/(3*'OddsRatio_working_3-way'!X124^(1/3))*SIN(('OddsRatio_working_3-way'!Y124+2*PI())/3)</f>
        <v>-0.40945160486934506</v>
      </c>
      <c r="AK124" s="11">
        <f>'OddsRatio_working_3-way'!U124/(3*'OddsRatio_working_3-way'!X124^(1/3))*SIN(('OddsRatio_working_3-way'!Y124+4*PI())/3)</f>
        <v>0.50319875402667302</v>
      </c>
      <c r="AL124" s="11">
        <f>'OddsRatio_working_3-way'!Z124+'OddsRatio_working_3-way'!AF124</f>
        <v>1.0538378607692491</v>
      </c>
      <c r="AM124" s="11">
        <f>'OddsRatio_working_3-way'!AA124+'OddsRatio_working_3-way'!AG124</f>
        <v>-0.68929375578985463</v>
      </c>
      <c r="AN124" s="11">
        <f>'OddsRatio_working_3-way'!AB124+'OddsRatio_working_3-way'!AH124</f>
        <v>-0.36454410497939488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1.0538378607692491</v>
      </c>
      <c r="AS124" s="11">
        <f>IF(('OddsRatio_working_3-way'!X124=0),IF(Q124&gt;0,-Q124^(1/3),(-Q124)^(1/3)),'OddsRatio_working_3-way'!AM124-'OddsRatio_working_3-way'!R124/3)</f>
        <v>-0.68929375578985463</v>
      </c>
      <c r="AT124" s="11">
        <f>IF(('OddsRatio_working_3-way'!X124=0),IF(Q124&gt;0,-Q124^(1/3),(-Q124)^(1/3)),'OddsRatio_working_3-way'!AN124-'OddsRatio_working_3-way'!R124/3)</f>
        <v>-0.36454410497939488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1.4</v>
      </c>
      <c r="B125" s="4">
        <f>IF('True_Odds_Calculator_3-way'!B126="","",'True_Odds_Calculator_3-way'!B126)</f>
        <v>4.8600000000000003</v>
      </c>
      <c r="C125" s="4">
        <f>IF('True_Odds_Calculator_3-way'!C126="","",'True_Odds_Calculator_3-way'!C126)</f>
        <v>8.5399999999999991</v>
      </c>
      <c r="D125" s="9">
        <f t="shared" si="26"/>
        <v>0.69779554111656694</v>
      </c>
      <c r="E125" s="9">
        <f t="shared" si="27"/>
        <v>0.19307756002085777</v>
      </c>
      <c r="F125" s="9">
        <f t="shared" si="28"/>
        <v>0.1091268988625753</v>
      </c>
      <c r="G125" s="9">
        <f t="shared" si="29"/>
        <v>1.0827113426372186</v>
      </c>
      <c r="H125" s="9">
        <f t="shared" si="30"/>
        <v>1.4330845370548875</v>
      </c>
      <c r="I125" s="9">
        <f t="shared" si="31"/>
        <v>5.1792657825796642</v>
      </c>
      <c r="J125" s="9">
        <f t="shared" si="32"/>
        <v>9.1636435234846267</v>
      </c>
      <c r="K125" s="11">
        <f t="shared" si="33"/>
        <v>0.7142857142857143</v>
      </c>
      <c r="L125" s="11">
        <f t="shared" si="34"/>
        <v>0.20576131687242796</v>
      </c>
      <c r="M125" s="11">
        <f t="shared" si="35"/>
        <v>0.117096018735363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-0.20035328440220457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0.20307657570212867</v>
      </c>
      <c r="Q125" s="11">
        <f>2*'OddsRatio_working_3-way'!K125*'OddsRatio_working_3-way'!L125*'OddsRatio_working_3-way'!M125</f>
        <v>3.441975859358113E-2</v>
      </c>
      <c r="R125" s="11">
        <f t="shared" si="36"/>
        <v>0</v>
      </c>
      <c r="S125" s="11">
        <f t="shared" si="37"/>
        <v>-1.013592446502934</v>
      </c>
      <c r="T125" s="11">
        <f t="shared" si="38"/>
        <v>-0.17179532991575153</v>
      </c>
      <c r="U125" s="11">
        <f>'OddsRatio_working_3-way'!S125-'OddsRatio_working_3-way'!R125^2/3</f>
        <v>-1.013592446502934</v>
      </c>
      <c r="V125" s="11">
        <f>'OddsRatio_working_3-way'!S125*'OddsRatio_working_3-way'!R125/3-2*'OddsRatio_working_3-way'!R125^3/27-'OddsRatio_working_3-way'!T125</f>
        <v>0.17179532991575153</v>
      </c>
      <c r="W125" s="11">
        <f>'OddsRatio_working_3-way'!V125^2+4*'OddsRatio_working_3-way'!U125^3/27</f>
        <v>-0.12475808529790111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0.19638719451555581</v>
      </c>
      <c r="Y125" s="11">
        <f>IF('OddsRatio_working_3-way'!W125&gt;=0,IF('OddsRatio_working_3-way'!V125+SQRT('OddsRatio_working_3-way'!W125)&gt;0,0,PI()),ACOS('OddsRatio_working_3-way'!V125/(2*'OddsRatio_working_3-way'!X125)))</f>
        <v>1.1181027932606429</v>
      </c>
      <c r="Z125" s="11">
        <f>'OddsRatio_working_3-way'!X125^(1/3)*COS('OddsRatio_working_3-way'!Y125/3)</f>
        <v>0.54135567131860929</v>
      </c>
      <c r="AA125" s="11">
        <f>'OddsRatio_working_3-way'!X125^(1/3)*COS(('OddsRatio_working_3-way'!Y125+2*PI())/3)</f>
        <v>-0.4539771522813722</v>
      </c>
      <c r="AB125" s="11">
        <f>'OddsRatio_working_3-way'!X125^(1/3)*COS(('OddsRatio_working_3-way'!Y125+4*PI())/3)</f>
        <v>-8.737851903723716E-2</v>
      </c>
      <c r="AC125" s="11">
        <f>'OddsRatio_working_3-way'!X125^(1/3)*SIN('OddsRatio_working_3-way'!Y125/3)</f>
        <v>0.21165581958805021</v>
      </c>
      <c r="AD125" s="11">
        <f>'OddsRatio_working_3-way'!X125^(1/3)*SIN(('OddsRatio_working_3-way'!Y125+2*PI())/3)</f>
        <v>0.36299985405066926</v>
      </c>
      <c r="AE125" s="11">
        <f>'OddsRatio_working_3-way'!X125^(1/3)*SIN(('OddsRatio_working_3-way'!Y125+4*PI())/3)</f>
        <v>-0.57465567363871961</v>
      </c>
      <c r="AF125" s="11">
        <f>-'OddsRatio_working_3-way'!U125/(3*'OddsRatio_working_3-way'!X125^(1/3))*COS(('OddsRatio_working_3-way'!Y125)/3)</f>
        <v>0.54135567131860929</v>
      </c>
      <c r="AG125" s="11">
        <f>-'OddsRatio_working_3-way'!U125/(3*'OddsRatio_working_3-way'!X125^(1/3))*COS(('OddsRatio_working_3-way'!Y125+2*PI())/3)</f>
        <v>-0.4539771522813722</v>
      </c>
      <c r="AH125" s="11">
        <f>-'OddsRatio_working_3-way'!U125/(3*'OddsRatio_working_3-way'!X125^(1/3))*COS(('OddsRatio_working_3-way'!Y125+4*PI())/3)</f>
        <v>-8.737851903723716E-2</v>
      </c>
      <c r="AI125" s="11">
        <f>'OddsRatio_working_3-way'!U125/(3*'OddsRatio_working_3-way'!X125^(1/3))*SIN(('OddsRatio_working_3-way'!Y125)/3)</f>
        <v>-0.21165581958805021</v>
      </c>
      <c r="AJ125" s="11">
        <f>'OddsRatio_working_3-way'!U125/(3*'OddsRatio_working_3-way'!X125^(1/3))*SIN(('OddsRatio_working_3-way'!Y125+2*PI())/3)</f>
        <v>-0.36299985405066926</v>
      </c>
      <c r="AK125" s="11">
        <f>'OddsRatio_working_3-way'!U125/(3*'OddsRatio_working_3-way'!X125^(1/3))*SIN(('OddsRatio_working_3-way'!Y125+4*PI())/3)</f>
        <v>0.57465567363871961</v>
      </c>
      <c r="AL125" s="11">
        <f>'OddsRatio_working_3-way'!Z125+'OddsRatio_working_3-way'!AF125</f>
        <v>1.0827113426372186</v>
      </c>
      <c r="AM125" s="11">
        <f>'OddsRatio_working_3-way'!AA125+'OddsRatio_working_3-way'!AG125</f>
        <v>-0.9079543045627444</v>
      </c>
      <c r="AN125" s="11">
        <f>'OddsRatio_working_3-way'!AB125+'OddsRatio_working_3-way'!AH125</f>
        <v>-0.17475703807447432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1.0827113426372186</v>
      </c>
      <c r="AS125" s="11">
        <f>IF(('OddsRatio_working_3-way'!X125=0),IF(Q125&gt;0,-Q125^(1/3),(-Q125)^(1/3)),'OddsRatio_working_3-way'!AM125-'OddsRatio_working_3-way'!R125/3)</f>
        <v>-0.9079543045627444</v>
      </c>
      <c r="AT125" s="11">
        <f>IF(('OddsRatio_working_3-way'!X125=0),IF(Q125&gt;0,-Q125^(1/3),(-Q125)^(1/3)),'OddsRatio_working_3-way'!AN125-'OddsRatio_working_3-way'!R125/3)</f>
        <v>-0.17475703807447432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3.92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2.08</v>
      </c>
      <c r="D126" s="9">
        <f t="shared" si="26"/>
        <v>0.24224082779075043</v>
      </c>
      <c r="E126" s="9">
        <f t="shared" si="27"/>
        <v>0.29414738942681601</v>
      </c>
      <c r="F126" s="9">
        <f t="shared" si="28"/>
        <v>0.46361178278243365</v>
      </c>
      <c r="G126" s="9">
        <f t="shared" si="29"/>
        <v>1.0712750950853311</v>
      </c>
      <c r="H126" s="9">
        <f t="shared" si="30"/>
        <v>4.1281232776491663</v>
      </c>
      <c r="I126" s="9">
        <f t="shared" si="31"/>
        <v>3.3996562129911418</v>
      </c>
      <c r="J126" s="9">
        <f t="shared" si="32"/>
        <v>2.1569771026921583</v>
      </c>
      <c r="K126" s="11">
        <f t="shared" si="33"/>
        <v>0.25510204081632654</v>
      </c>
      <c r="L126" s="11">
        <f t="shared" si="34"/>
        <v>0.30864197530864196</v>
      </c>
      <c r="M126" s="11">
        <f t="shared" si="35"/>
        <v>0.48076923076923073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-0.26739926739926756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0.23620559334845043</v>
      </c>
      <c r="Q126" s="11">
        <f>2*'OddsRatio_working_3-way'!K126*'OddsRatio_working_3-way'!L126*'OddsRatio_working_3-way'!M126</f>
        <v>7.5706920945016173E-2</v>
      </c>
      <c r="R126" s="11">
        <f t="shared" si="36"/>
        <v>0</v>
      </c>
      <c r="S126" s="11">
        <f t="shared" si="37"/>
        <v>-0.88334420526201274</v>
      </c>
      <c r="T126" s="11">
        <f t="shared" si="38"/>
        <v>-0.28312314271218358</v>
      </c>
      <c r="U126" s="11">
        <f>'OddsRatio_working_3-way'!S126-'OddsRatio_working_3-way'!R126^2/3</f>
        <v>-0.88334420526201274</v>
      </c>
      <c r="V126" s="11">
        <f>'OddsRatio_working_3-way'!S126*'OddsRatio_working_3-way'!R126/3-2*'OddsRatio_working_3-way'!R126^3/27-'OddsRatio_working_3-way'!T126</f>
        <v>0.28312314271218358</v>
      </c>
      <c r="W126" s="11">
        <f>'OddsRatio_working_3-way'!V126^2+4*'OddsRatio_working_3-way'!U126^3/27</f>
        <v>-2.1955481624724521E-2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0.1597765592663298</v>
      </c>
      <c r="Y126" s="11">
        <f>IF('OddsRatio_working_3-way'!W126&gt;=0,IF('OddsRatio_working_3-way'!V126+SQRT('OddsRatio_working_3-way'!W126)&gt;0,0,PI()),ACOS('OddsRatio_working_3-way'!V126/(2*'OddsRatio_working_3-way'!X126)))</f>
        <v>0.48215631509663459</v>
      </c>
      <c r="Z126" s="11">
        <f>'OddsRatio_working_3-way'!X126^(1/3)*COS('OddsRatio_working_3-way'!Y126/3)</f>
        <v>0.53563754754266568</v>
      </c>
      <c r="AA126" s="11">
        <f>'OddsRatio_working_3-way'!X126^(1/3)*COS(('OddsRatio_working_3-way'!Y126+2*PI())/3)</f>
        <v>-0.34302093173479936</v>
      </c>
      <c r="AB126" s="11">
        <f>'OddsRatio_working_3-way'!X126^(1/3)*COS(('OddsRatio_working_3-way'!Y126+4*PI())/3)</f>
        <v>-0.1926166158078664</v>
      </c>
      <c r="AC126" s="11">
        <f>'OddsRatio_working_3-way'!X126^(1/3)*SIN('OddsRatio_working_3-way'!Y126/3)</f>
        <v>8.6835972287696434E-2</v>
      </c>
      <c r="AD126" s="11">
        <f>'OddsRatio_working_3-way'!X126^(1/3)*SIN(('OddsRatio_working_3-way'!Y126+2*PI())/3)</f>
        <v>0.42045773724889535</v>
      </c>
      <c r="AE126" s="11">
        <f>'OddsRatio_working_3-way'!X126^(1/3)*SIN(('OddsRatio_working_3-way'!Y126+4*PI())/3)</f>
        <v>-0.50729370953659159</v>
      </c>
      <c r="AF126" s="11">
        <f>-'OddsRatio_working_3-way'!U126/(3*'OddsRatio_working_3-way'!X126^(1/3))*COS(('OddsRatio_working_3-way'!Y126)/3)</f>
        <v>0.53563754754266557</v>
      </c>
      <c r="AG126" s="11">
        <f>-'OddsRatio_working_3-way'!U126/(3*'OddsRatio_working_3-way'!X126^(1/3))*COS(('OddsRatio_working_3-way'!Y126+2*PI())/3)</f>
        <v>-0.34302093173479931</v>
      </c>
      <c r="AH126" s="11">
        <f>-'OddsRatio_working_3-way'!U126/(3*'OddsRatio_working_3-way'!X126^(1/3))*COS(('OddsRatio_working_3-way'!Y126+4*PI())/3)</f>
        <v>-0.19261661580786635</v>
      </c>
      <c r="AI126" s="11">
        <f>'OddsRatio_working_3-way'!U126/(3*'OddsRatio_working_3-way'!X126^(1/3))*SIN(('OddsRatio_working_3-way'!Y126)/3)</f>
        <v>-8.6835972287696406E-2</v>
      </c>
      <c r="AJ126" s="11">
        <f>'OddsRatio_working_3-way'!U126/(3*'OddsRatio_working_3-way'!X126^(1/3))*SIN(('OddsRatio_working_3-way'!Y126+2*PI())/3)</f>
        <v>-0.42045773724889524</v>
      </c>
      <c r="AK126" s="11">
        <f>'OddsRatio_working_3-way'!U126/(3*'OddsRatio_working_3-way'!X126^(1/3))*SIN(('OddsRatio_working_3-way'!Y126+4*PI())/3)</f>
        <v>0.50729370953659148</v>
      </c>
      <c r="AL126" s="11">
        <f>'OddsRatio_working_3-way'!Z126+'OddsRatio_working_3-way'!AF126</f>
        <v>1.0712750950853311</v>
      </c>
      <c r="AM126" s="11">
        <f>'OddsRatio_working_3-way'!AA126+'OddsRatio_working_3-way'!AG126</f>
        <v>-0.68604186346959861</v>
      </c>
      <c r="AN126" s="11">
        <f>'OddsRatio_working_3-way'!AB126+'OddsRatio_working_3-way'!AH126</f>
        <v>-0.38523323161573275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1.0712750950853311</v>
      </c>
      <c r="AS126" s="11">
        <f>IF(('OddsRatio_working_3-way'!X126=0),IF(Q126&gt;0,-Q126^(1/3),(-Q126)^(1/3)),'OddsRatio_working_3-way'!AM126-'OddsRatio_working_3-way'!R126/3)</f>
        <v>-0.68604186346959861</v>
      </c>
      <c r="AT126" s="11">
        <f>IF(('OddsRatio_working_3-way'!X126=0),IF(Q126&gt;0,-Q126^(1/3),(-Q126)^(1/3)),'OddsRatio_working_3-way'!AN126-'OddsRatio_working_3-way'!R126/3)</f>
        <v>-0.38523323161573275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4.07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1.86</v>
      </c>
      <c r="D127" s="9">
        <f t="shared" si="26"/>
        <v>0.2284838973647568</v>
      </c>
      <c r="E127" s="9">
        <f t="shared" si="27"/>
        <v>0.25761752285007472</v>
      </c>
      <c r="F127" s="9">
        <f t="shared" si="28"/>
        <v>0.51389857978516851</v>
      </c>
      <c r="G127" s="9">
        <f t="shared" si="29"/>
        <v>1.0998944768215191</v>
      </c>
      <c r="H127" s="9">
        <f t="shared" si="30"/>
        <v>4.376676043842064</v>
      </c>
      <c r="I127" s="9">
        <f t="shared" si="31"/>
        <v>3.8817235292723797</v>
      </c>
      <c r="J127" s="9">
        <f t="shared" si="32"/>
        <v>1.9459092500665065</v>
      </c>
      <c r="K127" s="11">
        <f t="shared" si="33"/>
        <v>0.24570024570024568</v>
      </c>
      <c r="L127" s="11">
        <f t="shared" si="34"/>
        <v>0.27624309392265195</v>
      </c>
      <c r="M127" s="11">
        <f t="shared" si="35"/>
        <v>0.5376344086021505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-0.25241908845544569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0.23901512049792209</v>
      </c>
      <c r="Q127" s="11">
        <f>2*'OddsRatio_working_3-way'!K127*'OddsRatio_working_3-way'!L127*'OddsRatio_working_3-way'!M127</f>
        <v>7.298171618257164E-2</v>
      </c>
      <c r="R127" s="11">
        <f t="shared" si="36"/>
        <v>0</v>
      </c>
      <c r="S127" s="11">
        <f t="shared" si="37"/>
        <v>-0.94689796227558465</v>
      </c>
      <c r="T127" s="11">
        <f t="shared" si="38"/>
        <v>-0.28912914878643808</v>
      </c>
      <c r="U127" s="11">
        <f>'OddsRatio_working_3-way'!S127-'OddsRatio_working_3-way'!R127^2/3</f>
        <v>-0.94689796227558465</v>
      </c>
      <c r="V127" s="11">
        <f>'OddsRatio_working_3-way'!S127*'OddsRatio_working_3-way'!R127/3-2*'OddsRatio_working_3-way'!R127^3/27-'OddsRatio_working_3-way'!T127</f>
        <v>0.28912914878643808</v>
      </c>
      <c r="W127" s="11">
        <f>'OddsRatio_working_3-way'!V127^2+4*'OddsRatio_working_3-way'!U127^3/27</f>
        <v>-4.218265051162734E-2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0.17732619320731891</v>
      </c>
      <c r="Y127" s="11">
        <f>IF('OddsRatio_working_3-way'!W127&gt;=0,IF('OddsRatio_working_3-way'!V127+SQRT('OddsRatio_working_3-way'!W127)&gt;0,0,PI()),ACOS('OddsRatio_working_3-way'!V127/(2*'OddsRatio_working_3-way'!X127)))</f>
        <v>0.61764145312483976</v>
      </c>
      <c r="Z127" s="11">
        <f>'OddsRatio_working_3-way'!X127^(1/3)*COS('OddsRatio_working_3-way'!Y127/3)</f>
        <v>0.54994723841075954</v>
      </c>
      <c r="AA127" s="11">
        <f>'OddsRatio_working_3-way'!X127^(1/3)*COS(('OddsRatio_working_3-way'!Y127+2*PI())/3)</f>
        <v>-0.37443726478596684</v>
      </c>
      <c r="AB127" s="11">
        <f>'OddsRatio_working_3-way'!X127^(1/3)*COS(('OddsRatio_working_3-way'!Y127+4*PI())/3)</f>
        <v>-0.17550997362479284</v>
      </c>
      <c r="AC127" s="11">
        <f>'OddsRatio_working_3-way'!X127^(1/3)*SIN('OddsRatio_working_3-way'!Y127/3)</f>
        <v>0.11485072510106691</v>
      </c>
      <c r="AD127" s="11">
        <f>'OddsRatio_working_3-way'!X127^(1/3)*SIN(('OddsRatio_working_3-way'!Y127+2*PI())/3)</f>
        <v>0.41884291665428153</v>
      </c>
      <c r="AE127" s="11">
        <f>'OddsRatio_working_3-way'!X127^(1/3)*SIN(('OddsRatio_working_3-way'!Y127+4*PI())/3)</f>
        <v>-0.53369364175534839</v>
      </c>
      <c r="AF127" s="11">
        <f>-'OddsRatio_working_3-way'!U127/(3*'OddsRatio_working_3-way'!X127^(1/3))*COS(('OddsRatio_working_3-way'!Y127)/3)</f>
        <v>0.54994723841075943</v>
      </c>
      <c r="AG127" s="11">
        <f>-'OddsRatio_working_3-way'!U127/(3*'OddsRatio_working_3-way'!X127^(1/3))*COS(('OddsRatio_working_3-way'!Y127+2*PI())/3)</f>
        <v>-0.37443726478596673</v>
      </c>
      <c r="AH127" s="11">
        <f>-'OddsRatio_working_3-way'!U127/(3*'OddsRatio_working_3-way'!X127^(1/3))*COS(('OddsRatio_working_3-way'!Y127+4*PI())/3)</f>
        <v>-0.17550997362479279</v>
      </c>
      <c r="AI127" s="11">
        <f>'OddsRatio_working_3-way'!U127/(3*'OddsRatio_working_3-way'!X127^(1/3))*SIN(('OddsRatio_working_3-way'!Y127)/3)</f>
        <v>-0.11485072510106688</v>
      </c>
      <c r="AJ127" s="11">
        <f>'OddsRatio_working_3-way'!U127/(3*'OddsRatio_working_3-way'!X127^(1/3))*SIN(('OddsRatio_working_3-way'!Y127+2*PI())/3)</f>
        <v>-0.41884291665428142</v>
      </c>
      <c r="AK127" s="11">
        <f>'OddsRatio_working_3-way'!U127/(3*'OddsRatio_working_3-way'!X127^(1/3))*SIN(('OddsRatio_working_3-way'!Y127+4*PI())/3)</f>
        <v>0.53369364175534828</v>
      </c>
      <c r="AL127" s="11">
        <f>'OddsRatio_working_3-way'!Z127+'OddsRatio_working_3-way'!AF127</f>
        <v>1.0998944768215191</v>
      </c>
      <c r="AM127" s="11">
        <f>'OddsRatio_working_3-way'!AA127+'OddsRatio_working_3-way'!AG127</f>
        <v>-0.74887452957193357</v>
      </c>
      <c r="AN127" s="11">
        <f>'OddsRatio_working_3-way'!AB127+'OddsRatio_working_3-way'!AH127</f>
        <v>-0.35101994724958563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1.0998944768215191</v>
      </c>
      <c r="AS127" s="11">
        <f>IF(('OddsRatio_working_3-way'!X127=0),IF(Q127&gt;0,-Q127^(1/3),(-Q127)^(1/3)),'OddsRatio_working_3-way'!AM127-'OddsRatio_working_3-way'!R127/3)</f>
        <v>-0.74887452957193357</v>
      </c>
      <c r="AT127" s="11">
        <f>IF(('OddsRatio_working_3-way'!X127=0),IF(Q127&gt;0,-Q127^(1/3),(-Q127)^(1/3)),'OddsRatio_working_3-way'!AN127-'OddsRatio_working_3-way'!R127/3)</f>
        <v>-0.35101994724958563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2.4900000000000002</v>
      </c>
      <c r="B128" s="4">
        <f>IF('True_Odds_Calculator_3-way'!B129="","",'True_Odds_Calculator_3-way'!B129)</f>
        <v>3.3</v>
      </c>
      <c r="C128" s="4">
        <f>IF('True_Odds_Calculator_3-way'!C129="","",'True_Odds_Calculator_3-way'!C129)</f>
        <v>2.86</v>
      </c>
      <c r="D128" s="9">
        <f t="shared" si="26"/>
        <v>0.38231627796799178</v>
      </c>
      <c r="E128" s="9">
        <f t="shared" si="27"/>
        <v>0.28621033920372657</v>
      </c>
      <c r="F128" s="9">
        <f t="shared" si="28"/>
        <v>0.33147338282828176</v>
      </c>
      <c r="G128" s="9">
        <f t="shared" si="29"/>
        <v>1.0843190768174304</v>
      </c>
      <c r="H128" s="9">
        <f t="shared" si="30"/>
        <v>2.6156354244579716</v>
      </c>
      <c r="I128" s="9">
        <f t="shared" si="31"/>
        <v>3.4939338766800905</v>
      </c>
      <c r="J128" s="9">
        <f t="shared" si="32"/>
        <v>3.0168334828804197</v>
      </c>
      <c r="K128" s="11">
        <f t="shared" si="33"/>
        <v>0.40160642570281119</v>
      </c>
      <c r="L128" s="11">
        <f t="shared" si="34"/>
        <v>0.30303030303030304</v>
      </c>
      <c r="M128" s="11">
        <f t="shared" si="35"/>
        <v>0.34965034965034969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-0.27123624823515302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0.24041918894054712</v>
      </c>
      <c r="Q128" s="11">
        <f>2*'OddsRatio_working_3-way'!K128*'OddsRatio_working_3-way'!L128*'OddsRatio_working_3-way'!M128</f>
        <v>8.5104137678069763E-2</v>
      </c>
      <c r="R128" s="11">
        <f t="shared" si="36"/>
        <v>0</v>
      </c>
      <c r="S128" s="11">
        <f t="shared" si="37"/>
        <v>-0.88638296136625327</v>
      </c>
      <c r="T128" s="11">
        <f t="shared" si="38"/>
        <v>-0.31376388012964712</v>
      </c>
      <c r="U128" s="11">
        <f>'OddsRatio_working_3-way'!S128-'OddsRatio_working_3-way'!R128^2/3</f>
        <v>-0.88638296136625327</v>
      </c>
      <c r="V128" s="11">
        <f>'OddsRatio_working_3-way'!S128*'OddsRatio_working_3-way'!R128/3-2*'OddsRatio_working_3-way'!R128^3/27-'OddsRatio_working_3-way'!T128</f>
        <v>0.31376388012964712</v>
      </c>
      <c r="W128" s="11">
        <f>'OddsRatio_working_3-way'!V128^2+4*'OddsRatio_working_3-way'!U128^3/27</f>
        <v>-4.7238890517457138E-3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0.16060172907362896</v>
      </c>
      <c r="Y128" s="11">
        <f>IF('OddsRatio_working_3-way'!W128&gt;=0,IF('OddsRatio_working_3-way'!V128+SQRT('OddsRatio_working_3-way'!W128)&gt;0,0,PI()),ACOS('OddsRatio_working_3-way'!V128/(2*'OddsRatio_working_3-way'!X128)))</f>
        <v>0.21564573371991891</v>
      </c>
      <c r="Z128" s="11">
        <f>'OddsRatio_working_3-way'!X128^(1/3)*COS('OddsRatio_working_3-way'!Y128/3)</f>
        <v>0.54215953840871522</v>
      </c>
      <c r="AA128" s="11">
        <f>'OddsRatio_working_3-way'!X128^(1/3)*COS(('OddsRatio_working_3-way'!Y128+2*PI())/3)</f>
        <v>-0.3048882966183098</v>
      </c>
      <c r="AB128" s="11">
        <f>'OddsRatio_working_3-way'!X128^(1/3)*COS(('OddsRatio_working_3-way'!Y128+4*PI())/3)</f>
        <v>-0.23727124179040535</v>
      </c>
      <c r="AC128" s="11">
        <f>'OddsRatio_working_3-way'!X128^(1/3)*SIN('OddsRatio_working_3-way'!Y128/3)</f>
        <v>3.9038724806700287E-2</v>
      </c>
      <c r="AD128" s="11">
        <f>'OddsRatio_working_3-way'!X128^(1/3)*SIN(('OddsRatio_working_3-way'!Y128+2*PI())/3)</f>
        <v>0.45000457076264239</v>
      </c>
      <c r="AE128" s="11">
        <f>'OddsRatio_working_3-way'!X128^(1/3)*SIN(('OddsRatio_working_3-way'!Y128+4*PI())/3)</f>
        <v>-0.48904329556934267</v>
      </c>
      <c r="AF128" s="11">
        <f>-'OddsRatio_working_3-way'!U128/(3*'OddsRatio_working_3-way'!X128^(1/3))*COS(('OddsRatio_working_3-way'!Y128)/3)</f>
        <v>0.54215953840871511</v>
      </c>
      <c r="AG128" s="11">
        <f>-'OddsRatio_working_3-way'!U128/(3*'OddsRatio_working_3-way'!X128^(1/3))*COS(('OddsRatio_working_3-way'!Y128+2*PI())/3)</f>
        <v>-0.30488829661830974</v>
      </c>
      <c r="AH128" s="11">
        <f>-'OddsRatio_working_3-way'!U128/(3*'OddsRatio_working_3-way'!X128^(1/3))*COS(('OddsRatio_working_3-way'!Y128+4*PI())/3)</f>
        <v>-0.23727124179040532</v>
      </c>
      <c r="AI128" s="11">
        <f>'OddsRatio_working_3-way'!U128/(3*'OddsRatio_working_3-way'!X128^(1/3))*SIN(('OddsRatio_working_3-way'!Y128)/3)</f>
        <v>-3.903872480670028E-2</v>
      </c>
      <c r="AJ128" s="11">
        <f>'OddsRatio_working_3-way'!U128/(3*'OddsRatio_working_3-way'!X128^(1/3))*SIN(('OddsRatio_working_3-way'!Y128+2*PI())/3)</f>
        <v>-0.45000457076264228</v>
      </c>
      <c r="AK128" s="11">
        <f>'OddsRatio_working_3-way'!U128/(3*'OddsRatio_working_3-way'!X128^(1/3))*SIN(('OddsRatio_working_3-way'!Y128+4*PI())/3)</f>
        <v>0.48904329556934256</v>
      </c>
      <c r="AL128" s="11">
        <f>'OddsRatio_working_3-way'!Z128+'OddsRatio_working_3-way'!AF128</f>
        <v>1.0843190768174304</v>
      </c>
      <c r="AM128" s="11">
        <f>'OddsRatio_working_3-way'!AA128+'OddsRatio_working_3-way'!AG128</f>
        <v>-0.60977659323661948</v>
      </c>
      <c r="AN128" s="11">
        <f>'OddsRatio_working_3-way'!AB128+'OddsRatio_working_3-way'!AH128</f>
        <v>-0.47454248358081064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1.0843190768174304</v>
      </c>
      <c r="AS128" s="11">
        <f>IF(('OddsRatio_working_3-way'!X128=0),IF(Q128&gt;0,-Q128^(1/3),(-Q128)^(1/3)),'OddsRatio_working_3-way'!AM128-'OddsRatio_working_3-way'!R128/3)</f>
        <v>-0.60977659323661948</v>
      </c>
      <c r="AT128" s="11">
        <f>IF(('OddsRatio_working_3-way'!X128=0),IF(Q128&gt;0,-Q128^(1/3),(-Q128)^(1/3)),'OddsRatio_working_3-way'!AN128-'OddsRatio_working_3-way'!R128/3)</f>
        <v>-0.47454248358081064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2.74</v>
      </c>
      <c r="B129" s="4">
        <f>IF('True_Odds_Calculator_3-way'!B130="","",'True_Odds_Calculator_3-way'!B130)</f>
        <v>3.32</v>
      </c>
      <c r="C129" s="4">
        <f>IF('True_Odds_Calculator_3-way'!C130="","",'True_Odds_Calculator_3-way'!C130)</f>
        <v>2.73</v>
      </c>
      <c r="D129" s="9">
        <f t="shared" si="26"/>
        <v>0.3537943466576971</v>
      </c>
      <c r="E129" s="9">
        <f t="shared" si="27"/>
        <v>0.2910924782863446</v>
      </c>
      <c r="F129" s="9">
        <f t="shared" si="28"/>
        <v>0.35511317505595852</v>
      </c>
      <c r="G129" s="9">
        <f t="shared" si="29"/>
        <v>1.0497130971723752</v>
      </c>
      <c r="H129" s="9">
        <f t="shared" si="30"/>
        <v>2.8265007890799323</v>
      </c>
      <c r="I129" s="9">
        <f t="shared" si="31"/>
        <v>3.4353343854399099</v>
      </c>
      <c r="J129" s="9">
        <f t="shared" si="32"/>
        <v>2.8160036581082091</v>
      </c>
      <c r="K129" s="11">
        <f t="shared" si="33"/>
        <v>0.36496350364963503</v>
      </c>
      <c r="L129" s="11">
        <f t="shared" si="34"/>
        <v>0.30120481927710846</v>
      </c>
      <c r="M129" s="11">
        <f t="shared" si="35"/>
        <v>0.36630036630036628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-0.28121083032700311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0.23314562493174751</v>
      </c>
      <c r="Q129" s="11">
        <f>2*'OddsRatio_working_3-way'!K129*'OddsRatio_working_3-way'!L129*'OddsRatio_working_3-way'!M129</f>
        <v>8.0533894622365293E-2</v>
      </c>
      <c r="R129" s="11">
        <f t="shared" si="36"/>
        <v>0</v>
      </c>
      <c r="S129" s="11">
        <f t="shared" si="37"/>
        <v>-0.82907768758634415</v>
      </c>
      <c r="T129" s="11">
        <f t="shared" si="38"/>
        <v>-0.28638262092792544</v>
      </c>
      <c r="U129" s="11">
        <f>'OddsRatio_working_3-way'!S129-'OddsRatio_working_3-way'!R129^2/3</f>
        <v>-0.82907768758634415</v>
      </c>
      <c r="V129" s="11">
        <f>'OddsRatio_working_3-way'!S129*'OddsRatio_working_3-way'!R129/3-2*'OddsRatio_working_3-way'!R129^3/27-'OddsRatio_working_3-way'!T129</f>
        <v>0.28638262092792544</v>
      </c>
      <c r="W129" s="11">
        <f>'OddsRatio_working_3-way'!V129^2+4*'OddsRatio_working_3-way'!U129^3/27</f>
        <v>-2.4121017332657951E-3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0.14528171538670448</v>
      </c>
      <c r="Y129" s="11">
        <f>IF('OddsRatio_working_3-way'!W129&gt;=0,IF('OddsRatio_working_3-way'!V129+SQRT('OddsRatio_working_3-way'!W129)&gt;0,0,PI()),ACOS('OddsRatio_working_3-way'!V129/(2*'OddsRatio_working_3-way'!X129)))</f>
        <v>0.1698426858657005</v>
      </c>
      <c r="Z129" s="11">
        <f>'OddsRatio_working_3-way'!X129^(1/3)*COS('OddsRatio_working_3-way'!Y129/3)</f>
        <v>0.52485654858618769</v>
      </c>
      <c r="AA129" s="11">
        <f>'OddsRatio_working_3-way'!X129^(1/3)*COS(('OddsRatio_working_3-way'!Y129+2*PI())/3)</f>
        <v>-0.28818918365654939</v>
      </c>
      <c r="AB129" s="11">
        <f>'OddsRatio_working_3-way'!X129^(1/3)*COS(('OddsRatio_working_3-way'!Y129+4*PI())/3)</f>
        <v>-0.23666736492963819</v>
      </c>
      <c r="AC129" s="11">
        <f>'OddsRatio_working_3-way'!X129^(1/3)*SIN('OddsRatio_working_3-way'!Y129/3)</f>
        <v>2.9746135911121296E-2</v>
      </c>
      <c r="AD129" s="11">
        <f>'OddsRatio_working_3-way'!X129^(1/3)*SIN(('OddsRatio_working_3-way'!Y129+2*PI())/3)</f>
        <v>0.43966603646269942</v>
      </c>
      <c r="AE129" s="11">
        <f>'OddsRatio_working_3-way'!X129^(1/3)*SIN(('OddsRatio_working_3-way'!Y129+4*PI())/3)</f>
        <v>-0.46941217237382071</v>
      </c>
      <c r="AF129" s="11">
        <f>-'OddsRatio_working_3-way'!U129/(3*'OddsRatio_working_3-way'!X129^(1/3))*COS(('OddsRatio_working_3-way'!Y129)/3)</f>
        <v>0.52485654858618758</v>
      </c>
      <c r="AG129" s="11">
        <f>-'OddsRatio_working_3-way'!U129/(3*'OddsRatio_working_3-way'!X129^(1/3))*COS(('OddsRatio_working_3-way'!Y129+2*PI())/3)</f>
        <v>-0.28818918365654933</v>
      </c>
      <c r="AH129" s="11">
        <f>-'OddsRatio_working_3-way'!U129/(3*'OddsRatio_working_3-way'!X129^(1/3))*COS(('OddsRatio_working_3-way'!Y129+4*PI())/3)</f>
        <v>-0.23666736492963814</v>
      </c>
      <c r="AI129" s="11">
        <f>'OddsRatio_working_3-way'!U129/(3*'OddsRatio_working_3-way'!X129^(1/3))*SIN(('OddsRatio_working_3-way'!Y129)/3)</f>
        <v>-2.9746135911121289E-2</v>
      </c>
      <c r="AJ129" s="11">
        <f>'OddsRatio_working_3-way'!U129/(3*'OddsRatio_working_3-way'!X129^(1/3))*SIN(('OddsRatio_working_3-way'!Y129+2*PI())/3)</f>
        <v>-0.43966603646269936</v>
      </c>
      <c r="AK129" s="11">
        <f>'OddsRatio_working_3-way'!U129/(3*'OddsRatio_working_3-way'!X129^(1/3))*SIN(('OddsRatio_working_3-way'!Y129+4*PI())/3)</f>
        <v>0.4694121723738206</v>
      </c>
      <c r="AL129" s="11">
        <f>'OddsRatio_working_3-way'!Z129+'OddsRatio_working_3-way'!AF129</f>
        <v>1.0497130971723752</v>
      </c>
      <c r="AM129" s="11">
        <f>'OddsRatio_working_3-way'!AA129+'OddsRatio_working_3-way'!AG129</f>
        <v>-0.57637836731309866</v>
      </c>
      <c r="AN129" s="11">
        <f>'OddsRatio_working_3-way'!AB129+'OddsRatio_working_3-way'!AH129</f>
        <v>-0.47333472985927633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1.0497130971723752</v>
      </c>
      <c r="AS129" s="11">
        <f>IF(('OddsRatio_working_3-way'!X129=0),IF(Q129&gt;0,-Q129^(1/3),(-Q129)^(1/3)),'OddsRatio_working_3-way'!AM129-'OddsRatio_working_3-way'!R129/3)</f>
        <v>-0.57637836731309866</v>
      </c>
      <c r="AT129" s="11">
        <f>IF(('OddsRatio_working_3-way'!X129=0),IF(Q129&gt;0,-Q129^(1/3),(-Q129)^(1/3)),'OddsRatio_working_3-way'!AN129-'OddsRatio_working_3-way'!R129/3)</f>
        <v>-0.47333472985927633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1.44</v>
      </c>
      <c r="B130" s="4">
        <f>IF('True_Odds_Calculator_3-way'!B131="","",'True_Odds_Calculator_3-way'!B131)</f>
        <v>5.0199999999999996</v>
      </c>
      <c r="C130" s="4">
        <f>IF('True_Odds_Calculator_3-way'!C131="","",'True_Odds_Calculator_3-way'!C131)</f>
        <v>6.97</v>
      </c>
      <c r="D130" s="9">
        <f t="shared" si="26"/>
        <v>0.67816321818440917</v>
      </c>
      <c r="E130" s="9">
        <f t="shared" si="27"/>
        <v>0.18741136418270571</v>
      </c>
      <c r="F130" s="9">
        <f t="shared" si="28"/>
        <v>0.13442541763288515</v>
      </c>
      <c r="G130" s="9">
        <f t="shared" si="29"/>
        <v>1.078571075201209</v>
      </c>
      <c r="H130" s="9">
        <f t="shared" si="30"/>
        <v>1.4745712730885319</v>
      </c>
      <c r="I130" s="9">
        <f t="shared" si="31"/>
        <v>5.3358557223088603</v>
      </c>
      <c r="J130" s="9">
        <f t="shared" si="32"/>
        <v>7.4390693189512183</v>
      </c>
      <c r="K130" s="11">
        <f t="shared" si="33"/>
        <v>0.69444444444444442</v>
      </c>
      <c r="L130" s="11">
        <f t="shared" si="34"/>
        <v>0.19920318725099603</v>
      </c>
      <c r="M130" s="11">
        <f t="shared" si="35"/>
        <v>0.14347202295552366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-0.20958204484786824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0.20700713803482074</v>
      </c>
      <c r="Q130" s="11">
        <f>2*'OddsRatio_working_3-way'!K130*'OddsRatio_working_3-way'!L130*'OddsRatio_working_3-way'!M130</f>
        <v>3.9694561464011638E-2</v>
      </c>
      <c r="R130" s="11">
        <f t="shared" si="36"/>
        <v>0</v>
      </c>
      <c r="S130" s="11">
        <f t="shared" si="37"/>
        <v>-0.98771408679156369</v>
      </c>
      <c r="T130" s="11">
        <f t="shared" si="38"/>
        <v>-0.18939867436079838</v>
      </c>
      <c r="U130" s="11">
        <f>'OddsRatio_working_3-way'!S130-'OddsRatio_working_3-way'!R130^2/3</f>
        <v>-0.98771408679156369</v>
      </c>
      <c r="V130" s="11">
        <f>'OddsRatio_working_3-way'!S130*'OddsRatio_working_3-way'!R130/3-2*'OddsRatio_working_3-way'!R130^3/27-'OddsRatio_working_3-way'!T130</f>
        <v>0.18939867436079838</v>
      </c>
      <c r="W130" s="11">
        <f>'OddsRatio_working_3-way'!V130^2+4*'OddsRatio_working_3-way'!U130^3/27</f>
        <v>-0.10688269576282253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0.18891436791073507</v>
      </c>
      <c r="Y130" s="11">
        <f>IF('OddsRatio_working_3-way'!W130&gt;=0,IF('OddsRatio_working_3-way'!V130+SQRT('OddsRatio_working_3-way'!W130)&gt;0,0,PI()),ACOS('OddsRatio_working_3-way'!V130/(2*'OddsRatio_working_3-way'!X130)))</f>
        <v>1.0457168055115853</v>
      </c>
      <c r="Z130" s="11">
        <f>'OddsRatio_working_3-way'!X130^(1/3)*COS('OddsRatio_working_3-way'!Y130/3)</f>
        <v>0.53928553760060449</v>
      </c>
      <c r="AA130" s="11">
        <f>'OddsRatio_working_3-way'!X130^(1/3)*COS(('OddsRatio_working_3-way'!Y130+2*PI())/3)</f>
        <v>-0.43936858710444582</v>
      </c>
      <c r="AB130" s="11">
        <f>'OddsRatio_working_3-way'!X130^(1/3)*COS(('OddsRatio_working_3-way'!Y130+4*PI())/3)</f>
        <v>-9.9916950496158827E-2</v>
      </c>
      <c r="AC130" s="11">
        <f>'OddsRatio_working_3-way'!X130^(1/3)*SIN('OddsRatio_working_3-way'!Y130/3)</f>
        <v>0.19598249377265375</v>
      </c>
      <c r="AD130" s="11">
        <f>'OddsRatio_working_3-way'!X130^(1/3)*SIN(('OddsRatio_working_3-way'!Y130+2*PI())/3)</f>
        <v>0.36904372856934481</v>
      </c>
      <c r="AE130" s="11">
        <f>'OddsRatio_working_3-way'!X130^(1/3)*SIN(('OddsRatio_working_3-way'!Y130+4*PI())/3)</f>
        <v>-0.56502622234199851</v>
      </c>
      <c r="AF130" s="11">
        <f>-'OddsRatio_working_3-way'!U130/(3*'OddsRatio_working_3-way'!X130^(1/3))*COS(('OddsRatio_working_3-way'!Y130)/3)</f>
        <v>0.53928553760060438</v>
      </c>
      <c r="AG130" s="11">
        <f>-'OddsRatio_working_3-way'!U130/(3*'OddsRatio_working_3-way'!X130^(1/3))*COS(('OddsRatio_working_3-way'!Y130+2*PI())/3)</f>
        <v>-0.43936858710444576</v>
      </c>
      <c r="AH130" s="11">
        <f>-'OddsRatio_working_3-way'!U130/(3*'OddsRatio_working_3-way'!X130^(1/3))*COS(('OddsRatio_working_3-way'!Y130+4*PI())/3)</f>
        <v>-9.9916950496158813E-2</v>
      </c>
      <c r="AI130" s="11">
        <f>'OddsRatio_working_3-way'!U130/(3*'OddsRatio_working_3-way'!X130^(1/3))*SIN(('OddsRatio_working_3-way'!Y130)/3)</f>
        <v>-0.19598249377265373</v>
      </c>
      <c r="AJ130" s="11">
        <f>'OddsRatio_working_3-way'!U130/(3*'OddsRatio_working_3-way'!X130^(1/3))*SIN(('OddsRatio_working_3-way'!Y130+2*PI())/3)</f>
        <v>-0.36904372856934475</v>
      </c>
      <c r="AK130" s="11">
        <f>'OddsRatio_working_3-way'!U130/(3*'OddsRatio_working_3-way'!X130^(1/3))*SIN(('OddsRatio_working_3-way'!Y130+4*PI())/3)</f>
        <v>0.5650262223419984</v>
      </c>
      <c r="AL130" s="11">
        <f>'OddsRatio_working_3-way'!Z130+'OddsRatio_working_3-way'!AF130</f>
        <v>1.078571075201209</v>
      </c>
      <c r="AM130" s="11">
        <f>'OddsRatio_working_3-way'!AA130+'OddsRatio_working_3-way'!AG130</f>
        <v>-0.87873717420889164</v>
      </c>
      <c r="AN130" s="11">
        <f>'OddsRatio_working_3-way'!AB130+'OddsRatio_working_3-way'!AH130</f>
        <v>-0.19983390099231763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1.078571075201209</v>
      </c>
      <c r="AS130" s="11">
        <f>IF(('OddsRatio_working_3-way'!X130=0),IF(Q130&gt;0,-Q130^(1/3),(-Q130)^(1/3)),'OddsRatio_working_3-way'!AM130-'OddsRatio_working_3-way'!R130/3)</f>
        <v>-0.87873717420889164</v>
      </c>
      <c r="AT130" s="11">
        <f>IF(('OddsRatio_working_3-way'!X130=0),IF(Q130&gt;0,-Q130^(1/3),(-Q130)^(1/3)),'OddsRatio_working_3-way'!AN130-'OddsRatio_working_3-way'!R130/3)</f>
        <v>-0.19983390099231763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3.24</v>
      </c>
      <c r="B131" s="4">
        <f>IF('True_Odds_Calculator_3-way'!B132="","",'True_Odds_Calculator_3-way'!B132)</f>
        <v>2.96</v>
      </c>
      <c r="C131" s="4">
        <f>IF('True_Odds_Calculator_3-way'!C132="","",'True_Odds_Calculator_3-way'!C132)</f>
        <v>2.59</v>
      </c>
      <c r="D131" s="9">
        <f t="shared" si="26"/>
        <v>0.29834750437300234</v>
      </c>
      <c r="E131" s="9">
        <f t="shared" si="27"/>
        <v>0.32703019876128331</v>
      </c>
      <c r="F131" s="9">
        <f t="shared" si="28"/>
        <v>0.37462229686571447</v>
      </c>
      <c r="G131" s="9">
        <f t="shared" si="29"/>
        <v>1.0499089708169103</v>
      </c>
      <c r="H131" s="9">
        <f t="shared" si="30"/>
        <v>3.3517960946298793</v>
      </c>
      <c r="I131" s="9">
        <f t="shared" si="31"/>
        <v>3.0578215828011439</v>
      </c>
      <c r="J131" s="9">
        <f t="shared" si="32"/>
        <v>2.6693552635988875</v>
      </c>
      <c r="K131" s="11">
        <f t="shared" si="33"/>
        <v>0.30864197530864196</v>
      </c>
      <c r="L131" s="11">
        <f t="shared" si="34"/>
        <v>0.33783783783783783</v>
      </c>
      <c r="M131" s="11">
        <f t="shared" si="35"/>
        <v>0.38610038610038611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-0.28103779455130817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0.23309989526205743</v>
      </c>
      <c r="Q131" s="11">
        <f>2*'OddsRatio_working_3-way'!K131*'OddsRatio_working_3-way'!L131*'OddsRatio_working_3-way'!M131</f>
        <v>8.051809853611655E-2</v>
      </c>
      <c r="R131" s="11">
        <f t="shared" si="36"/>
        <v>0</v>
      </c>
      <c r="S131" s="11">
        <f t="shared" si="37"/>
        <v>-0.82942543594257079</v>
      </c>
      <c r="T131" s="11">
        <f t="shared" si="38"/>
        <v>-0.28650274125822822</v>
      </c>
      <c r="U131" s="11">
        <f>'OddsRatio_working_3-way'!S131-'OddsRatio_working_3-way'!R131^2/3</f>
        <v>-0.82942543594257079</v>
      </c>
      <c r="V131" s="11">
        <f>'OddsRatio_working_3-way'!S131*'OddsRatio_working_3-way'!R131/3-2*'OddsRatio_working_3-way'!R131^3/27-'OddsRatio_working_3-way'!T131</f>
        <v>0.28650274125822822</v>
      </c>
      <c r="W131" s="11">
        <f>'OddsRatio_working_3-way'!V131^2+4*'OddsRatio_working_3-way'!U131^3/27</f>
        <v>-2.4495674413333862E-3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0.14537313041773972</v>
      </c>
      <c r="Y131" s="11">
        <f>IF('OddsRatio_working_3-way'!W131&gt;=0,IF('OddsRatio_working_3-way'!V131+SQRT('OddsRatio_working_3-way'!W131)&gt;0,0,PI()),ACOS('OddsRatio_working_3-way'!V131/(2*'OddsRatio_working_3-way'!X131)))</f>
        <v>0.17106086874445037</v>
      </c>
      <c r="Z131" s="11">
        <f>'OddsRatio_working_3-way'!X131^(1/3)*COS('OddsRatio_working_3-way'!Y131/3)</f>
        <v>0.52495448540845524</v>
      </c>
      <c r="AA131" s="11">
        <f>'OddsRatio_working_3-way'!X131^(1/3)*COS(('OddsRatio_working_3-way'!Y131+2*PI())/3)</f>
        <v>-0.28842816123904497</v>
      </c>
      <c r="AB131" s="11">
        <f>'OddsRatio_working_3-way'!X131^(1/3)*COS(('OddsRatio_working_3-way'!Y131+4*PI())/3)</f>
        <v>-0.23652632416941027</v>
      </c>
      <c r="AC131" s="11">
        <f>'OddsRatio_working_3-way'!X131^(1/3)*SIN('OddsRatio_working_3-way'!Y131/3)</f>
        <v>2.996553960358973E-2</v>
      </c>
      <c r="AD131" s="11">
        <f>'OddsRatio_working_3-way'!X131^(1/3)*SIN(('OddsRatio_working_3-way'!Y131+2*PI())/3)</f>
        <v>0.43964115039251472</v>
      </c>
      <c r="AE131" s="11">
        <f>'OddsRatio_working_3-way'!X131^(1/3)*SIN(('OddsRatio_working_3-way'!Y131+4*PI())/3)</f>
        <v>-0.46960668999610444</v>
      </c>
      <c r="AF131" s="11">
        <f>-'OddsRatio_working_3-way'!U131/(3*'OddsRatio_working_3-way'!X131^(1/3))*COS(('OddsRatio_working_3-way'!Y131)/3)</f>
        <v>0.52495448540845513</v>
      </c>
      <c r="AG131" s="11">
        <f>-'OddsRatio_working_3-way'!U131/(3*'OddsRatio_working_3-way'!X131^(1/3))*COS(('OddsRatio_working_3-way'!Y131+2*PI())/3)</f>
        <v>-0.28842816123904491</v>
      </c>
      <c r="AH131" s="11">
        <f>-'OddsRatio_working_3-way'!U131/(3*'OddsRatio_working_3-way'!X131^(1/3))*COS(('OddsRatio_working_3-way'!Y131+4*PI())/3)</f>
        <v>-0.23652632416941025</v>
      </c>
      <c r="AI131" s="11">
        <f>'OddsRatio_working_3-way'!U131/(3*'OddsRatio_working_3-way'!X131^(1/3))*SIN(('OddsRatio_working_3-way'!Y131)/3)</f>
        <v>-2.9965539603589726E-2</v>
      </c>
      <c r="AJ131" s="11">
        <f>'OddsRatio_working_3-way'!U131/(3*'OddsRatio_working_3-way'!X131^(1/3))*SIN(('OddsRatio_working_3-way'!Y131+2*PI())/3)</f>
        <v>-0.43964115039251461</v>
      </c>
      <c r="AK131" s="11">
        <f>'OddsRatio_working_3-way'!U131/(3*'OddsRatio_working_3-way'!X131^(1/3))*SIN(('OddsRatio_working_3-way'!Y131+4*PI())/3)</f>
        <v>0.46960668999610433</v>
      </c>
      <c r="AL131" s="11">
        <f>'OddsRatio_working_3-way'!Z131+'OddsRatio_working_3-way'!AF131</f>
        <v>1.0499089708169103</v>
      </c>
      <c r="AM131" s="11">
        <f>'OddsRatio_working_3-way'!AA131+'OddsRatio_working_3-way'!AG131</f>
        <v>-0.57685632247808982</v>
      </c>
      <c r="AN131" s="11">
        <f>'OddsRatio_working_3-way'!AB131+'OddsRatio_working_3-way'!AH131</f>
        <v>-0.47305264833882055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1.0499089708169103</v>
      </c>
      <c r="AS131" s="11">
        <f>IF(('OddsRatio_working_3-way'!X131=0),IF(Q131&gt;0,-Q131^(1/3),(-Q131)^(1/3)),'OddsRatio_working_3-way'!AM131-'OddsRatio_working_3-way'!R131/3)</f>
        <v>-0.57685632247808982</v>
      </c>
      <c r="AT131" s="11">
        <f>IF(('OddsRatio_working_3-way'!X131=0),IF(Q131&gt;0,-Q131^(1/3),(-Q131)^(1/3)),'OddsRatio_working_3-way'!AN131-'OddsRatio_working_3-way'!R131/3)</f>
        <v>-0.47305264833882055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5.0599999999999996</v>
      </c>
      <c r="B132" s="4">
        <f>IF('True_Odds_Calculator_3-way'!B133="","",'True_Odds_Calculator_3-way'!B133)</f>
        <v>3.32</v>
      </c>
      <c r="C132" s="4">
        <f>IF('True_Odds_Calculator_3-way'!C133="","",'True_Odds_Calculator_3-way'!C133)</f>
        <v>1.86</v>
      </c>
      <c r="D132" s="9">
        <f t="shared" ref="D132:D195" si="39">(K132/(AR132+K132-(AR132*K132)))</f>
        <v>0.18836062531594497</v>
      </c>
      <c r="E132" s="9">
        <f t="shared" ref="E132:E195" si="40">(L132/(AR132+L132-(AR132*L132)))</f>
        <v>0.28882819915203672</v>
      </c>
      <c r="F132" s="9">
        <f t="shared" ref="F132:F195" si="41">(M132/(AR132+M132-(AR132*M132)))</f>
        <v>0.52281117553201828</v>
      </c>
      <c r="G132" s="9">
        <f t="shared" ref="G132:G195" si="42">AR132</f>
        <v>1.0613214714871342</v>
      </c>
      <c r="H132" s="9">
        <f t="shared" ref="H132:H195" si="43">IF(A132="","",1/D132)</f>
        <v>5.3089651742377644</v>
      </c>
      <c r="I132" s="9">
        <f t="shared" ref="I132:I195" si="44">IF(B132="","",1/E132)</f>
        <v>3.4622658138501512</v>
      </c>
      <c r="J132" s="9">
        <f t="shared" ref="J132:J195" si="45">IF(C132="","",1/F132)</f>
        <v>1.9127364654789356</v>
      </c>
      <c r="K132" s="11">
        <f t="shared" ref="K132:K195" si="46">1/A132</f>
        <v>0.19762845849802374</v>
      </c>
      <c r="L132" s="11">
        <f t="shared" ref="L132:L195" si="47">1/B132</f>
        <v>0.30120481927710846</v>
      </c>
      <c r="M132" s="11">
        <f t="shared" ref="M132:M195" si="48">1/C132</f>
        <v>0.5376344086021505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-0.25924531992562894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0.2317058620815021</v>
      </c>
      <c r="Q132" s="11">
        <f>2*'OddsRatio_working_3-way'!K132*'OddsRatio_working_3-way'!L132*'OddsRatio_working_3-way'!M132</f>
        <v>6.4007144221409434E-2</v>
      </c>
      <c r="R132" s="11">
        <f t="shared" ref="R132:R195" si="49">O132/N132</f>
        <v>0</v>
      </c>
      <c r="S132" s="11">
        <f t="shared" ref="S132:S195" si="50">P132/N132</f>
        <v>-0.89377066536041139</v>
      </c>
      <c r="T132" s="11">
        <f t="shared" ref="T132:T195" si="51">Q132/N132</f>
        <v>-0.24689797385646731</v>
      </c>
      <c r="U132" s="11">
        <f>'OddsRatio_working_3-way'!S132-'OddsRatio_working_3-way'!R132^2/3</f>
        <v>-0.89377066536041139</v>
      </c>
      <c r="V132" s="11">
        <f>'OddsRatio_working_3-way'!S132*'OddsRatio_working_3-way'!R132/3-2*'OddsRatio_working_3-way'!R132^3/27-'OddsRatio_working_3-way'!T132</f>
        <v>0.24689797385646731</v>
      </c>
      <c r="W132" s="11">
        <f>'OddsRatio_working_3-way'!V132^2+4*'OddsRatio_working_3-way'!U132^3/27</f>
        <v>-4.4814316067947252E-2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0.16261374908227783</v>
      </c>
      <c r="Y132" s="11">
        <f>IF('OddsRatio_working_3-way'!W132&gt;=0,IF('OddsRatio_working_3-way'!V132+SQRT('OddsRatio_working_3-way'!W132)&gt;0,0,PI()),ACOS('OddsRatio_working_3-way'!V132/(2*'OddsRatio_working_3-way'!X132)))</f>
        <v>0.70878288703530412</v>
      </c>
      <c r="Z132" s="11">
        <f>'OddsRatio_working_3-way'!X132^(1/3)*COS('OddsRatio_working_3-way'!Y132/3)</f>
        <v>0.53066073574356709</v>
      </c>
      <c r="AA132" s="11">
        <f>'OddsRatio_working_3-way'!X132^(1/3)*COS(('OddsRatio_working_3-way'!Y132+2*PI())/3)</f>
        <v>-0.37597418376392883</v>
      </c>
      <c r="AB132" s="11">
        <f>'OddsRatio_working_3-way'!X132^(1/3)*COS(('OddsRatio_working_3-way'!Y132+4*PI())/3)</f>
        <v>-0.15468655197963807</v>
      </c>
      <c r="AC132" s="11">
        <f>'OddsRatio_working_3-way'!X132^(1/3)*SIN('OddsRatio_working_3-way'!Y132/3)</f>
        <v>0.12776047377899505</v>
      </c>
      <c r="AD132" s="11">
        <f>'OddsRatio_working_3-way'!X132^(1/3)*SIN(('OddsRatio_working_3-way'!Y132+2*PI())/3)</f>
        <v>0.39568544105537246</v>
      </c>
      <c r="AE132" s="11">
        <f>'OddsRatio_working_3-way'!X132^(1/3)*SIN(('OddsRatio_working_3-way'!Y132+4*PI())/3)</f>
        <v>-0.52344591483436753</v>
      </c>
      <c r="AF132" s="11">
        <f>-'OddsRatio_working_3-way'!U132/(3*'OddsRatio_working_3-way'!X132^(1/3))*COS(('OddsRatio_working_3-way'!Y132)/3)</f>
        <v>0.53066073574356709</v>
      </c>
      <c r="AG132" s="11">
        <f>-'OddsRatio_working_3-way'!U132/(3*'OddsRatio_working_3-way'!X132^(1/3))*COS(('OddsRatio_working_3-way'!Y132+2*PI())/3)</f>
        <v>-0.37597418376392883</v>
      </c>
      <c r="AH132" s="11">
        <f>-'OddsRatio_working_3-way'!U132/(3*'OddsRatio_working_3-way'!X132^(1/3))*COS(('OddsRatio_working_3-way'!Y132+4*PI())/3)</f>
        <v>-0.15468655197963807</v>
      </c>
      <c r="AI132" s="11">
        <f>'OddsRatio_working_3-way'!U132/(3*'OddsRatio_working_3-way'!X132^(1/3))*SIN(('OddsRatio_working_3-way'!Y132)/3)</f>
        <v>-0.12776047377899505</v>
      </c>
      <c r="AJ132" s="11">
        <f>'OddsRatio_working_3-way'!U132/(3*'OddsRatio_working_3-way'!X132^(1/3))*SIN(('OddsRatio_working_3-way'!Y132+2*PI())/3)</f>
        <v>-0.39568544105537246</v>
      </c>
      <c r="AK132" s="11">
        <f>'OddsRatio_working_3-way'!U132/(3*'OddsRatio_working_3-way'!X132^(1/3))*SIN(('OddsRatio_working_3-way'!Y132+4*PI())/3)</f>
        <v>0.52344591483436753</v>
      </c>
      <c r="AL132" s="11">
        <f>'OddsRatio_working_3-way'!Z132+'OddsRatio_working_3-way'!AF132</f>
        <v>1.0613214714871342</v>
      </c>
      <c r="AM132" s="11">
        <f>'OddsRatio_working_3-way'!AA132+'OddsRatio_working_3-way'!AG132</f>
        <v>-0.75194836752785765</v>
      </c>
      <c r="AN132" s="11">
        <f>'OddsRatio_working_3-way'!AB132+'OddsRatio_working_3-way'!AH132</f>
        <v>-0.30937310395927614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1.0613214714871342</v>
      </c>
      <c r="AS132" s="11">
        <f>IF(('OddsRatio_working_3-way'!X132=0),IF(Q132&gt;0,-Q132^(1/3),(-Q132)^(1/3)),'OddsRatio_working_3-way'!AM132-'OddsRatio_working_3-way'!R132/3)</f>
        <v>-0.75194836752785765</v>
      </c>
      <c r="AT132" s="11">
        <f>IF(('OddsRatio_working_3-way'!X132=0),IF(Q132&gt;0,-Q132^(1/3),(-Q132)^(1/3)),'OddsRatio_working_3-way'!AN132-'OddsRatio_working_3-way'!R132/3)</f>
        <v>-0.30937310395927614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2.5299999999999998</v>
      </c>
      <c r="B133" s="4">
        <f>IF('True_Odds_Calculator_3-way'!B134="","",'True_Odds_Calculator_3-way'!B134)</f>
        <v>3.04</v>
      </c>
      <c r="C133" s="4">
        <f>IF('True_Odds_Calculator_3-way'!C134="","",'True_Odds_Calculator_3-way'!C134)</f>
        <v>3.19</v>
      </c>
      <c r="D133" s="9">
        <f t="shared" si="39"/>
        <v>0.38187639051268696</v>
      </c>
      <c r="E133" s="9">
        <f t="shared" si="40"/>
        <v>0.31663627205384393</v>
      </c>
      <c r="F133" s="9">
        <f t="shared" si="41"/>
        <v>0.30148733743346923</v>
      </c>
      <c r="G133" s="9">
        <f t="shared" si="42"/>
        <v>1.0579401324068312</v>
      </c>
      <c r="H133" s="9">
        <f t="shared" si="43"/>
        <v>2.6186484025824512</v>
      </c>
      <c r="I133" s="9">
        <f t="shared" si="44"/>
        <v>3.1581978701099356</v>
      </c>
      <c r="J133" s="9">
        <f t="shared" si="45"/>
        <v>3.3168888899709601</v>
      </c>
      <c r="K133" s="11">
        <f t="shared" si="46"/>
        <v>0.39525691699604748</v>
      </c>
      <c r="L133" s="11">
        <f t="shared" si="47"/>
        <v>0.32894736842105265</v>
      </c>
      <c r="M133" s="11">
        <f t="shared" si="48"/>
        <v>0.31347962382445144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-0.27859988013822579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0.234767348817979</v>
      </c>
      <c r="Q133" s="11">
        <f>2*'OddsRatio_working_3-way'!K133*'OddsRatio_working_3-way'!L133*'OddsRatio_working_3-way'!M133</f>
        <v>8.1516440561798284E-2</v>
      </c>
      <c r="R133" s="11">
        <f t="shared" si="49"/>
        <v>0</v>
      </c>
      <c r="S133" s="11">
        <f t="shared" si="50"/>
        <v>-0.84266852053741192</v>
      </c>
      <c r="T133" s="11">
        <f t="shared" si="51"/>
        <v>-0.2925932362977125</v>
      </c>
      <c r="U133" s="11">
        <f>'OddsRatio_working_3-way'!S133-'OddsRatio_working_3-way'!R133^2/3</f>
        <v>-0.84266852053741192</v>
      </c>
      <c r="V133" s="11">
        <f>'OddsRatio_working_3-way'!S133*'OddsRatio_working_3-way'!R133/3-2*'OddsRatio_working_3-way'!R133^3/27-'OddsRatio_working_3-way'!T133</f>
        <v>0.2925932362977125</v>
      </c>
      <c r="W133" s="11">
        <f>'OddsRatio_working_3-way'!V133^2+4*'OddsRatio_working_3-way'!U133^3/27</f>
        <v>-3.0367074359149704E-3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0.14886865802032004</v>
      </c>
      <c r="Y133" s="11">
        <f>IF('OddsRatio_working_3-way'!W133&gt;=0,IF('OddsRatio_working_3-way'!V133+SQRT('OddsRatio_working_3-way'!W133)&gt;0,0,PI()),ACOS('OddsRatio_working_3-way'!V133/(2*'OddsRatio_working_3-way'!X133)))</f>
        <v>0.18615704813020884</v>
      </c>
      <c r="Z133" s="11">
        <f>'OddsRatio_working_3-way'!X133^(1/3)*COS('OddsRatio_working_3-way'!Y133/3)</f>
        <v>0.52897006620341569</v>
      </c>
      <c r="AA133" s="11">
        <f>'OddsRatio_working_3-way'!X133^(1/3)*COS(('OddsRatio_working_3-way'!Y133+2*PI())/3)</f>
        <v>-0.29294784972126525</v>
      </c>
      <c r="AB133" s="11">
        <f>'OddsRatio_working_3-way'!X133^(1/3)*COS(('OddsRatio_working_3-way'!Y133+4*PI())/3)</f>
        <v>-0.2360222164821503</v>
      </c>
      <c r="AC133" s="11">
        <f>'OddsRatio_working_3-way'!X133^(1/3)*SIN('OddsRatio_working_3-way'!Y133/3)</f>
        <v>3.2866029674392915E-2</v>
      </c>
      <c r="AD133" s="11">
        <f>'OddsRatio_working_3-way'!X133^(1/3)*SIN(('OddsRatio_working_3-way'!Y133+2*PI())/3)</f>
        <v>0.4416685003364979</v>
      </c>
      <c r="AE133" s="11">
        <f>'OddsRatio_working_3-way'!X133^(1/3)*SIN(('OddsRatio_working_3-way'!Y133+4*PI())/3)</f>
        <v>-0.4745345300108908</v>
      </c>
      <c r="AF133" s="11">
        <f>-'OddsRatio_working_3-way'!U133/(3*'OddsRatio_working_3-way'!X133^(1/3))*COS(('OddsRatio_working_3-way'!Y133)/3)</f>
        <v>0.52897006620341558</v>
      </c>
      <c r="AG133" s="11">
        <f>-'OddsRatio_working_3-way'!U133/(3*'OddsRatio_working_3-way'!X133^(1/3))*COS(('OddsRatio_working_3-way'!Y133+2*PI())/3)</f>
        <v>-0.2929478497212652</v>
      </c>
      <c r="AH133" s="11">
        <f>-'OddsRatio_working_3-way'!U133/(3*'OddsRatio_working_3-way'!X133^(1/3))*COS(('OddsRatio_working_3-way'!Y133+4*PI())/3)</f>
        <v>-0.23602221648215024</v>
      </c>
      <c r="AI133" s="11">
        <f>'OddsRatio_working_3-way'!U133/(3*'OddsRatio_working_3-way'!X133^(1/3))*SIN(('OddsRatio_working_3-way'!Y133)/3)</f>
        <v>-3.2866029674392908E-2</v>
      </c>
      <c r="AJ133" s="11">
        <f>'OddsRatio_working_3-way'!U133/(3*'OddsRatio_working_3-way'!X133^(1/3))*SIN(('OddsRatio_working_3-way'!Y133+2*PI())/3)</f>
        <v>-0.44166850033649779</v>
      </c>
      <c r="AK133" s="11">
        <f>'OddsRatio_working_3-way'!U133/(3*'OddsRatio_working_3-way'!X133^(1/3))*SIN(('OddsRatio_working_3-way'!Y133+4*PI())/3)</f>
        <v>0.47453453001089069</v>
      </c>
      <c r="AL133" s="11">
        <f>'OddsRatio_working_3-way'!Z133+'OddsRatio_working_3-way'!AF133</f>
        <v>1.0579401324068312</v>
      </c>
      <c r="AM133" s="11">
        <f>'OddsRatio_working_3-way'!AA133+'OddsRatio_working_3-way'!AG133</f>
        <v>-0.58589569944253039</v>
      </c>
      <c r="AN133" s="11">
        <f>'OddsRatio_working_3-way'!AB133+'OddsRatio_working_3-way'!AH133</f>
        <v>-0.47204443296430054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1.0579401324068312</v>
      </c>
      <c r="AS133" s="11">
        <f>IF(('OddsRatio_working_3-way'!X133=0),IF(Q133&gt;0,-Q133^(1/3),(-Q133)^(1/3)),'OddsRatio_working_3-way'!AM133-'OddsRatio_working_3-way'!R133/3)</f>
        <v>-0.58589569944253039</v>
      </c>
      <c r="AT133" s="11">
        <f>IF(('OddsRatio_working_3-way'!X133=0),IF(Q133&gt;0,-Q133^(1/3),(-Q133)^(1/3)),'OddsRatio_working_3-way'!AN133-'OddsRatio_working_3-way'!R133/3)</f>
        <v>-0.47204443296430054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1.81</v>
      </c>
      <c r="B134" s="4">
        <f>IF('True_Odds_Calculator_3-way'!B135="","",'True_Odds_Calculator_3-way'!B135)</f>
        <v>3.83</v>
      </c>
      <c r="C134" s="4">
        <f>IF('True_Odds_Calculator_3-way'!C135="","",'True_Odds_Calculator_3-way'!C135)</f>
        <v>4.71</v>
      </c>
      <c r="D134" s="9">
        <f t="shared" si="39"/>
        <v>0.54186091512852241</v>
      </c>
      <c r="E134" s="9">
        <f t="shared" si="40"/>
        <v>0.25290825417587259</v>
      </c>
      <c r="F134" s="9">
        <f t="shared" si="41"/>
        <v>0.20523083069560497</v>
      </c>
      <c r="G134" s="9">
        <f t="shared" si="42"/>
        <v>1.0438173204449557</v>
      </c>
      <c r="H134" s="9">
        <f t="shared" si="43"/>
        <v>1.8454920295604138</v>
      </c>
      <c r="I134" s="9">
        <f t="shared" si="44"/>
        <v>3.9540030168592253</v>
      </c>
      <c r="J134" s="9">
        <f t="shared" si="45"/>
        <v>4.8725622588507855</v>
      </c>
      <c r="K134" s="11">
        <f t="shared" si="46"/>
        <v>0.5524861878453039</v>
      </c>
      <c r="L134" s="11">
        <f t="shared" si="47"/>
        <v>0.2610966057441253</v>
      </c>
      <c r="M134" s="11">
        <f t="shared" si="48"/>
        <v>0.21231422505307856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-0.26046364149139933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0.22510704299296444</v>
      </c>
      <c r="Q134" s="11">
        <f>2*'OddsRatio_working_3-way'!K134*'OddsRatio_working_3-way'!L134*'OddsRatio_working_3-way'!M134</f>
        <v>6.1253617140942705E-2</v>
      </c>
      <c r="R134" s="11">
        <f t="shared" si="49"/>
        <v>0</v>
      </c>
      <c r="S134" s="11">
        <f t="shared" si="50"/>
        <v>-0.864255147874056</v>
      </c>
      <c r="T134" s="11">
        <f t="shared" si="51"/>
        <v>-0.23517146880926695</v>
      </c>
      <c r="U134" s="11">
        <f>'OddsRatio_working_3-way'!S134-'OddsRatio_working_3-way'!R134^2/3</f>
        <v>-0.864255147874056</v>
      </c>
      <c r="V134" s="11">
        <f>'OddsRatio_working_3-way'!S134*'OddsRatio_working_3-way'!R134/3-2*'OddsRatio_working_3-way'!R134^3/27-'OddsRatio_working_3-way'!T134</f>
        <v>0.23517146880926695</v>
      </c>
      <c r="W134" s="11">
        <f>'OddsRatio_working_3-way'!V134^2+4*'OddsRatio_working_3-way'!U134^3/27</f>
        <v>-4.0330545200183601E-2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0.15462548701790046</v>
      </c>
      <c r="Y134" s="11">
        <f>IF('OddsRatio_working_3-way'!W134&gt;=0,IF('OddsRatio_working_3-way'!V134+SQRT('OddsRatio_working_3-way'!W134)&gt;0,0,PI()),ACOS('OddsRatio_working_3-way'!V134/(2*'OddsRatio_working_3-way'!X134)))</f>
        <v>0.70678274572191269</v>
      </c>
      <c r="Z134" s="11">
        <f>'OddsRatio_working_3-way'!X134^(1/3)*COS('OddsRatio_working_3-way'!Y134/3)</f>
        <v>0.52190866022247784</v>
      </c>
      <c r="AA134" s="11">
        <f>'OddsRatio_working_3-way'!X134^(1/3)*COS(('OddsRatio_working_3-way'!Y134+2*PI())/3)</f>
        <v>-0.36945455940637734</v>
      </c>
      <c r="AB134" s="11">
        <f>'OddsRatio_working_3-way'!X134^(1/3)*COS(('OddsRatio_working_3-way'!Y134+4*PI())/3)</f>
        <v>-0.15245410081610059</v>
      </c>
      <c r="AC134" s="11">
        <f>'OddsRatio_working_3-way'!X134^(1/3)*SIN('OddsRatio_working_3-way'!Y134/3)</f>
        <v>0.12528527318136864</v>
      </c>
      <c r="AD134" s="11">
        <f>'OddsRatio_working_3-way'!X134^(1/3)*SIN(('OddsRatio_working_3-way'!Y134+2*PI())/3)</f>
        <v>0.38934352161708241</v>
      </c>
      <c r="AE134" s="11">
        <f>'OddsRatio_working_3-way'!X134^(1/3)*SIN(('OddsRatio_working_3-way'!Y134+4*PI())/3)</f>
        <v>-0.51462879479845103</v>
      </c>
      <c r="AF134" s="11">
        <f>-'OddsRatio_working_3-way'!U134/(3*'OddsRatio_working_3-way'!X134^(1/3))*COS(('OddsRatio_working_3-way'!Y134)/3)</f>
        <v>0.52190866022247784</v>
      </c>
      <c r="AG134" s="11">
        <f>-'OddsRatio_working_3-way'!U134/(3*'OddsRatio_working_3-way'!X134^(1/3))*COS(('OddsRatio_working_3-way'!Y134+2*PI())/3)</f>
        <v>-0.36945455940637734</v>
      </c>
      <c r="AH134" s="11">
        <f>-'OddsRatio_working_3-way'!U134/(3*'OddsRatio_working_3-way'!X134^(1/3))*COS(('OddsRatio_working_3-way'!Y134+4*PI())/3)</f>
        <v>-0.15245410081610059</v>
      </c>
      <c r="AI134" s="11">
        <f>'OddsRatio_working_3-way'!U134/(3*'OddsRatio_working_3-way'!X134^(1/3))*SIN(('OddsRatio_working_3-way'!Y134)/3)</f>
        <v>-0.12528527318136864</v>
      </c>
      <c r="AJ134" s="11">
        <f>'OddsRatio_working_3-way'!U134/(3*'OddsRatio_working_3-way'!X134^(1/3))*SIN(('OddsRatio_working_3-way'!Y134+2*PI())/3)</f>
        <v>-0.38934352161708241</v>
      </c>
      <c r="AK134" s="11">
        <f>'OddsRatio_working_3-way'!U134/(3*'OddsRatio_working_3-way'!X134^(1/3))*SIN(('OddsRatio_working_3-way'!Y134+4*PI())/3)</f>
        <v>0.51462879479845103</v>
      </c>
      <c r="AL134" s="11">
        <f>'OddsRatio_working_3-way'!Z134+'OddsRatio_working_3-way'!AF134</f>
        <v>1.0438173204449557</v>
      </c>
      <c r="AM134" s="11">
        <f>'OddsRatio_working_3-way'!AA134+'OddsRatio_working_3-way'!AG134</f>
        <v>-0.73890911881275467</v>
      </c>
      <c r="AN134" s="11">
        <f>'OddsRatio_working_3-way'!AB134+'OddsRatio_working_3-way'!AH134</f>
        <v>-0.30490820163220117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1.0438173204449557</v>
      </c>
      <c r="AS134" s="11">
        <f>IF(('OddsRatio_working_3-way'!X134=0),IF(Q134&gt;0,-Q134^(1/3),(-Q134)^(1/3)),'OddsRatio_working_3-way'!AM134-'OddsRatio_working_3-way'!R134/3)</f>
        <v>-0.73890911881275467</v>
      </c>
      <c r="AT134" s="11">
        <f>IF(('OddsRatio_working_3-way'!X134=0),IF(Q134&gt;0,-Q134^(1/3),(-Q134)^(1/3)),'OddsRatio_working_3-way'!AN134-'OddsRatio_working_3-way'!R134/3)</f>
        <v>-0.30490820163220117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2.38</v>
      </c>
      <c r="B135" s="4">
        <f>IF('True_Odds_Calculator_3-way'!B136="","",'True_Odds_Calculator_3-way'!B136)</f>
        <v>2.99</v>
      </c>
      <c r="C135" s="4">
        <f>IF('True_Odds_Calculator_3-way'!C136="","",'True_Odds_Calculator_3-way'!C136)</f>
        <v>3.46</v>
      </c>
      <c r="D135" s="9">
        <f t="shared" si="39"/>
        <v>0.40427166370551226</v>
      </c>
      <c r="E135" s="9">
        <f t="shared" si="40"/>
        <v>0.32000500441523605</v>
      </c>
      <c r="F135" s="9">
        <f t="shared" si="41"/>
        <v>0.2757233318792518</v>
      </c>
      <c r="G135" s="9">
        <f t="shared" si="42"/>
        <v>1.0678146379506213</v>
      </c>
      <c r="H135" s="9">
        <f t="shared" si="43"/>
        <v>2.4735842003718576</v>
      </c>
      <c r="I135" s="9">
        <f t="shared" si="44"/>
        <v>3.1249511295217358</v>
      </c>
      <c r="J135" s="9">
        <f t="shared" si="45"/>
        <v>3.6268240093585278</v>
      </c>
      <c r="K135" s="11">
        <f t="shared" si="46"/>
        <v>0.42016806722689076</v>
      </c>
      <c r="L135" s="11">
        <f t="shared" si="47"/>
        <v>0.33444816053511706</v>
      </c>
      <c r="M135" s="11">
        <f t="shared" si="48"/>
        <v>0.28901734104046245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-0.27437404486027406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0.23677961528145586</v>
      </c>
      <c r="Q135" s="11">
        <f>2*'OddsRatio_working_3-way'!K135*'OddsRatio_working_3-way'!L135*'OddsRatio_working_3-way'!M135</f>
        <v>8.1227998381288455E-2</v>
      </c>
      <c r="R135" s="11">
        <f t="shared" si="49"/>
        <v>0</v>
      </c>
      <c r="S135" s="11">
        <f t="shared" si="50"/>
        <v>-0.86298110086191537</v>
      </c>
      <c r="T135" s="11">
        <f t="shared" si="51"/>
        <v>-0.29604840509842723</v>
      </c>
      <c r="U135" s="11">
        <f>'OddsRatio_working_3-way'!S135-'OddsRatio_working_3-way'!R135^2/3</f>
        <v>-0.86298110086191537</v>
      </c>
      <c r="V135" s="11">
        <f>'OddsRatio_working_3-way'!S135*'OddsRatio_working_3-way'!R135/3-2*'OddsRatio_working_3-way'!R135^3/27-'OddsRatio_working_3-way'!T135</f>
        <v>0.29604840509842723</v>
      </c>
      <c r="W135" s="11">
        <f>'OddsRatio_working_3-way'!V135^2+4*'OddsRatio_working_3-way'!U135^3/27</f>
        <v>-7.5691820532270415E-3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0.15428369989612439</v>
      </c>
      <c r="Y135" s="11">
        <f>IF('OddsRatio_working_3-way'!W135&gt;=0,IF('OddsRatio_working_3-way'!V135+SQRT('OddsRatio_working_3-way'!W135)&gt;0,0,PI()),ACOS('OddsRatio_working_3-way'!V135/(2*'OddsRatio_working_3-way'!X135)))</f>
        <v>0.28582754317064429</v>
      </c>
      <c r="Z135" s="11">
        <f>'OddsRatio_working_3-way'!X135^(1/3)*COS('OddsRatio_working_3-way'!Y135/3)</f>
        <v>0.53390731897531063</v>
      </c>
      <c r="AA135" s="11">
        <f>'OddsRatio_working_3-way'!X135^(1/3)*COS(('OddsRatio_working_3-way'!Y135+2*PI())/3)</f>
        <v>-0.31114083267089626</v>
      </c>
      <c r="AB135" s="11">
        <f>'OddsRatio_working_3-way'!X135^(1/3)*COS(('OddsRatio_working_3-way'!Y135+4*PI())/3)</f>
        <v>-0.22276648630441453</v>
      </c>
      <c r="AC135" s="11">
        <f>'OddsRatio_working_3-way'!X135^(1/3)*SIN('OddsRatio_working_3-way'!Y135/3)</f>
        <v>5.1022952664145547E-2</v>
      </c>
      <c r="AD135" s="11">
        <f>'OddsRatio_working_3-way'!X135^(1/3)*SIN(('OddsRatio_working_3-way'!Y135+2*PI())/3)</f>
        <v>0.43686582516698774</v>
      </c>
      <c r="AE135" s="11">
        <f>'OddsRatio_working_3-way'!X135^(1/3)*SIN(('OddsRatio_working_3-way'!Y135+4*PI())/3)</f>
        <v>-0.48788877783113321</v>
      </c>
      <c r="AF135" s="11">
        <f>-'OddsRatio_working_3-way'!U135/(3*'OddsRatio_working_3-way'!X135^(1/3))*COS(('OddsRatio_working_3-way'!Y135)/3)</f>
        <v>0.53390731897531063</v>
      </c>
      <c r="AG135" s="11">
        <f>-'OddsRatio_working_3-way'!U135/(3*'OddsRatio_working_3-way'!X135^(1/3))*COS(('OddsRatio_working_3-way'!Y135+2*PI())/3)</f>
        <v>-0.31114083267089626</v>
      </c>
      <c r="AH135" s="11">
        <f>-'OddsRatio_working_3-way'!U135/(3*'OddsRatio_working_3-way'!X135^(1/3))*COS(('OddsRatio_working_3-way'!Y135+4*PI())/3)</f>
        <v>-0.22276648630441453</v>
      </c>
      <c r="AI135" s="11">
        <f>'OddsRatio_working_3-way'!U135/(3*'OddsRatio_working_3-way'!X135^(1/3))*SIN(('OddsRatio_working_3-way'!Y135)/3)</f>
        <v>-5.1022952664145547E-2</v>
      </c>
      <c r="AJ135" s="11">
        <f>'OddsRatio_working_3-way'!U135/(3*'OddsRatio_working_3-way'!X135^(1/3))*SIN(('OddsRatio_working_3-way'!Y135+2*PI())/3)</f>
        <v>-0.43686582516698774</v>
      </c>
      <c r="AK135" s="11">
        <f>'OddsRatio_working_3-way'!U135/(3*'OddsRatio_working_3-way'!X135^(1/3))*SIN(('OddsRatio_working_3-way'!Y135+4*PI())/3)</f>
        <v>0.48788877783113321</v>
      </c>
      <c r="AL135" s="11">
        <f>'OddsRatio_working_3-way'!Z135+'OddsRatio_working_3-way'!AF135</f>
        <v>1.0678146379506213</v>
      </c>
      <c r="AM135" s="11">
        <f>'OddsRatio_working_3-way'!AA135+'OddsRatio_working_3-way'!AG135</f>
        <v>-0.62228166534179252</v>
      </c>
      <c r="AN135" s="11">
        <f>'OddsRatio_working_3-way'!AB135+'OddsRatio_working_3-way'!AH135</f>
        <v>-0.44553297260882907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1.0678146379506213</v>
      </c>
      <c r="AS135" s="11">
        <f>IF(('OddsRatio_working_3-way'!X135=0),IF(Q135&gt;0,-Q135^(1/3),(-Q135)^(1/3)),'OddsRatio_working_3-way'!AM135-'OddsRatio_working_3-way'!R135/3)</f>
        <v>-0.62228166534179252</v>
      </c>
      <c r="AT135" s="11">
        <f>IF(('OddsRatio_working_3-way'!X135=0),IF(Q135&gt;0,-Q135^(1/3),(-Q135)^(1/3)),'OddsRatio_working_3-way'!AN135-'OddsRatio_working_3-way'!R135/3)</f>
        <v>-0.44553297260882907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2.52</v>
      </c>
      <c r="B136" s="4">
        <f>IF('True_Odds_Calculator_3-way'!B137="","",'True_Odds_Calculator_3-way'!B137)</f>
        <v>3.13</v>
      </c>
      <c r="C136" s="4">
        <f>IF('True_Odds_Calculator_3-way'!C137="","",'True_Odds_Calculator_3-way'!C137)</f>
        <v>3.21</v>
      </c>
      <c r="D136" s="9">
        <f t="shared" si="39"/>
        <v>0.38687635410349791</v>
      </c>
      <c r="E136" s="9">
        <f t="shared" si="40"/>
        <v>0.31048066219175185</v>
      </c>
      <c r="F136" s="9">
        <f t="shared" si="41"/>
        <v>0.3026429837047504</v>
      </c>
      <c r="G136" s="9">
        <f t="shared" si="42"/>
        <v>1.0426349798593297</v>
      </c>
      <c r="H136" s="9">
        <f t="shared" si="43"/>
        <v>2.5848051693861809</v>
      </c>
      <c r="I136" s="9">
        <f t="shared" si="44"/>
        <v>3.2208125071003719</v>
      </c>
      <c r="J136" s="9">
        <f t="shared" si="45"/>
        <v>3.3042233054891192</v>
      </c>
      <c r="K136" s="11">
        <f t="shared" si="46"/>
        <v>0.3968253968253968</v>
      </c>
      <c r="L136" s="11">
        <f t="shared" si="47"/>
        <v>0.31948881789137379</v>
      </c>
      <c r="M136" s="11">
        <f t="shared" si="48"/>
        <v>0.3115264797507788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-0.28259570327588601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0.23144494793594547</v>
      </c>
      <c r="Q136" s="11">
        <f>2*'OddsRatio_working_3-way'!K136*'OddsRatio_working_3-way'!L136*'OddsRatio_working_3-way'!M136</f>
        <v>7.8991449807489927E-2</v>
      </c>
      <c r="R136" s="11">
        <f t="shared" si="49"/>
        <v>0</v>
      </c>
      <c r="S136" s="11">
        <f t="shared" si="50"/>
        <v>-0.8189966982972694</v>
      </c>
      <c r="T136" s="11">
        <f t="shared" si="51"/>
        <v>-0.27952105743934108</v>
      </c>
      <c r="U136" s="11">
        <f>'OddsRatio_working_3-way'!S136-'OddsRatio_working_3-way'!R136^2/3</f>
        <v>-0.8189966982972694</v>
      </c>
      <c r="V136" s="11">
        <f>'OddsRatio_working_3-way'!S136*'OddsRatio_working_3-way'!R136/3-2*'OddsRatio_working_3-way'!R136^3/27-'OddsRatio_working_3-way'!T136</f>
        <v>0.27952105743934108</v>
      </c>
      <c r="W136" s="11">
        <f>'OddsRatio_working_3-way'!V136^2+4*'OddsRatio_working_3-way'!U136^3/27</f>
        <v>-3.2526621615493884E-3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0.14264000465643992</v>
      </c>
      <c r="Y136" s="11">
        <f>IF('OddsRatio_working_3-way'!W136&gt;=0,IF('OddsRatio_working_3-way'!V136+SQRT('OddsRatio_working_3-way'!W136)&gt;0,0,PI()),ACOS('OddsRatio_working_3-way'!V136/(2*'OddsRatio_working_3-way'!X136)))</f>
        <v>0.20127246428058809</v>
      </c>
      <c r="Z136" s="11">
        <f>'OddsRatio_working_3-way'!X136^(1/3)*COS('OddsRatio_working_3-way'!Y136/3)</f>
        <v>0.52131748992966487</v>
      </c>
      <c r="AA136" s="11">
        <f>'OddsRatio_working_3-way'!X136^(1/3)*COS(('OddsRatio_working_3-way'!Y136+2*PI())/3)</f>
        <v>-0.29099404773887144</v>
      </c>
      <c r="AB136" s="11">
        <f>'OddsRatio_working_3-way'!X136^(1/3)*COS(('OddsRatio_working_3-way'!Y136+4*PI())/3)</f>
        <v>-0.23032344219079356</v>
      </c>
      <c r="AC136" s="11">
        <f>'OddsRatio_working_3-way'!X136^(1/3)*SIN('OddsRatio_working_3-way'!Y136/3)</f>
        <v>3.5028190445080494E-2</v>
      </c>
      <c r="AD136" s="11">
        <f>'OddsRatio_working_3-way'!X136^(1/3)*SIN(('OddsRatio_working_3-way'!Y136+2*PI())/3)</f>
        <v>0.43396009449368789</v>
      </c>
      <c r="AE136" s="11">
        <f>'OddsRatio_working_3-way'!X136^(1/3)*SIN(('OddsRatio_working_3-way'!Y136+4*PI())/3)</f>
        <v>-0.46898828493876832</v>
      </c>
      <c r="AF136" s="11">
        <f>-'OddsRatio_working_3-way'!U136/(3*'OddsRatio_working_3-way'!X136^(1/3))*COS(('OddsRatio_working_3-way'!Y136)/3)</f>
        <v>0.52131748992966487</v>
      </c>
      <c r="AG136" s="11">
        <f>-'OddsRatio_working_3-way'!U136/(3*'OddsRatio_working_3-way'!X136^(1/3))*COS(('OddsRatio_working_3-way'!Y136+2*PI())/3)</f>
        <v>-0.29099404773887144</v>
      </c>
      <c r="AH136" s="11">
        <f>-'OddsRatio_working_3-way'!U136/(3*'OddsRatio_working_3-way'!X136^(1/3))*COS(('OddsRatio_working_3-way'!Y136+4*PI())/3)</f>
        <v>-0.23032344219079356</v>
      </c>
      <c r="AI136" s="11">
        <f>'OddsRatio_working_3-way'!U136/(3*'OddsRatio_working_3-way'!X136^(1/3))*SIN(('OddsRatio_working_3-way'!Y136)/3)</f>
        <v>-3.5028190445080494E-2</v>
      </c>
      <c r="AJ136" s="11">
        <f>'OddsRatio_working_3-way'!U136/(3*'OddsRatio_working_3-way'!X136^(1/3))*SIN(('OddsRatio_working_3-way'!Y136+2*PI())/3)</f>
        <v>-0.43396009449368789</v>
      </c>
      <c r="AK136" s="11">
        <f>'OddsRatio_working_3-way'!U136/(3*'OddsRatio_working_3-way'!X136^(1/3))*SIN(('OddsRatio_working_3-way'!Y136+4*PI())/3)</f>
        <v>0.46898828493876832</v>
      </c>
      <c r="AL136" s="11">
        <f>'OddsRatio_working_3-way'!Z136+'OddsRatio_working_3-way'!AF136</f>
        <v>1.0426349798593297</v>
      </c>
      <c r="AM136" s="11">
        <f>'OddsRatio_working_3-way'!AA136+'OddsRatio_working_3-way'!AG136</f>
        <v>-0.58198809547774288</v>
      </c>
      <c r="AN136" s="11">
        <f>'OddsRatio_working_3-way'!AB136+'OddsRatio_working_3-way'!AH136</f>
        <v>-0.46064688438158713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1.0426349798593297</v>
      </c>
      <c r="AS136" s="11">
        <f>IF(('OddsRatio_working_3-way'!X136=0),IF(Q136&gt;0,-Q136^(1/3),(-Q136)^(1/3)),'OddsRatio_working_3-way'!AM136-'OddsRatio_working_3-way'!R136/3)</f>
        <v>-0.58198809547774288</v>
      </c>
      <c r="AT136" s="11">
        <f>IF(('OddsRatio_working_3-way'!X136=0),IF(Q136&gt;0,-Q136^(1/3),(-Q136)^(1/3)),'OddsRatio_working_3-way'!AN136-'OddsRatio_working_3-way'!R136/3)</f>
        <v>-0.46064688438158713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1.53</v>
      </c>
      <c r="B137" s="4">
        <f>IF('True_Odds_Calculator_3-way'!B138="","",'True_Odds_Calculator_3-way'!B138)</f>
        <v>4.3099999999999996</v>
      </c>
      <c r="C137" s="4">
        <f>IF('True_Odds_Calculator_3-way'!C138="","",'True_Odds_Calculator_3-way'!C138)</f>
        <v>6.86</v>
      </c>
      <c r="D137" s="9">
        <f t="shared" si="39"/>
        <v>0.63995574110535347</v>
      </c>
      <c r="E137" s="9">
        <f t="shared" si="40"/>
        <v>0.22155035490634101</v>
      </c>
      <c r="F137" s="9">
        <f t="shared" si="41"/>
        <v>0.13849390398830577</v>
      </c>
      <c r="G137" s="9">
        <f t="shared" si="42"/>
        <v>1.0615246441791397</v>
      </c>
      <c r="H137" s="9">
        <f t="shared" si="43"/>
        <v>1.5626080614149438</v>
      </c>
      <c r="I137" s="9">
        <f t="shared" si="44"/>
        <v>4.5136465722329513</v>
      </c>
      <c r="J137" s="9">
        <f t="shared" si="45"/>
        <v>7.2205344148897597</v>
      </c>
      <c r="K137" s="11">
        <f t="shared" si="46"/>
        <v>0.65359477124183007</v>
      </c>
      <c r="L137" s="11">
        <f t="shared" si="47"/>
        <v>0.23201856148491881</v>
      </c>
      <c r="M137" s="11">
        <f t="shared" si="48"/>
        <v>0.14577259475218657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-0.22725249640238387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0.21442672749135011</v>
      </c>
      <c r="Q137" s="11">
        <f>2*'OddsRatio_working_3-way'!K137*'OddsRatio_working_3-way'!L137*'OddsRatio_working_3-way'!M137</f>
        <v>4.4211696389969093E-2</v>
      </c>
      <c r="R137" s="11">
        <f t="shared" si="49"/>
        <v>0</v>
      </c>
      <c r="S137" s="11">
        <f t="shared" si="50"/>
        <v>-0.94356159287982533</v>
      </c>
      <c r="T137" s="11">
        <f t="shared" si="51"/>
        <v>-0.1945487820370774</v>
      </c>
      <c r="U137" s="11">
        <f>'OddsRatio_working_3-way'!S137-'OddsRatio_working_3-way'!R137^2/3</f>
        <v>-0.94356159287982533</v>
      </c>
      <c r="V137" s="11">
        <f>'OddsRatio_working_3-way'!S137*'OddsRatio_working_3-way'!R137/3-2*'OddsRatio_working_3-way'!R137^3/27-'OddsRatio_working_3-way'!T137</f>
        <v>0.1945487820370774</v>
      </c>
      <c r="W137" s="11">
        <f>'OddsRatio_working_3-way'!V137^2+4*'OddsRatio_working_3-way'!U137^3/27</f>
        <v>-8.6604236167309015E-2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0.17638981316917032</v>
      </c>
      <c r="Y137" s="11">
        <f>IF('OddsRatio_working_3-way'!W137&gt;=0,IF('OddsRatio_working_3-way'!V137+SQRT('OddsRatio_working_3-way'!W137)&gt;0,0,PI()),ACOS('OddsRatio_working_3-way'!V137/(2*'OddsRatio_working_3-way'!X137)))</f>
        <v>0.98666617238359033</v>
      </c>
      <c r="Z137" s="11">
        <f>'OddsRatio_working_3-way'!X137^(1/3)*COS('OddsRatio_working_3-way'!Y137/3)</f>
        <v>0.53076232208956986</v>
      </c>
      <c r="AA137" s="11">
        <f>'OddsRatio_working_3-way'!X137^(1/3)*COS(('OddsRatio_working_3-way'!Y137+2*PI())/3)</f>
        <v>-0.42225345403345177</v>
      </c>
      <c r="AB137" s="11">
        <f>'OddsRatio_working_3-way'!X137^(1/3)*COS(('OddsRatio_working_3-way'!Y137+4*PI())/3)</f>
        <v>-0.1085088680561183</v>
      </c>
      <c r="AC137" s="11">
        <f>'OddsRatio_working_3-way'!X137^(1/3)*SIN('OddsRatio_working_3-way'!Y137/3)</f>
        <v>0.18114052117080129</v>
      </c>
      <c r="AD137" s="11">
        <f>'OddsRatio_working_3-way'!X137^(1/3)*SIN(('OddsRatio_working_3-way'!Y137+2*PI())/3)</f>
        <v>0.36908339371578541</v>
      </c>
      <c r="AE137" s="11">
        <f>'OddsRatio_working_3-way'!X137^(1/3)*SIN(('OddsRatio_working_3-way'!Y137+4*PI())/3)</f>
        <v>-0.55022391488658662</v>
      </c>
      <c r="AF137" s="11">
        <f>-'OddsRatio_working_3-way'!U137/(3*'OddsRatio_working_3-way'!X137^(1/3))*COS(('OddsRatio_working_3-way'!Y137)/3)</f>
        <v>0.53076232208956975</v>
      </c>
      <c r="AG137" s="11">
        <f>-'OddsRatio_working_3-way'!U137/(3*'OddsRatio_working_3-way'!X137^(1/3))*COS(('OddsRatio_working_3-way'!Y137+2*PI())/3)</f>
        <v>-0.42225345403345166</v>
      </c>
      <c r="AH137" s="11">
        <f>-'OddsRatio_working_3-way'!U137/(3*'OddsRatio_working_3-way'!X137^(1/3))*COS(('OddsRatio_working_3-way'!Y137+4*PI())/3)</f>
        <v>-0.10850886805611827</v>
      </c>
      <c r="AI137" s="11">
        <f>'OddsRatio_working_3-way'!U137/(3*'OddsRatio_working_3-way'!X137^(1/3))*SIN(('OddsRatio_working_3-way'!Y137)/3)</f>
        <v>-0.18114052117080126</v>
      </c>
      <c r="AJ137" s="11">
        <f>'OddsRatio_working_3-way'!U137/(3*'OddsRatio_working_3-way'!X137^(1/3))*SIN(('OddsRatio_working_3-way'!Y137+2*PI())/3)</f>
        <v>-0.36908339371578536</v>
      </c>
      <c r="AK137" s="11">
        <f>'OddsRatio_working_3-way'!U137/(3*'OddsRatio_working_3-way'!X137^(1/3))*SIN(('OddsRatio_working_3-way'!Y137+4*PI())/3)</f>
        <v>0.55022391488658651</v>
      </c>
      <c r="AL137" s="11">
        <f>'OddsRatio_working_3-way'!Z137+'OddsRatio_working_3-way'!AF137</f>
        <v>1.0615246441791397</v>
      </c>
      <c r="AM137" s="11">
        <f>'OddsRatio_working_3-way'!AA137+'OddsRatio_working_3-way'!AG137</f>
        <v>-0.84450690806690343</v>
      </c>
      <c r="AN137" s="11">
        <f>'OddsRatio_working_3-way'!AB137+'OddsRatio_working_3-way'!AH137</f>
        <v>-0.21701773611223657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1.0615246441791397</v>
      </c>
      <c r="AS137" s="11">
        <f>IF(('OddsRatio_working_3-way'!X137=0),IF(Q137&gt;0,-Q137^(1/3),(-Q137)^(1/3)),'OddsRatio_working_3-way'!AM137-'OddsRatio_working_3-way'!R137/3)</f>
        <v>-0.84450690806690343</v>
      </c>
      <c r="AT137" s="11">
        <f>IF(('OddsRatio_working_3-way'!X137=0),IF(Q137&gt;0,-Q137^(1/3),(-Q137)^(1/3)),'OddsRatio_working_3-way'!AN137-'OddsRatio_working_3-way'!R137/3)</f>
        <v>-0.21701773611223657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2.2400000000000002</v>
      </c>
      <c r="B2" s="4">
        <f>IF('True_Odds_Calculator_2-way'!B3="","",'True_Odds_Calculator_2-way'!B3)</f>
        <v>1.72</v>
      </c>
      <c r="C2" s="4">
        <f t="shared" ref="C2:C65" si="0">IF(A2="","",((1/A2)+(1/B2))-1)</f>
        <v>2.7823920265780622E-2</v>
      </c>
      <c r="D2" s="4">
        <f>IF(A2="","",(2*A2)/(2-($C2*A2)))</f>
        <v>2.3120499279884781</v>
      </c>
      <c r="E2" s="4">
        <f>IF(B2="","",(2*B2)/(2-($C2*B2)))</f>
        <v>1.762166117819246</v>
      </c>
      <c r="G2" s="4">
        <f t="shared" ref="G2:G65" si="1">IF(A2="","",C2+1)</f>
        <v>1.0278239202657806</v>
      </c>
    </row>
    <row r="3" spans="1:7" x14ac:dyDescent="0.2">
      <c r="A3" s="4">
        <f>IF('True_Odds_Calculator_2-way'!A4="","",'True_Odds_Calculator_2-way'!A4)</f>
        <v>1.94</v>
      </c>
      <c r="B3" s="4">
        <f>IF('True_Odds_Calculator_2-way'!B4="","",'True_Odds_Calculator_2-way'!B4)</f>
        <v>1.96</v>
      </c>
      <c r="C3" s="4">
        <f t="shared" si="0"/>
        <v>2.5667999158426325E-2</v>
      </c>
      <c r="D3" s="4">
        <f t="shared" ref="D3:D66" si="2">IF(A3="","",(2*A3)/(2-($C3*A3)))</f>
        <v>1.9895353704478862</v>
      </c>
      <c r="E3" s="4">
        <f t="shared" ref="E3:E66" si="3">IF(B3="","",(2*B3)/(2-($C3*B3)))</f>
        <v>2.0105752961082914</v>
      </c>
      <c r="G3" s="4">
        <f t="shared" si="1"/>
        <v>1.0256679991584263</v>
      </c>
    </row>
    <row r="4" spans="1:7" x14ac:dyDescent="0.2">
      <c r="A4" s="4">
        <f>IF('True_Odds_Calculator_2-way'!A5="","",'True_Odds_Calculator_2-way'!A5)</f>
        <v>1.75</v>
      </c>
      <c r="B4" s="4">
        <f>IF('True_Odds_Calculator_2-way'!B5="","",'True_Odds_Calculator_2-way'!B5)</f>
        <v>2.1800000000000002</v>
      </c>
      <c r="C4" s="4">
        <f t="shared" si="0"/>
        <v>3.0144167758846541E-2</v>
      </c>
      <c r="D4" s="4">
        <f t="shared" si="2"/>
        <v>1.797408716136631</v>
      </c>
      <c r="E4" s="4">
        <f t="shared" si="3"/>
        <v>2.2540620384047267</v>
      </c>
      <c r="G4" s="4">
        <f t="shared" si="1"/>
        <v>1.0301441677588465</v>
      </c>
    </row>
    <row r="5" spans="1:7" x14ac:dyDescent="0.2">
      <c r="A5" s="4">
        <f>IF('True_Odds_Calculator_2-way'!A6="","",'True_Odds_Calculator_2-way'!A6)</f>
        <v>1.34</v>
      </c>
      <c r="B5" s="4">
        <f>IF('True_Odds_Calculator_2-way'!B6="","",'True_Odds_Calculator_2-way'!B6)</f>
        <v>3.47</v>
      </c>
      <c r="C5" s="4">
        <f t="shared" si="0"/>
        <v>3.4453094756763614E-2</v>
      </c>
      <c r="D5" s="4">
        <f t="shared" si="2"/>
        <v>1.3716628809109412</v>
      </c>
      <c r="E5" s="4">
        <f t="shared" si="3"/>
        <v>3.6906103659020553</v>
      </c>
      <c r="G5" s="4">
        <f t="shared" si="1"/>
        <v>1.0344530947567636</v>
      </c>
    </row>
    <row r="6" spans="1:7" x14ac:dyDescent="0.2">
      <c r="A6" s="4">
        <f>IF('True_Odds_Calculator_2-way'!A7="","",'True_Odds_Calculator_2-way'!A7)</f>
        <v>1.72</v>
      </c>
      <c r="B6" s="4">
        <f>IF('True_Odds_Calculator_2-way'!B7="","",'True_Odds_Calculator_2-way'!B7)</f>
        <v>2.15</v>
      </c>
      <c r="C6" s="4">
        <f t="shared" si="0"/>
        <v>4.6511627906976827E-2</v>
      </c>
      <c r="D6" s="4">
        <f t="shared" si="2"/>
        <v>1.7916666666666667</v>
      </c>
      <c r="E6" s="4">
        <f t="shared" si="3"/>
        <v>2.263157894736842</v>
      </c>
      <c r="G6" s="4">
        <f t="shared" si="1"/>
        <v>1.0465116279069768</v>
      </c>
    </row>
    <row r="7" spans="1:7" x14ac:dyDescent="0.2">
      <c r="A7" s="4">
        <f>IF('True_Odds_Calculator_2-way'!A8="","",'True_Odds_Calculator_2-way'!A8)</f>
        <v>1.88</v>
      </c>
      <c r="B7" s="4">
        <f>IF('True_Odds_Calculator_2-way'!B8="","",'True_Odds_Calculator_2-way'!B8)</f>
        <v>1.96</v>
      </c>
      <c r="C7" s="4">
        <f t="shared" si="0"/>
        <v>4.2118975249674229E-2</v>
      </c>
      <c r="D7" s="4">
        <f t="shared" si="2"/>
        <v>1.9575010624734379</v>
      </c>
      <c r="E7" s="4">
        <f t="shared" si="3"/>
        <v>2.044385264092321</v>
      </c>
      <c r="G7" s="4">
        <f t="shared" si="1"/>
        <v>1.0421189752496742</v>
      </c>
    </row>
    <row r="8" spans="1:7" x14ac:dyDescent="0.2">
      <c r="A8" s="4">
        <f>IF('True_Odds_Calculator_2-way'!A9="","",'True_Odds_Calculator_2-way'!A9)</f>
        <v>1.76</v>
      </c>
      <c r="B8" s="4">
        <f>IF('True_Odds_Calculator_2-way'!B9="","",'True_Odds_Calculator_2-way'!B9)</f>
        <v>2.08</v>
      </c>
      <c r="C8" s="4">
        <f t="shared" si="0"/>
        <v>4.8951048951048959E-2</v>
      </c>
      <c r="D8" s="4">
        <f t="shared" si="2"/>
        <v>1.8392282958199357</v>
      </c>
      <c r="E8" s="4">
        <f t="shared" si="3"/>
        <v>2.1915708812260539</v>
      </c>
      <c r="G8" s="4">
        <f t="shared" si="1"/>
        <v>1.048951048951049</v>
      </c>
    </row>
    <row r="9" spans="1:7" x14ac:dyDescent="0.2">
      <c r="A9" s="4">
        <f>IF('True_Odds_Calculator_2-way'!A10="","",'True_Odds_Calculator_2-way'!A10)</f>
        <v>1.93</v>
      </c>
      <c r="B9" s="4">
        <f>IF('True_Odds_Calculator_2-way'!B10="","",'True_Odds_Calculator_2-way'!B10)</f>
        <v>1.91</v>
      </c>
      <c r="C9" s="4">
        <f t="shared" si="0"/>
        <v>4.1694924449990456E-2</v>
      </c>
      <c r="D9" s="4">
        <f t="shared" si="2"/>
        <v>2.0109101819272834</v>
      </c>
      <c r="E9" s="4">
        <f t="shared" si="3"/>
        <v>1.9892075654965866</v>
      </c>
      <c r="G9" s="4">
        <f t="shared" si="1"/>
        <v>1.0416949244499905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2.12</v>
      </c>
      <c r="C10" s="4">
        <f t="shared" si="0"/>
        <v>4.6410756885707949E-2</v>
      </c>
      <c r="D10" s="4">
        <f t="shared" si="2"/>
        <v>1.8132127408572549</v>
      </c>
      <c r="E10" s="4">
        <f t="shared" si="3"/>
        <v>2.2296905222437133</v>
      </c>
      <c r="G10" s="4">
        <f t="shared" si="1"/>
        <v>1.0464107568857079</v>
      </c>
    </row>
    <row r="11" spans="1:7" x14ac:dyDescent="0.2">
      <c r="A11" s="4">
        <f>IF('True_Odds_Calculator_2-way'!A12="","",'True_Odds_Calculator_2-way'!A12)</f>
        <v>1.93</v>
      </c>
      <c r="B11" s="4">
        <f>IF('True_Odds_Calculator_2-way'!B12="","",'True_Odds_Calculator_2-way'!B12)</f>
        <v>1.9</v>
      </c>
      <c r="C11" s="4">
        <f t="shared" si="0"/>
        <v>4.445050449959087E-2</v>
      </c>
      <c r="D11" s="4">
        <f t="shared" si="2"/>
        <v>2.0164971130052241</v>
      </c>
      <c r="E11" s="4">
        <f t="shared" si="3"/>
        <v>1.9837706248309437</v>
      </c>
      <c r="G11" s="4">
        <f t="shared" si="1"/>
        <v>1.0444505044995909</v>
      </c>
    </row>
    <row r="12" spans="1:7" x14ac:dyDescent="0.2">
      <c r="A12" s="4">
        <f>IF('True_Odds_Calculator_2-way'!A13="","",'True_Odds_Calculator_2-way'!A13)</f>
        <v>1.68</v>
      </c>
      <c r="B12" s="4">
        <f>IF('True_Odds_Calculator_2-way'!B13="","",'True_Odds_Calculator_2-way'!B13)</f>
        <v>2.21</v>
      </c>
      <c r="C12" s="4">
        <f t="shared" si="0"/>
        <v>4.772678302090072E-2</v>
      </c>
      <c r="D12" s="4">
        <f t="shared" si="2"/>
        <v>1.7501649853870085</v>
      </c>
      <c r="E12" s="4">
        <f t="shared" si="3"/>
        <v>2.3330400904863642</v>
      </c>
      <c r="G12" s="4">
        <f t="shared" si="1"/>
        <v>1.0477267830209007</v>
      </c>
    </row>
    <row r="13" spans="1:7" x14ac:dyDescent="0.2">
      <c r="A13" s="4">
        <f>IF('True_Odds_Calculator_2-way'!A14="","",'True_Odds_Calculator_2-way'!A14)</f>
        <v>1.98</v>
      </c>
      <c r="B13" s="4">
        <f>IF('True_Odds_Calculator_2-way'!B14="","",'True_Odds_Calculator_2-way'!B14)</f>
        <v>1.9</v>
      </c>
      <c r="C13" s="4">
        <f t="shared" si="0"/>
        <v>3.1366294524189264E-2</v>
      </c>
      <c r="D13" s="4">
        <f t="shared" si="2"/>
        <v>2.0434546442151005</v>
      </c>
      <c r="E13" s="4">
        <f t="shared" si="3"/>
        <v>1.9583550234252993</v>
      </c>
      <c r="G13" s="4">
        <f t="shared" si="1"/>
        <v>1.0313662945241893</v>
      </c>
    </row>
    <row r="14" spans="1:7" x14ac:dyDescent="0.2">
      <c r="A14" s="4">
        <f>IF('True_Odds_Calculator_2-way'!A15="","",'True_Odds_Calculator_2-way'!A15)</f>
        <v>2.14</v>
      </c>
      <c r="B14" s="4">
        <f>IF('True_Odds_Calculator_2-way'!B15="","",'True_Odds_Calculator_2-way'!B15)</f>
        <v>1.72</v>
      </c>
      <c r="C14" s="4">
        <f t="shared" si="0"/>
        <v>4.8685068463377501E-2</v>
      </c>
      <c r="D14" s="4">
        <f t="shared" si="2"/>
        <v>2.2576054955839058</v>
      </c>
      <c r="E14" s="4">
        <f t="shared" si="3"/>
        <v>1.7951619196254389</v>
      </c>
      <c r="G14" s="4">
        <f t="shared" si="1"/>
        <v>1.0486850684633775</v>
      </c>
    </row>
    <row r="15" spans="1:7" x14ac:dyDescent="0.2">
      <c r="A15" s="4">
        <f>IF('True_Odds_Calculator_2-way'!A16="","",'True_Odds_Calculator_2-way'!A16)</f>
        <v>2.3199999999999998</v>
      </c>
      <c r="B15" s="4">
        <f>IF('True_Odds_Calculator_2-way'!B16="","",'True_Odds_Calculator_2-way'!B16)</f>
        <v>1.66</v>
      </c>
      <c r="C15" s="4">
        <f t="shared" si="0"/>
        <v>3.3444121312837582E-2</v>
      </c>
      <c r="D15" s="4">
        <f t="shared" si="2"/>
        <v>2.4136375031336175</v>
      </c>
      <c r="E15" s="4">
        <f t="shared" si="3"/>
        <v>1.707394928178755</v>
      </c>
      <c r="G15" s="4">
        <f t="shared" si="1"/>
        <v>1.0334441213128376</v>
      </c>
    </row>
    <row r="16" spans="1:7" x14ac:dyDescent="0.2">
      <c r="A16" s="4">
        <f>IF('True_Odds_Calculator_2-way'!A17="","",'True_Odds_Calculator_2-way'!A17)</f>
        <v>1.91</v>
      </c>
      <c r="B16" s="4">
        <f>IF('True_Odds_Calculator_2-way'!B17="","",'True_Odds_Calculator_2-way'!B17)</f>
        <v>1.96</v>
      </c>
      <c r="C16" s="4">
        <f t="shared" si="0"/>
        <v>3.3764291056736839E-2</v>
      </c>
      <c r="D16" s="4">
        <f t="shared" si="2"/>
        <v>1.9736398144242935</v>
      </c>
      <c r="E16" s="4">
        <f t="shared" si="3"/>
        <v>2.0270738574832143</v>
      </c>
      <c r="G16" s="4">
        <f t="shared" si="1"/>
        <v>1.0337642910567368</v>
      </c>
    </row>
    <row r="17" spans="1:7" x14ac:dyDescent="0.2">
      <c r="A17" s="4">
        <f>IF('True_Odds_Calculator_2-way'!A18="","",'True_Odds_Calculator_2-way'!A18)</f>
        <v>1.49</v>
      </c>
      <c r="B17" s="4">
        <f>IF('True_Odds_Calculator_2-way'!B18="","",'True_Odds_Calculator_2-way'!B18)</f>
        <v>2.65</v>
      </c>
      <c r="C17" s="4">
        <f t="shared" si="0"/>
        <v>4.849943016335323E-2</v>
      </c>
      <c r="D17" s="4">
        <f t="shared" si="2"/>
        <v>1.5458549476362926</v>
      </c>
      <c r="E17" s="4">
        <f t="shared" si="3"/>
        <v>2.8319885242962166</v>
      </c>
      <c r="G17" s="4">
        <f t="shared" si="1"/>
        <v>1.0484994301633532</v>
      </c>
    </row>
    <row r="18" spans="1:7" x14ac:dyDescent="0.2">
      <c r="A18" s="4">
        <f>IF('True_Odds_Calculator_2-way'!A19="","",'True_Odds_Calculator_2-way'!A19)</f>
        <v>1.98</v>
      </c>
      <c r="B18" s="4">
        <f>IF('True_Odds_Calculator_2-way'!B19="","",'True_Odds_Calculator_2-way'!B19)</f>
        <v>1.91</v>
      </c>
      <c r="C18" s="4">
        <f t="shared" si="0"/>
        <v>2.861071447458885E-2</v>
      </c>
      <c r="D18" s="4">
        <f t="shared" si="2"/>
        <v>2.0377175494369308</v>
      </c>
      <c r="E18" s="4">
        <f t="shared" si="3"/>
        <v>1.9636533568721115</v>
      </c>
      <c r="G18" s="4">
        <f t="shared" si="1"/>
        <v>1.0286107144745888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1.77</v>
      </c>
      <c r="C19" s="4">
        <f t="shared" si="0"/>
        <v>3.2261471038597556E-2</v>
      </c>
      <c r="D19" s="4">
        <f t="shared" si="2"/>
        <v>2.216513546725964</v>
      </c>
      <c r="E19" s="4">
        <f t="shared" si="3"/>
        <v>1.822021261243927</v>
      </c>
      <c r="G19" s="4">
        <f t="shared" si="1"/>
        <v>1.0322614710385976</v>
      </c>
    </row>
    <row r="20" spans="1:7" x14ac:dyDescent="0.2">
      <c r="A20" s="4">
        <f>IF('True_Odds_Calculator_2-way'!A21="","",'True_Odds_Calculator_2-way'!A21)</f>
        <v>2.23</v>
      </c>
      <c r="B20" s="4">
        <f>IF('True_Odds_Calculator_2-way'!B21="","",'True_Odds_Calculator_2-way'!B21)</f>
        <v>1.71</v>
      </c>
      <c r="C20" s="4">
        <f t="shared" si="0"/>
        <v>3.3225814910969431E-2</v>
      </c>
      <c r="D20" s="4">
        <f t="shared" si="2"/>
        <v>2.315792669966295</v>
      </c>
      <c r="E20" s="4">
        <f t="shared" si="3"/>
        <v>1.7599981538319522</v>
      </c>
      <c r="G20" s="4">
        <f t="shared" si="1"/>
        <v>1.0332258149109694</v>
      </c>
    </row>
    <row r="21" spans="1:7" x14ac:dyDescent="0.2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1.83</v>
      </c>
      <c r="C21" s="4">
        <f t="shared" si="0"/>
        <v>2.9539874871307603E-2</v>
      </c>
      <c r="D21" s="4">
        <f t="shared" si="2"/>
        <v>2.1352836729517204</v>
      </c>
      <c r="E21" s="4">
        <f t="shared" si="3"/>
        <v>1.8808371192373576</v>
      </c>
      <c r="G21" s="4">
        <f t="shared" si="1"/>
        <v>1.0295398748713076</v>
      </c>
    </row>
    <row r="22" spans="1:7" x14ac:dyDescent="0.2">
      <c r="A22" s="4">
        <f>IF('True_Odds_Calculator_2-way'!A23="","",'True_Odds_Calculator_2-way'!A23)</f>
        <v>1.93</v>
      </c>
      <c r="B22" s="4">
        <f>IF('True_Odds_Calculator_2-way'!B23="","",'True_Odds_Calculator_2-way'!B23)</f>
        <v>1.9</v>
      </c>
      <c r="C22" s="4">
        <f t="shared" si="0"/>
        <v>4.445050449959087E-2</v>
      </c>
      <c r="D22" s="4">
        <f t="shared" si="2"/>
        <v>2.0164971130052241</v>
      </c>
      <c r="E22" s="4">
        <f t="shared" si="3"/>
        <v>1.9837706248309437</v>
      </c>
      <c r="G22" s="4">
        <f t="shared" si="1"/>
        <v>1.0444505044995909</v>
      </c>
    </row>
    <row r="23" spans="1:7" x14ac:dyDescent="0.2">
      <c r="A23" s="4">
        <f>IF('True_Odds_Calculator_2-way'!A24="","",'True_Odds_Calculator_2-way'!A24)</f>
        <v>1.91</v>
      </c>
      <c r="B23" s="4">
        <f>IF('True_Odds_Calculator_2-way'!B24="","",'True_Odds_Calculator_2-way'!B24)</f>
        <v>1.93</v>
      </c>
      <c r="C23" s="4">
        <f t="shared" si="0"/>
        <v>4.1694924449990456E-2</v>
      </c>
      <c r="D23" s="4">
        <f t="shared" si="2"/>
        <v>1.9892075654965866</v>
      </c>
      <c r="E23" s="4">
        <f t="shared" si="3"/>
        <v>2.0109101819272834</v>
      </c>
      <c r="G23" s="4">
        <f t="shared" si="1"/>
        <v>1.0416949244499905</v>
      </c>
    </row>
    <row r="24" spans="1:7" x14ac:dyDescent="0.2">
      <c r="A24" s="4">
        <f>IF('True_Odds_Calculator_2-way'!A25="","",'True_Odds_Calculator_2-way'!A25)</f>
        <v>1.93</v>
      </c>
      <c r="B24" s="4">
        <f>IF('True_Odds_Calculator_2-way'!B25="","",'True_Odds_Calculator_2-way'!B25)</f>
        <v>1.91</v>
      </c>
      <c r="C24" s="4">
        <f t="shared" si="0"/>
        <v>4.1694924449990456E-2</v>
      </c>
      <c r="D24" s="4">
        <f t="shared" si="2"/>
        <v>2.0109101819272834</v>
      </c>
      <c r="E24" s="4">
        <f t="shared" si="3"/>
        <v>1.9892075654965866</v>
      </c>
      <c r="G24" s="4">
        <f t="shared" si="1"/>
        <v>1.0416949244499905</v>
      </c>
    </row>
    <row r="25" spans="1:7" x14ac:dyDescent="0.2">
      <c r="A25" s="4">
        <f>IF('True_Odds_Calculator_2-way'!A26="","",'True_Odds_Calculator_2-way'!A26)</f>
        <v>1.74</v>
      </c>
      <c r="B25" s="4">
        <f>IF('True_Odds_Calculator_2-way'!B26="","",'True_Odds_Calculator_2-way'!B26)</f>
        <v>2.12</v>
      </c>
      <c r="C25" s="4">
        <f t="shared" si="0"/>
        <v>4.6410756885707949E-2</v>
      </c>
      <c r="D25" s="4">
        <f t="shared" si="2"/>
        <v>1.8132127408572549</v>
      </c>
      <c r="E25" s="4">
        <f t="shared" si="3"/>
        <v>2.2296905222437133</v>
      </c>
      <c r="G25" s="4">
        <f t="shared" si="1"/>
        <v>1.0464107568857079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1.93</v>
      </c>
      <c r="C26" s="4">
        <f t="shared" si="0"/>
        <v>4.1694924449990456E-2</v>
      </c>
      <c r="D26" s="4">
        <f t="shared" si="2"/>
        <v>1.9892075654965866</v>
      </c>
      <c r="E26" s="4">
        <f t="shared" si="3"/>
        <v>2.0109101819272834</v>
      </c>
      <c r="G26" s="4">
        <f t="shared" si="1"/>
        <v>1.0416949244499905</v>
      </c>
    </row>
    <row r="27" spans="1:7" x14ac:dyDescent="0.2">
      <c r="A27" s="4">
        <f>IF('True_Odds_Calculator_2-way'!A28="","",'True_Odds_Calculator_2-way'!A28)</f>
        <v>1.74</v>
      </c>
      <c r="B27" s="4">
        <f>IF('True_Odds_Calculator_2-way'!B28="","",'True_Odds_Calculator_2-way'!B28)</f>
        <v>2.12</v>
      </c>
      <c r="C27" s="4">
        <f t="shared" si="0"/>
        <v>4.6410756885707949E-2</v>
      </c>
      <c r="D27" s="4">
        <f t="shared" si="2"/>
        <v>1.8132127408572549</v>
      </c>
      <c r="E27" s="4">
        <f t="shared" si="3"/>
        <v>2.2296905222437133</v>
      </c>
      <c r="G27" s="4">
        <f t="shared" si="1"/>
        <v>1.0464107568857079</v>
      </c>
    </row>
    <row r="28" spans="1:7" x14ac:dyDescent="0.2">
      <c r="A28" s="4">
        <f>IF('True_Odds_Calculator_2-way'!A29="","",'True_Odds_Calculator_2-way'!A29)</f>
        <v>2.1</v>
      </c>
      <c r="B28" s="4">
        <f>IF('True_Odds_Calculator_2-way'!B29="","",'True_Odds_Calculator_2-way'!B29)</f>
        <v>1.75</v>
      </c>
      <c r="C28" s="4">
        <f t="shared" si="0"/>
        <v>4.761904761904745E-2</v>
      </c>
      <c r="D28" s="4">
        <f t="shared" si="2"/>
        <v>2.2105263157894735</v>
      </c>
      <c r="E28" s="4">
        <f t="shared" si="3"/>
        <v>1.8260869565217388</v>
      </c>
      <c r="G28" s="4">
        <f t="shared" si="1"/>
        <v>1.0476190476190474</v>
      </c>
    </row>
    <row r="29" spans="1:7" x14ac:dyDescent="0.2">
      <c r="A29" s="4">
        <f>IF('True_Odds_Calculator_2-way'!A30="","",'True_Odds_Calculator_2-way'!A30)</f>
        <v>1.74</v>
      </c>
      <c r="B29" s="4">
        <f>IF('True_Odds_Calculator_2-way'!B30="","",'True_Odds_Calculator_2-way'!B30)</f>
        <v>2.12</v>
      </c>
      <c r="C29" s="4">
        <f t="shared" si="0"/>
        <v>4.6410756885707949E-2</v>
      </c>
      <c r="D29" s="4">
        <f t="shared" si="2"/>
        <v>1.8132127408572549</v>
      </c>
      <c r="E29" s="4">
        <f t="shared" si="3"/>
        <v>2.2296905222437133</v>
      </c>
      <c r="G29" s="4">
        <f t="shared" si="1"/>
        <v>1.0464107568857079</v>
      </c>
    </row>
    <row r="30" spans="1:7" x14ac:dyDescent="0.2">
      <c r="A30" s="4">
        <f>IF('True_Odds_Calculator_2-way'!A31="","",'True_Odds_Calculator_2-way'!A31)</f>
        <v>1.95</v>
      </c>
      <c r="B30" s="4">
        <f>IF('True_Odds_Calculator_2-way'!B31="","",'True_Odds_Calculator_2-way'!B31)</f>
        <v>1.88</v>
      </c>
      <c r="C30" s="4">
        <f t="shared" si="0"/>
        <v>4.4735406437534042E-2</v>
      </c>
      <c r="D30" s="4">
        <f t="shared" si="2"/>
        <v>2.0389321468298109</v>
      </c>
      <c r="E30" s="4">
        <f t="shared" si="3"/>
        <v>1.9625267665952888</v>
      </c>
      <c r="G30" s="4">
        <f t="shared" si="1"/>
        <v>1.044735406437534</v>
      </c>
    </row>
    <row r="31" spans="1:7" x14ac:dyDescent="0.2">
      <c r="A31" s="4">
        <f>IF('True_Odds_Calculator_2-way'!A32="","",'True_Odds_Calculator_2-way'!A32)</f>
        <v>2.25</v>
      </c>
      <c r="B31" s="4">
        <f>IF('True_Odds_Calculator_2-way'!B32="","",'True_Odds_Calculator_2-way'!B32)</f>
        <v>1.66</v>
      </c>
      <c r="C31" s="4">
        <f t="shared" si="0"/>
        <v>4.685408299866145E-2</v>
      </c>
      <c r="D31" s="4">
        <f t="shared" si="2"/>
        <v>2.375198728139905</v>
      </c>
      <c r="E31" s="4">
        <f t="shared" si="3"/>
        <v>1.7271676300578036</v>
      </c>
      <c r="G31" s="4">
        <f t="shared" si="1"/>
        <v>1.0468540829986615</v>
      </c>
    </row>
    <row r="32" spans="1:7" x14ac:dyDescent="0.2">
      <c r="A32" s="4">
        <f>IF('True_Odds_Calculator_2-way'!A33="","",'True_Odds_Calculator_2-way'!A33)</f>
        <v>2.0099999999999998</v>
      </c>
      <c r="B32" s="4">
        <f>IF('True_Odds_Calculator_2-way'!B33="","",'True_Odds_Calculator_2-way'!B33)</f>
        <v>1.83</v>
      </c>
      <c r="C32" s="4">
        <f t="shared" si="0"/>
        <v>4.3960525242639381E-2</v>
      </c>
      <c r="D32" s="4">
        <f t="shared" si="2"/>
        <v>2.1029071263184975</v>
      </c>
      <c r="E32" s="4">
        <f t="shared" si="3"/>
        <v>1.9066946582691862</v>
      </c>
      <c r="G32" s="4">
        <f t="shared" si="1"/>
        <v>1.0439605252426394</v>
      </c>
    </row>
    <row r="33" spans="1:7" x14ac:dyDescent="0.2">
      <c r="A33" s="4">
        <f>IF('True_Odds_Calculator_2-way'!A34="","",'True_Odds_Calculator_2-way'!A34)</f>
        <v>2.19</v>
      </c>
      <c r="B33" s="4">
        <f>IF('True_Odds_Calculator_2-way'!B34="","",'True_Odds_Calculator_2-way'!B34)</f>
        <v>1.69</v>
      </c>
      <c r="C33" s="4">
        <f t="shared" si="0"/>
        <v>4.8336980897571102E-2</v>
      </c>
      <c r="D33" s="4">
        <f t="shared" si="2"/>
        <v>2.3123926150385805</v>
      </c>
      <c r="E33" s="4">
        <f t="shared" si="3"/>
        <v>1.7619671038537528</v>
      </c>
      <c r="G33" s="4">
        <f t="shared" si="1"/>
        <v>1.0483369808975711</v>
      </c>
    </row>
    <row r="34" spans="1:7" x14ac:dyDescent="0.2">
      <c r="A34" s="4">
        <f>IF('True_Odds_Calculator_2-way'!A35="","",'True_Odds_Calculator_2-way'!A35)</f>
        <v>2.06</v>
      </c>
      <c r="B34" s="4">
        <f>IF('True_Odds_Calculator_2-way'!B35="","",'True_Odds_Calculator_2-way'!B35)</f>
        <v>1.78</v>
      </c>
      <c r="C34" s="4">
        <f t="shared" si="0"/>
        <v>4.7234646012872306E-2</v>
      </c>
      <c r="D34" s="4">
        <f t="shared" si="2"/>
        <v>2.165347820951931</v>
      </c>
      <c r="E34" s="4">
        <f t="shared" si="3"/>
        <v>1.8581129015911626</v>
      </c>
      <c r="G34" s="4">
        <f t="shared" si="1"/>
        <v>1.0472346460128723</v>
      </c>
    </row>
    <row r="35" spans="1:7" x14ac:dyDescent="0.2">
      <c r="A35" s="4">
        <f>IF('True_Odds_Calculator_2-way'!A36="","",'True_Odds_Calculator_2-way'!A36)</f>
        <v>2.1800000000000002</v>
      </c>
      <c r="B35" s="4">
        <f>IF('True_Odds_Calculator_2-way'!B36="","",'True_Odds_Calculator_2-way'!B36)</f>
        <v>1.67</v>
      </c>
      <c r="C35" s="4">
        <f t="shared" si="0"/>
        <v>5.7517991539856039E-2</v>
      </c>
      <c r="D35" s="4">
        <f t="shared" si="2"/>
        <v>2.3258161374816329</v>
      </c>
      <c r="E35" s="4">
        <f t="shared" si="3"/>
        <v>1.754252397243772</v>
      </c>
      <c r="G35" s="4">
        <f t="shared" si="1"/>
        <v>1.057517991539856</v>
      </c>
    </row>
    <row r="36" spans="1:7" x14ac:dyDescent="0.2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2.8338796658559762E-2</v>
      </c>
      <c r="D36" s="4">
        <f t="shared" si="2"/>
        <v>1.9842635333613092</v>
      </c>
      <c r="E36" s="4">
        <f t="shared" si="3"/>
        <v>2.0159880622468553</v>
      </c>
      <c r="G36" s="4">
        <f t="shared" si="1"/>
        <v>1.0283387966585598</v>
      </c>
    </row>
    <row r="37" spans="1:7" x14ac:dyDescent="0.2">
      <c r="A37" s="4">
        <f>IF('True_Odds_Calculator_2-way'!A38="","",'True_Odds_Calculator_2-way'!A38)</f>
        <v>1.86</v>
      </c>
      <c r="B37" s="4">
        <f>IF('True_Odds_Calculator_2-way'!B38="","",'True_Odds_Calculator_2-way'!B38)</f>
        <v>2.0299999999999998</v>
      </c>
      <c r="C37" s="4">
        <f t="shared" si="0"/>
        <v>3.0245246040574214E-2</v>
      </c>
      <c r="D37" s="4">
        <f t="shared" si="2"/>
        <v>1.9138324294186226</v>
      </c>
      <c r="E37" s="4">
        <f t="shared" si="3"/>
        <v>2.0942925287037548</v>
      </c>
      <c r="G37" s="4">
        <f t="shared" si="1"/>
        <v>1.0302452460405742</v>
      </c>
    </row>
    <row r="38" spans="1:7" x14ac:dyDescent="0.2">
      <c r="A38" s="4">
        <f>IF('True_Odds_Calculator_2-way'!A39="","",'True_Odds_Calculator_2-way'!A39)</f>
        <v>2.09</v>
      </c>
      <c r="B38" s="4">
        <f>IF('True_Odds_Calculator_2-way'!B39="","",'True_Odds_Calculator_2-way'!B39)</f>
        <v>1.74</v>
      </c>
      <c r="C38" s="4">
        <f t="shared" si="0"/>
        <v>5.3181543199692038E-2</v>
      </c>
      <c r="D38" s="4">
        <f t="shared" si="2"/>
        <v>2.2129860646260573</v>
      </c>
      <c r="E38" s="4">
        <f t="shared" si="3"/>
        <v>1.8244117794611951</v>
      </c>
      <c r="G38" s="4">
        <f t="shared" si="1"/>
        <v>1.053181543199692</v>
      </c>
    </row>
    <row r="39" spans="1:7" x14ac:dyDescent="0.2">
      <c r="A39" s="4">
        <f>IF('True_Odds_Calculator_2-way'!A40="","",'True_Odds_Calculator_2-way'!A40)</f>
        <v>2.15</v>
      </c>
      <c r="B39" s="4">
        <f>IF('True_Odds_Calculator_2-way'!B40="","",'True_Odds_Calculator_2-way'!B40)</f>
        <v>1.69</v>
      </c>
      <c r="C39" s="4">
        <f t="shared" si="0"/>
        <v>5.6832255401128462E-2</v>
      </c>
      <c r="D39" s="4">
        <f t="shared" si="2"/>
        <v>2.2899007405073264</v>
      </c>
      <c r="E39" s="4">
        <f t="shared" si="3"/>
        <v>1.7752534505924025</v>
      </c>
      <c r="G39" s="4">
        <f t="shared" si="1"/>
        <v>1.0568322554011285</v>
      </c>
    </row>
    <row r="40" spans="1:7" x14ac:dyDescent="0.2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1.74</v>
      </c>
      <c r="C40" s="4">
        <f t="shared" si="0"/>
        <v>5.7804431117774335E-2</v>
      </c>
      <c r="D40" s="4">
        <f t="shared" si="2"/>
        <v>2.2017238217494954</v>
      </c>
      <c r="E40" s="4">
        <f t="shared" si="3"/>
        <v>1.8321379520830152</v>
      </c>
      <c r="G40" s="4">
        <f t="shared" si="1"/>
        <v>1.0578044311177743</v>
      </c>
    </row>
    <row r="41" spans="1:7" x14ac:dyDescent="0.2">
      <c r="A41" s="4">
        <f>IF('True_Odds_Calculator_2-way'!A42="","",'True_Odds_Calculator_2-way'!A42)</f>
        <v>2.02</v>
      </c>
      <c r="B41" s="4">
        <f>IF('True_Odds_Calculator_2-way'!B42="","",'True_Odds_Calculator_2-way'!B42)</f>
        <v>1.79</v>
      </c>
      <c r="C41" s="4">
        <f t="shared" si="0"/>
        <v>5.3708722827590094E-2</v>
      </c>
      <c r="D41" s="4">
        <f t="shared" si="2"/>
        <v>2.1358615393703118</v>
      </c>
      <c r="E41" s="4">
        <f t="shared" si="3"/>
        <v>1.8803889957876125</v>
      </c>
      <c r="G41" s="4">
        <f t="shared" si="1"/>
        <v>1.0537087228275901</v>
      </c>
    </row>
    <row r="42" spans="1:7" x14ac:dyDescent="0.2">
      <c r="A42" s="4">
        <f>IF('True_Odds_Calculator_2-way'!A43="","",'True_Odds_Calculator_2-way'!A43)</f>
        <v>1.81</v>
      </c>
      <c r="B42" s="4">
        <f>IF('True_Odds_Calculator_2-way'!B43="","",'True_Odds_Calculator_2-way'!B43)</f>
        <v>2.0099999999999998</v>
      </c>
      <c r="C42" s="4">
        <f t="shared" si="0"/>
        <v>4.999862565624924E-2</v>
      </c>
      <c r="D42" s="4">
        <f t="shared" si="2"/>
        <v>1.8957817670201405</v>
      </c>
      <c r="E42" s="4">
        <f t="shared" si="3"/>
        <v>2.1163433291643639</v>
      </c>
      <c r="G42" s="4">
        <f t="shared" si="1"/>
        <v>1.0499986256562492</v>
      </c>
    </row>
    <row r="43" spans="1:7" x14ac:dyDescent="0.2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1.85</v>
      </c>
      <c r="C43" s="4">
        <f t="shared" si="0"/>
        <v>3.315137797896428E-2</v>
      </c>
      <c r="D43" s="4">
        <f t="shared" si="2"/>
        <v>2.1006852188505105</v>
      </c>
      <c r="E43" s="4">
        <f t="shared" si="3"/>
        <v>1.9085249650616189</v>
      </c>
      <c r="G43" s="4">
        <f t="shared" si="1"/>
        <v>1.0331513779789643</v>
      </c>
    </row>
    <row r="44" spans="1:7" x14ac:dyDescent="0.2">
      <c r="A44" s="4">
        <f>IF('True_Odds_Calculator_2-way'!A45="","",'True_Odds_Calculator_2-way'!A45)</f>
        <v>1.7</v>
      </c>
      <c r="B44" s="4">
        <f>IF('True_Odds_Calculator_2-way'!B45="","",'True_Odds_Calculator_2-way'!B45)</f>
        <v>2.21</v>
      </c>
      <c r="C44" s="4">
        <f t="shared" si="0"/>
        <v>4.0723981900452566E-2</v>
      </c>
      <c r="D44" s="4">
        <f t="shared" si="2"/>
        <v>1.760956175298805</v>
      </c>
      <c r="E44" s="4">
        <f t="shared" si="3"/>
        <v>2.3141361256544504</v>
      </c>
      <c r="G44" s="4">
        <f t="shared" si="1"/>
        <v>1.0407239819004526</v>
      </c>
    </row>
    <row r="45" spans="1:7" x14ac:dyDescent="0.2">
      <c r="A45" s="4">
        <f>IF('True_Odds_Calculator_2-way'!A46="","",'True_Odds_Calculator_2-way'!A46)</f>
        <v>1.93</v>
      </c>
      <c r="B45" s="4">
        <f>IF('True_Odds_Calculator_2-way'!B46="","",'True_Odds_Calculator_2-way'!B46)</f>
        <v>1.96</v>
      </c>
      <c r="C45" s="4">
        <f t="shared" si="0"/>
        <v>2.8338796658559762E-2</v>
      </c>
      <c r="D45" s="4">
        <f t="shared" si="2"/>
        <v>1.9842635333613092</v>
      </c>
      <c r="E45" s="4">
        <f t="shared" si="3"/>
        <v>2.0159880622468553</v>
      </c>
      <c r="G45" s="4">
        <f t="shared" si="1"/>
        <v>1.0283387966585598</v>
      </c>
    </row>
    <row r="46" spans="1:7" x14ac:dyDescent="0.2">
      <c r="A46" s="4">
        <f>IF('True_Odds_Calculator_2-way'!A47="","",'True_Odds_Calculator_2-way'!A47)</f>
        <v>1.97</v>
      </c>
      <c r="B46" s="4">
        <f>IF('True_Odds_Calculator_2-way'!B47="","",'True_Odds_Calculator_2-way'!B47)</f>
        <v>1.92</v>
      </c>
      <c r="C46" s="4">
        <f t="shared" si="0"/>
        <v>2.844754653130277E-2</v>
      </c>
      <c r="D46" s="4">
        <f t="shared" si="2"/>
        <v>2.0267924123888115</v>
      </c>
      <c r="E46" s="4">
        <f t="shared" si="3"/>
        <v>1.9739066903246005</v>
      </c>
      <c r="G46" s="4">
        <f t="shared" si="1"/>
        <v>1.0284475465313028</v>
      </c>
    </row>
    <row r="47" spans="1:7" x14ac:dyDescent="0.2">
      <c r="A47" s="4">
        <f>IF('True_Odds_Calculator_2-way'!A48="","",'True_Odds_Calculator_2-way'!A48)</f>
        <v>2.2799999999999998</v>
      </c>
      <c r="B47" s="4">
        <f>IF('True_Odds_Calculator_2-way'!B48="","",'True_Odds_Calculator_2-way'!B48)</f>
        <v>1.68</v>
      </c>
      <c r="C47" s="4">
        <f t="shared" si="0"/>
        <v>3.383458646616555E-2</v>
      </c>
      <c r="D47" s="4">
        <f t="shared" si="2"/>
        <v>2.3714710252600297</v>
      </c>
      <c r="E47" s="4">
        <f t="shared" si="3"/>
        <v>1.7291440953412784</v>
      </c>
      <c r="G47" s="4">
        <f t="shared" si="1"/>
        <v>1.0338345864661656</v>
      </c>
    </row>
    <row r="48" spans="1:7" x14ac:dyDescent="0.2">
      <c r="A48" s="4">
        <f>IF('True_Odds_Calculator_2-way'!A49="","",'True_Odds_Calculator_2-way'!A49)</f>
        <v>2.3199999999999998</v>
      </c>
      <c r="B48" s="4">
        <f>IF('True_Odds_Calculator_2-way'!B49="","",'True_Odds_Calculator_2-way'!B49)</f>
        <v>1.66</v>
      </c>
      <c r="C48" s="4">
        <f t="shared" si="0"/>
        <v>3.3444121312837582E-2</v>
      </c>
      <c r="D48" s="4">
        <f t="shared" si="2"/>
        <v>2.4136375031336175</v>
      </c>
      <c r="E48" s="4">
        <f t="shared" si="3"/>
        <v>1.707394928178755</v>
      </c>
      <c r="G48" s="4">
        <f t="shared" si="1"/>
        <v>1.0334441213128376</v>
      </c>
    </row>
    <row r="49" spans="1:7" x14ac:dyDescent="0.2">
      <c r="A49" s="4">
        <f>IF('True_Odds_Calculator_2-way'!A50="","",'True_Odds_Calculator_2-way'!A50)</f>
        <v>1.99</v>
      </c>
      <c r="B49" s="4">
        <f>IF('True_Odds_Calculator_2-way'!B50="","",'True_Odds_Calculator_2-way'!B50)</f>
        <v>1.85</v>
      </c>
      <c r="C49" s="4">
        <f t="shared" si="0"/>
        <v>4.3053103354610656E-2</v>
      </c>
      <c r="D49" s="4">
        <f t="shared" si="2"/>
        <v>2.0790625441197226</v>
      </c>
      <c r="E49" s="4">
        <f t="shared" si="3"/>
        <v>1.9267303414889438</v>
      </c>
      <c r="G49" s="4">
        <f t="shared" si="1"/>
        <v>1.0430531033546107</v>
      </c>
    </row>
    <row r="50" spans="1:7" x14ac:dyDescent="0.2">
      <c r="A50" s="4">
        <f>IF('True_Odds_Calculator_2-way'!A51="","",'True_Odds_Calculator_2-way'!A51)</f>
        <v>2.4500000000000002</v>
      </c>
      <c r="B50" s="4">
        <f>IF('True_Odds_Calculator_2-way'!B51="","",'True_Odds_Calculator_2-way'!B51)</f>
        <v>1.6</v>
      </c>
      <c r="C50" s="4">
        <f t="shared" si="0"/>
        <v>3.3163265306122458E-2</v>
      </c>
      <c r="D50" s="4">
        <f t="shared" si="2"/>
        <v>2.5537459283387625</v>
      </c>
      <c r="E50" s="4">
        <f t="shared" si="3"/>
        <v>1.6436058700209644</v>
      </c>
      <c r="G50" s="4">
        <f t="shared" si="1"/>
        <v>1.0331632653061225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1.92</v>
      </c>
      <c r="C51" s="4">
        <f t="shared" si="0"/>
        <v>2.844754653130277E-2</v>
      </c>
      <c r="D51" s="4">
        <f t="shared" si="2"/>
        <v>2.0267924123888115</v>
      </c>
      <c r="E51" s="4">
        <f t="shared" si="3"/>
        <v>1.9739066903246005</v>
      </c>
      <c r="G51" s="4">
        <f t="shared" si="1"/>
        <v>1.0284475465313028</v>
      </c>
    </row>
    <row r="52" spans="1:7" x14ac:dyDescent="0.2">
      <c r="A52" s="4">
        <f>IF('True_Odds_Calculator_2-way'!A53="","",'True_Odds_Calculator_2-way'!A53)</f>
        <v>1.87</v>
      </c>
      <c r="B52" s="4">
        <f>IF('True_Odds_Calculator_2-way'!B53="","",'True_Odds_Calculator_2-way'!B53)</f>
        <v>2.02</v>
      </c>
      <c r="C52" s="4">
        <f t="shared" si="0"/>
        <v>2.9808863239265015E-2</v>
      </c>
      <c r="D52" s="4">
        <f t="shared" si="2"/>
        <v>1.9236135865967305</v>
      </c>
      <c r="E52" s="4">
        <f t="shared" si="3"/>
        <v>2.082703865027292</v>
      </c>
      <c r="G52" s="4">
        <f t="shared" si="1"/>
        <v>1.029808863239265</v>
      </c>
    </row>
    <row r="53" spans="1:7" x14ac:dyDescent="0.2">
      <c r="A53" s="4">
        <f>IF('True_Odds_Calculator_2-way'!A54="","",'True_Odds_Calculator_2-way'!A54)</f>
        <v>1.62</v>
      </c>
      <c r="B53" s="4">
        <f>IF('True_Odds_Calculator_2-way'!B54="","",'True_Odds_Calculator_2-way'!B54)</f>
        <v>2.38</v>
      </c>
      <c r="C53" s="4">
        <f t="shared" si="0"/>
        <v>3.7452017844174623E-2</v>
      </c>
      <c r="D53" s="4">
        <f t="shared" si="2"/>
        <v>1.6706820348383742</v>
      </c>
      <c r="E53" s="4">
        <f t="shared" si="3"/>
        <v>2.4910195115648013</v>
      </c>
      <c r="G53" s="4">
        <f t="shared" si="1"/>
        <v>1.0374520178441746</v>
      </c>
    </row>
    <row r="54" spans="1:7" x14ac:dyDescent="0.2">
      <c r="A54" s="4">
        <f>IF('True_Odds_Calculator_2-way'!A55="","",'True_Odds_Calculator_2-way'!A55)</f>
        <v>1.79</v>
      </c>
      <c r="B54" s="4">
        <f>IF('True_Odds_Calculator_2-way'!B55="","",'True_Odds_Calculator_2-way'!B55)</f>
        <v>2.08</v>
      </c>
      <c r="C54" s="4">
        <f t="shared" si="0"/>
        <v>3.9428448646325664E-2</v>
      </c>
      <c r="D54" s="4">
        <f t="shared" si="2"/>
        <v>1.8554769261437256</v>
      </c>
      <c r="E54" s="4">
        <f t="shared" si="3"/>
        <v>2.1689385995572641</v>
      </c>
      <c r="G54" s="4">
        <f t="shared" si="1"/>
        <v>1.0394284486463257</v>
      </c>
    </row>
    <row r="55" spans="1:7" x14ac:dyDescent="0.2">
      <c r="A55" s="4">
        <f>IF('True_Odds_Calculator_2-way'!A56="","",'True_Odds_Calculator_2-way'!A56)</f>
        <v>1.91</v>
      </c>
      <c r="B55" s="4">
        <f>IF('True_Odds_Calculator_2-way'!B56="","",'True_Odds_Calculator_2-way'!B56)</f>
        <v>1.96</v>
      </c>
      <c r="C55" s="4">
        <f t="shared" si="0"/>
        <v>3.3764291056736839E-2</v>
      </c>
      <c r="D55" s="4">
        <f t="shared" si="2"/>
        <v>1.9736398144242935</v>
      </c>
      <c r="E55" s="4">
        <f t="shared" si="3"/>
        <v>2.0270738574832143</v>
      </c>
      <c r="G55" s="4">
        <f t="shared" si="1"/>
        <v>1.0337642910567368</v>
      </c>
    </row>
    <row r="56" spans="1:7" x14ac:dyDescent="0.2">
      <c r="A56" s="4">
        <f>IF('True_Odds_Calculator_2-way'!A57="","",'True_Odds_Calculator_2-way'!A57)</f>
        <v>2.2400000000000002</v>
      </c>
      <c r="B56" s="4">
        <f>IF('True_Odds_Calculator_2-way'!B57="","",'True_Odds_Calculator_2-way'!B57)</f>
        <v>1.7</v>
      </c>
      <c r="C56" s="4">
        <f t="shared" si="0"/>
        <v>3.4663865546218364E-2</v>
      </c>
      <c r="D56" s="4">
        <f t="shared" si="2"/>
        <v>2.3304773561811505</v>
      </c>
      <c r="E56" s="4">
        <f t="shared" si="3"/>
        <v>1.7516099356025756</v>
      </c>
      <c r="G56" s="4">
        <f t="shared" si="1"/>
        <v>1.0346638655462184</v>
      </c>
    </row>
    <row r="57" spans="1:7" x14ac:dyDescent="0.2">
      <c r="A57" s="4">
        <f>IF('True_Odds_Calculator_2-way'!A58="","",'True_Odds_Calculator_2-way'!A58)</f>
        <v>2.13</v>
      </c>
      <c r="B57" s="4">
        <f>IF('True_Odds_Calculator_2-way'!B58="","",'True_Odds_Calculator_2-way'!B58)</f>
        <v>1.77</v>
      </c>
      <c r="C57" s="4">
        <f t="shared" si="0"/>
        <v>3.4455319487546765E-2</v>
      </c>
      <c r="D57" s="4">
        <f t="shared" si="2"/>
        <v>2.2111375032990233</v>
      </c>
      <c r="E57" s="4">
        <f t="shared" si="3"/>
        <v>1.8256700806275876</v>
      </c>
      <c r="G57" s="4">
        <f t="shared" si="1"/>
        <v>1.0344553194875468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1.91</v>
      </c>
      <c r="C58" s="4">
        <f t="shared" si="0"/>
        <v>4.1694924449990456E-2</v>
      </c>
      <c r="D58" s="4">
        <f t="shared" si="2"/>
        <v>2.0109101819272834</v>
      </c>
      <c r="E58" s="4">
        <f t="shared" si="3"/>
        <v>1.9892075654965866</v>
      </c>
      <c r="G58" s="4">
        <f t="shared" si="1"/>
        <v>1.0416949244499905</v>
      </c>
    </row>
    <row r="59" spans="1:7" x14ac:dyDescent="0.2">
      <c r="A59" s="4">
        <f>IF('True_Odds_Calculator_2-way'!A60="","",'True_Odds_Calculator_2-way'!A60)</f>
        <v>1.98</v>
      </c>
      <c r="B59" s="4">
        <f>IF('True_Odds_Calculator_2-way'!B60="","",'True_Odds_Calculator_2-way'!B60)</f>
        <v>1.85</v>
      </c>
      <c r="C59" s="4">
        <f t="shared" si="0"/>
        <v>4.5591045591045543E-2</v>
      </c>
      <c r="D59" s="4">
        <f t="shared" si="2"/>
        <v>2.0735918482875744</v>
      </c>
      <c r="E59" s="4">
        <f t="shared" si="3"/>
        <v>1.931452675982072</v>
      </c>
      <c r="G59" s="4">
        <f t="shared" si="1"/>
        <v>1.0455910455910455</v>
      </c>
    </row>
    <row r="60" spans="1:7" x14ac:dyDescent="0.2">
      <c r="A60" s="4">
        <f>IF('True_Odds_Calculator_2-way'!A61="","",'True_Odds_Calculator_2-way'!A61)</f>
        <v>1.79</v>
      </c>
      <c r="B60" s="4">
        <f>IF('True_Odds_Calculator_2-way'!B61="","",'True_Odds_Calculator_2-way'!B61)</f>
        <v>2.0499999999999998</v>
      </c>
      <c r="C60" s="4">
        <f t="shared" si="0"/>
        <v>4.6464095925875526E-2</v>
      </c>
      <c r="D60" s="4">
        <f t="shared" si="2"/>
        <v>1.8676676421936633</v>
      </c>
      <c r="E60" s="4">
        <f t="shared" si="3"/>
        <v>2.1525150315295498</v>
      </c>
      <c r="G60" s="4">
        <f t="shared" si="1"/>
        <v>1.0464640959258755</v>
      </c>
    </row>
    <row r="61" spans="1:7" x14ac:dyDescent="0.2">
      <c r="A61" s="4">
        <f>IF('True_Odds_Calculator_2-way'!A62="","",'True_Odds_Calculator_2-way'!A62)</f>
        <v>1.68</v>
      </c>
      <c r="B61" s="4">
        <f>IF('True_Odds_Calculator_2-way'!B62="","",'True_Odds_Calculator_2-way'!B62)</f>
        <v>2.2200000000000002</v>
      </c>
      <c r="C61" s="4">
        <f t="shared" si="0"/>
        <v>4.5688545688545634E-2</v>
      </c>
      <c r="D61" s="4">
        <f t="shared" si="2"/>
        <v>1.7470489038785832</v>
      </c>
      <c r="E61" s="4">
        <f t="shared" si="3"/>
        <v>2.3386004514672689</v>
      </c>
      <c r="G61" s="4">
        <f t="shared" si="1"/>
        <v>1.0456885456885456</v>
      </c>
    </row>
    <row r="62" spans="1:7" x14ac:dyDescent="0.2">
      <c r="A62" s="4">
        <f>IF('True_Odds_Calculator_2-way'!A63="","",'True_Odds_Calculator_2-way'!A63)</f>
        <v>1.68</v>
      </c>
      <c r="B62" s="4">
        <f>IF('True_Odds_Calculator_2-way'!B63="","",'True_Odds_Calculator_2-way'!B63)</f>
        <v>2.2000000000000002</v>
      </c>
      <c r="C62" s="4">
        <f t="shared" si="0"/>
        <v>4.9783549783549708E-2</v>
      </c>
      <c r="D62" s="4">
        <f t="shared" si="2"/>
        <v>1.7533206831119543</v>
      </c>
      <c r="E62" s="4">
        <f t="shared" si="3"/>
        <v>2.327455919395466</v>
      </c>
      <c r="G62" s="4">
        <f t="shared" si="1"/>
        <v>1.0497835497835497</v>
      </c>
    </row>
    <row r="63" spans="1:7" x14ac:dyDescent="0.2">
      <c r="A63" s="4">
        <f>IF('True_Odds_Calculator_2-way'!A64="","",'True_Odds_Calculator_2-way'!A64)</f>
        <v>2.16</v>
      </c>
      <c r="B63" s="4">
        <f>IF('True_Odds_Calculator_2-way'!B64="","",'True_Odds_Calculator_2-way'!B64)</f>
        <v>1.71</v>
      </c>
      <c r="C63" s="4">
        <f t="shared" si="0"/>
        <v>4.7758284600389889E-2</v>
      </c>
      <c r="D63" s="4">
        <f t="shared" si="2"/>
        <v>2.2774694783573808</v>
      </c>
      <c r="E63" s="4">
        <f t="shared" si="3"/>
        <v>1.7827975673327543</v>
      </c>
      <c r="G63" s="4">
        <f t="shared" si="1"/>
        <v>1.0477582846003899</v>
      </c>
    </row>
    <row r="64" spans="1:7" x14ac:dyDescent="0.2">
      <c r="A64" s="4">
        <f>IF('True_Odds_Calculator_2-way'!A65="","",'True_Odds_Calculator_2-way'!A65)</f>
        <v>2.04</v>
      </c>
      <c r="B64" s="4">
        <f>IF('True_Odds_Calculator_2-way'!B65="","",'True_Odds_Calculator_2-way'!B65)</f>
        <v>1.79</v>
      </c>
      <c r="C64" s="4">
        <f t="shared" si="0"/>
        <v>4.8855296308467411E-2</v>
      </c>
      <c r="D64" s="4">
        <f t="shared" si="2"/>
        <v>2.1469896519285041</v>
      </c>
      <c r="E64" s="4">
        <f t="shared" si="3"/>
        <v>1.8718474472011479</v>
      </c>
      <c r="G64" s="4">
        <f t="shared" si="1"/>
        <v>1.0488552963084674</v>
      </c>
    </row>
    <row r="65" spans="1:7" x14ac:dyDescent="0.2">
      <c r="A65" s="4">
        <f>IF('True_Odds_Calculator_2-way'!A66="","",'True_Odds_Calculator_2-way'!A66)</f>
        <v>1.87</v>
      </c>
      <c r="B65" s="4">
        <f>IF('True_Odds_Calculator_2-way'!B66="","",'True_Odds_Calculator_2-way'!B66)</f>
        <v>1.97</v>
      </c>
      <c r="C65" s="4">
        <f t="shared" si="0"/>
        <v>4.2373571486739481E-2</v>
      </c>
      <c r="D65" s="4">
        <f t="shared" si="2"/>
        <v>1.9471444805623825</v>
      </c>
      <c r="E65" s="4">
        <f t="shared" si="3"/>
        <v>2.0558051284913081</v>
      </c>
      <c r="G65" s="4">
        <f t="shared" si="1"/>
        <v>1.0423735714867395</v>
      </c>
    </row>
    <row r="66" spans="1:7" x14ac:dyDescent="0.2">
      <c r="A66" s="4">
        <f>IF('True_Odds_Calculator_2-way'!A67="","",'True_Odds_Calculator_2-way'!A67)</f>
        <v>1.97</v>
      </c>
      <c r="B66" s="4">
        <f>IF('True_Odds_Calculator_2-way'!B67="","",'True_Odds_Calculator_2-way'!B67)</f>
        <v>1.86</v>
      </c>
      <c r="C66" s="4">
        <f t="shared" ref="C66:C129" si="4">IF(A66="","",((1/A66)+(1/B66))-1)</f>
        <v>4.5248621800120015E-2</v>
      </c>
      <c r="D66" s="4">
        <f t="shared" si="2"/>
        <v>2.0618985988408078</v>
      </c>
      <c r="E66" s="4">
        <f t="shared" si="3"/>
        <v>1.9417095013512797</v>
      </c>
      <c r="G66" s="4">
        <f t="shared" ref="G66:G129" si="5">IF(A66="","",C66+1)</f>
        <v>1.04524862180012</v>
      </c>
    </row>
    <row r="67" spans="1:7" x14ac:dyDescent="0.2">
      <c r="A67" s="4">
        <f>IF('True_Odds_Calculator_2-way'!A68="","",'True_Odds_Calculator_2-way'!A68)</f>
        <v>1.99</v>
      </c>
      <c r="B67" s="4">
        <f>IF('True_Odds_Calculator_2-way'!B68="","",'True_Odds_Calculator_2-way'!B68)</f>
        <v>1.85</v>
      </c>
      <c r="C67" s="4">
        <f t="shared" si="4"/>
        <v>4.3053103354610656E-2</v>
      </c>
      <c r="D67" s="4">
        <f t="shared" ref="D67:D130" si="6">IF(A67="","",(2*A67)/(2-($C67*A67)))</f>
        <v>2.0790625441197226</v>
      </c>
      <c r="E67" s="4">
        <f t="shared" ref="E67:E130" si="7">IF(B67="","",(2*B67)/(2-($C67*B67)))</f>
        <v>1.9267303414889438</v>
      </c>
      <c r="G67" s="4">
        <f t="shared" si="5"/>
        <v>1.0430531033546107</v>
      </c>
    </row>
    <row r="68" spans="1:7" x14ac:dyDescent="0.2">
      <c r="A68" s="4">
        <f>IF('True_Odds_Calculator_2-way'!A69="","",'True_Odds_Calculator_2-way'!A69)</f>
        <v>2.0499999999999998</v>
      </c>
      <c r="B68" s="4">
        <f>IF('True_Odds_Calculator_2-way'!B69="","",'True_Odds_Calculator_2-way'!B69)</f>
        <v>1.81</v>
      </c>
      <c r="C68" s="4">
        <f t="shared" si="4"/>
        <v>4.0291065894084488E-2</v>
      </c>
      <c r="D68" s="4">
        <f t="shared" si="6"/>
        <v>2.1383086010661287</v>
      </c>
      <c r="E68" s="4">
        <f t="shared" si="7"/>
        <v>1.8784963928616634</v>
      </c>
      <c r="G68" s="4">
        <f t="shared" si="5"/>
        <v>1.0402910658940845</v>
      </c>
    </row>
    <row r="69" spans="1:7" x14ac:dyDescent="0.2">
      <c r="A69" s="4">
        <f>IF('True_Odds_Calculator_2-way'!A70="","",'True_Odds_Calculator_2-way'!A70)</f>
        <v>2.2799999999999998</v>
      </c>
      <c r="B69" s="4">
        <f>IF('True_Odds_Calculator_2-way'!B70="","",'True_Odds_Calculator_2-way'!B70)</f>
        <v>1.65</v>
      </c>
      <c r="C69" s="4">
        <f t="shared" si="4"/>
        <v>4.4657097288676173E-2</v>
      </c>
      <c r="D69" s="4">
        <f t="shared" si="6"/>
        <v>2.402298850574712</v>
      </c>
      <c r="E69" s="4">
        <f t="shared" si="7"/>
        <v>1.7131147540983604</v>
      </c>
      <c r="G69" s="4">
        <f t="shared" si="5"/>
        <v>1.0446570972886762</v>
      </c>
    </row>
    <row r="70" spans="1:7" x14ac:dyDescent="0.2">
      <c r="A70" s="4">
        <f>IF('True_Odds_Calculator_2-way'!A71="","",'True_Odds_Calculator_2-way'!A71)</f>
        <v>2.0499999999999998</v>
      </c>
      <c r="B70" s="4">
        <f>IF('True_Odds_Calculator_2-way'!B71="","",'True_Odds_Calculator_2-way'!B71)</f>
        <v>1.79</v>
      </c>
      <c r="C70" s="4">
        <f t="shared" si="4"/>
        <v>4.6464095925875526E-2</v>
      </c>
      <c r="D70" s="4">
        <f t="shared" si="6"/>
        <v>2.1525150315295498</v>
      </c>
      <c r="E70" s="4">
        <f t="shared" si="7"/>
        <v>1.8676676421936633</v>
      </c>
      <c r="G70" s="4">
        <f t="shared" si="5"/>
        <v>1.0464640959258755</v>
      </c>
    </row>
    <row r="71" spans="1:7" x14ac:dyDescent="0.2">
      <c r="A71" s="4">
        <f>IF('True_Odds_Calculator_2-way'!A72="","",'True_Odds_Calculator_2-way'!A72)</f>
        <v>2.0499999999999998</v>
      </c>
      <c r="B71" s="4">
        <f>IF('True_Odds_Calculator_2-way'!B72="","",'True_Odds_Calculator_2-way'!B72)</f>
        <v>1.79</v>
      </c>
      <c r="C71" s="4">
        <f t="shared" si="4"/>
        <v>4.6464095925875526E-2</v>
      </c>
      <c r="D71" s="4">
        <f t="shared" si="6"/>
        <v>2.1525150315295498</v>
      </c>
      <c r="E71" s="4">
        <f t="shared" si="7"/>
        <v>1.8676676421936633</v>
      </c>
      <c r="G71" s="4">
        <f t="shared" si="5"/>
        <v>1.0464640959258755</v>
      </c>
    </row>
    <row r="72" spans="1:7" x14ac:dyDescent="0.2">
      <c r="A72" s="4">
        <f>IF('True_Odds_Calculator_2-way'!A73="","",'True_Odds_Calculator_2-way'!A73)</f>
        <v>2.27</v>
      </c>
      <c r="B72" s="4">
        <f>IF('True_Odds_Calculator_2-way'!B73="","",'True_Odds_Calculator_2-way'!B73)</f>
        <v>1.65</v>
      </c>
      <c r="C72" s="4">
        <f t="shared" si="4"/>
        <v>4.658924042183954E-2</v>
      </c>
      <c r="D72" s="4">
        <f t="shared" si="6"/>
        <v>2.3967365221564547</v>
      </c>
      <c r="E72" s="4">
        <f t="shared" si="7"/>
        <v>1.7159546443706333</v>
      </c>
      <c r="G72" s="4">
        <f t="shared" si="5"/>
        <v>1.0465892404218395</v>
      </c>
    </row>
    <row r="73" spans="1:7" x14ac:dyDescent="0.2">
      <c r="A73" s="4">
        <f>IF('True_Odds_Calculator_2-way'!A74="","",'True_Odds_Calculator_2-way'!A74)</f>
        <v>1.7</v>
      </c>
      <c r="B73" s="4">
        <f>IF('True_Odds_Calculator_2-way'!B74="","",'True_Odds_Calculator_2-way'!B74)</f>
        <v>2.1</v>
      </c>
      <c r="C73" s="4">
        <f t="shared" si="4"/>
        <v>6.4425770308123242E-2</v>
      </c>
      <c r="D73" s="4">
        <f t="shared" si="6"/>
        <v>1.7984886649874054</v>
      </c>
      <c r="E73" s="4">
        <f t="shared" si="7"/>
        <v>2.2523659305993693</v>
      </c>
      <c r="G73" s="4">
        <f t="shared" si="5"/>
        <v>1.0644257703081232</v>
      </c>
    </row>
    <row r="74" spans="1:7" x14ac:dyDescent="0.2">
      <c r="A74" s="4">
        <f>IF('True_Odds_Calculator_2-way'!A75="","",'True_Odds_Calculator_2-way'!A75)</f>
        <v>2.11</v>
      </c>
      <c r="B74" s="4">
        <f>IF('True_Odds_Calculator_2-way'!B75="","",'True_Odds_Calculator_2-way'!B75)</f>
        <v>1.78</v>
      </c>
      <c r="C74" s="4">
        <f t="shared" si="4"/>
        <v>3.5731402098088338E-2</v>
      </c>
      <c r="D74" s="4">
        <f t="shared" si="6"/>
        <v>2.1926557300484557</v>
      </c>
      <c r="E74" s="4">
        <f t="shared" si="7"/>
        <v>1.8384649273092173</v>
      </c>
      <c r="G74" s="4">
        <f t="shared" si="5"/>
        <v>1.0357314020980883</v>
      </c>
    </row>
    <row r="75" spans="1:7" x14ac:dyDescent="0.2">
      <c r="A75" s="4">
        <f>IF('True_Odds_Calculator_2-way'!A76="","",'True_Odds_Calculator_2-way'!A76)</f>
        <v>2.33</v>
      </c>
      <c r="B75" s="4">
        <f>IF('True_Odds_Calculator_2-way'!B76="","",'True_Odds_Calculator_2-way'!B76)</f>
        <v>1.64</v>
      </c>
      <c r="C75" s="4">
        <f t="shared" si="4"/>
        <v>3.8940646917198674E-2</v>
      </c>
      <c r="D75" s="4">
        <f t="shared" si="6"/>
        <v>2.4407256004087885</v>
      </c>
      <c r="E75" s="4">
        <f t="shared" si="7"/>
        <v>1.6940946976414255</v>
      </c>
      <c r="G75" s="4">
        <f t="shared" si="5"/>
        <v>1.0389406469171987</v>
      </c>
    </row>
    <row r="76" spans="1:7" x14ac:dyDescent="0.2">
      <c r="A76" s="4">
        <f>IF('True_Odds_Calculator_2-way'!A77="","",'True_Odds_Calculator_2-way'!A77)</f>
        <v>1.88</v>
      </c>
      <c r="B76" s="4">
        <f>IF('True_Odds_Calculator_2-way'!B77="","",'True_Odds_Calculator_2-way'!B77)</f>
        <v>2</v>
      </c>
      <c r="C76" s="4">
        <f t="shared" si="4"/>
        <v>3.1914893617021267E-2</v>
      </c>
      <c r="D76" s="4">
        <f t="shared" si="6"/>
        <v>1.9381443298969072</v>
      </c>
      <c r="E76" s="4">
        <f t="shared" si="7"/>
        <v>2.0659340659340657</v>
      </c>
      <c r="G76" s="4">
        <f t="shared" si="5"/>
        <v>1.0319148936170213</v>
      </c>
    </row>
    <row r="77" spans="1:7" x14ac:dyDescent="0.2">
      <c r="A77" s="4">
        <f>IF('True_Odds_Calculator_2-way'!A78="","",'True_Odds_Calculator_2-way'!A78)</f>
        <v>1.88</v>
      </c>
      <c r="B77" s="4">
        <f>IF('True_Odds_Calculator_2-way'!B78="","",'True_Odds_Calculator_2-way'!B78)</f>
        <v>1.99</v>
      </c>
      <c r="C77" s="4">
        <f t="shared" si="4"/>
        <v>3.4427456431091574E-2</v>
      </c>
      <c r="D77" s="4">
        <f t="shared" si="6"/>
        <v>1.9428749480681344</v>
      </c>
      <c r="E77" s="4">
        <f t="shared" si="7"/>
        <v>2.0605860321656753</v>
      </c>
      <c r="G77" s="4">
        <f t="shared" si="5"/>
        <v>1.0344274564310916</v>
      </c>
    </row>
    <row r="78" spans="1:7" x14ac:dyDescent="0.2">
      <c r="A78" s="4">
        <f>IF('True_Odds_Calculator_2-way'!A79="","",'True_Odds_Calculator_2-way'!A79)</f>
        <v>1.79</v>
      </c>
      <c r="B78" s="4">
        <f>IF('True_Odds_Calculator_2-way'!B79="","",'True_Odds_Calculator_2-way'!B79)</f>
        <v>2.08</v>
      </c>
      <c r="C78" s="4">
        <f t="shared" si="4"/>
        <v>3.9428448646325664E-2</v>
      </c>
      <c r="D78" s="4">
        <f t="shared" si="6"/>
        <v>1.8554769261437256</v>
      </c>
      <c r="E78" s="4">
        <f t="shared" si="7"/>
        <v>2.1689385995572641</v>
      </c>
      <c r="G78" s="4">
        <f t="shared" si="5"/>
        <v>1.0394284486463257</v>
      </c>
    </row>
    <row r="79" spans="1:7" x14ac:dyDescent="0.2">
      <c r="A79" s="4">
        <f>IF('True_Odds_Calculator_2-way'!A80="","",'True_Odds_Calculator_2-way'!A80)</f>
        <v>2.29</v>
      </c>
      <c r="B79" s="4">
        <f>IF('True_Odds_Calculator_2-way'!B80="","",'True_Odds_Calculator_2-way'!B80)</f>
        <v>1.68</v>
      </c>
      <c r="C79" s="4">
        <f t="shared" si="4"/>
        <v>3.1919317945518833E-2</v>
      </c>
      <c r="D79" s="4">
        <f t="shared" si="6"/>
        <v>2.3768688990485605</v>
      </c>
      <c r="E79" s="4">
        <f t="shared" si="7"/>
        <v>1.7262855604415328</v>
      </c>
      <c r="G79" s="4">
        <f t="shared" si="5"/>
        <v>1.0319193179455188</v>
      </c>
    </row>
    <row r="80" spans="1:7" x14ac:dyDescent="0.2">
      <c r="A80" s="4">
        <f>IF('True_Odds_Calculator_2-way'!A81="","",'True_Odds_Calculator_2-way'!A81)</f>
        <v>2.2200000000000002</v>
      </c>
      <c r="B80" s="4">
        <f>IF('True_Odds_Calculator_2-way'!B81="","",'True_Odds_Calculator_2-way'!B81)</f>
        <v>1.71</v>
      </c>
      <c r="C80" s="4">
        <f t="shared" si="4"/>
        <v>3.5245772087877381E-2</v>
      </c>
      <c r="D80" s="4">
        <f t="shared" si="6"/>
        <v>2.3103888990323171</v>
      </c>
      <c r="E80" s="4">
        <f t="shared" si="7"/>
        <v>1.7631322279503969</v>
      </c>
      <c r="G80" s="4">
        <f t="shared" si="5"/>
        <v>1.0352457720878774</v>
      </c>
    </row>
    <row r="81" spans="1:7" x14ac:dyDescent="0.2">
      <c r="A81" s="4">
        <f>IF('True_Odds_Calculator_2-way'!A82="","",'True_Odds_Calculator_2-way'!A82)</f>
        <v>2.04</v>
      </c>
      <c r="B81" s="4">
        <f>IF('True_Odds_Calculator_2-way'!B82="","",'True_Odds_Calculator_2-way'!B82)</f>
        <v>1.85</v>
      </c>
      <c r="C81" s="4">
        <f t="shared" si="4"/>
        <v>3.0736618971912932E-2</v>
      </c>
      <c r="D81" s="4">
        <f t="shared" si="6"/>
        <v>2.1060267857142851</v>
      </c>
      <c r="E81" s="4">
        <f t="shared" si="7"/>
        <v>1.9041372351160444</v>
      </c>
      <c r="G81" s="4">
        <f t="shared" si="5"/>
        <v>1.0307366189719129</v>
      </c>
    </row>
    <row r="82" spans="1:7" x14ac:dyDescent="0.2">
      <c r="A82" s="4">
        <f>IF('True_Odds_Calculator_2-way'!A83="","",'True_Odds_Calculator_2-way'!A83)</f>
        <v>2</v>
      </c>
      <c r="B82" s="4">
        <f>IF('True_Odds_Calculator_2-way'!B83="","",'True_Odds_Calculator_2-way'!B83)</f>
        <v>1.89</v>
      </c>
      <c r="C82" s="4">
        <f t="shared" si="4"/>
        <v>2.9100529100529293E-2</v>
      </c>
      <c r="D82" s="4">
        <f t="shared" si="6"/>
        <v>2.0599455040871937</v>
      </c>
      <c r="E82" s="4">
        <f t="shared" si="7"/>
        <v>1.9434447300771212</v>
      </c>
      <c r="G82" s="4">
        <f t="shared" si="5"/>
        <v>1.0291005291005293</v>
      </c>
    </row>
    <row r="83" spans="1:7" x14ac:dyDescent="0.2">
      <c r="A83" s="4">
        <f>IF('True_Odds_Calculator_2-way'!A84="","",'True_Odds_Calculator_2-way'!A84)</f>
        <v>2.0499999999999998</v>
      </c>
      <c r="B83" s="4">
        <f>IF('True_Odds_Calculator_2-way'!B84="","",'True_Odds_Calculator_2-way'!B84)</f>
        <v>1.8</v>
      </c>
      <c r="C83" s="4">
        <f t="shared" si="4"/>
        <v>4.3360433604336057E-2</v>
      </c>
      <c r="D83" s="4">
        <f t="shared" si="6"/>
        <v>2.1453488372093021</v>
      </c>
      <c r="E83" s="4">
        <f t="shared" si="7"/>
        <v>1.8730964467005078</v>
      </c>
      <c r="G83" s="4">
        <f t="shared" si="5"/>
        <v>1.0433604336043361</v>
      </c>
    </row>
    <row r="84" spans="1:7" x14ac:dyDescent="0.2">
      <c r="A84" s="4">
        <f>IF('True_Odds_Calculator_2-way'!A85="","",'True_Odds_Calculator_2-way'!A85)</f>
        <v>2.15</v>
      </c>
      <c r="B84" s="4">
        <f>IF('True_Odds_Calculator_2-way'!B85="","",'True_Odds_Calculator_2-way'!B85)</f>
        <v>1.71</v>
      </c>
      <c r="C84" s="4">
        <f t="shared" si="4"/>
        <v>4.9911600707194248E-2</v>
      </c>
      <c r="D84" s="4">
        <f t="shared" si="6"/>
        <v>2.2718986559555074</v>
      </c>
      <c r="E84" s="4">
        <f t="shared" si="7"/>
        <v>1.7862261630025504</v>
      </c>
      <c r="G84" s="4">
        <f t="shared" si="5"/>
        <v>1.0499116007071942</v>
      </c>
    </row>
    <row r="85" spans="1:7" x14ac:dyDescent="0.2">
      <c r="A85" s="4">
        <f>IF('True_Odds_Calculator_2-way'!A86="","",'True_Odds_Calculator_2-way'!A86)</f>
        <v>1.96</v>
      </c>
      <c r="B85" s="4">
        <f>IF('True_Odds_Calculator_2-way'!B86="","",'True_Odds_Calculator_2-way'!B86)</f>
        <v>1.85</v>
      </c>
      <c r="C85" s="4">
        <f t="shared" si="4"/>
        <v>5.0744622173193532E-2</v>
      </c>
      <c r="D85" s="4">
        <f t="shared" si="6"/>
        <v>2.0625711035267349</v>
      </c>
      <c r="E85" s="4">
        <f t="shared" si="7"/>
        <v>1.9411134903640255</v>
      </c>
      <c r="G85" s="4">
        <f t="shared" si="5"/>
        <v>1.0507446221731935</v>
      </c>
    </row>
    <row r="86" spans="1:7" x14ac:dyDescent="0.2">
      <c r="A86" s="4">
        <f>IF('True_Odds_Calculator_2-way'!A87="","",'True_Odds_Calculator_2-way'!A87)</f>
        <v>1.61</v>
      </c>
      <c r="B86" s="4">
        <f>IF('True_Odds_Calculator_2-way'!B87="","",'True_Odds_Calculator_2-way'!B87)</f>
        <v>2.2799999999999998</v>
      </c>
      <c r="C86" s="4">
        <f t="shared" si="4"/>
        <v>5.9714503650430295E-2</v>
      </c>
      <c r="D86" s="4">
        <f t="shared" si="6"/>
        <v>1.6913011426465168</v>
      </c>
      <c r="E86" s="4">
        <f t="shared" si="7"/>
        <v>2.4465475873100502</v>
      </c>
      <c r="G86" s="4">
        <f t="shared" si="5"/>
        <v>1.0597145036504303</v>
      </c>
    </row>
    <row r="87" spans="1:7" x14ac:dyDescent="0.2">
      <c r="A87" s="4">
        <f>IF('True_Odds_Calculator_2-way'!A88="","",'True_Odds_Calculator_2-way'!A88)</f>
        <v>1.86</v>
      </c>
      <c r="B87" s="4">
        <f>IF('True_Odds_Calculator_2-way'!B88="","",'True_Odds_Calculator_2-way'!B88)</f>
        <v>1.94</v>
      </c>
      <c r="C87" s="4">
        <f t="shared" si="4"/>
        <v>5.3098326127923645E-2</v>
      </c>
      <c r="D87" s="4">
        <f t="shared" si="6"/>
        <v>1.9566207569677909</v>
      </c>
      <c r="E87" s="4">
        <f t="shared" si="7"/>
        <v>2.0453463326153494</v>
      </c>
      <c r="G87" s="4">
        <f t="shared" si="5"/>
        <v>1.0530983261279236</v>
      </c>
    </row>
    <row r="88" spans="1:7" x14ac:dyDescent="0.2">
      <c r="A88" s="4">
        <f>IF('True_Odds_Calculator_2-way'!A89="","",'True_Odds_Calculator_2-way'!A89)</f>
        <v>1.87</v>
      </c>
      <c r="B88" s="4">
        <f>IF('True_Odds_Calculator_2-way'!B89="","",'True_Odds_Calculator_2-way'!B89)</f>
        <v>1.93</v>
      </c>
      <c r="C88" s="4">
        <f t="shared" si="4"/>
        <v>5.2894073314676771E-2</v>
      </c>
      <c r="D88" s="4">
        <f t="shared" si="6"/>
        <v>1.9672944318770271</v>
      </c>
      <c r="E88" s="4">
        <f t="shared" si="7"/>
        <v>2.0338113888027949</v>
      </c>
      <c r="G88" s="4">
        <f t="shared" si="5"/>
        <v>1.0528940733146768</v>
      </c>
    </row>
    <row r="89" spans="1:7" x14ac:dyDescent="0.2">
      <c r="A89" s="4">
        <f>IF('True_Odds_Calculator_2-way'!A90="","",'True_Odds_Calculator_2-way'!A90)</f>
        <v>1.91</v>
      </c>
      <c r="B89" s="4">
        <f>IF('True_Odds_Calculator_2-way'!B90="","",'True_Odds_Calculator_2-way'!B90)</f>
        <v>1.89</v>
      </c>
      <c r="C89" s="4">
        <f t="shared" si="4"/>
        <v>5.2660738524612949E-2</v>
      </c>
      <c r="D89" s="4">
        <f t="shared" si="6"/>
        <v>2.0111423716538068</v>
      </c>
      <c r="E89" s="4">
        <f t="shared" si="7"/>
        <v>1.9889804126835451</v>
      </c>
      <c r="G89" s="4">
        <f t="shared" si="5"/>
        <v>1.0526607385246129</v>
      </c>
    </row>
    <row r="90" spans="1:7" x14ac:dyDescent="0.2">
      <c r="A90" s="4">
        <f>IF('True_Odds_Calculator_2-way'!A91="","",'True_Odds_Calculator_2-way'!A91)</f>
        <v>1.98</v>
      </c>
      <c r="B90" s="4">
        <f>IF('True_Odds_Calculator_2-way'!B91="","",'True_Odds_Calculator_2-way'!B91)</f>
        <v>1.83</v>
      </c>
      <c r="C90" s="4">
        <f t="shared" si="4"/>
        <v>5.1498592482198902E-2</v>
      </c>
      <c r="D90" s="4">
        <f t="shared" si="6"/>
        <v>2.0863707030575225</v>
      </c>
      <c r="E90" s="4">
        <f t="shared" si="7"/>
        <v>1.9204961043091109</v>
      </c>
      <c r="G90" s="4">
        <f t="shared" si="5"/>
        <v>1.0514985924821989</v>
      </c>
    </row>
    <row r="91" spans="1:7" x14ac:dyDescent="0.2">
      <c r="A91" s="4">
        <f>IF('True_Odds_Calculator_2-way'!A92="","",'True_Odds_Calculator_2-way'!A92)</f>
        <v>1.8</v>
      </c>
      <c r="B91" s="4">
        <f>IF('True_Odds_Calculator_2-way'!B92="","",'True_Odds_Calculator_2-way'!B92)</f>
        <v>2.0099999999999998</v>
      </c>
      <c r="C91" s="4">
        <f t="shared" si="4"/>
        <v>5.3067993366501032E-2</v>
      </c>
      <c r="D91" s="4">
        <f t="shared" si="6"/>
        <v>1.8902821316614424</v>
      </c>
      <c r="E91" s="4">
        <f t="shared" si="7"/>
        <v>2.1232394366197185</v>
      </c>
      <c r="G91" s="4">
        <f t="shared" si="5"/>
        <v>1.053067993366501</v>
      </c>
    </row>
    <row r="92" spans="1:7" x14ac:dyDescent="0.2">
      <c r="A92" s="4">
        <f>IF('True_Odds_Calculator_2-way'!A93="","",'True_Odds_Calculator_2-way'!A93)</f>
        <v>2.11</v>
      </c>
      <c r="B92" s="4">
        <f>IF('True_Odds_Calculator_2-way'!B93="","",'True_Odds_Calculator_2-way'!B93)</f>
        <v>1.72</v>
      </c>
      <c r="C92" s="4">
        <f t="shared" si="4"/>
        <v>5.5328998126308981E-2</v>
      </c>
      <c r="D92" s="4">
        <f t="shared" si="6"/>
        <v>2.2408001975796497</v>
      </c>
      <c r="E92" s="4">
        <f t="shared" si="7"/>
        <v>1.8059315286624205</v>
      </c>
      <c r="G92" s="4">
        <f t="shared" si="5"/>
        <v>1.055328998126309</v>
      </c>
    </row>
    <row r="93" spans="1:7" x14ac:dyDescent="0.2">
      <c r="A93" s="4">
        <f>IF('True_Odds_Calculator_2-way'!A94="","",'True_Odds_Calculator_2-way'!A94)</f>
        <v>2.15</v>
      </c>
      <c r="B93" s="4">
        <f>IF('True_Odds_Calculator_2-way'!B94="","",'True_Odds_Calculator_2-way'!B94)</f>
        <v>1.76</v>
      </c>
      <c r="C93" s="4">
        <f t="shared" si="4"/>
        <v>3.3298097251585723E-2</v>
      </c>
      <c r="D93" s="4">
        <f t="shared" si="6"/>
        <v>2.2298173246906305</v>
      </c>
      <c r="E93" s="4">
        <f t="shared" si="7"/>
        <v>1.8131288931480596</v>
      </c>
      <c r="G93" s="4">
        <f t="shared" si="5"/>
        <v>1.0332980972515857</v>
      </c>
    </row>
    <row r="94" spans="1:7" x14ac:dyDescent="0.2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1.67</v>
      </c>
      <c r="C94" s="4">
        <f t="shared" si="4"/>
        <v>5.7517991539856039E-2</v>
      </c>
      <c r="D94" s="4">
        <f t="shared" si="6"/>
        <v>2.3258161374816329</v>
      </c>
      <c r="E94" s="4">
        <f t="shared" si="7"/>
        <v>1.754252397243772</v>
      </c>
      <c r="G94" s="4">
        <f t="shared" si="5"/>
        <v>1.057517991539856</v>
      </c>
    </row>
    <row r="95" spans="1:7" x14ac:dyDescent="0.2">
      <c r="A95" s="4">
        <f>IF('True_Odds_Calculator_2-way'!A96="","",'True_Odds_Calculator_2-way'!A96)</f>
        <v>2.0299999999999998</v>
      </c>
      <c r="B95" s="4">
        <f>IF('True_Odds_Calculator_2-way'!B96="","",'True_Odds_Calculator_2-way'!B96)</f>
        <v>1.79</v>
      </c>
      <c r="C95" s="4">
        <f t="shared" si="4"/>
        <v>5.1270055315518537E-2</v>
      </c>
      <c r="D95" s="4">
        <f t="shared" si="6"/>
        <v>2.1414385478975744</v>
      </c>
      <c r="E95" s="4">
        <f t="shared" si="7"/>
        <v>1.8760874616000205</v>
      </c>
      <c r="G95" s="4">
        <f t="shared" si="5"/>
        <v>1.0512700553155185</v>
      </c>
    </row>
    <row r="96" spans="1:7" x14ac:dyDescent="0.2">
      <c r="A96" s="4">
        <f>IF('True_Odds_Calculator_2-way'!A97="","",'True_Odds_Calculator_2-way'!A97)</f>
        <v>2.0499999999999998</v>
      </c>
      <c r="B96" s="4">
        <f>IF('True_Odds_Calculator_2-way'!B97="","",'True_Odds_Calculator_2-way'!B97)</f>
        <v>1.76</v>
      </c>
      <c r="C96" s="4">
        <f t="shared" si="4"/>
        <v>5.598669623059882E-2</v>
      </c>
      <c r="D96" s="4">
        <f t="shared" si="6"/>
        <v>2.1748040988547319</v>
      </c>
      <c r="E96" s="4">
        <f t="shared" si="7"/>
        <v>1.8512057465366858</v>
      </c>
      <c r="G96" s="4">
        <f t="shared" si="5"/>
        <v>1.0559866962305988</v>
      </c>
    </row>
    <row r="97" spans="1:7" x14ac:dyDescent="0.2">
      <c r="A97" s="4">
        <f>IF('True_Odds_Calculator_2-way'!A98="","",'True_Odds_Calculator_2-way'!A98)</f>
        <v>1.96</v>
      </c>
      <c r="B97" s="4">
        <f>IF('True_Odds_Calculator_2-way'!B98="","",'True_Odds_Calculator_2-way'!B98)</f>
        <v>1.84</v>
      </c>
      <c r="C97" s="4">
        <f t="shared" si="4"/>
        <v>5.3682342502218372E-2</v>
      </c>
      <c r="D97" s="4">
        <f t="shared" si="6"/>
        <v>2.0688389169343737</v>
      </c>
      <c r="E97" s="4">
        <f t="shared" si="7"/>
        <v>1.9355946758265352</v>
      </c>
      <c r="G97" s="4">
        <f t="shared" si="5"/>
        <v>1.0536823425022184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</v>
      </c>
      <c r="C98" s="4">
        <f t="shared" si="4"/>
        <v>5.2486187845303789E-2</v>
      </c>
      <c r="D98" s="4">
        <f t="shared" si="6"/>
        <v>1.9002624671916009</v>
      </c>
      <c r="E98" s="4">
        <f t="shared" si="7"/>
        <v>2.1107871720116615</v>
      </c>
      <c r="G98" s="4">
        <f t="shared" si="5"/>
        <v>1.0524861878453038</v>
      </c>
    </row>
    <row r="99" spans="1:7" x14ac:dyDescent="0.2">
      <c r="A99" s="4">
        <f>IF('True_Odds_Calculator_2-way'!A100="","",'True_Odds_Calculator_2-way'!A100)</f>
        <v>1.86</v>
      </c>
      <c r="B99" s="4">
        <f>IF('True_Odds_Calculator_2-way'!B100="","",'True_Odds_Calculator_2-way'!B100)</f>
        <v>1.96</v>
      </c>
      <c r="C99" s="4">
        <f t="shared" si="4"/>
        <v>4.7838490234803466E-2</v>
      </c>
      <c r="D99" s="4">
        <f t="shared" si="6"/>
        <v>1.9466040153780435</v>
      </c>
      <c r="E99" s="4">
        <f t="shared" si="7"/>
        <v>2.0564079422382671</v>
      </c>
      <c r="G99" s="4">
        <f t="shared" si="5"/>
        <v>1.0478384902348035</v>
      </c>
    </row>
    <row r="100" spans="1:7" x14ac:dyDescent="0.2">
      <c r="A100" s="4">
        <f>IF('True_Odds_Calculator_2-way'!A101="","",'True_Odds_Calculator_2-way'!A101)</f>
        <v>1.74</v>
      </c>
      <c r="B100" s="4">
        <f>IF('True_Odds_Calculator_2-way'!B101="","",'True_Odds_Calculator_2-way'!B101)</f>
        <v>2.0699999999999998</v>
      </c>
      <c r="C100" s="4">
        <f t="shared" si="4"/>
        <v>5.7804431117774335E-2</v>
      </c>
      <c r="D100" s="4">
        <f t="shared" si="6"/>
        <v>1.8321379520830152</v>
      </c>
      <c r="E100" s="4">
        <f t="shared" si="7"/>
        <v>2.2017238217494954</v>
      </c>
      <c r="G100" s="4">
        <f t="shared" si="5"/>
        <v>1.0578044311177743</v>
      </c>
    </row>
    <row r="101" spans="1:7" x14ac:dyDescent="0.2">
      <c r="A101" s="4">
        <f>IF('True_Odds_Calculator_2-way'!A102="","",'True_Odds_Calculator_2-way'!A102)</f>
        <v>1.63</v>
      </c>
      <c r="B101" s="4">
        <f>IF('True_Odds_Calculator_2-way'!B102="","",'True_Odds_Calculator_2-way'!B102)</f>
        <v>2.2599999999999998</v>
      </c>
      <c r="C101" s="4">
        <f t="shared" si="4"/>
        <v>5.5974808621532146E-2</v>
      </c>
      <c r="D101" s="4">
        <f t="shared" si="6"/>
        <v>1.7079141360285595</v>
      </c>
      <c r="E101" s="4">
        <f t="shared" si="7"/>
        <v>2.4126006942170406</v>
      </c>
      <c r="G101" s="4">
        <f t="shared" si="5"/>
        <v>1.0559748086215321</v>
      </c>
    </row>
    <row r="102" spans="1:7" x14ac:dyDescent="0.2">
      <c r="A102" s="4">
        <f>IF('True_Odds_Calculator_2-way'!A103="","",'True_Odds_Calculator_2-way'!A103)</f>
        <v>1.72</v>
      </c>
      <c r="B102" s="4">
        <f>IF('True_Odds_Calculator_2-way'!B103="","",'True_Odds_Calculator_2-way'!B103)</f>
        <v>2.1</v>
      </c>
      <c r="C102" s="4">
        <f t="shared" si="4"/>
        <v>5.75858250276855E-2</v>
      </c>
      <c r="D102" s="4">
        <f t="shared" si="6"/>
        <v>1.8096192384769538</v>
      </c>
      <c r="E102" s="4">
        <f t="shared" si="7"/>
        <v>2.2351485148514851</v>
      </c>
      <c r="G102" s="4">
        <f t="shared" si="5"/>
        <v>1.0575858250276855</v>
      </c>
    </row>
    <row r="103" spans="1:7" x14ac:dyDescent="0.2">
      <c r="A103" s="4">
        <f>IF('True_Odds_Calculator_2-way'!A104="","",'True_Odds_Calculator_2-way'!A104)</f>
        <v>1.75</v>
      </c>
      <c r="B103" s="4">
        <f>IF('True_Odds_Calculator_2-way'!B104="","",'True_Odds_Calculator_2-way'!B104)</f>
        <v>2.0699999999999998</v>
      </c>
      <c r="C103" s="4">
        <f t="shared" si="4"/>
        <v>5.452035886818507E-2</v>
      </c>
      <c r="D103" s="4">
        <f t="shared" si="6"/>
        <v>1.8376664552948638</v>
      </c>
      <c r="E103" s="4">
        <f t="shared" si="7"/>
        <v>2.1937925813777439</v>
      </c>
      <c r="G103" s="4">
        <f t="shared" si="5"/>
        <v>1.0545203588681851</v>
      </c>
    </row>
    <row r="104" spans="1:7" x14ac:dyDescent="0.2">
      <c r="A104" s="4">
        <f>IF('True_Odds_Calculator_2-way'!A105="","",'True_Odds_Calculator_2-way'!A105)</f>
        <v>1.78</v>
      </c>
      <c r="B104" s="4">
        <f>IF('True_Odds_Calculator_2-way'!B105="","",'True_Odds_Calculator_2-way'!B105)</f>
        <v>2.0299999999999998</v>
      </c>
      <c r="C104" s="4">
        <f t="shared" si="4"/>
        <v>5.4408590247412514E-2</v>
      </c>
      <c r="D104" s="4">
        <f t="shared" si="6"/>
        <v>1.8705803178547395</v>
      </c>
      <c r="E104" s="4">
        <f t="shared" si="7"/>
        <v>2.1486590949634299</v>
      </c>
      <c r="G104" s="4">
        <f t="shared" si="5"/>
        <v>1.0544085902474125</v>
      </c>
    </row>
    <row r="105" spans="1:7" x14ac:dyDescent="0.2">
      <c r="A105" s="4">
        <f>IF('True_Odds_Calculator_2-way'!A106="","",'True_Odds_Calculator_2-way'!A106)</f>
        <v>1.65</v>
      </c>
      <c r="B105" s="4">
        <f>IF('True_Odds_Calculator_2-way'!B106="","",'True_Odds_Calculator_2-way'!B106)</f>
        <v>2.23</v>
      </c>
      <c r="C105" s="4">
        <f t="shared" si="4"/>
        <v>5.4491099334148752E-2</v>
      </c>
      <c r="D105" s="4">
        <f t="shared" si="6"/>
        <v>1.7276675666158001</v>
      </c>
      <c r="E105" s="4">
        <f t="shared" si="7"/>
        <v>2.374253911921278</v>
      </c>
      <c r="G105" s="4">
        <f t="shared" si="5"/>
        <v>1.0544910993341488</v>
      </c>
    </row>
    <row r="106" spans="1:7" x14ac:dyDescent="0.2">
      <c r="A106" s="4">
        <f>IF('True_Odds_Calculator_2-way'!A107="","",'True_Odds_Calculator_2-way'!A107)</f>
        <v>1.81</v>
      </c>
      <c r="B106" s="4">
        <f>IF('True_Odds_Calculator_2-way'!B107="","",'True_Odds_Calculator_2-way'!B107)</f>
        <v>2.02</v>
      </c>
      <c r="C106" s="4">
        <f t="shared" si="4"/>
        <v>4.7535692795798834E-2</v>
      </c>
      <c r="D106" s="4">
        <f t="shared" si="6"/>
        <v>1.8913661993688893</v>
      </c>
      <c r="E106" s="4">
        <f t="shared" si="7"/>
        <v>2.1218733677673955</v>
      </c>
      <c r="G106" s="4">
        <f t="shared" si="5"/>
        <v>1.0475356927957988</v>
      </c>
    </row>
    <row r="107" spans="1:7" x14ac:dyDescent="0.2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2.02</v>
      </c>
      <c r="C107" s="4">
        <f t="shared" si="4"/>
        <v>5.6847257759483849E-2</v>
      </c>
      <c r="D107" s="4">
        <f t="shared" si="6"/>
        <v>1.8748566065283139</v>
      </c>
      <c r="E107" s="4">
        <f t="shared" si="7"/>
        <v>2.1430444629872452</v>
      </c>
      <c r="G107" s="4">
        <f t="shared" si="5"/>
        <v>1.0568472577594838</v>
      </c>
    </row>
    <row r="108" spans="1:7" x14ac:dyDescent="0.2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1.82</v>
      </c>
      <c r="C108" s="4">
        <f t="shared" si="4"/>
        <v>3.4887442654432999E-2</v>
      </c>
      <c r="D108" s="4">
        <f t="shared" si="6"/>
        <v>2.1367833124358828</v>
      </c>
      <c r="E108" s="4">
        <f t="shared" si="7"/>
        <v>1.8796751228316457</v>
      </c>
      <c r="G108" s="4">
        <f t="shared" si="5"/>
        <v>1.034887442654433</v>
      </c>
    </row>
    <row r="109" spans="1:7" x14ac:dyDescent="0.2">
      <c r="A109" s="4">
        <f>IF('True_Odds_Calculator_2-way'!A110="","",'True_Odds_Calculator_2-way'!A110)</f>
        <v>1.93</v>
      </c>
      <c r="B109" s="4">
        <f>IF('True_Odds_Calculator_2-way'!B110="","",'True_Odds_Calculator_2-way'!B110)</f>
        <v>1.94</v>
      </c>
      <c r="C109" s="4">
        <f t="shared" si="4"/>
        <v>3.3598632551679941E-2</v>
      </c>
      <c r="D109" s="4">
        <f t="shared" si="6"/>
        <v>1.9946726333173512</v>
      </c>
      <c r="E109" s="4">
        <f t="shared" si="7"/>
        <v>2.0053558995233249</v>
      </c>
      <c r="G109" s="4">
        <f t="shared" si="5"/>
        <v>1.0335986325516799</v>
      </c>
    </row>
    <row r="110" spans="1:7" x14ac:dyDescent="0.2">
      <c r="A110" s="4">
        <f>IF('True_Odds_Calculator_2-way'!A111="","",'True_Odds_Calculator_2-way'!A111)</f>
        <v>2.38</v>
      </c>
      <c r="B110" s="4">
        <f>IF('True_Odds_Calculator_2-way'!B111="","",'True_Odds_Calculator_2-way'!B111)</f>
        <v>1.62</v>
      </c>
      <c r="C110" s="4">
        <f t="shared" si="4"/>
        <v>3.7452017844174623E-2</v>
      </c>
      <c r="D110" s="4">
        <f t="shared" si="6"/>
        <v>2.4910195115648013</v>
      </c>
      <c r="E110" s="4">
        <f t="shared" si="7"/>
        <v>1.6706820348383742</v>
      </c>
      <c r="G110" s="4">
        <f t="shared" si="5"/>
        <v>1.0374520178441746</v>
      </c>
    </row>
    <row r="111" spans="1:7" x14ac:dyDescent="0.2">
      <c r="A111" s="4">
        <f>IF('True_Odds_Calculator_2-way'!A112="","",'True_Odds_Calculator_2-way'!A112)</f>
        <v>2.4700000000000002</v>
      </c>
      <c r="B111" s="4">
        <f>IF('True_Odds_Calculator_2-way'!B112="","",'True_Odds_Calculator_2-way'!B112)</f>
        <v>1.58</v>
      </c>
      <c r="C111" s="4">
        <f t="shared" si="4"/>
        <v>3.7769692000204858E-2</v>
      </c>
      <c r="D111" s="4">
        <f t="shared" si="6"/>
        <v>2.5908517559583082</v>
      </c>
      <c r="E111" s="4">
        <f t="shared" si="7"/>
        <v>1.6285940825439218</v>
      </c>
      <c r="G111" s="4">
        <f t="shared" si="5"/>
        <v>1.0377696920002049</v>
      </c>
    </row>
    <row r="112" spans="1:7" x14ac:dyDescent="0.2">
      <c r="A112" s="4">
        <f>IF('True_Odds_Calculator_2-way'!A113="","",'True_Odds_Calculator_2-way'!A113)</f>
        <v>1.79</v>
      </c>
      <c r="B112" s="4">
        <f>IF('True_Odds_Calculator_2-way'!B113="","",'True_Odds_Calculator_2-way'!B113)</f>
        <v>2.09</v>
      </c>
      <c r="C112" s="4">
        <f t="shared" si="4"/>
        <v>3.7128117398625982E-2</v>
      </c>
      <c r="D112" s="4">
        <f t="shared" si="6"/>
        <v>1.8515255747197545</v>
      </c>
      <c r="E112" s="4">
        <f t="shared" si="7"/>
        <v>2.1743628490889537</v>
      </c>
      <c r="G112" s="4">
        <f t="shared" si="5"/>
        <v>1.037128117398626</v>
      </c>
    </row>
    <row r="113" spans="1:7" x14ac:dyDescent="0.2">
      <c r="A113" s="4">
        <f>IF('True_Odds_Calculator_2-way'!A114="","",'True_Odds_Calculator_2-way'!A114)</f>
        <v>1.98</v>
      </c>
      <c r="B113" s="4">
        <f>IF('True_Odds_Calculator_2-way'!B114="","",'True_Odds_Calculator_2-way'!B114)</f>
        <v>1.88</v>
      </c>
      <c r="C113" s="4">
        <f t="shared" si="4"/>
        <v>3.6965398667526461E-2</v>
      </c>
      <c r="D113" s="4">
        <f t="shared" si="6"/>
        <v>2.0552120141342756</v>
      </c>
      <c r="E113" s="4">
        <f t="shared" si="7"/>
        <v>1.9476768522394308</v>
      </c>
      <c r="G113" s="4">
        <f t="shared" si="5"/>
        <v>1.0369653986675265</v>
      </c>
    </row>
    <row r="114" spans="1:7" x14ac:dyDescent="0.2">
      <c r="A114" s="4">
        <f>IF('True_Odds_Calculator_2-way'!A115="","",'True_Odds_Calculator_2-way'!A115)</f>
        <v>1.89</v>
      </c>
      <c r="B114" s="4">
        <f>IF('True_Odds_Calculator_2-way'!B115="","",'True_Odds_Calculator_2-way'!B115)</f>
        <v>1.96</v>
      </c>
      <c r="C114" s="4">
        <f t="shared" si="4"/>
        <v>3.9304610733182255E-2</v>
      </c>
      <c r="D114" s="4">
        <f t="shared" si="6"/>
        <v>1.9629080118694364</v>
      </c>
      <c r="E114" s="4">
        <f t="shared" si="7"/>
        <v>2.0385208012326657</v>
      </c>
      <c r="G114" s="4">
        <f t="shared" si="5"/>
        <v>1.0393046107331823</v>
      </c>
    </row>
    <row r="115" spans="1:7" x14ac:dyDescent="0.2">
      <c r="A115" s="4">
        <f>IF('True_Odds_Calculator_2-way'!A116="","",'True_Odds_Calculator_2-way'!A116)</f>
        <v>2.33</v>
      </c>
      <c r="B115" s="4">
        <f>IF('True_Odds_Calculator_2-way'!B116="","",'True_Odds_Calculator_2-way'!B116)</f>
        <v>1.63</v>
      </c>
      <c r="C115" s="4">
        <f t="shared" si="4"/>
        <v>4.2681481871560623E-2</v>
      </c>
      <c r="D115" s="4">
        <f t="shared" si="6"/>
        <v>2.4519190419316312</v>
      </c>
      <c r="E115" s="4">
        <f t="shared" si="7"/>
        <v>1.6887436359189842</v>
      </c>
      <c r="G115" s="4">
        <f t="shared" si="5"/>
        <v>1.0426814818715606</v>
      </c>
    </row>
    <row r="116" spans="1:7" x14ac:dyDescent="0.2">
      <c r="A116" s="4">
        <f>IF('True_Odds_Calculator_2-way'!A117="","",'True_Odds_Calculator_2-way'!A117)</f>
        <v>2.48</v>
      </c>
      <c r="B116" s="4">
        <f>IF('True_Odds_Calculator_2-way'!B117="","",'True_Odds_Calculator_2-way'!B117)</f>
        <v>1.56</v>
      </c>
      <c r="C116" s="4">
        <f t="shared" si="4"/>
        <v>4.4251447477253958E-2</v>
      </c>
      <c r="D116" s="4">
        <f t="shared" si="6"/>
        <v>2.6239826370048833</v>
      </c>
      <c r="E116" s="4">
        <f t="shared" si="7"/>
        <v>1.6157701303040428</v>
      </c>
      <c r="G116" s="4">
        <f t="shared" si="5"/>
        <v>1.044251447477254</v>
      </c>
    </row>
    <row r="117" spans="1:7" x14ac:dyDescent="0.2">
      <c r="A117" s="4">
        <f>IF('True_Odds_Calculator_2-way'!A118="","",'True_Odds_Calculator_2-way'!A118)</f>
        <v>2.41</v>
      </c>
      <c r="B117" s="4">
        <f>IF('True_Odds_Calculator_2-way'!B118="","",'True_Odds_Calculator_2-way'!B118)</f>
        <v>1.59</v>
      </c>
      <c r="C117" s="4">
        <f t="shared" si="4"/>
        <v>4.3868576946162419E-2</v>
      </c>
      <c r="D117" s="4">
        <f t="shared" si="6"/>
        <v>2.5445067897340552</v>
      </c>
      <c r="E117" s="4">
        <f t="shared" si="7"/>
        <v>1.6474558782432986</v>
      </c>
      <c r="G117" s="4">
        <f t="shared" si="5"/>
        <v>1.0438685769461624</v>
      </c>
    </row>
    <row r="118" spans="1:7" x14ac:dyDescent="0.2">
      <c r="A118" s="4">
        <f>IF('True_Odds_Calculator_2-way'!A119="","",'True_Odds_Calculator_2-way'!A119)</f>
        <v>2.27</v>
      </c>
      <c r="B118" s="4">
        <f>IF('True_Odds_Calculator_2-way'!B119="","",'True_Odds_Calculator_2-way'!B119)</f>
        <v>1.63</v>
      </c>
      <c r="C118" s="4">
        <f t="shared" si="4"/>
        <v>5.4025566876570785E-2</v>
      </c>
      <c r="D118" s="4">
        <f t="shared" si="6"/>
        <v>2.418286984085487</v>
      </c>
      <c r="E118" s="4">
        <f t="shared" si="7"/>
        <v>1.7050759199096792</v>
      </c>
      <c r="G118" s="4">
        <f t="shared" si="5"/>
        <v>1.0540255668765708</v>
      </c>
    </row>
    <row r="119" spans="1:7" x14ac:dyDescent="0.2">
      <c r="A119" s="4">
        <f>IF('True_Odds_Calculator_2-way'!A120="","",'True_Odds_Calculator_2-way'!A120)</f>
        <v>2.78</v>
      </c>
      <c r="B119" s="4">
        <f>IF('True_Odds_Calculator_2-way'!B120="","",'True_Odds_Calculator_2-way'!B120)</f>
        <v>1.46</v>
      </c>
      <c r="C119" s="4">
        <f t="shared" si="4"/>
        <v>4.4643737065142464E-2</v>
      </c>
      <c r="D119" s="4">
        <f t="shared" si="6"/>
        <v>2.9639258069227399</v>
      </c>
      <c r="E119" s="4">
        <f t="shared" si="7"/>
        <v>1.5091842046553134</v>
      </c>
      <c r="G119" s="4">
        <f t="shared" si="5"/>
        <v>1.0446437370651425</v>
      </c>
    </row>
    <row r="120" spans="1:7" x14ac:dyDescent="0.2">
      <c r="A120" s="4">
        <f>IF('True_Odds_Calculator_2-way'!A121="","",'True_Odds_Calculator_2-way'!A121)</f>
        <v>2.5</v>
      </c>
      <c r="B120" s="4">
        <f>IF('True_Odds_Calculator_2-way'!B121="","",'True_Odds_Calculator_2-way'!B121)</f>
        <v>1.56</v>
      </c>
      <c r="C120" s="4">
        <f t="shared" si="4"/>
        <v>4.102564102564088E-2</v>
      </c>
      <c r="D120" s="4">
        <f t="shared" si="6"/>
        <v>2.6351351351351346</v>
      </c>
      <c r="E120" s="4">
        <f t="shared" si="7"/>
        <v>1.6115702479338843</v>
      </c>
      <c r="G120" s="4">
        <f t="shared" si="5"/>
        <v>1.0410256410256409</v>
      </c>
    </row>
    <row r="121" spans="1:7" x14ac:dyDescent="0.2">
      <c r="A121" s="4">
        <f>IF('True_Odds_Calculator_2-way'!A122="","",'True_Odds_Calculator_2-way'!A122)</f>
        <v>2.0099999999999998</v>
      </c>
      <c r="B121" s="4">
        <f>IF('True_Odds_Calculator_2-way'!B122="","",'True_Odds_Calculator_2-way'!B122)</f>
        <v>1.86</v>
      </c>
      <c r="C121" s="4">
        <f t="shared" si="4"/>
        <v>3.5146846413095734E-2</v>
      </c>
      <c r="D121" s="4">
        <f t="shared" si="6"/>
        <v>2.0835980605249955</v>
      </c>
      <c r="E121" s="4">
        <f t="shared" si="7"/>
        <v>1.9228514118191637</v>
      </c>
      <c r="G121" s="4">
        <f t="shared" si="5"/>
        <v>1.0351468464130957</v>
      </c>
    </row>
    <row r="122" spans="1:7" x14ac:dyDescent="0.2">
      <c r="A122" s="4">
        <f>IF('True_Odds_Calculator_2-way'!A123="","",'True_Odds_Calculator_2-way'!A123)</f>
        <v>2.15</v>
      </c>
      <c r="B122" s="4">
        <f>IF('True_Odds_Calculator_2-way'!B123="","",'True_Odds_Calculator_2-way'!B123)</f>
        <v>1.74</v>
      </c>
      <c r="C122" s="4">
        <f t="shared" si="4"/>
        <v>3.9828922747928264E-2</v>
      </c>
      <c r="D122" s="4">
        <f t="shared" si="6"/>
        <v>2.2461723206244368</v>
      </c>
      <c r="E122" s="4">
        <f t="shared" si="7"/>
        <v>1.8024572392194651</v>
      </c>
      <c r="G122" s="4">
        <f t="shared" si="5"/>
        <v>1.0398289227479283</v>
      </c>
    </row>
    <row r="123" spans="1:7" x14ac:dyDescent="0.2">
      <c r="A123" s="4">
        <f>IF('True_Odds_Calculator_2-way'!A124="","",'True_Odds_Calculator_2-way'!A124)</f>
        <v>2.21</v>
      </c>
      <c r="B123" s="4">
        <f>IF('True_Odds_Calculator_2-way'!B124="","",'True_Odds_Calculator_2-way'!B124)</f>
        <v>1.71</v>
      </c>
      <c r="C123" s="4">
        <f t="shared" si="4"/>
        <v>3.7284009420232245E-2</v>
      </c>
      <c r="D123" s="4">
        <f t="shared" si="6"/>
        <v>2.3049617273032235</v>
      </c>
      <c r="E123" s="4">
        <f t="shared" si="7"/>
        <v>1.7663059989250076</v>
      </c>
      <c r="G123" s="4">
        <f t="shared" si="5"/>
        <v>1.0372840094202322</v>
      </c>
    </row>
    <row r="124" spans="1:7" x14ac:dyDescent="0.2">
      <c r="A124" s="4">
        <f>IF('True_Odds_Calculator_2-way'!A125="","",'True_Odds_Calculator_2-way'!A125)</f>
        <v>2.27</v>
      </c>
      <c r="B124" s="4">
        <f>IF('True_Odds_Calculator_2-way'!B125="","",'True_Odds_Calculator_2-way'!B125)</f>
        <v>1.68</v>
      </c>
      <c r="C124" s="4">
        <f t="shared" si="4"/>
        <v>3.5766729599328695E-2</v>
      </c>
      <c r="D124" s="4">
        <f t="shared" si="6"/>
        <v>2.3660503784588656</v>
      </c>
      <c r="E124" s="4">
        <f t="shared" si="7"/>
        <v>1.7320374239258789</v>
      </c>
      <c r="G124" s="4">
        <f t="shared" si="5"/>
        <v>1.0357667295993287</v>
      </c>
    </row>
    <row r="125" spans="1:7" x14ac:dyDescent="0.2">
      <c r="A125" s="4">
        <f>IF('True_Odds_Calculator_2-way'!A126="","",'True_Odds_Calculator_2-way'!A126)</f>
        <v>1.75</v>
      </c>
      <c r="B125" s="4">
        <f>IF('True_Odds_Calculator_2-way'!B126="","",'True_Odds_Calculator_2-way'!B126)</f>
        <v>2.14</v>
      </c>
      <c r="C125" s="4">
        <f t="shared" si="4"/>
        <v>3.8718291054739673E-2</v>
      </c>
      <c r="D125" s="4">
        <f t="shared" si="6"/>
        <v>1.81136638452237</v>
      </c>
      <c r="E125" s="4">
        <f t="shared" si="7"/>
        <v>2.2324888226527575</v>
      </c>
      <c r="G125" s="4">
        <f t="shared" si="5"/>
        <v>1.0387182910547397</v>
      </c>
    </row>
    <row r="126" spans="1:7" x14ac:dyDescent="0.2">
      <c r="A126" s="4">
        <f>IF('True_Odds_Calculator_2-way'!A127="","",'True_Odds_Calculator_2-way'!A127)</f>
        <v>2.13</v>
      </c>
      <c r="B126" s="4">
        <f>IF('True_Odds_Calculator_2-way'!B127="","",'True_Odds_Calculator_2-way'!B127)</f>
        <v>1.73</v>
      </c>
      <c r="C126" s="4">
        <f t="shared" si="4"/>
        <v>4.7518250156042274E-2</v>
      </c>
      <c r="D126" s="4">
        <f t="shared" si="6"/>
        <v>2.243538616091814</v>
      </c>
      <c r="E126" s="4">
        <f t="shared" si="7"/>
        <v>1.8041567725036107</v>
      </c>
      <c r="G126" s="4">
        <f t="shared" si="5"/>
        <v>1.0475182501560423</v>
      </c>
    </row>
    <row r="127" spans="1:7" x14ac:dyDescent="0.2">
      <c r="A127" s="4">
        <f>IF('True_Odds_Calculator_2-way'!A128="","",'True_Odds_Calculator_2-way'!A128)</f>
        <v>1.79</v>
      </c>
      <c r="B127" s="4">
        <f>IF('True_Odds_Calculator_2-way'!B128="","",'True_Odds_Calculator_2-way'!B128)</f>
        <v>2.0099999999999998</v>
      </c>
      <c r="C127" s="4">
        <f t="shared" si="4"/>
        <v>5.6171655688040278E-2</v>
      </c>
      <c r="D127" s="4">
        <f t="shared" si="6"/>
        <v>1.8847533984651248</v>
      </c>
      <c r="E127" s="4">
        <f t="shared" si="7"/>
        <v>2.1302584445957544</v>
      </c>
      <c r="G127" s="4">
        <f t="shared" si="5"/>
        <v>1.0561716556880403</v>
      </c>
    </row>
    <row r="128" spans="1:7" x14ac:dyDescent="0.2">
      <c r="A128" s="4">
        <f>IF('True_Odds_Calculator_2-way'!A129="","",'True_Odds_Calculator_2-way'!A129)</f>
        <v>2</v>
      </c>
      <c r="B128" s="4">
        <f>IF('True_Odds_Calculator_2-way'!B129="","",'True_Odds_Calculator_2-way'!B129)</f>
        <v>1.81</v>
      </c>
      <c r="C128" s="4">
        <f t="shared" si="4"/>
        <v>5.2486187845303789E-2</v>
      </c>
      <c r="D128" s="4">
        <f t="shared" si="6"/>
        <v>2.1107871720116615</v>
      </c>
      <c r="E128" s="4">
        <f t="shared" si="7"/>
        <v>1.9002624671916009</v>
      </c>
      <c r="G128" s="4">
        <f t="shared" si="5"/>
        <v>1.0524861878453038</v>
      </c>
    </row>
    <row r="129" spans="1:7" x14ac:dyDescent="0.2">
      <c r="A129" s="4">
        <f>IF('True_Odds_Calculator_2-way'!A130="","",'True_Odds_Calculator_2-way'!A130)</f>
        <v>2.06</v>
      </c>
      <c r="B129" s="4">
        <f>IF('True_Odds_Calculator_2-way'!B130="","",'True_Odds_Calculator_2-way'!B130)</f>
        <v>1.83</v>
      </c>
      <c r="C129" s="4">
        <f t="shared" si="4"/>
        <v>3.1884980635577431E-2</v>
      </c>
      <c r="D129" s="4">
        <f t="shared" si="6"/>
        <v>2.1299508446804905</v>
      </c>
      <c r="E129" s="4">
        <f t="shared" si="7"/>
        <v>1.8849942497124856</v>
      </c>
      <c r="G129" s="4">
        <f t="shared" si="5"/>
        <v>1.0318849806355774</v>
      </c>
    </row>
    <row r="130" spans="1:7" x14ac:dyDescent="0.2">
      <c r="A130" s="4">
        <f>IF('True_Odds_Calculator_2-way'!A131="","",'True_Odds_Calculator_2-way'!A131)</f>
        <v>1.61</v>
      </c>
      <c r="B130" s="4">
        <f>IF('True_Odds_Calculator_2-way'!B131="","",'True_Odds_Calculator_2-way'!B131)</f>
        <v>2.4</v>
      </c>
      <c r="C130" s="4">
        <f t="shared" ref="C130:C193" si="8">IF(A130="","",((1/A130)+(1/B130))-1)</f>
        <v>3.7784679089026829E-2</v>
      </c>
      <c r="D130" s="4">
        <f t="shared" si="6"/>
        <v>1.6605070906746886</v>
      </c>
      <c r="E130" s="4">
        <f t="shared" si="7"/>
        <v>2.5139882888744305</v>
      </c>
      <c r="G130" s="4">
        <f t="shared" ref="G130:G193" si="9">IF(A130="","",C130+1)</f>
        <v>1.0377846790890268</v>
      </c>
    </row>
    <row r="131" spans="1:7" x14ac:dyDescent="0.2">
      <c r="A131" s="4">
        <f>IF('True_Odds_Calculator_2-way'!A132="","",'True_Odds_Calculator_2-way'!A132)</f>
        <v>2.69</v>
      </c>
      <c r="B131" s="4">
        <f>IF('True_Odds_Calculator_2-way'!B132="","",'True_Odds_Calculator_2-way'!B132)</f>
        <v>1.5</v>
      </c>
      <c r="C131" s="4">
        <f t="shared" si="8"/>
        <v>3.8413878562577386E-2</v>
      </c>
      <c r="D131" s="4">
        <f t="shared" ref="D131:D194" si="10">IF(A131="","",(2*A131)/(2-($C131*A131)))</f>
        <v>2.8365553602811948</v>
      </c>
      <c r="E131" s="4">
        <f t="shared" ref="E131:E194" si="11">IF(B131="","",(2*B131)/(2-($C131*B131)))</f>
        <v>1.5444976076555021</v>
      </c>
      <c r="G131" s="4">
        <f t="shared" si="9"/>
        <v>1.0384138785625774</v>
      </c>
    </row>
    <row r="132" spans="1:7" x14ac:dyDescent="0.2">
      <c r="A132" s="4">
        <f>IF('True_Odds_Calculator_2-way'!A133="","",'True_Odds_Calculator_2-way'!A133)</f>
        <v>2.5299999999999998</v>
      </c>
      <c r="B132" s="4">
        <f>IF('True_Odds_Calculator_2-way'!B133="","",'True_Odds_Calculator_2-way'!B133)</f>
        <v>1.56</v>
      </c>
      <c r="C132" s="4">
        <f t="shared" si="8"/>
        <v>3.6282558021688338E-2</v>
      </c>
      <c r="D132" s="4">
        <f t="shared" si="10"/>
        <v>2.6517065305025525</v>
      </c>
      <c r="E132" s="4">
        <f t="shared" si="11"/>
        <v>1.6054344288968434</v>
      </c>
      <c r="G132" s="4">
        <f t="shared" si="9"/>
        <v>1.0362825580216883</v>
      </c>
    </row>
    <row r="133" spans="1:7" x14ac:dyDescent="0.2">
      <c r="A133" s="4">
        <f>IF('True_Odds_Calculator_2-way'!A134="","",'True_Odds_Calculator_2-way'!A134)</f>
        <v>2.64</v>
      </c>
      <c r="B133" s="4">
        <f>IF('True_Odds_Calculator_2-way'!B134="","",'True_Odds_Calculator_2-way'!B134)</f>
        <v>1.51</v>
      </c>
      <c r="C133" s="4">
        <f t="shared" si="8"/>
        <v>4.1039534417017798E-2</v>
      </c>
      <c r="D133" s="4">
        <f t="shared" si="10"/>
        <v>2.7912057134855064</v>
      </c>
      <c r="E133" s="4">
        <f t="shared" si="11"/>
        <v>1.5582831678523961</v>
      </c>
      <c r="G133" s="4">
        <f t="shared" si="9"/>
        <v>1.0410395344170178</v>
      </c>
    </row>
    <row r="134" spans="1:7" x14ac:dyDescent="0.2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2.14</v>
      </c>
      <c r="C134" s="4">
        <f t="shared" si="8"/>
        <v>2.908747243515708E-2</v>
      </c>
      <c r="D134" s="4">
        <f t="shared" si="10"/>
        <v>1.8273049985608751</v>
      </c>
      <c r="E134" s="4">
        <f t="shared" si="11"/>
        <v>2.2087440565928333</v>
      </c>
      <c r="G134" s="4">
        <f t="shared" si="9"/>
        <v>1.0290874724351571</v>
      </c>
    </row>
    <row r="135" spans="1:7" x14ac:dyDescent="0.2">
      <c r="A135" s="4">
        <f>IF('True_Odds_Calculator_2-way'!A136="","",'True_Odds_Calculator_2-way'!A136)</f>
        <v>2.5099999999999998</v>
      </c>
      <c r="B135" s="4">
        <f>IF('True_Odds_Calculator_2-way'!B136="","",'True_Odds_Calculator_2-way'!B136)</f>
        <v>1.54</v>
      </c>
      <c r="C135" s="4">
        <f t="shared" si="8"/>
        <v>4.7757023852641467E-2</v>
      </c>
      <c r="D135" s="4">
        <f t="shared" si="10"/>
        <v>2.6700283207846929</v>
      </c>
      <c r="E135" s="4">
        <f t="shared" si="11"/>
        <v>1.5987922405592092</v>
      </c>
      <c r="G135" s="4">
        <f t="shared" si="9"/>
        <v>1.0477570238526415</v>
      </c>
    </row>
    <row r="136" spans="1:7" x14ac:dyDescent="0.2">
      <c r="A136" s="4">
        <f>IF('True_Odds_Calculator_2-way'!A137="","",'True_Odds_Calculator_2-way'!A137)</f>
        <v>2.56</v>
      </c>
      <c r="B136" s="4">
        <f>IF('True_Odds_Calculator_2-way'!B137="","",'True_Odds_Calculator_2-way'!B137)</f>
        <v>1.55</v>
      </c>
      <c r="C136" s="4">
        <f t="shared" si="8"/>
        <v>3.5786290322580516E-2</v>
      </c>
      <c r="D136" s="4">
        <f t="shared" si="10"/>
        <v>2.6828938471940496</v>
      </c>
      <c r="E136" s="4">
        <f t="shared" si="11"/>
        <v>1.5942145439935715</v>
      </c>
      <c r="G136" s="4">
        <f t="shared" si="9"/>
        <v>1.0357862903225805</v>
      </c>
    </row>
    <row r="137" spans="1:7" x14ac:dyDescent="0.2">
      <c r="A137" s="4">
        <f>IF('True_Odds_Calculator_2-way'!A138="","",'True_Odds_Calculator_2-way'!A138)</f>
        <v>1.85</v>
      </c>
      <c r="B137" s="4">
        <f>IF('True_Odds_Calculator_2-way'!B138="","",'True_Odds_Calculator_2-way'!B138)</f>
        <v>2.0499999999999998</v>
      </c>
      <c r="C137" s="4">
        <f t="shared" si="8"/>
        <v>2.8345418589321048E-2</v>
      </c>
      <c r="D137" s="4">
        <f t="shared" si="10"/>
        <v>1.8998121477770822</v>
      </c>
      <c r="E137" s="4">
        <f t="shared" si="11"/>
        <v>2.1113430758524703</v>
      </c>
      <c r="G137" s="4">
        <f t="shared" si="9"/>
        <v>1.028345418589321</v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1.69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5.91</v>
      </c>
      <c r="D2" s="4">
        <f>IF(A2="","",((1/A2)+(1/B2)+(1/C2))-1)</f>
        <v>2.6172703453937851E-2</v>
      </c>
      <c r="E2" s="4">
        <f>IF(A2="","",(3*A2)/(3-($D2*A2)))</f>
        <v>1.7152901631716908</v>
      </c>
      <c r="F2" s="4">
        <f>IF(B2="","",(3*B2)/(3-($D2*B2)))</f>
        <v>3.8982136664676319</v>
      </c>
      <c r="G2" s="4">
        <f>IF(C2="","",(3*C2)/(3-($D2*C2)))</f>
        <v>6.2312865411106992</v>
      </c>
      <c r="I2" s="4">
        <f>IF(A2="","",D2+1)</f>
        <v>1.0261727034539379</v>
      </c>
    </row>
    <row r="3" spans="1:9" x14ac:dyDescent="0.2">
      <c r="A3" s="4">
        <f>IF('True_Odds_Calculator_3-way'!A4="","",'True_Odds_Calculator_3-way'!A4)</f>
        <v>3.87</v>
      </c>
      <c r="B3" s="4">
        <f>IF('True_Odds_Calculator_3-way'!B4="","",'True_Odds_Calculator_3-way'!B4)</f>
        <v>3.52</v>
      </c>
      <c r="C3" s="4">
        <f>IF('True_Odds_Calculator_3-way'!C4="","",'True_Odds_Calculator_3-way'!C4)</f>
        <v>2.08</v>
      </c>
      <c r="D3" s="4">
        <f t="shared" ref="D3:D66" si="0">IF(A3="","",((1/A3)+(1/B3)+(1/C3))-1)</f>
        <v>2.3258072676677344E-2</v>
      </c>
      <c r="E3" s="4">
        <f t="shared" ref="E3:E66" si="1">IF(A3="","",(3*A3)/(3-($D3*A3)))</f>
        <v>3.9897027061936958</v>
      </c>
      <c r="F3" s="4">
        <f t="shared" ref="F3:F66" si="2">IF(B3="","",(3*B3)/(3-($D3*B3)))</f>
        <v>3.6187538825375722</v>
      </c>
      <c r="G3" s="4">
        <f t="shared" ref="G3:G66" si="3">IF(C3="","",(3*C3)/(3-($D3*C3)))</f>
        <v>2.11409097927109</v>
      </c>
      <c r="I3" s="4">
        <f t="shared" ref="I3:I66" si="4">IF(A3="","",D3+1)</f>
        <v>1.0232580726766773</v>
      </c>
    </row>
    <row r="4" spans="1:9" x14ac:dyDescent="0.2">
      <c r="A4" s="4">
        <f>IF('True_Odds_Calculator_3-way'!A5="","",'True_Odds_Calculator_3-way'!A5)</f>
        <v>3.35</v>
      </c>
      <c r="B4" s="4">
        <f>IF('True_Odds_Calculator_3-way'!B5="","",'True_Odds_Calculator_3-way'!B5)</f>
        <v>3.6</v>
      </c>
      <c r="C4" s="4">
        <f>IF('True_Odds_Calculator_3-way'!C5="","",'True_Odds_Calculator_3-way'!C5)</f>
        <v>2.2400000000000002</v>
      </c>
      <c r="D4" s="4">
        <f t="shared" si="0"/>
        <v>2.2713811892916436E-2</v>
      </c>
      <c r="E4" s="4">
        <f t="shared" si="1"/>
        <v>3.4371797916737359</v>
      </c>
      <c r="F4" s="4">
        <f t="shared" si="2"/>
        <v>3.7008731231505507</v>
      </c>
      <c r="G4" s="4">
        <f t="shared" si="3"/>
        <v>2.2786450132709528</v>
      </c>
      <c r="I4" s="4">
        <f t="shared" si="4"/>
        <v>1.0227138118929164</v>
      </c>
    </row>
    <row r="5" spans="1:9" x14ac:dyDescent="0.2">
      <c r="A5" s="4">
        <f>IF('True_Odds_Calculator_3-way'!A6="","",'True_Odds_Calculator_3-way'!A6)</f>
        <v>7.76</v>
      </c>
      <c r="B5" s="4">
        <f>IF('True_Odds_Calculator_3-way'!B6="","",'True_Odds_Calculator_3-way'!B6)</f>
        <v>5.82</v>
      </c>
      <c r="C5" s="4">
        <f>IF('True_Odds_Calculator_3-way'!C6="","",'True_Odds_Calculator_3-way'!C6)</f>
        <v>1.38</v>
      </c>
      <c r="D5" s="4">
        <f t="shared" si="0"/>
        <v>2.5324966382788139E-2</v>
      </c>
      <c r="E5" s="4">
        <f t="shared" si="1"/>
        <v>8.3039702233250665</v>
      </c>
      <c r="F5" s="4">
        <f t="shared" si="2"/>
        <v>6.1207133058984926</v>
      </c>
      <c r="G5" s="4">
        <f t="shared" si="3"/>
        <v>1.396265776572442</v>
      </c>
      <c r="I5" s="4">
        <f t="shared" si="4"/>
        <v>1.0253249663827881</v>
      </c>
    </row>
    <row r="6" spans="1:9" x14ac:dyDescent="0.2">
      <c r="A6" s="4">
        <f>IF('True_Odds_Calculator_3-way'!A7="","",'True_Odds_Calculator_3-way'!A7)</f>
        <v>3.58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2</v>
      </c>
      <c r="D6" s="4">
        <f t="shared" si="0"/>
        <v>4.5996275605214132E-2</v>
      </c>
      <c r="E6" s="4">
        <f t="shared" si="1"/>
        <v>3.7879144133552787</v>
      </c>
      <c r="F6" s="4">
        <f t="shared" si="2"/>
        <v>3.9787601877006669</v>
      </c>
      <c r="G6" s="4">
        <f t="shared" si="3"/>
        <v>2.0632684426229506</v>
      </c>
      <c r="I6" s="4">
        <f t="shared" si="4"/>
        <v>1.0459962756052141</v>
      </c>
    </row>
    <row r="7" spans="1:9" x14ac:dyDescent="0.2">
      <c r="A7" s="4">
        <f>IF('True_Odds_Calculator_3-way'!A8="","",'True_Odds_Calculator_3-way'!A8)</f>
        <v>1.77</v>
      </c>
      <c r="B7" s="4">
        <f>IF('True_Odds_Calculator_3-way'!B8="","",'True_Odds_Calculator_3-way'!B8)</f>
        <v>3.87</v>
      </c>
      <c r="C7" s="4">
        <f>IF('True_Odds_Calculator_3-way'!C8="","",'True_Odds_Calculator_3-way'!C8)</f>
        <v>4.45</v>
      </c>
      <c r="D7" s="4">
        <f t="shared" si="0"/>
        <v>4.8088785352562446E-2</v>
      </c>
      <c r="E7" s="4">
        <f t="shared" si="1"/>
        <v>1.8216855610972049</v>
      </c>
      <c r="F7" s="4">
        <f t="shared" si="2"/>
        <v>4.1259514732565554</v>
      </c>
      <c r="G7" s="4">
        <f t="shared" si="3"/>
        <v>4.7918077872631093</v>
      </c>
      <c r="I7" s="4">
        <f t="shared" si="4"/>
        <v>1.0480887853525624</v>
      </c>
    </row>
    <row r="8" spans="1:9" x14ac:dyDescent="0.2">
      <c r="A8" s="4">
        <f>IF('True_Odds_Calculator_3-way'!A9="","",'True_Odds_Calculator_3-way'!A9)</f>
        <v>1.81</v>
      </c>
      <c r="B8" s="4">
        <f>IF('True_Odds_Calculator_3-way'!B9="","",'True_Odds_Calculator_3-way'!B9)</f>
        <v>3.89</v>
      </c>
      <c r="C8" s="4">
        <f>IF('True_Odds_Calculator_3-way'!C9="","",'True_Odds_Calculator_3-way'!C9)</f>
        <v>4.2300000000000004</v>
      </c>
      <c r="D8" s="4">
        <f t="shared" si="0"/>
        <v>4.596221597100647E-2</v>
      </c>
      <c r="E8" s="4">
        <f t="shared" si="1"/>
        <v>1.8616238283960311</v>
      </c>
      <c r="F8" s="4">
        <f t="shared" si="2"/>
        <v>4.1365274094587097</v>
      </c>
      <c r="G8" s="4">
        <f t="shared" si="3"/>
        <v>4.5231291871992063</v>
      </c>
      <c r="I8" s="4">
        <f t="shared" si="4"/>
        <v>1.0459622159710065</v>
      </c>
    </row>
    <row r="9" spans="1:9" x14ac:dyDescent="0.2">
      <c r="A9" s="4">
        <f>IF('True_Odds_Calculator_3-way'!A10="","",'True_Odds_Calculator_3-way'!A10)</f>
        <v>2.0499999999999998</v>
      </c>
      <c r="B9" s="4">
        <f>IF('True_Odds_Calculator_3-way'!B10="","",'True_Odds_Calculator_3-way'!B10)</f>
        <v>3.49</v>
      </c>
      <c r="C9" s="4">
        <f>IF('True_Odds_Calculator_3-way'!C10="","",'True_Odds_Calculator_3-way'!C10)</f>
        <v>3.69</v>
      </c>
      <c r="D9" s="4">
        <f t="shared" si="0"/>
        <v>4.5340539365279042E-2</v>
      </c>
      <c r="E9" s="4">
        <f t="shared" si="1"/>
        <v>2.1155453096850851</v>
      </c>
      <c r="F9" s="4">
        <f t="shared" si="2"/>
        <v>3.6843344999570866</v>
      </c>
      <c r="G9" s="4">
        <f t="shared" si="3"/>
        <v>3.9079414531513947</v>
      </c>
      <c r="I9" s="4">
        <f t="shared" si="4"/>
        <v>1.045340539365279</v>
      </c>
    </row>
    <row r="10" spans="1:9" x14ac:dyDescent="0.2">
      <c r="A10" s="4">
        <f>IF('True_Odds_Calculator_3-way'!A11="","",'True_Odds_Calculator_3-way'!A11)</f>
        <v>3.35</v>
      </c>
      <c r="B10" s="4">
        <f>IF('True_Odds_Calculator_3-way'!B11="","",'True_Odds_Calculator_3-way'!B11)</f>
        <v>3.64</v>
      </c>
      <c r="C10" s="4">
        <f>IF('True_Odds_Calculator_3-way'!C11="","",'True_Odds_Calculator_3-way'!C11)</f>
        <v>2.12</v>
      </c>
      <c r="D10" s="4">
        <f t="shared" si="0"/>
        <v>4.493085061938884E-2</v>
      </c>
      <c r="E10" s="4">
        <f t="shared" si="1"/>
        <v>3.526957262034264</v>
      </c>
      <c r="F10" s="4">
        <f t="shared" si="2"/>
        <v>3.8498804635314481</v>
      </c>
      <c r="G10" s="4">
        <f t="shared" si="3"/>
        <v>2.1895197354750695</v>
      </c>
      <c r="I10" s="4">
        <f t="shared" si="4"/>
        <v>1.0449308506193888</v>
      </c>
    </row>
    <row r="11" spans="1:9" x14ac:dyDescent="0.2">
      <c r="A11" s="4">
        <f>IF('True_Odds_Calculator_3-way'!A12="","",'True_Odds_Calculator_3-way'!A12)</f>
        <v>4.55</v>
      </c>
      <c r="B11" s="4">
        <f>IF('True_Odds_Calculator_3-way'!B12="","",'True_Odds_Calculator_3-way'!B12)</f>
        <v>3.8</v>
      </c>
      <c r="C11" s="4">
        <f>IF('True_Odds_Calculator_3-way'!C12="","",'True_Odds_Calculator_3-way'!C12)</f>
        <v>1.77</v>
      </c>
      <c r="D11" s="4">
        <f t="shared" si="0"/>
        <v>4.7909865929491202E-2</v>
      </c>
      <c r="E11" s="4">
        <f t="shared" si="1"/>
        <v>4.9065242253551222</v>
      </c>
      <c r="F11" s="4">
        <f t="shared" si="2"/>
        <v>4.04550481839052</v>
      </c>
      <c r="G11" s="4">
        <f t="shared" si="3"/>
        <v>1.8214876656125134</v>
      </c>
      <c r="I11" s="4">
        <f t="shared" si="4"/>
        <v>1.0479098659294912</v>
      </c>
    </row>
    <row r="12" spans="1:9" x14ac:dyDescent="0.2">
      <c r="A12" s="4">
        <f>IF('True_Odds_Calculator_3-way'!A13="","",'True_Odds_Calculator_3-way'!A13)</f>
        <v>1.39</v>
      </c>
      <c r="B12" s="4">
        <f>IF('True_Odds_Calculator_3-way'!B13="","",'True_Odds_Calculator_3-way'!B13)</f>
        <v>5.01</v>
      </c>
      <c r="C12" s="4">
        <f>IF('True_Odds_Calculator_3-way'!C13="","",'True_Odds_Calculator_3-way'!C13)</f>
        <v>7.62</v>
      </c>
      <c r="D12" s="4">
        <f t="shared" si="0"/>
        <v>5.0258854635373273E-2</v>
      </c>
      <c r="E12" s="4">
        <f t="shared" si="1"/>
        <v>1.4231400979735516</v>
      </c>
      <c r="F12" s="4">
        <f t="shared" si="2"/>
        <v>5.4690280316848554</v>
      </c>
      <c r="G12" s="4">
        <f t="shared" si="3"/>
        <v>8.7351010863377976</v>
      </c>
      <c r="I12" s="4">
        <f t="shared" si="4"/>
        <v>1.0502588546353733</v>
      </c>
    </row>
    <row r="13" spans="1:9" x14ac:dyDescent="0.2">
      <c r="A13" s="4">
        <f>IF('True_Odds_Calculator_3-way'!A14="","",'True_Odds_Calculator_3-way'!A14)</f>
        <v>3.53</v>
      </c>
      <c r="B13" s="4">
        <f>IF('True_Odds_Calculator_3-way'!B14="","",'True_Odds_Calculator_3-way'!B14)</f>
        <v>3.49</v>
      </c>
      <c r="C13" s="4">
        <f>IF('True_Odds_Calculator_3-way'!C14="","",'True_Odds_Calculator_3-way'!C14)</f>
        <v>2.1800000000000002</v>
      </c>
      <c r="D13" s="4">
        <f t="shared" si="0"/>
        <v>2.8534666599843383E-2</v>
      </c>
      <c r="E13" s="4">
        <f t="shared" si="1"/>
        <v>3.6526402869929</v>
      </c>
      <c r="F13" s="4">
        <f t="shared" si="2"/>
        <v>3.6098294764220147</v>
      </c>
      <c r="G13" s="4">
        <f t="shared" si="3"/>
        <v>2.2261598498218405</v>
      </c>
      <c r="I13" s="4">
        <f t="shared" si="4"/>
        <v>1.0285346665998434</v>
      </c>
    </row>
    <row r="14" spans="1:9" x14ac:dyDescent="0.2">
      <c r="A14" s="4">
        <f>IF('True_Odds_Calculator_3-way'!A15="","",'True_Odds_Calculator_3-way'!A15)</f>
        <v>3.24</v>
      </c>
      <c r="B14" s="4">
        <f>IF('True_Odds_Calculator_3-way'!B15="","",'True_Odds_Calculator_3-way'!B15)</f>
        <v>3.07</v>
      </c>
      <c r="C14" s="4">
        <f>IF('True_Odds_Calculator_3-way'!C15="","",'True_Odds_Calculator_3-way'!C15)</f>
        <v>2.44</v>
      </c>
      <c r="D14" s="4">
        <f t="shared" si="0"/>
        <v>4.4210939905213742E-2</v>
      </c>
      <c r="E14" s="4">
        <f t="shared" si="1"/>
        <v>3.4024600325093348</v>
      </c>
      <c r="F14" s="4">
        <f t="shared" si="2"/>
        <v>3.215476277118249</v>
      </c>
      <c r="G14" s="4">
        <f t="shared" si="3"/>
        <v>2.531010666521317</v>
      </c>
      <c r="I14" s="4">
        <f t="shared" si="4"/>
        <v>1.0442109399052137</v>
      </c>
    </row>
    <row r="15" spans="1:9" x14ac:dyDescent="0.2">
      <c r="A15" s="4">
        <f>IF('True_Odds_Calculator_3-way'!A16="","",'True_Odds_Calculator_3-way'!A16)</f>
        <v>3.01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2.65</v>
      </c>
      <c r="D15" s="4">
        <f t="shared" si="0"/>
        <v>2.8055741766918052E-2</v>
      </c>
      <c r="E15" s="4">
        <f t="shared" si="1"/>
        <v>3.0971834242843559</v>
      </c>
      <c r="F15" s="4">
        <f t="shared" si="2"/>
        <v>3.234995679561679</v>
      </c>
      <c r="G15" s="4">
        <f t="shared" si="3"/>
        <v>2.7173427418611134</v>
      </c>
      <c r="I15" s="4">
        <f t="shared" si="4"/>
        <v>1.0280557417669181</v>
      </c>
    </row>
    <row r="16" spans="1:9" x14ac:dyDescent="0.2">
      <c r="A16" s="4">
        <f>IF('True_Odds_Calculator_3-way'!A17="","",'True_Odds_Calculator_3-way'!A17)</f>
        <v>1.42</v>
      </c>
      <c r="B16" s="4">
        <f>IF('True_Odds_Calculator_3-way'!B17="","",'True_Odds_Calculator_3-way'!B17)</f>
        <v>4.5599999999999996</v>
      </c>
      <c r="C16" s="4">
        <f>IF('True_Odds_Calculator_3-way'!C17="","",'True_Odds_Calculator_3-way'!C17)</f>
        <v>8.59</v>
      </c>
      <c r="D16" s="4">
        <f t="shared" si="0"/>
        <v>3.9938033116699634E-2</v>
      </c>
      <c r="E16" s="4">
        <f t="shared" si="1"/>
        <v>1.4473609141099149</v>
      </c>
      <c r="F16" s="4">
        <f t="shared" si="2"/>
        <v>4.8547090466277645</v>
      </c>
      <c r="G16" s="4">
        <f t="shared" si="3"/>
        <v>9.6991556929692884</v>
      </c>
      <c r="I16" s="4">
        <f t="shared" si="4"/>
        <v>1.0399380331166996</v>
      </c>
    </row>
    <row r="17" spans="1:9" x14ac:dyDescent="0.2">
      <c r="A17" s="4">
        <f>IF('True_Odds_Calculator_3-way'!A18="","",'True_Odds_Calculator_3-way'!A18)</f>
        <v>16.97</v>
      </c>
      <c r="B17" s="4">
        <f>IF('True_Odds_Calculator_3-way'!B18="","",'True_Odds_Calculator_3-way'!B18)</f>
        <v>7.96</v>
      </c>
      <c r="C17" s="4">
        <f>IF('True_Odds_Calculator_3-way'!C18="","",'True_Odds_Calculator_3-way'!C18)</f>
        <v>1.17</v>
      </c>
      <c r="D17" s="4">
        <f t="shared" si="0"/>
        <v>3.9256514555816135E-2</v>
      </c>
      <c r="E17" s="4">
        <f t="shared" si="1"/>
        <v>21.814050173855417</v>
      </c>
      <c r="F17" s="4">
        <f t="shared" si="2"/>
        <v>8.8855214064721117</v>
      </c>
      <c r="G17" s="4">
        <f t="shared" si="3"/>
        <v>1.1881912564683101</v>
      </c>
      <c r="I17" s="4">
        <f t="shared" si="4"/>
        <v>1.0392565145558161</v>
      </c>
    </row>
    <row r="18" spans="1:9" x14ac:dyDescent="0.2">
      <c r="A18" s="4">
        <f>IF('True_Odds_Calculator_3-way'!A19="","",'True_Odds_Calculator_3-way'!A19)</f>
        <v>1.66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5.65</v>
      </c>
      <c r="D18" s="4">
        <f t="shared" si="0"/>
        <v>3.0657070403729891E-2</v>
      </c>
      <c r="E18" s="4">
        <f t="shared" si="1"/>
        <v>1.6886454707733896</v>
      </c>
      <c r="F18" s="4">
        <f t="shared" si="2"/>
        <v>4.1487362101196545</v>
      </c>
      <c r="G18" s="4">
        <f t="shared" si="3"/>
        <v>5.9962058297217506</v>
      </c>
      <c r="I18" s="4">
        <f t="shared" si="4"/>
        <v>1.0306570704037299</v>
      </c>
    </row>
    <row r="19" spans="1:9" x14ac:dyDescent="0.2">
      <c r="A19" s="4">
        <f>IF('True_Odds_Calculator_3-way'!A20="","",'True_Odds_Calculator_3-way'!A20)</f>
        <v>3.5</v>
      </c>
      <c r="B19" s="4">
        <f>IF('True_Odds_Calculator_3-way'!B20="","",'True_Odds_Calculator_3-way'!B20)</f>
        <v>3.33</v>
      </c>
      <c r="C19" s="4">
        <f>IF('True_Odds_Calculator_3-way'!C20="","",'True_Odds_Calculator_3-way'!C20)</f>
        <v>2.2599999999999998</v>
      </c>
      <c r="D19" s="4">
        <f t="shared" si="0"/>
        <v>2.8492462120780715E-2</v>
      </c>
      <c r="E19" s="4">
        <f t="shared" si="1"/>
        <v>3.620344620628674</v>
      </c>
      <c r="F19" s="4">
        <f t="shared" si="2"/>
        <v>3.438756282773777</v>
      </c>
      <c r="G19" s="4">
        <f t="shared" si="3"/>
        <v>2.3095734264712329</v>
      </c>
      <c r="I19" s="4">
        <f t="shared" si="4"/>
        <v>1.0284924621207807</v>
      </c>
    </row>
    <row r="20" spans="1:9" x14ac:dyDescent="0.2">
      <c r="A20" s="4">
        <f>IF('True_Odds_Calculator_3-way'!A21="","",'True_Odds_Calculator_3-way'!A21)</f>
        <v>2.0499999999999998</v>
      </c>
      <c r="B20" s="4">
        <f>IF('True_Odds_Calculator_3-way'!B21="","",'True_Odds_Calculator_3-way'!B21)</f>
        <v>3.41</v>
      </c>
      <c r="C20" s="4">
        <f>IF('True_Odds_Calculator_3-way'!C21="","",'True_Odds_Calculator_3-way'!C21)</f>
        <v>4.04</v>
      </c>
      <c r="D20" s="4">
        <f t="shared" si="0"/>
        <v>2.8584762488837345E-2</v>
      </c>
      <c r="E20" s="4">
        <f t="shared" si="1"/>
        <v>2.090840216850534</v>
      </c>
      <c r="F20" s="4">
        <f t="shared" si="2"/>
        <v>3.5245162804009529</v>
      </c>
      <c r="G20" s="4">
        <f t="shared" si="3"/>
        <v>4.2017424923949447</v>
      </c>
      <c r="I20" s="4">
        <f t="shared" si="4"/>
        <v>1.0285847624888373</v>
      </c>
    </row>
    <row r="21" spans="1:9" x14ac:dyDescent="0.2">
      <c r="A21" s="4">
        <f>IF('True_Odds_Calculator_3-way'!A22="","",'True_Odds_Calculator_3-way'!A22)</f>
        <v>1.56</v>
      </c>
      <c r="B21" s="4">
        <f>IF('True_Odds_Calculator_3-way'!B22="","",'True_Odds_Calculator_3-way'!B22)</f>
        <v>4.2</v>
      </c>
      <c r="C21" s="4">
        <f>IF('True_Odds_Calculator_3-way'!C22="","",'True_Odds_Calculator_3-way'!C22)</f>
        <v>6.66</v>
      </c>
      <c r="D21" s="4">
        <f t="shared" si="0"/>
        <v>2.9271029271029203E-2</v>
      </c>
      <c r="E21" s="4">
        <f t="shared" si="1"/>
        <v>1.5841116609744195</v>
      </c>
      <c r="F21" s="4">
        <f t="shared" si="2"/>
        <v>4.3794681568551885</v>
      </c>
      <c r="G21" s="4">
        <f t="shared" si="3"/>
        <v>7.1228551281046766</v>
      </c>
      <c r="I21" s="4">
        <f t="shared" si="4"/>
        <v>1.0292710292710292</v>
      </c>
    </row>
    <row r="22" spans="1:9" x14ac:dyDescent="0.2">
      <c r="A22" s="4">
        <f>IF('True_Odds_Calculator_3-way'!A23="","",'True_Odds_Calculator_3-way'!A23)</f>
        <v>2.2599999999999998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3.15</v>
      </c>
      <c r="D22" s="4">
        <f t="shared" si="0"/>
        <v>4.4029102657421326E-2</v>
      </c>
      <c r="E22" s="4">
        <f t="shared" si="1"/>
        <v>2.337532664110336</v>
      </c>
      <c r="F22" s="4">
        <f t="shared" si="2"/>
        <v>3.7117521359081418</v>
      </c>
      <c r="G22" s="4">
        <f t="shared" si="3"/>
        <v>3.3026849682896438</v>
      </c>
      <c r="I22" s="4">
        <f t="shared" si="4"/>
        <v>1.0440291026574213</v>
      </c>
    </row>
    <row r="23" spans="1:9" x14ac:dyDescent="0.2">
      <c r="A23" s="4">
        <f>IF('True_Odds_Calculator_3-way'!A24="","",'True_Odds_Calculator_3-way'!A24)</f>
        <v>1.9</v>
      </c>
      <c r="B23" s="4">
        <f>IF('True_Odds_Calculator_3-way'!B24="","",'True_Odds_Calculator_3-way'!B24)</f>
        <v>3.76</v>
      </c>
      <c r="C23" s="4">
        <f>IF('True_Odds_Calculator_3-way'!C24="","",'True_Odds_Calculator_3-way'!C24)</f>
        <v>3.92</v>
      </c>
      <c r="D23" s="4">
        <f t="shared" si="0"/>
        <v>4.7375277098521407E-2</v>
      </c>
      <c r="E23" s="4">
        <f t="shared" si="1"/>
        <v>1.9587716549532206</v>
      </c>
      <c r="F23" s="4">
        <f t="shared" si="2"/>
        <v>3.9973507513817199</v>
      </c>
      <c r="G23" s="4">
        <f t="shared" si="3"/>
        <v>4.178675452418469</v>
      </c>
      <c r="I23" s="4">
        <f t="shared" si="4"/>
        <v>1.0473752770985214</v>
      </c>
    </row>
    <row r="24" spans="1:9" x14ac:dyDescent="0.2">
      <c r="A24" s="4">
        <f>IF('True_Odds_Calculator_3-way'!A25="","",'True_Odds_Calculator_3-way'!A25)</f>
        <v>2.33</v>
      </c>
      <c r="B24" s="4">
        <f>IF('True_Odds_Calculator_3-way'!B25="","",'True_Odds_Calculator_3-way'!B25)</f>
        <v>3.44</v>
      </c>
      <c r="C24" s="4">
        <f>IF('True_Odds_Calculator_3-way'!C25="","",'True_Odds_Calculator_3-way'!C25)</f>
        <v>3.09</v>
      </c>
      <c r="D24" s="4">
        <f t="shared" si="0"/>
        <v>4.3506819244083506E-2</v>
      </c>
      <c r="E24" s="4">
        <f t="shared" si="1"/>
        <v>2.4114847853713779</v>
      </c>
      <c r="F24" s="4">
        <f t="shared" si="2"/>
        <v>3.6206250906363495</v>
      </c>
      <c r="G24" s="4">
        <f t="shared" si="3"/>
        <v>3.2349653440594133</v>
      </c>
      <c r="I24" s="4">
        <f t="shared" si="4"/>
        <v>1.0435068192440835</v>
      </c>
    </row>
    <row r="25" spans="1:9" x14ac:dyDescent="0.2">
      <c r="A25" s="4">
        <f>IF('True_Odds_Calculator_3-way'!A26="","",'True_Odds_Calculator_3-way'!A26)</f>
        <v>1.71</v>
      </c>
      <c r="B25" s="4">
        <f>IF('True_Odds_Calculator_3-way'!B26="","",'True_Odds_Calculator_3-way'!B26)</f>
        <v>4.1500000000000004</v>
      </c>
      <c r="C25" s="4">
        <f>IF('True_Odds_Calculator_3-way'!C26="","",'True_Odds_Calculator_3-way'!C26)</f>
        <v>4.5</v>
      </c>
      <c r="D25" s="4">
        <f t="shared" si="0"/>
        <v>4.7981399281335824E-2</v>
      </c>
      <c r="E25" s="4">
        <f t="shared" si="1"/>
        <v>1.7580824972129319</v>
      </c>
      <c r="F25" s="4">
        <f t="shared" si="2"/>
        <v>4.4450360162856244</v>
      </c>
      <c r="G25" s="4">
        <f t="shared" si="3"/>
        <v>4.8489921421250424</v>
      </c>
      <c r="I25" s="4">
        <f t="shared" si="4"/>
        <v>1.0479813992813358</v>
      </c>
    </row>
    <row r="26" spans="1: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3.58</v>
      </c>
      <c r="C26" s="4">
        <f>IF('True_Odds_Calculator_3-way'!C27="","",'True_Odds_Calculator_3-way'!C27)</f>
        <v>2.93</v>
      </c>
      <c r="D26" s="4">
        <f t="shared" si="0"/>
        <v>4.4355350825514561E-2</v>
      </c>
      <c r="E26" s="4">
        <f t="shared" si="1"/>
        <v>2.4453244010638855</v>
      </c>
      <c r="F26" s="4">
        <f t="shared" si="2"/>
        <v>3.7800824823540045</v>
      </c>
      <c r="G26" s="4">
        <f t="shared" si="3"/>
        <v>3.0626763416481695</v>
      </c>
      <c r="I26" s="4">
        <f t="shared" si="4"/>
        <v>1.0443553508255146</v>
      </c>
    </row>
    <row r="27" spans="1:9" x14ac:dyDescent="0.2">
      <c r="A27" s="4">
        <f>IF('True_Odds_Calculator_3-way'!A28="","",'True_Odds_Calculator_3-way'!A28)</f>
        <v>1.41</v>
      </c>
      <c r="B27" s="4">
        <f>IF('True_Odds_Calculator_3-way'!B28="","",'True_Odds_Calculator_3-way'!B28)</f>
        <v>4.78</v>
      </c>
      <c r="C27" s="4">
        <f>IF('True_Odds_Calculator_3-way'!C28="","",'True_Odds_Calculator_3-way'!C28)</f>
        <v>7.48</v>
      </c>
      <c r="D27" s="4">
        <f t="shared" si="0"/>
        <v>5.2114718648722969E-2</v>
      </c>
      <c r="E27" s="4">
        <f t="shared" si="1"/>
        <v>1.4454035968380412</v>
      </c>
      <c r="F27" s="4">
        <f t="shared" si="2"/>
        <v>5.2128552670545005</v>
      </c>
      <c r="G27" s="4">
        <f t="shared" si="3"/>
        <v>8.597101972566783</v>
      </c>
      <c r="I27" s="4">
        <f t="shared" si="4"/>
        <v>1.052114718648723</v>
      </c>
    </row>
    <row r="28" spans="1:9" x14ac:dyDescent="0.2">
      <c r="A28" s="4">
        <f>IF('True_Odds_Calculator_3-way'!A29="","",'True_Odds_Calculator_3-way'!A29)</f>
        <v>2.2999999999999998</v>
      </c>
      <c r="B28" s="4">
        <f>IF('True_Odds_Calculator_3-way'!B29="","",'True_Odds_Calculator_3-way'!B29)</f>
        <v>3.34</v>
      </c>
      <c r="C28" s="4">
        <f>IF('True_Odds_Calculator_3-way'!C29="","",'True_Odds_Calculator_3-way'!C29)</f>
        <v>3.23</v>
      </c>
      <c r="D28" s="4">
        <f t="shared" si="0"/>
        <v>4.3781329520256929E-2</v>
      </c>
      <c r="E28" s="4">
        <f t="shared" si="1"/>
        <v>2.379882384761812</v>
      </c>
      <c r="F28" s="4">
        <f t="shared" si="2"/>
        <v>3.511144464370449</v>
      </c>
      <c r="G28" s="4">
        <f t="shared" si="3"/>
        <v>3.3897874557256356</v>
      </c>
      <c r="I28" s="4">
        <f t="shared" si="4"/>
        <v>1.0437813295202569</v>
      </c>
    </row>
    <row r="29" spans="1:9" x14ac:dyDescent="0.2">
      <c r="A29" s="4">
        <f>IF('True_Odds_Calculator_3-way'!A30="","",'True_Odds_Calculator_3-way'!A30)</f>
        <v>1.57</v>
      </c>
      <c r="B29" s="4">
        <f>IF('True_Odds_Calculator_3-way'!B30="","",'True_Odds_Calculator_3-way'!B30)</f>
        <v>4.17</v>
      </c>
      <c r="C29" s="4">
        <f>IF('True_Odds_Calculator_3-way'!C30="","",'True_Odds_Calculator_3-way'!C30)</f>
        <v>5.79</v>
      </c>
      <c r="D29" s="4">
        <f t="shared" si="0"/>
        <v>4.9462400311756083E-2</v>
      </c>
      <c r="E29" s="4">
        <f t="shared" si="1"/>
        <v>1.6117198896549589</v>
      </c>
      <c r="F29" s="4">
        <f t="shared" si="2"/>
        <v>4.4778655069857392</v>
      </c>
      <c r="G29" s="4">
        <f t="shared" si="3"/>
        <v>6.4010608389141552</v>
      </c>
      <c r="I29" s="4">
        <f t="shared" si="4"/>
        <v>1.0494624003117561</v>
      </c>
    </row>
    <row r="30" spans="1: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3.61</v>
      </c>
      <c r="C30" s="4">
        <f>IF('True_Odds_Calculator_3-way'!C31="","",'True_Odds_Calculator_3-way'!C31)</f>
        <v>4.12</v>
      </c>
      <c r="D30" s="4">
        <f t="shared" si="0"/>
        <v>4.6042546324933431E-2</v>
      </c>
      <c r="E30" s="4">
        <f t="shared" si="1"/>
        <v>1.9570686690761077</v>
      </c>
      <c r="F30" s="4">
        <f t="shared" si="2"/>
        <v>3.8217418117034399</v>
      </c>
      <c r="G30" s="4">
        <f t="shared" si="3"/>
        <v>4.398099593896621</v>
      </c>
      <c r="I30" s="4">
        <f t="shared" si="4"/>
        <v>1.0460425463249334</v>
      </c>
    </row>
    <row r="31" spans="1:9" x14ac:dyDescent="0.2">
      <c r="A31" s="4">
        <f>IF('True_Odds_Calculator_3-way'!A32="","",'True_Odds_Calculator_3-way'!A32)</f>
        <v>2.5299999999999998</v>
      </c>
      <c r="B31" s="4">
        <f>IF('True_Odds_Calculator_3-way'!B32="","",'True_Odds_Calculator_3-way'!B32)</f>
        <v>3.31</v>
      </c>
      <c r="C31" s="4">
        <f>IF('True_Odds_Calculator_3-way'!C32="","",'True_Odds_Calculator_3-way'!C32)</f>
        <v>2.89</v>
      </c>
      <c r="D31" s="4">
        <f t="shared" si="0"/>
        <v>4.3392481867099875E-2</v>
      </c>
      <c r="E31" s="4">
        <f t="shared" si="1"/>
        <v>2.6261003741853655</v>
      </c>
      <c r="F31" s="4">
        <f t="shared" si="2"/>
        <v>3.4764392999793587</v>
      </c>
      <c r="G31" s="4">
        <f t="shared" si="3"/>
        <v>3.0160762841700488</v>
      </c>
      <c r="I31" s="4">
        <f t="shared" si="4"/>
        <v>1.0433924818670999</v>
      </c>
    </row>
    <row r="32" spans="1:9" x14ac:dyDescent="0.2">
      <c r="A32" s="4">
        <f>IF('True_Odds_Calculator_3-way'!A33="","",'True_Odds_Calculator_3-way'!A33)</f>
        <v>2.3199999999999998</v>
      </c>
      <c r="B32" s="4">
        <f>IF('True_Odds_Calculator_3-way'!B33="","",'True_Odds_Calculator_3-way'!B33)</f>
        <v>3.44</v>
      </c>
      <c r="C32" s="4">
        <f>IF('True_Odds_Calculator_3-way'!C33="","",'True_Odds_Calculator_3-way'!C33)</f>
        <v>3.1</v>
      </c>
      <c r="D32" s="4">
        <f t="shared" si="0"/>
        <v>4.4312802338515755E-2</v>
      </c>
      <c r="E32" s="4">
        <f t="shared" si="1"/>
        <v>2.4023242084330234</v>
      </c>
      <c r="F32" s="4">
        <f t="shared" si="2"/>
        <v>3.6241503773496464</v>
      </c>
      <c r="G32" s="4">
        <f t="shared" si="3"/>
        <v>3.2487604000336168</v>
      </c>
      <c r="I32" s="4">
        <f t="shared" si="4"/>
        <v>1.0443128023385158</v>
      </c>
    </row>
    <row r="33" spans="1: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3.73</v>
      </c>
      <c r="C33" s="4">
        <f>IF('True_Odds_Calculator_3-way'!C34="","",'True_Odds_Calculator_3-way'!C34)</f>
        <v>4.32</v>
      </c>
      <c r="D33" s="4">
        <f t="shared" si="0"/>
        <v>4.6026083658483596E-2</v>
      </c>
      <c r="E33" s="4">
        <f t="shared" si="1"/>
        <v>1.8828630967903088</v>
      </c>
      <c r="F33" s="4">
        <f t="shared" si="2"/>
        <v>3.9564084991190347</v>
      </c>
      <c r="G33" s="4">
        <f t="shared" si="3"/>
        <v>4.6266425835993292</v>
      </c>
      <c r="I33" s="4">
        <f t="shared" si="4"/>
        <v>1.0460260836584836</v>
      </c>
    </row>
    <row r="34" spans="1:9" x14ac:dyDescent="0.2">
      <c r="A34" s="4">
        <f>IF('True_Odds_Calculator_3-way'!A35="","",'True_Odds_Calculator_3-way'!A35)</f>
        <v>1.86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4.43</v>
      </c>
      <c r="D34" s="4">
        <f t="shared" si="0"/>
        <v>4.6654161893832979E-2</v>
      </c>
      <c r="E34" s="4">
        <f t="shared" si="1"/>
        <v>1.9154041774848722</v>
      </c>
      <c r="F34" s="4">
        <f t="shared" si="2"/>
        <v>3.7350402531521385</v>
      </c>
      <c r="G34" s="4">
        <f t="shared" si="3"/>
        <v>4.7577757598882551</v>
      </c>
      <c r="I34" s="4">
        <f t="shared" si="4"/>
        <v>1.046654161893833</v>
      </c>
    </row>
    <row r="35" spans="1:9" x14ac:dyDescent="0.2">
      <c r="A35" s="4">
        <f>IF('True_Odds_Calculator_3-way'!A36="","",'True_Odds_Calculator_3-way'!A36)</f>
        <v>1.85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4.8899999999999997</v>
      </c>
      <c r="D35" s="4">
        <f t="shared" si="0"/>
        <v>6.049693129486422E-2</v>
      </c>
      <c r="E35" s="4">
        <f t="shared" si="1"/>
        <v>1.9216914693547467</v>
      </c>
      <c r="F35" s="4">
        <f t="shared" si="2"/>
        <v>3.3864811123810026</v>
      </c>
      <c r="G35" s="4">
        <f t="shared" si="3"/>
        <v>5.424954780070502</v>
      </c>
      <c r="I35" s="4">
        <f t="shared" si="4"/>
        <v>1.0604969312948642</v>
      </c>
    </row>
    <row r="36" spans="1:9" x14ac:dyDescent="0.2">
      <c r="A36" s="4">
        <f>IF('True_Odds_Calculator_3-way'!A37="","",'True_Odds_Calculator_3-way'!A37)</f>
        <v>1.68</v>
      </c>
      <c r="B36" s="4">
        <f>IF('True_Odds_Calculator_3-way'!B37="","",'True_Odds_Calculator_3-way'!B37)</f>
        <v>3.9</v>
      </c>
      <c r="C36" s="4">
        <f>IF('True_Odds_Calculator_3-way'!C37="","",'True_Odds_Calculator_3-way'!C37)</f>
        <v>5.55</v>
      </c>
      <c r="D36" s="4">
        <f t="shared" si="0"/>
        <v>3.1828531828531847E-2</v>
      </c>
      <c r="E36" s="4">
        <f t="shared" si="1"/>
        <v>1.7104876947392189</v>
      </c>
      <c r="F36" s="4">
        <f t="shared" si="2"/>
        <v>4.0683359065583673</v>
      </c>
      <c r="G36" s="4">
        <f t="shared" si="3"/>
        <v>5.8972462780967208</v>
      </c>
      <c r="I36" s="4">
        <f t="shared" si="4"/>
        <v>1.0318285318285318</v>
      </c>
    </row>
    <row r="37" spans="1:9" x14ac:dyDescent="0.2">
      <c r="A37" s="4">
        <f>IF('True_Odds_Calculator_3-way'!A38="","",'True_Odds_Calculator_3-way'!A38)</f>
        <v>1.28</v>
      </c>
      <c r="B37" s="4">
        <f>IF('True_Odds_Calculator_3-way'!B38="","",'True_Odds_Calculator_3-way'!B38)</f>
        <v>5.62</v>
      </c>
      <c r="C37" s="4">
        <f>IF('True_Odds_Calculator_3-way'!C38="","",'True_Odds_Calculator_3-way'!C38)</f>
        <v>13.76</v>
      </c>
      <c r="D37" s="4">
        <f t="shared" si="0"/>
        <v>3.1860361665149384E-2</v>
      </c>
      <c r="E37" s="4">
        <f t="shared" si="1"/>
        <v>1.2976397965781636</v>
      </c>
      <c r="F37" s="4">
        <f t="shared" si="2"/>
        <v>5.9767210597637064</v>
      </c>
      <c r="G37" s="4">
        <f t="shared" si="3"/>
        <v>16.114919214792792</v>
      </c>
      <c r="I37" s="4">
        <f t="shared" si="4"/>
        <v>1.0318603616651494</v>
      </c>
    </row>
    <row r="38" spans="1:9" x14ac:dyDescent="0.2">
      <c r="A38" s="4">
        <f>IF('True_Odds_Calculator_3-way'!A39="","",'True_Odds_Calculator_3-way'!A39)</f>
        <v>1.79</v>
      </c>
      <c r="B38" s="4">
        <f>IF('True_Odds_Calculator_3-way'!B39="","",'True_Odds_Calculator_3-way'!B39)</f>
        <v>3.57</v>
      </c>
      <c r="C38" s="4">
        <f>IF('True_Odds_Calculator_3-way'!C39="","",'True_Odds_Calculator_3-way'!C39)</f>
        <v>4.54</v>
      </c>
      <c r="D38" s="4">
        <f t="shared" si="0"/>
        <v>5.9035579875638788E-2</v>
      </c>
      <c r="E38" s="4">
        <f t="shared" si="1"/>
        <v>1.8553540344410404</v>
      </c>
      <c r="F38" s="4">
        <f t="shared" si="2"/>
        <v>3.8397515302159571</v>
      </c>
      <c r="G38" s="4">
        <f t="shared" si="3"/>
        <v>4.985398004669678</v>
      </c>
      <c r="I38" s="4">
        <f t="shared" si="4"/>
        <v>1.0590355798756388</v>
      </c>
    </row>
    <row r="39" spans="1:9" x14ac:dyDescent="0.2">
      <c r="A39" s="4">
        <f>IF('True_Odds_Calculator_3-way'!A40="","",'True_Odds_Calculator_3-way'!A40)</f>
        <v>3.31</v>
      </c>
      <c r="B39" s="4">
        <f>IF('True_Odds_Calculator_3-way'!B40="","",'True_Odds_Calculator_3-way'!B40)</f>
        <v>3.18</v>
      </c>
      <c r="C39" s="4">
        <f>IF('True_Odds_Calculator_3-way'!C40="","",'True_Odds_Calculator_3-way'!C40)</f>
        <v>2.2799999999999998</v>
      </c>
      <c r="D39" s="4">
        <f t="shared" si="0"/>
        <v>5.5176703658479376E-2</v>
      </c>
      <c r="E39" s="4">
        <f t="shared" si="1"/>
        <v>3.5245698051757319</v>
      </c>
      <c r="F39" s="4">
        <f t="shared" si="2"/>
        <v>3.3775434148186849</v>
      </c>
      <c r="G39" s="4">
        <f t="shared" si="3"/>
        <v>2.3797950261433294</v>
      </c>
      <c r="I39" s="4">
        <f t="shared" si="4"/>
        <v>1.0551767036584794</v>
      </c>
    </row>
    <row r="40" spans="1:9" x14ac:dyDescent="0.2">
      <c r="A40" s="4">
        <f>IF('True_Odds_Calculator_3-way'!A41="","",'True_Odds_Calculator_3-way'!A41)</f>
        <v>1.57</v>
      </c>
      <c r="B40" s="4">
        <f>IF('True_Odds_Calculator_3-way'!B41="","",'True_Odds_Calculator_3-way'!B41)</f>
        <v>3.98</v>
      </c>
      <c r="C40" s="4">
        <f>IF('True_Odds_Calculator_3-way'!C41="","",'True_Odds_Calculator_3-way'!C41)</f>
        <v>5.73</v>
      </c>
      <c r="D40" s="4">
        <f t="shared" si="0"/>
        <v>6.2719026374298714E-2</v>
      </c>
      <c r="E40" s="4">
        <f t="shared" si="1"/>
        <v>1.6232808787011048</v>
      </c>
      <c r="F40" s="4">
        <f t="shared" si="2"/>
        <v>4.3412210270852647</v>
      </c>
      <c r="G40" s="4">
        <f t="shared" si="3"/>
        <v>6.5098348635996528</v>
      </c>
      <c r="I40" s="4">
        <f t="shared" si="4"/>
        <v>1.0627190263742987</v>
      </c>
    </row>
    <row r="41" spans="1:9" x14ac:dyDescent="0.2">
      <c r="A41" s="4">
        <f>IF('True_Odds_Calculator_3-way'!A42="","",'True_Odds_Calculator_3-way'!A42)</f>
        <v>1.78</v>
      </c>
      <c r="B41" s="4">
        <f>IF('True_Odds_Calculator_3-way'!B42="","",'True_Odds_Calculator_3-way'!B42)</f>
        <v>3.59</v>
      </c>
      <c r="C41" s="4">
        <f>IF('True_Odds_Calculator_3-way'!C42="","",'True_Odds_Calculator_3-way'!C42)</f>
        <v>4.55</v>
      </c>
      <c r="D41" s="4">
        <f t="shared" si="0"/>
        <v>6.0129504622634666E-2</v>
      </c>
      <c r="E41" s="4">
        <f t="shared" si="1"/>
        <v>1.8458542454895448</v>
      </c>
      <c r="F41" s="4">
        <f t="shared" si="2"/>
        <v>3.8683467923442181</v>
      </c>
      <c r="G41" s="4">
        <f t="shared" si="3"/>
        <v>5.0065823647954826</v>
      </c>
      <c r="I41" s="4">
        <f t="shared" si="4"/>
        <v>1.0601295046226347</v>
      </c>
    </row>
    <row r="42" spans="1:9" x14ac:dyDescent="0.2">
      <c r="A42" s="4">
        <f>IF('True_Odds_Calculator_3-way'!A43="","",'True_Odds_Calculator_3-way'!A43)</f>
        <v>2.4700000000000002</v>
      </c>
      <c r="B42" s="4">
        <f>IF('True_Odds_Calculator_3-way'!B43="","",'True_Odds_Calculator_3-way'!B43)</f>
        <v>3.45</v>
      </c>
      <c r="C42" s="4">
        <f>IF('True_Odds_Calculator_3-way'!C43="","",'True_Odds_Calculator_3-way'!C43)</f>
        <v>2.52</v>
      </c>
      <c r="D42" s="4">
        <f t="shared" si="0"/>
        <v>9.1538768884306565E-2</v>
      </c>
      <c r="E42" s="4">
        <f t="shared" si="1"/>
        <v>2.6713299066025109</v>
      </c>
      <c r="F42" s="4">
        <f t="shared" si="2"/>
        <v>3.8559100474757417</v>
      </c>
      <c r="G42" s="4">
        <f t="shared" si="3"/>
        <v>2.7299097665218284</v>
      </c>
      <c r="I42" s="4">
        <f t="shared" si="4"/>
        <v>1.0915387688843066</v>
      </c>
    </row>
    <row r="43" spans="1:9" x14ac:dyDescent="0.2">
      <c r="A43" s="4">
        <f>IF('True_Odds_Calculator_3-way'!A44="","",'True_Odds_Calculator_3-way'!A44)</f>
        <v>1.73</v>
      </c>
      <c r="B43" s="4">
        <f>IF('True_Odds_Calculator_3-way'!B44="","",'True_Odds_Calculator_3-way'!B44)</f>
        <v>3.85</v>
      </c>
      <c r="C43" s="4">
        <f>IF('True_Odds_Calculator_3-way'!C44="","",'True_Odds_Calculator_3-way'!C44)</f>
        <v>5.04</v>
      </c>
      <c r="D43" s="4">
        <f t="shared" si="0"/>
        <v>3.6187640233882989E-2</v>
      </c>
      <c r="E43" s="4">
        <f t="shared" si="1"/>
        <v>1.7668714368876235</v>
      </c>
      <c r="F43" s="4">
        <f t="shared" si="2"/>
        <v>4.0375049813934432</v>
      </c>
      <c r="G43" s="4">
        <f t="shared" si="3"/>
        <v>5.366241943184531</v>
      </c>
      <c r="I43" s="4">
        <f t="shared" si="4"/>
        <v>1.036187640233883</v>
      </c>
    </row>
    <row r="44" spans="1:9" x14ac:dyDescent="0.2">
      <c r="A44" s="4">
        <f>IF('True_Odds_Calculator_3-way'!A45="","",'True_Odds_Calculator_3-way'!A45)</f>
        <v>1.38</v>
      </c>
      <c r="B44" s="4">
        <f>IF('True_Odds_Calculator_3-way'!B45="","",'True_Odds_Calculator_3-way'!B45)</f>
        <v>4.97</v>
      </c>
      <c r="C44" s="4">
        <f>IF('True_Odds_Calculator_3-way'!C45="","",'True_Odds_Calculator_3-way'!C45)</f>
        <v>8.67</v>
      </c>
      <c r="D44" s="4">
        <f t="shared" si="0"/>
        <v>4.1185178368743136E-2</v>
      </c>
      <c r="E44" s="4">
        <f t="shared" si="1"/>
        <v>1.40664922566009</v>
      </c>
      <c r="F44" s="4">
        <f t="shared" si="2"/>
        <v>5.3339349821057187</v>
      </c>
      <c r="G44" s="4">
        <f t="shared" si="3"/>
        <v>9.8413707864647861</v>
      </c>
      <c r="I44" s="4">
        <f t="shared" si="4"/>
        <v>1.0411851783687431</v>
      </c>
    </row>
    <row r="45" spans="1:9" x14ac:dyDescent="0.2">
      <c r="A45" s="4">
        <f>IF('True_Odds_Calculator_3-way'!A46="","",'True_Odds_Calculator_3-way'!A46)</f>
        <v>1.68</v>
      </c>
      <c r="B45" s="4">
        <f>IF('True_Odds_Calculator_3-way'!B46="","",'True_Odds_Calculator_3-way'!B46)</f>
        <v>3.96</v>
      </c>
      <c r="C45" s="4">
        <f>IF('True_Odds_Calculator_3-way'!C46="","",'True_Odds_Calculator_3-way'!C46)</f>
        <v>5.47</v>
      </c>
      <c r="D45" s="4">
        <f t="shared" si="0"/>
        <v>3.0578704253292788E-2</v>
      </c>
      <c r="E45" s="4">
        <f t="shared" si="1"/>
        <v>1.7092696608103457</v>
      </c>
      <c r="F45" s="4">
        <f t="shared" si="2"/>
        <v>4.1265641810921183</v>
      </c>
      <c r="G45" s="4">
        <f t="shared" si="3"/>
        <v>5.7929890962439208</v>
      </c>
      <c r="I45" s="4">
        <f t="shared" si="4"/>
        <v>1.0305787042532928</v>
      </c>
    </row>
    <row r="46" spans="1:9" x14ac:dyDescent="0.2">
      <c r="A46" s="4">
        <f>IF('True_Odds_Calculator_3-way'!A47="","",'True_Odds_Calculator_3-way'!A47)</f>
        <v>3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2.4900000000000002</v>
      </c>
      <c r="D46" s="4">
        <f t="shared" si="0"/>
        <v>2.7337419854857936E-2</v>
      </c>
      <c r="E46" s="4">
        <f t="shared" si="1"/>
        <v>3.0843172763491489</v>
      </c>
      <c r="F46" s="4">
        <f t="shared" si="2"/>
        <v>3.5300116066987224</v>
      </c>
      <c r="G46" s="4">
        <f t="shared" si="3"/>
        <v>2.547809956917185</v>
      </c>
      <c r="I46" s="4">
        <f t="shared" si="4"/>
        <v>1.0273374198548579</v>
      </c>
    </row>
    <row r="47" spans="1:9" x14ac:dyDescent="0.2">
      <c r="A47" s="4">
        <f>IF('True_Odds_Calculator_3-way'!A48="","",'True_Odds_Calculator_3-way'!A48)</f>
        <v>2.0699999999999998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3.82</v>
      </c>
      <c r="D47" s="4">
        <f t="shared" si="0"/>
        <v>2.8158011131825367E-2</v>
      </c>
      <c r="E47" s="4">
        <f t="shared" si="1"/>
        <v>2.1110149682531092</v>
      </c>
      <c r="F47" s="4">
        <f t="shared" si="2"/>
        <v>3.6509659698968728</v>
      </c>
      <c r="G47" s="4">
        <f t="shared" si="3"/>
        <v>3.9620577344409513</v>
      </c>
      <c r="I47" s="4">
        <f t="shared" si="4"/>
        <v>1.0281580111318254</v>
      </c>
    </row>
    <row r="48" spans="1:9" x14ac:dyDescent="0.2">
      <c r="A48" s="4">
        <f>IF('True_Odds_Calculator_3-way'!A49="","",'True_Odds_Calculator_3-way'!A49)</f>
        <v>1.75</v>
      </c>
      <c r="B48" s="4">
        <f>IF('True_Odds_Calculator_3-way'!B49="","",'True_Odds_Calculator_3-way'!B49)</f>
        <v>3.62</v>
      </c>
      <c r="C48" s="4">
        <f>IF('True_Odds_Calculator_3-way'!C49="","",'True_Odds_Calculator_3-way'!C49)</f>
        <v>5.52</v>
      </c>
      <c r="D48" s="4">
        <f t="shared" si="0"/>
        <v>2.8831085641078502E-2</v>
      </c>
      <c r="E48" s="4">
        <f t="shared" si="1"/>
        <v>1.7799351872274725</v>
      </c>
      <c r="F48" s="4">
        <f t="shared" si="2"/>
        <v>3.7504772663897215</v>
      </c>
      <c r="G48" s="4">
        <f t="shared" si="3"/>
        <v>5.829236308677098</v>
      </c>
      <c r="I48" s="4">
        <f t="shared" si="4"/>
        <v>1.0288310856410785</v>
      </c>
    </row>
    <row r="49" spans="1:9" x14ac:dyDescent="0.2">
      <c r="A49" s="4">
        <f>IF('True_Odds_Calculator_3-way'!A50="","",'True_Odds_Calculator_3-way'!A50)</f>
        <v>2.0299999999999998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3.81</v>
      </c>
      <c r="D49" s="4">
        <f t="shared" si="0"/>
        <v>4.4933101503241701E-2</v>
      </c>
      <c r="E49" s="4">
        <f t="shared" si="1"/>
        <v>2.093657082530231</v>
      </c>
      <c r="F49" s="4">
        <f t="shared" si="2"/>
        <v>3.6379858875242097</v>
      </c>
      <c r="G49" s="4">
        <f t="shared" si="3"/>
        <v>4.0405756040609679</v>
      </c>
      <c r="I49" s="4">
        <f t="shared" si="4"/>
        <v>1.0449331015032417</v>
      </c>
    </row>
    <row r="50" spans="1:9" x14ac:dyDescent="0.2">
      <c r="A50" s="4">
        <f>IF('True_Odds_Calculator_3-way'!A51="","",'True_Odds_Calculator_3-way'!A51)</f>
        <v>2.73</v>
      </c>
      <c r="B50" s="4">
        <f>IF('True_Odds_Calculator_3-way'!B51="","",'True_Odds_Calculator_3-way'!B51)</f>
        <v>3.13</v>
      </c>
      <c r="C50" s="4">
        <f>IF('True_Odds_Calculator_3-way'!C51="","",'True_Odds_Calculator_3-way'!C51)</f>
        <v>2.93</v>
      </c>
      <c r="D50" s="4">
        <f t="shared" si="0"/>
        <v>2.7086112519385086E-2</v>
      </c>
      <c r="E50" s="4">
        <f t="shared" si="1"/>
        <v>2.7989905329907252</v>
      </c>
      <c r="F50" s="4">
        <f t="shared" si="2"/>
        <v>3.221025683536078</v>
      </c>
      <c r="G50" s="4">
        <f t="shared" si="3"/>
        <v>3.0096167111513017</v>
      </c>
      <c r="I50" s="4">
        <f t="shared" si="4"/>
        <v>1.0270861125193851</v>
      </c>
    </row>
    <row r="51" spans="1:9" x14ac:dyDescent="0.2">
      <c r="A51" s="4">
        <f>IF('True_Odds_Calculator_3-way'!A52="","",'True_Odds_Calculator_3-way'!A52)</f>
        <v>5.48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1.74</v>
      </c>
      <c r="D51" s="4">
        <f t="shared" si="0"/>
        <v>2.9673959535676087E-2</v>
      </c>
      <c r="E51" s="4">
        <f t="shared" si="1"/>
        <v>5.7940639497225694</v>
      </c>
      <c r="F51" s="4">
        <f t="shared" si="2"/>
        <v>3.808243598620737</v>
      </c>
      <c r="G51" s="4">
        <f t="shared" si="3"/>
        <v>1.7704714000772797</v>
      </c>
      <c r="I51" s="4">
        <f t="shared" si="4"/>
        <v>1.0296739595356761</v>
      </c>
    </row>
    <row r="52" spans="1:9" x14ac:dyDescent="0.2">
      <c r="A52" s="4">
        <f>IF('True_Odds_Calculator_3-way'!A53="","",'True_Odds_Calculator_3-way'!A53)</f>
        <v>1.83</v>
      </c>
      <c r="B52" s="4">
        <f>IF('True_Odds_Calculator_3-way'!B53="","",'True_Odds_Calculator_3-way'!B53)</f>
        <v>3.9</v>
      </c>
      <c r="C52" s="4">
        <f>IF('True_Odds_Calculator_3-way'!C53="","",'True_Odds_Calculator_3-way'!C53)</f>
        <v>4.3899999999999997</v>
      </c>
      <c r="D52" s="4">
        <f t="shared" si="0"/>
        <v>3.0648776643772635E-2</v>
      </c>
      <c r="E52" s="4">
        <f t="shared" si="1"/>
        <v>1.8648650579046016</v>
      </c>
      <c r="F52" s="4">
        <f t="shared" si="2"/>
        <v>4.0618374535399111</v>
      </c>
      <c r="G52" s="4">
        <f t="shared" si="3"/>
        <v>4.5961337321455016</v>
      </c>
      <c r="I52" s="4">
        <f t="shared" si="4"/>
        <v>1.0306487766437726</v>
      </c>
    </row>
    <row r="53" spans="1:9" x14ac:dyDescent="0.2">
      <c r="A53" s="4">
        <f>IF('True_Odds_Calculator_3-way'!A54="","",'True_Odds_Calculator_3-way'!A54)</f>
        <v>6.01</v>
      </c>
      <c r="B53" s="4">
        <f>IF('True_Odds_Calculator_3-way'!B54="","",'True_Odds_Calculator_3-way'!B54)</f>
        <v>4.57</v>
      </c>
      <c r="C53" s="4">
        <f>IF('True_Odds_Calculator_3-way'!C54="","",'True_Odds_Calculator_3-way'!C54)</f>
        <v>1.53</v>
      </c>
      <c r="D53" s="4">
        <f t="shared" si="0"/>
        <v>3.8802503067343341E-2</v>
      </c>
      <c r="E53" s="4">
        <f t="shared" si="1"/>
        <v>6.5165605872223642</v>
      </c>
      <c r="F53" s="4">
        <f t="shared" si="2"/>
        <v>4.8570989740408148</v>
      </c>
      <c r="G53" s="4">
        <f t="shared" si="3"/>
        <v>1.5608888613637324</v>
      </c>
      <c r="I53" s="4">
        <f t="shared" si="4"/>
        <v>1.0388025030673433</v>
      </c>
    </row>
    <row r="54" spans="1:9" x14ac:dyDescent="0.2">
      <c r="A54" s="4">
        <f>IF('True_Odds_Calculator_3-way'!A55="","",'True_Odds_Calculator_3-way'!A55)</f>
        <v>5.42</v>
      </c>
      <c r="B54" s="4">
        <f>IF('True_Odds_Calculator_3-way'!B55="","",'True_Odds_Calculator_3-way'!B55)</f>
        <v>4.25</v>
      </c>
      <c r="C54" s="4">
        <f>IF('True_Odds_Calculator_3-way'!C55="","",'True_Odds_Calculator_3-way'!C55)</f>
        <v>1.62</v>
      </c>
      <c r="D54" s="4">
        <f t="shared" si="0"/>
        <v>3.7079913282792809E-2</v>
      </c>
      <c r="E54" s="4">
        <f t="shared" si="1"/>
        <v>5.8091618105680443</v>
      </c>
      <c r="F54" s="4">
        <f t="shared" si="2"/>
        <v>4.4856295702694569</v>
      </c>
      <c r="G54" s="4">
        <f t="shared" si="3"/>
        <v>1.6531002801186627</v>
      </c>
      <c r="I54" s="4">
        <f t="shared" si="4"/>
        <v>1.0370799132827928</v>
      </c>
    </row>
    <row r="55" spans="1:9" x14ac:dyDescent="0.2">
      <c r="A55" s="4">
        <f>IF('True_Odds_Calculator_3-way'!A56="","",'True_Odds_Calculator_3-way'!A56)</f>
        <v>3.09</v>
      </c>
      <c r="B55" s="4">
        <f>IF('True_Odds_Calculator_3-way'!B56="","",'True_Odds_Calculator_3-way'!B56)</f>
        <v>3.41</v>
      </c>
      <c r="C55" s="4">
        <f>IF('True_Odds_Calculator_3-way'!C56="","",'True_Odds_Calculator_3-way'!C56)</f>
        <v>2.4</v>
      </c>
      <c r="D55" s="4">
        <f t="shared" si="0"/>
        <v>3.354639410073168E-2</v>
      </c>
      <c r="E55" s="4">
        <f t="shared" si="1"/>
        <v>3.2005892760864776</v>
      </c>
      <c r="F55" s="4">
        <f t="shared" si="2"/>
        <v>3.5451815589593481</v>
      </c>
      <c r="G55" s="4">
        <f t="shared" si="3"/>
        <v>2.4661852991773059</v>
      </c>
      <c r="I55" s="4">
        <f t="shared" si="4"/>
        <v>1.0335463941007317</v>
      </c>
    </row>
    <row r="56" spans="1:9" x14ac:dyDescent="0.2">
      <c r="A56" s="4">
        <f>IF('True_Odds_Calculator_3-way'!A57="","",'True_Odds_Calculator_3-way'!A57)</f>
        <v>2.04</v>
      </c>
      <c r="B56" s="4">
        <f>IF('True_Odds_Calculator_3-way'!B57="","",'True_Odds_Calculator_3-way'!B57)</f>
        <v>3.5</v>
      </c>
      <c r="C56" s="4">
        <f>IF('True_Odds_Calculator_3-way'!C57="","",'True_Odds_Calculator_3-way'!C57)</f>
        <v>3.95</v>
      </c>
      <c r="D56" s="4">
        <f t="shared" si="0"/>
        <v>2.9074921107683505E-2</v>
      </c>
      <c r="E56" s="4">
        <f t="shared" si="1"/>
        <v>2.081146230475956</v>
      </c>
      <c r="F56" s="4">
        <f t="shared" si="2"/>
        <v>3.6228911535497126</v>
      </c>
      <c r="G56" s="4">
        <f t="shared" si="3"/>
        <v>4.1072330097087377</v>
      </c>
      <c r="I56" s="4">
        <f t="shared" si="4"/>
        <v>1.0290749211076835</v>
      </c>
    </row>
    <row r="57" spans="1:9" x14ac:dyDescent="0.2">
      <c r="A57" s="4">
        <f>IF('True_Odds_Calculator_3-way'!A58="","",'True_Odds_Calculator_3-way'!A58)</f>
        <v>2.23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3.46</v>
      </c>
      <c r="D57" s="4">
        <f t="shared" si="0"/>
        <v>2.8993023818378205E-2</v>
      </c>
      <c r="E57" s="4">
        <f t="shared" si="1"/>
        <v>2.2791183764746985</v>
      </c>
      <c r="F57" s="4">
        <f t="shared" si="2"/>
        <v>3.5475982361825649</v>
      </c>
      <c r="G57" s="4">
        <f t="shared" si="3"/>
        <v>3.5797002388793846</v>
      </c>
      <c r="I57" s="4">
        <f t="shared" si="4"/>
        <v>1.0289930238183782</v>
      </c>
    </row>
    <row r="58" spans="1:9" x14ac:dyDescent="0.2">
      <c r="A58" s="4">
        <f>IF('True_Odds_Calculator_3-way'!A59="","",'True_Odds_Calculator_3-way'!A59)</f>
        <v>1.79</v>
      </c>
      <c r="B58" s="4">
        <f>IF('True_Odds_Calculator_3-way'!B59="","",'True_Odds_Calculator_3-way'!B59)</f>
        <v>3.68</v>
      </c>
      <c r="C58" s="4">
        <f>IF('True_Odds_Calculator_3-way'!C59="","",'True_Odds_Calculator_3-way'!C59)</f>
        <v>4.58</v>
      </c>
      <c r="D58" s="4">
        <f t="shared" si="0"/>
        <v>4.8738959665589388E-2</v>
      </c>
      <c r="E58" s="4">
        <f t="shared" si="1"/>
        <v>1.8436139769321662</v>
      </c>
      <c r="F58" s="4">
        <f t="shared" si="2"/>
        <v>3.9140044600940596</v>
      </c>
      <c r="G58" s="4">
        <f t="shared" si="3"/>
        <v>4.9481852889065197</v>
      </c>
      <c r="I58" s="4">
        <f t="shared" si="4"/>
        <v>1.0487389596655894</v>
      </c>
    </row>
    <row r="59" spans="1:9" x14ac:dyDescent="0.2">
      <c r="A59" s="4">
        <f>IF('True_Odds_Calculator_3-way'!A60="","",'True_Odds_Calculator_3-way'!A60)</f>
        <v>2.1800000000000002</v>
      </c>
      <c r="B59" s="4">
        <f>IF('True_Odds_Calculator_3-way'!B60="","",'True_Odds_Calculator_3-way'!B60)</f>
        <v>3.56</v>
      </c>
      <c r="C59" s="4">
        <f>IF('True_Odds_Calculator_3-way'!C60="","",'True_Odds_Calculator_3-way'!C60)</f>
        <v>3.27</v>
      </c>
      <c r="D59" s="4">
        <f t="shared" si="0"/>
        <v>4.5424870288286456E-2</v>
      </c>
      <c r="E59" s="4">
        <f t="shared" si="1"/>
        <v>2.2544154100392482</v>
      </c>
      <c r="F59" s="4">
        <f t="shared" si="2"/>
        <v>3.7628323923630562</v>
      </c>
      <c r="G59" s="4">
        <f t="shared" si="3"/>
        <v>3.4403420285286472</v>
      </c>
      <c r="I59" s="4">
        <f t="shared" si="4"/>
        <v>1.0454248702882865</v>
      </c>
    </row>
    <row r="60" spans="1:9" x14ac:dyDescent="0.2">
      <c r="A60" s="4">
        <f>IF('True_Odds_Calculator_3-way'!A61="","",'True_Odds_Calculator_3-way'!A61)</f>
        <v>1.51</v>
      </c>
      <c r="B60" s="4">
        <f>IF('True_Odds_Calculator_3-way'!B61="","",'True_Odds_Calculator_3-way'!B61)</f>
        <v>4.4400000000000004</v>
      </c>
      <c r="C60" s="4">
        <f>IF('True_Odds_Calculator_3-way'!C61="","",'True_Odds_Calculator_3-way'!C61)</f>
        <v>6.11</v>
      </c>
      <c r="D60" s="4">
        <f t="shared" si="0"/>
        <v>5.1143001967293822E-2</v>
      </c>
      <c r="E60" s="4">
        <f t="shared" si="1"/>
        <v>1.5498974248817483</v>
      </c>
      <c r="F60" s="4">
        <f t="shared" si="2"/>
        <v>4.8035917515515205</v>
      </c>
      <c r="G60" s="4">
        <f t="shared" si="3"/>
        <v>6.8204238562554353</v>
      </c>
      <c r="I60" s="4">
        <f t="shared" si="4"/>
        <v>1.0511430019672938</v>
      </c>
    </row>
    <row r="61" spans="1:9" x14ac:dyDescent="0.2">
      <c r="A61" s="4">
        <f>IF('True_Odds_Calculator_3-way'!A62="","",'True_Odds_Calculator_3-way'!A62)</f>
        <v>1.59</v>
      </c>
      <c r="B61" s="4">
        <f>IF('True_Odds_Calculator_3-way'!B62="","",'True_Odds_Calculator_3-way'!B62)</f>
        <v>3.94</v>
      </c>
      <c r="C61" s="4">
        <f>IF('True_Odds_Calculator_3-way'!C62="","",'True_Odds_Calculator_3-way'!C62)</f>
        <v>5.98</v>
      </c>
      <c r="D61" s="4">
        <f t="shared" si="0"/>
        <v>4.9962004476606037E-2</v>
      </c>
      <c r="E61" s="4">
        <f t="shared" si="1"/>
        <v>1.6332481872178286</v>
      </c>
      <c r="F61" s="4">
        <f t="shared" si="2"/>
        <v>4.2166852487540938</v>
      </c>
      <c r="G61" s="4">
        <f t="shared" si="3"/>
        <v>6.6414257609040179</v>
      </c>
      <c r="I61" s="4">
        <f t="shared" si="4"/>
        <v>1.049962004476606</v>
      </c>
    </row>
    <row r="62" spans="1:9" x14ac:dyDescent="0.2">
      <c r="A62" s="4">
        <f>IF('True_Odds_Calculator_3-way'!A63="","",'True_Odds_Calculator_3-way'!A63)</f>
        <v>1.43</v>
      </c>
      <c r="B62" s="4">
        <f>IF('True_Odds_Calculator_3-way'!B63="","",'True_Odds_Calculator_3-way'!B63)</f>
        <v>4.7300000000000004</v>
      </c>
      <c r="C62" s="4">
        <f>IF('True_Odds_Calculator_3-way'!C63="","",'True_Odds_Calculator_3-way'!C63)</f>
        <v>7.18</v>
      </c>
      <c r="D62" s="4">
        <f t="shared" si="0"/>
        <v>4.9992955803670469E-2</v>
      </c>
      <c r="E62" s="4">
        <f t="shared" si="1"/>
        <v>1.4649087395185878</v>
      </c>
      <c r="F62" s="4">
        <f t="shared" si="2"/>
        <v>5.1347309265968919</v>
      </c>
      <c r="G62" s="4">
        <f t="shared" si="3"/>
        <v>8.1558453234087587</v>
      </c>
      <c r="I62" s="4">
        <f t="shared" si="4"/>
        <v>1.0499929558036705</v>
      </c>
    </row>
    <row r="63" spans="1:9" x14ac:dyDescent="0.2">
      <c r="A63" s="4">
        <f>IF('True_Odds_Calculator_3-way'!A64="","",'True_Odds_Calculator_3-way'!A64)</f>
        <v>2.64</v>
      </c>
      <c r="B63" s="4">
        <f>IF('True_Odds_Calculator_3-way'!B64="","",'True_Odds_Calculator_3-way'!B64)</f>
        <v>3.16</v>
      </c>
      <c r="C63" s="4">
        <f>IF('True_Odds_Calculator_3-way'!C64="","",'True_Odds_Calculator_3-way'!C64)</f>
        <v>2.86</v>
      </c>
      <c r="D63" s="4">
        <f t="shared" si="0"/>
        <v>4.489392464076003E-2</v>
      </c>
      <c r="E63" s="4">
        <f t="shared" si="1"/>
        <v>2.748587494255359</v>
      </c>
      <c r="F63" s="4">
        <f t="shared" si="2"/>
        <v>3.3168479945193861</v>
      </c>
      <c r="G63" s="4">
        <f t="shared" si="3"/>
        <v>2.9878778083077417</v>
      </c>
      <c r="I63" s="4">
        <f t="shared" si="4"/>
        <v>1.04489392464076</v>
      </c>
    </row>
    <row r="64" spans="1:9" x14ac:dyDescent="0.2">
      <c r="A64" s="4">
        <f>IF('True_Odds_Calculator_3-way'!A65="","",'True_Odds_Calculator_3-way'!A65)</f>
        <v>2.0299999999999998</v>
      </c>
      <c r="B64" s="4">
        <f>IF('True_Odds_Calculator_3-way'!B65="","",'True_Odds_Calculator_3-way'!B65)</f>
        <v>3.53</v>
      </c>
      <c r="C64" s="4">
        <f>IF('True_Odds_Calculator_3-way'!C65="","",'True_Odds_Calculator_3-way'!C65)</f>
        <v>3.7</v>
      </c>
      <c r="D64" s="4">
        <f t="shared" si="0"/>
        <v>4.6167226688863972E-2</v>
      </c>
      <c r="E64" s="4">
        <f t="shared" si="1"/>
        <v>2.0954618583822042</v>
      </c>
      <c r="F64" s="4">
        <f t="shared" si="2"/>
        <v>3.7327772910230594</v>
      </c>
      <c r="G64" s="4">
        <f t="shared" si="3"/>
        <v>3.92339655009981</v>
      </c>
      <c r="I64" s="4">
        <f t="shared" si="4"/>
        <v>1.046167226688864</v>
      </c>
    </row>
    <row r="65" spans="1:9" x14ac:dyDescent="0.2">
      <c r="A65" s="4">
        <f>IF('True_Odds_Calculator_3-way'!A66="","",'True_Odds_Calculator_3-way'!A66)</f>
        <v>1.56</v>
      </c>
      <c r="B65" s="4">
        <f>IF('True_Odds_Calculator_3-way'!B66="","",'True_Odds_Calculator_3-way'!B66)</f>
        <v>4.22</v>
      </c>
      <c r="C65" s="4">
        <f>IF('True_Odds_Calculator_3-way'!C66="","",'True_Odds_Calculator_3-way'!C66)</f>
        <v>5.77</v>
      </c>
      <c r="D65" s="4">
        <f t="shared" si="0"/>
        <v>5.1302690973483722E-2</v>
      </c>
      <c r="E65" s="4">
        <f t="shared" si="1"/>
        <v>1.6027573991275095</v>
      </c>
      <c r="F65" s="4">
        <f t="shared" si="2"/>
        <v>4.5482263244374428</v>
      </c>
      <c r="G65" s="4">
        <f t="shared" si="3"/>
        <v>6.4016663460829761</v>
      </c>
      <c r="I65" s="4">
        <f t="shared" si="4"/>
        <v>1.0513026909734837</v>
      </c>
    </row>
    <row r="66" spans="1:9" x14ac:dyDescent="0.2">
      <c r="A66" s="4">
        <f>IF('True_Odds_Calculator_3-way'!A67="","",'True_Odds_Calculator_3-way'!A67)</f>
        <v>2.68</v>
      </c>
      <c r="B66" s="4">
        <f>IF('True_Odds_Calculator_3-way'!B67="","",'True_Odds_Calculator_3-way'!B67)</f>
        <v>3.26</v>
      </c>
      <c r="C66" s="4">
        <f>IF('True_Odds_Calculator_3-way'!C67="","",'True_Odds_Calculator_3-way'!C67)</f>
        <v>2.75</v>
      </c>
      <c r="D66" s="4">
        <f t="shared" si="0"/>
        <v>4.3519158252241397E-2</v>
      </c>
      <c r="E66" s="4">
        <f t="shared" si="1"/>
        <v>2.7884051467345472</v>
      </c>
      <c r="F66" s="4">
        <f t="shared" si="2"/>
        <v>3.4218207022274547</v>
      </c>
      <c r="G66" s="4">
        <f t="shared" si="3"/>
        <v>2.8642627797558498</v>
      </c>
      <c r="I66" s="4">
        <f t="shared" si="4"/>
        <v>1.0435191582522414</v>
      </c>
    </row>
    <row r="67" spans="1:9" x14ac:dyDescent="0.2">
      <c r="A67" s="4">
        <f>IF('True_Odds_Calculator_3-way'!A68="","",'True_Odds_Calculator_3-way'!A68)</f>
        <v>2.12</v>
      </c>
      <c r="B67" s="4">
        <f>IF('True_Odds_Calculator_3-way'!B68="","",'True_Odds_Calculator_3-way'!B68)</f>
        <v>3.61</v>
      </c>
      <c r="C67" s="4">
        <f>IF('True_Odds_Calculator_3-way'!C68="","",'True_Odds_Calculator_3-way'!C68)</f>
        <v>3.36</v>
      </c>
      <c r="D67" s="4">
        <f t="shared" ref="D67:D130" si="5">IF(A67="","",((1/A67)+(1/B67)+(1/C67))-1)</f>
        <v>4.6325471075902236E-2</v>
      </c>
      <c r="E67" s="4">
        <f t="shared" ref="E67:E130" si="6">IF(A67="","",(3*A67)/(3-($D67*A67)))</f>
        <v>2.1917506081104734</v>
      </c>
      <c r="F67" s="4">
        <f t="shared" ref="F67:F130" si="7">IF(B67="","",(3*B67)/(3-($D67*B67)))</f>
        <v>3.8231197473411109</v>
      </c>
      <c r="G67" s="4">
        <f t="shared" ref="G67:G130" si="8">IF(C67="","",(3*C67)/(3-($D67*C67)))</f>
        <v>3.5438721314319062</v>
      </c>
      <c r="I67" s="4">
        <f t="shared" ref="I67:I130" si="9">IF(A67="","",D67+1)</f>
        <v>1.0463254710759022</v>
      </c>
    </row>
    <row r="68" spans="1:9" x14ac:dyDescent="0.2">
      <c r="A68" s="4">
        <f>IF('True_Odds_Calculator_3-way'!A69="","",'True_Odds_Calculator_3-way'!A69)</f>
        <v>1.98</v>
      </c>
      <c r="B68" s="4">
        <f>IF('True_Odds_Calculator_3-way'!B69="","",'True_Odds_Calculator_3-way'!B69)</f>
        <v>3.59</v>
      </c>
      <c r="C68" s="4">
        <f>IF('True_Odds_Calculator_3-way'!C69="","",'True_Odds_Calculator_3-way'!C69)</f>
        <v>3.8</v>
      </c>
      <c r="D68" s="4">
        <f t="shared" si="5"/>
        <v>4.6759931820773426E-2</v>
      </c>
      <c r="E68" s="4">
        <f t="shared" si="6"/>
        <v>2.0430517540798769</v>
      </c>
      <c r="F68" s="4">
        <f t="shared" si="7"/>
        <v>3.8027890615027671</v>
      </c>
      <c r="G68" s="4">
        <f t="shared" si="8"/>
        <v>4.0392412155385724</v>
      </c>
      <c r="I68" s="4">
        <f t="shared" si="9"/>
        <v>1.0467599318207734</v>
      </c>
    </row>
    <row r="69" spans="1:9" x14ac:dyDescent="0.2">
      <c r="A69" s="4">
        <f>IF('True_Odds_Calculator_3-way'!A70="","",'True_Odds_Calculator_3-way'!A70)</f>
        <v>2.9</v>
      </c>
      <c r="B69" s="4">
        <f>IF('True_Odds_Calculator_3-way'!B70="","",'True_Odds_Calculator_3-way'!B70)</f>
        <v>3.2</v>
      </c>
      <c r="C69" s="4">
        <f>IF('True_Odds_Calculator_3-way'!C70="","",'True_Odds_Calculator_3-way'!C70)</f>
        <v>2.59</v>
      </c>
      <c r="D69" s="4">
        <f t="shared" si="5"/>
        <v>4.342797230728257E-2</v>
      </c>
      <c r="E69" s="4">
        <f t="shared" si="6"/>
        <v>3.0270778582883429</v>
      </c>
      <c r="F69" s="4">
        <f t="shared" si="7"/>
        <v>3.3554343577238801</v>
      </c>
      <c r="G69" s="4">
        <f t="shared" si="8"/>
        <v>2.6908890066501967</v>
      </c>
      <c r="I69" s="4">
        <f t="shared" si="9"/>
        <v>1.0434279723072826</v>
      </c>
    </row>
    <row r="70" spans="1:9" x14ac:dyDescent="0.2">
      <c r="A70" s="4">
        <f>IF('True_Odds_Calculator_3-way'!A71="","",'True_Odds_Calculator_3-way'!A71)</f>
        <v>2.66</v>
      </c>
      <c r="B70" s="4">
        <f>IF('True_Odds_Calculator_3-way'!B71="","",'True_Odds_Calculator_3-way'!B71)</f>
        <v>3.33</v>
      </c>
      <c r="C70" s="4">
        <f>IF('True_Odds_Calculator_3-way'!C71="","",'True_Odds_Calculator_3-way'!C71)</f>
        <v>2.72</v>
      </c>
      <c r="D70" s="4">
        <f t="shared" si="5"/>
        <v>4.3887208747889872E-2</v>
      </c>
      <c r="E70" s="4">
        <f t="shared" si="6"/>
        <v>2.7677004264454377</v>
      </c>
      <c r="F70" s="4">
        <f t="shared" si="7"/>
        <v>3.5005275031993079</v>
      </c>
      <c r="G70" s="4">
        <f t="shared" si="8"/>
        <v>2.8327168316558509</v>
      </c>
      <c r="I70" s="4">
        <f t="shared" si="9"/>
        <v>1.0438872087478899</v>
      </c>
    </row>
    <row r="71" spans="1:9" x14ac:dyDescent="0.2">
      <c r="A71" s="4">
        <f>IF('True_Odds_Calculator_3-way'!A72="","",'True_Odds_Calculator_3-way'!A72)</f>
        <v>2.17</v>
      </c>
      <c r="B71" s="4">
        <f>IF('True_Odds_Calculator_3-way'!B72="","",'True_Odds_Calculator_3-way'!B72)</f>
        <v>3.45</v>
      </c>
      <c r="C71" s="4">
        <f>IF('True_Odds_Calculator_3-way'!C72="","",'True_Odds_Calculator_3-way'!C72)</f>
        <v>3.39</v>
      </c>
      <c r="D71" s="4">
        <f t="shared" si="5"/>
        <v>4.5669816288788745E-2</v>
      </c>
      <c r="E71" s="4">
        <f t="shared" si="6"/>
        <v>2.2441338403566315</v>
      </c>
      <c r="F71" s="4">
        <f t="shared" si="7"/>
        <v>3.6412389193888903</v>
      </c>
      <c r="G71" s="4">
        <f t="shared" si="8"/>
        <v>3.5744671411640181</v>
      </c>
      <c r="I71" s="4">
        <f t="shared" si="9"/>
        <v>1.0456698162887887</v>
      </c>
    </row>
    <row r="72" spans="1:9" x14ac:dyDescent="0.2">
      <c r="A72" s="4">
        <f>IF('True_Odds_Calculator_3-way'!A73="","",'True_Odds_Calculator_3-way'!A73)</f>
        <v>2.7</v>
      </c>
      <c r="B72" s="4">
        <f>IF('True_Odds_Calculator_3-way'!B73="","",'True_Odds_Calculator_3-way'!B73)</f>
        <v>3.15</v>
      </c>
      <c r="C72" s="4">
        <f>IF('True_Odds_Calculator_3-way'!C73="","",'True_Odds_Calculator_3-way'!C73)</f>
        <v>2.81</v>
      </c>
      <c r="D72" s="4">
        <f t="shared" si="5"/>
        <v>4.3702573951684309E-2</v>
      </c>
      <c r="E72" s="4">
        <f t="shared" si="6"/>
        <v>2.810545255693345</v>
      </c>
      <c r="F72" s="4">
        <f t="shared" si="7"/>
        <v>3.301498166145175</v>
      </c>
      <c r="G72" s="4">
        <f t="shared" si="8"/>
        <v>2.9299361886022179</v>
      </c>
      <c r="I72" s="4">
        <f t="shared" si="9"/>
        <v>1.0437025739516843</v>
      </c>
    </row>
    <row r="73" spans="1:9" x14ac:dyDescent="0.2">
      <c r="A73" s="4">
        <f>IF('True_Odds_Calculator_3-way'!A74="","",'True_Odds_Calculator_3-way'!A74)</f>
        <v>1.28</v>
      </c>
      <c r="B73" s="4">
        <f>IF('True_Odds_Calculator_3-way'!B74="","",'True_Odds_Calculator_3-way'!B74)</f>
        <v>5</v>
      </c>
      <c r="C73" s="4">
        <f>IF('True_Odds_Calculator_3-way'!C74="","",'True_Odds_Calculator_3-way'!C74)</f>
        <v>8.5</v>
      </c>
      <c r="D73" s="4">
        <f t="shared" si="5"/>
        <v>9.8897058823529393E-2</v>
      </c>
      <c r="E73" s="4">
        <f t="shared" si="6"/>
        <v>1.3363904356370782</v>
      </c>
      <c r="F73" s="4">
        <f t="shared" si="7"/>
        <v>5.9867938371239902</v>
      </c>
      <c r="G73" s="4">
        <f t="shared" si="8"/>
        <v>11.808972503617943</v>
      </c>
      <c r="I73" s="4">
        <f t="shared" si="9"/>
        <v>1.0988970588235294</v>
      </c>
    </row>
    <row r="74" spans="1:9" x14ac:dyDescent="0.2">
      <c r="A74" s="4">
        <f>IF('True_Odds_Calculator_3-way'!A75="","",'True_Odds_Calculator_3-way'!A75)</f>
        <v>3.09</v>
      </c>
      <c r="B74" s="4">
        <f>IF('True_Odds_Calculator_3-way'!B75="","",'True_Odds_Calculator_3-way'!B75)</f>
        <v>3.3</v>
      </c>
      <c r="C74" s="4">
        <f>IF('True_Odds_Calculator_3-way'!C75="","",'True_Odds_Calculator_3-way'!C75)</f>
        <v>2.46</v>
      </c>
      <c r="D74" s="4">
        <f t="shared" si="5"/>
        <v>3.3158963540209196E-2</v>
      </c>
      <c r="E74" s="4">
        <f t="shared" si="6"/>
        <v>3.1992669059297976</v>
      </c>
      <c r="F74" s="4">
        <f t="shared" si="7"/>
        <v>3.4249236087786414</v>
      </c>
      <c r="G74" s="4">
        <f t="shared" si="8"/>
        <v>2.5287578101845414</v>
      </c>
      <c r="I74" s="4">
        <f t="shared" si="9"/>
        <v>1.0331589635402092</v>
      </c>
    </row>
    <row r="75" spans="1:9" x14ac:dyDescent="0.2">
      <c r="A75" s="4">
        <f>IF('True_Odds_Calculator_3-way'!A76="","",'True_Odds_Calculator_3-way'!A76)</f>
        <v>2.87</v>
      </c>
      <c r="B75" s="4">
        <f>IF('True_Odds_Calculator_3-way'!B76="","",'True_Odds_Calculator_3-way'!B76)</f>
        <v>3.08</v>
      </c>
      <c r="C75" s="4">
        <f>IF('True_Odds_Calculator_3-way'!C76="","",'True_Odds_Calculator_3-way'!C76)</f>
        <v>2.78</v>
      </c>
      <c r="D75" s="4">
        <f t="shared" si="5"/>
        <v>3.2819610640280938E-2</v>
      </c>
      <c r="E75" s="4">
        <f t="shared" si="6"/>
        <v>2.9630315689019531</v>
      </c>
      <c r="F75" s="4">
        <f t="shared" si="7"/>
        <v>3.1873987647177038</v>
      </c>
      <c r="G75" s="4">
        <f t="shared" si="8"/>
        <v>2.8671996828909196</v>
      </c>
      <c r="I75" s="4">
        <f t="shared" si="9"/>
        <v>1.0328196106402809</v>
      </c>
    </row>
    <row r="76" spans="1:9" x14ac:dyDescent="0.2">
      <c r="A76" s="4">
        <f>IF('True_Odds_Calculator_3-way'!A77="","",'True_Odds_Calculator_3-way'!A77)</f>
        <v>2.02</v>
      </c>
      <c r="B76" s="4">
        <f>IF('True_Odds_Calculator_3-way'!B77="","",'True_Odds_Calculator_3-way'!B77)</f>
        <v>3.59</v>
      </c>
      <c r="C76" s="4">
        <f>IF('True_Odds_Calculator_3-way'!C77="","",'True_Odds_Calculator_3-way'!C77)</f>
        <v>3.83</v>
      </c>
      <c r="D76" s="4">
        <f t="shared" si="5"/>
        <v>3.469764272804654E-2</v>
      </c>
      <c r="E76" s="4">
        <f t="shared" si="6"/>
        <v>2.068322380066582</v>
      </c>
      <c r="F76" s="4">
        <f t="shared" si="7"/>
        <v>3.7455196404366538</v>
      </c>
      <c r="G76" s="4">
        <f t="shared" si="8"/>
        <v>4.0075225231768039</v>
      </c>
      <c r="I76" s="4">
        <f t="shared" si="9"/>
        <v>1.0346976427280465</v>
      </c>
    </row>
    <row r="77" spans="1:9" x14ac:dyDescent="0.2">
      <c r="A77" s="4">
        <f>IF('True_Odds_Calculator_3-way'!A78="","",'True_Odds_Calculator_3-way'!A78)</f>
        <v>1.69</v>
      </c>
      <c r="B77" s="4">
        <f>IF('True_Odds_Calculator_3-way'!B78="","",'True_Odds_Calculator_3-way'!B78)</f>
        <v>3.91</v>
      </c>
      <c r="C77" s="4">
        <f>IF('True_Odds_Calculator_3-way'!C78="","",'True_Odds_Calculator_3-way'!C78)</f>
        <v>5.26</v>
      </c>
      <c r="D77" s="4">
        <f t="shared" si="5"/>
        <v>3.758452047575056E-2</v>
      </c>
      <c r="E77" s="4">
        <f t="shared" si="6"/>
        <v>1.7265556959202899</v>
      </c>
      <c r="F77" s="4">
        <f t="shared" si="7"/>
        <v>4.1113974554068493</v>
      </c>
      <c r="G77" s="4">
        <f t="shared" si="8"/>
        <v>5.6310778526996907</v>
      </c>
      <c r="I77" s="4">
        <f t="shared" si="9"/>
        <v>1.0375845204757506</v>
      </c>
    </row>
    <row r="78" spans="1:9" x14ac:dyDescent="0.2">
      <c r="A78" s="4">
        <f>IF('True_Odds_Calculator_3-way'!A79="","",'True_Odds_Calculator_3-way'!A79)</f>
        <v>3.14</v>
      </c>
      <c r="B78" s="4">
        <f>IF('True_Odds_Calculator_3-way'!B79="","",'True_Odds_Calculator_3-way'!B79)</f>
        <v>3.6</v>
      </c>
      <c r="C78" s="4">
        <f>IF('True_Odds_Calculator_3-way'!C79="","",'True_Odds_Calculator_3-way'!C79)</f>
        <v>2.29</v>
      </c>
      <c r="D78" s="4">
        <f t="shared" si="5"/>
        <v>3.2930338064819153E-2</v>
      </c>
      <c r="E78" s="4">
        <f t="shared" si="6"/>
        <v>3.2520900720113768</v>
      </c>
      <c r="F78" s="4">
        <f t="shared" si="7"/>
        <v>3.7481119107926113</v>
      </c>
      <c r="G78" s="4">
        <f t="shared" si="8"/>
        <v>2.3490475977296734</v>
      </c>
      <c r="I78" s="4">
        <f t="shared" si="9"/>
        <v>1.0329303380648192</v>
      </c>
    </row>
    <row r="79" spans="1:9" x14ac:dyDescent="0.2">
      <c r="A79" s="4">
        <f>IF('True_Odds_Calculator_3-way'!A80="","",'True_Odds_Calculator_3-way'!A80)</f>
        <v>3.15</v>
      </c>
      <c r="B79" s="4">
        <f>IF('True_Odds_Calculator_3-way'!B80="","",'True_Odds_Calculator_3-way'!B80)</f>
        <v>3.19</v>
      </c>
      <c r="C79" s="4">
        <f>IF('True_Odds_Calculator_3-way'!C80="","",'True_Odds_Calculator_3-way'!C80)</f>
        <v>2.52</v>
      </c>
      <c r="D79" s="4">
        <f t="shared" si="5"/>
        <v>2.7765338110165683E-2</v>
      </c>
      <c r="E79" s="4">
        <f t="shared" si="6"/>
        <v>3.2445915402001937</v>
      </c>
      <c r="F79" s="4">
        <f t="shared" si="7"/>
        <v>3.2870461236506379</v>
      </c>
      <c r="G79" s="4">
        <f t="shared" si="8"/>
        <v>2.580177172936192</v>
      </c>
      <c r="I79" s="4">
        <f t="shared" si="9"/>
        <v>1.0277653381101657</v>
      </c>
    </row>
    <row r="80" spans="1:9" x14ac:dyDescent="0.2">
      <c r="A80" s="4">
        <f>IF('True_Odds_Calculator_3-way'!A81="","",'True_Odds_Calculator_3-way'!A81)</f>
        <v>2.66</v>
      </c>
      <c r="B80" s="4">
        <f>IF('True_Odds_Calculator_3-way'!B81="","",'True_Odds_Calculator_3-way'!B81)</f>
        <v>3.27</v>
      </c>
      <c r="C80" s="4">
        <f>IF('True_Odds_Calculator_3-way'!C81="","",'True_Odds_Calculator_3-way'!C81)</f>
        <v>2.9</v>
      </c>
      <c r="D80" s="4">
        <f t="shared" si="5"/>
        <v>2.6577833384473504E-2</v>
      </c>
      <c r="E80" s="4">
        <f t="shared" si="6"/>
        <v>2.7241975651743178</v>
      </c>
      <c r="F80" s="4">
        <f t="shared" si="7"/>
        <v>3.3675575994211355</v>
      </c>
      <c r="G80" s="4">
        <f t="shared" si="8"/>
        <v>2.9764712175574588</v>
      </c>
      <c r="I80" s="4">
        <f t="shared" si="9"/>
        <v>1.0265778333844735</v>
      </c>
    </row>
    <row r="81" spans="1:9" x14ac:dyDescent="0.2">
      <c r="A81" s="4">
        <f>IF('True_Odds_Calculator_3-way'!A82="","",'True_Odds_Calculator_3-way'!A82)</f>
        <v>1.85</v>
      </c>
      <c r="B81" s="4">
        <f>IF('True_Odds_Calculator_3-way'!B82="","",'True_Odds_Calculator_3-way'!B82)</f>
        <v>3.72</v>
      </c>
      <c r="C81" s="4">
        <f>IF('True_Odds_Calculator_3-way'!C82="","",'True_Odds_Calculator_3-way'!C82)</f>
        <v>4.55</v>
      </c>
      <c r="D81" s="4">
        <f t="shared" si="5"/>
        <v>2.9137964621835488E-2</v>
      </c>
      <c r="E81" s="4">
        <f t="shared" si="6"/>
        <v>1.8838497882307645</v>
      </c>
      <c r="F81" s="4">
        <f t="shared" si="7"/>
        <v>3.8594459348975554</v>
      </c>
      <c r="G81" s="4">
        <f t="shared" si="8"/>
        <v>4.7603731706328283</v>
      </c>
      <c r="I81" s="4">
        <f t="shared" si="9"/>
        <v>1.0291379646218355</v>
      </c>
    </row>
    <row r="82" spans="1:9" x14ac:dyDescent="0.2">
      <c r="A82" s="4">
        <f>IF('True_Odds_Calculator_3-way'!A83="","",'True_Odds_Calculator_3-way'!A83)</f>
        <v>1.56</v>
      </c>
      <c r="B82" s="4">
        <f>IF('True_Odds_Calculator_3-way'!B83="","",'True_Odds_Calculator_3-way'!B83)</f>
        <v>4.0199999999999996</v>
      </c>
      <c r="C82" s="4">
        <f>IF('True_Odds_Calculator_3-way'!C83="","",'True_Odds_Calculator_3-way'!C83)</f>
        <v>7.01</v>
      </c>
      <c r="D82" s="4">
        <f t="shared" si="5"/>
        <v>3.2435212284893877E-2</v>
      </c>
      <c r="E82" s="4">
        <f t="shared" si="6"/>
        <v>1.5867628344786899</v>
      </c>
      <c r="F82" s="4">
        <f t="shared" si="7"/>
        <v>4.202661031648792</v>
      </c>
      <c r="G82" s="4">
        <f t="shared" si="8"/>
        <v>7.5848585483817521</v>
      </c>
      <c r="I82" s="4">
        <f t="shared" si="9"/>
        <v>1.0324352122848939</v>
      </c>
    </row>
    <row r="83" spans="1:9" x14ac:dyDescent="0.2">
      <c r="A83" s="4">
        <f>IF('True_Odds_Calculator_3-way'!A84="","",'True_Odds_Calculator_3-way'!A84)</f>
        <v>2.02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3.77</v>
      </c>
      <c r="D83" s="4">
        <f t="shared" si="5"/>
        <v>4.6015780054701194E-2</v>
      </c>
      <c r="E83" s="4">
        <f t="shared" si="6"/>
        <v>2.0845888134311821</v>
      </c>
      <c r="F83" s="4">
        <f t="shared" si="7"/>
        <v>3.6985573342830844</v>
      </c>
      <c r="G83" s="4">
        <f t="shared" si="8"/>
        <v>4.0013861435684444</v>
      </c>
      <c r="I83" s="4">
        <f t="shared" si="9"/>
        <v>1.0460157800547012</v>
      </c>
    </row>
    <row r="84" spans="1:9" x14ac:dyDescent="0.2">
      <c r="A84" s="4">
        <f>IF('True_Odds_Calculator_3-way'!A85="","",'True_Odds_Calculator_3-way'!A85)</f>
        <v>3.37</v>
      </c>
      <c r="B84" s="4">
        <f>IF('True_Odds_Calculator_3-way'!B85="","",'True_Odds_Calculator_3-way'!B85)</f>
        <v>3.3</v>
      </c>
      <c r="C84" s="4">
        <f>IF('True_Odds_Calculator_3-way'!C85="","",'True_Odds_Calculator_3-way'!C85)</f>
        <v>2.25</v>
      </c>
      <c r="D84" s="4">
        <f t="shared" si="5"/>
        <v>4.421065251925782E-2</v>
      </c>
      <c r="E84" s="4">
        <f t="shared" si="6"/>
        <v>3.5461116031886619</v>
      </c>
      <c r="F84" s="4">
        <f t="shared" si="7"/>
        <v>3.4686882689308605</v>
      </c>
      <c r="G84" s="4">
        <f t="shared" si="8"/>
        <v>2.3271640819363388</v>
      </c>
      <c r="I84" s="4">
        <f t="shared" si="9"/>
        <v>1.0442106525192578</v>
      </c>
    </row>
    <row r="85" spans="1:9" x14ac:dyDescent="0.2">
      <c r="A85" s="4">
        <f>IF('True_Odds_Calculator_3-way'!A86="","",'True_Odds_Calculator_3-way'!A86)</f>
        <v>1.66</v>
      </c>
      <c r="B85" s="4">
        <f>IF('True_Odds_Calculator_3-way'!B86="","",'True_Odds_Calculator_3-way'!B86)</f>
        <v>3.73</v>
      </c>
      <c r="C85" s="4">
        <f>IF('True_Odds_Calculator_3-way'!C86="","",'True_Odds_Calculator_3-way'!C86)</f>
        <v>4.83</v>
      </c>
      <c r="D85" s="4">
        <f t="shared" si="5"/>
        <v>7.7545490773645476E-2</v>
      </c>
      <c r="E85" s="4">
        <f t="shared" si="6"/>
        <v>1.734421430437487</v>
      </c>
      <c r="F85" s="4">
        <f t="shared" si="7"/>
        <v>4.1280007530955469</v>
      </c>
      <c r="G85" s="4">
        <f t="shared" si="8"/>
        <v>5.5190427781387346</v>
      </c>
      <c r="I85" s="4">
        <f t="shared" si="9"/>
        <v>1.0775454907736455</v>
      </c>
    </row>
    <row r="86" spans="1:9" x14ac:dyDescent="0.2">
      <c r="A86" s="4">
        <f>IF('True_Odds_Calculator_3-way'!A87="","",'True_Odds_Calculator_3-way'!A87)</f>
        <v>1.23</v>
      </c>
      <c r="B86" s="4">
        <f>IF('True_Odds_Calculator_3-way'!B87="","",'True_Odds_Calculator_3-way'!B87)</f>
        <v>5.88</v>
      </c>
      <c r="C86" s="4">
        <f>IF('True_Odds_Calculator_3-way'!C87="","",'True_Odds_Calculator_3-way'!C87)</f>
        <v>11.75</v>
      </c>
      <c r="D86" s="4">
        <f t="shared" si="5"/>
        <v>6.8182540270908421E-2</v>
      </c>
      <c r="E86" s="4">
        <f t="shared" si="6"/>
        <v>1.2653733103429792</v>
      </c>
      <c r="F86" s="4">
        <f t="shared" si="7"/>
        <v>6.7869995447684293</v>
      </c>
      <c r="G86" s="4">
        <f t="shared" si="8"/>
        <v>16.031069609507629</v>
      </c>
      <c r="I86" s="4">
        <f t="shared" si="9"/>
        <v>1.0681825402709084</v>
      </c>
    </row>
    <row r="87" spans="1:9" x14ac:dyDescent="0.2">
      <c r="A87" s="4">
        <f>IF('True_Odds_Calculator_3-way'!A88="","",'True_Odds_Calculator_3-way'!A88)</f>
        <v>1.56</v>
      </c>
      <c r="B87" s="4">
        <f>IF('True_Odds_Calculator_3-way'!B88="","",'True_Odds_Calculator_3-way'!B88)</f>
        <v>4.0599999999999996</v>
      </c>
      <c r="C87" s="4">
        <f>IF('True_Odds_Calculator_3-way'!C88="","",'True_Odds_Calculator_3-way'!C88)</f>
        <v>5.73</v>
      </c>
      <c r="D87" s="4">
        <f t="shared" si="5"/>
        <v>6.1851129552880746E-2</v>
      </c>
      <c r="E87" s="4">
        <f t="shared" si="6"/>
        <v>1.6118409762201951</v>
      </c>
      <c r="F87" s="4">
        <f t="shared" si="7"/>
        <v>4.430888377081172</v>
      </c>
      <c r="G87" s="4">
        <f t="shared" si="8"/>
        <v>6.4975980130970594</v>
      </c>
      <c r="I87" s="4">
        <f t="shared" si="9"/>
        <v>1.0618511295528807</v>
      </c>
    </row>
    <row r="88" spans="1:9" x14ac:dyDescent="0.2">
      <c r="A88" s="4">
        <f>IF('True_Odds_Calculator_3-way'!A89="","",'True_Odds_Calculator_3-way'!A89)</f>
        <v>2.12</v>
      </c>
      <c r="B88" s="4">
        <f>IF('True_Odds_Calculator_3-way'!B89="","",'True_Odds_Calculator_3-way'!B89)</f>
        <v>3.59</v>
      </c>
      <c r="C88" s="4">
        <f>IF('True_Odds_Calculator_3-way'!C89="","",'True_Odds_Calculator_3-way'!C89)</f>
        <v>3.27</v>
      </c>
      <c r="D88" s="4">
        <f t="shared" si="5"/>
        <v>5.6060042794490172E-2</v>
      </c>
      <c r="E88" s="4">
        <f t="shared" si="6"/>
        <v>2.2074498097669033</v>
      </c>
      <c r="F88" s="4">
        <f t="shared" si="7"/>
        <v>3.8481541299625772</v>
      </c>
      <c r="G88" s="4">
        <f t="shared" si="8"/>
        <v>3.4828192242873328</v>
      </c>
      <c r="I88" s="4">
        <f t="shared" si="9"/>
        <v>1.0560600427944902</v>
      </c>
    </row>
    <row r="89" spans="1:9" x14ac:dyDescent="0.2">
      <c r="A89" s="4">
        <f>IF('True_Odds_Calculator_3-way'!A90="","",'True_Odds_Calculator_3-way'!A90)</f>
        <v>2.4900000000000002</v>
      </c>
      <c r="B89" s="4">
        <f>IF('True_Odds_Calculator_3-way'!B90="","",'True_Odds_Calculator_3-way'!B90)</f>
        <v>3.4</v>
      </c>
      <c r="C89" s="4">
        <f>IF('True_Odds_Calculator_3-way'!C90="","",'True_Odds_Calculator_3-way'!C90)</f>
        <v>2.78</v>
      </c>
      <c r="D89" s="4">
        <f t="shared" si="5"/>
        <v>5.5436302977462049E-2</v>
      </c>
      <c r="E89" s="4">
        <f t="shared" si="6"/>
        <v>2.6100960841779024</v>
      </c>
      <c r="F89" s="4">
        <f t="shared" si="7"/>
        <v>3.6279352251683799</v>
      </c>
      <c r="G89" s="4">
        <f t="shared" si="8"/>
        <v>2.9305449486329795</v>
      </c>
      <c r="I89" s="4">
        <f t="shared" si="9"/>
        <v>1.055436302977462</v>
      </c>
    </row>
    <row r="90" spans="1:9" x14ac:dyDescent="0.2">
      <c r="A90" s="4">
        <f>IF('True_Odds_Calculator_3-way'!A91="","",'True_Odds_Calculator_3-way'!A91)</f>
        <v>3.05</v>
      </c>
      <c r="B90" s="4">
        <f>IF('True_Odds_Calculator_3-way'!B91="","",'True_Odds_Calculator_3-way'!B91)</f>
        <v>3.28</v>
      </c>
      <c r="C90" s="4">
        <f>IF('True_Odds_Calculator_3-way'!C91="","",'True_Odds_Calculator_3-way'!C91)</f>
        <v>2.37</v>
      </c>
      <c r="D90" s="4">
        <f t="shared" si="5"/>
        <v>5.4687829509546315E-2</v>
      </c>
      <c r="E90" s="4">
        <f t="shared" si="6"/>
        <v>3.2295613275953965</v>
      </c>
      <c r="F90" s="4">
        <f t="shared" si="7"/>
        <v>3.4885898587857689</v>
      </c>
      <c r="G90" s="4">
        <f t="shared" si="8"/>
        <v>2.4770154530429336</v>
      </c>
      <c r="I90" s="4">
        <f t="shared" si="9"/>
        <v>1.0546878295095463</v>
      </c>
    </row>
    <row r="91" spans="1:9" x14ac:dyDescent="0.2">
      <c r="A91" s="4">
        <f>IF('True_Odds_Calculator_3-way'!A92="","",'True_Odds_Calculator_3-way'!A92)</f>
        <v>2.2400000000000002</v>
      </c>
      <c r="B91" s="4">
        <f>IF('True_Odds_Calculator_3-way'!B92="","",'True_Odds_Calculator_3-way'!B92)</f>
        <v>3.76</v>
      </c>
      <c r="C91" s="4">
        <f>IF('True_Odds_Calculator_3-way'!C92="","",'True_Odds_Calculator_3-way'!C92)</f>
        <v>2.91</v>
      </c>
      <c r="D91" s="4">
        <f t="shared" si="5"/>
        <v>5.6028629920930939E-2</v>
      </c>
      <c r="E91" s="4">
        <f t="shared" si="6"/>
        <v>2.3378012376101633</v>
      </c>
      <c r="F91" s="4">
        <f t="shared" si="7"/>
        <v>4.0439784789162729</v>
      </c>
      <c r="G91" s="4">
        <f t="shared" si="8"/>
        <v>3.0772412001280327</v>
      </c>
      <c r="I91" s="4">
        <f t="shared" si="9"/>
        <v>1.0560286299209309</v>
      </c>
    </row>
    <row r="92" spans="1:9" x14ac:dyDescent="0.2">
      <c r="A92" s="4">
        <f>IF('True_Odds_Calculator_3-way'!A93="","",'True_Odds_Calculator_3-way'!A93)</f>
        <v>2.4700000000000002</v>
      </c>
      <c r="B92" s="4">
        <f>IF('True_Odds_Calculator_3-way'!B93="","",'True_Odds_Calculator_3-way'!B93)</f>
        <v>3.27</v>
      </c>
      <c r="C92" s="4">
        <f>IF('True_Odds_Calculator_3-way'!C93="","",'True_Odds_Calculator_3-way'!C93)</f>
        <v>2.91</v>
      </c>
      <c r="D92" s="4">
        <f t="shared" si="5"/>
        <v>5.4311308832507343E-2</v>
      </c>
      <c r="E92" s="4">
        <f t="shared" si="6"/>
        <v>2.5856193592369272</v>
      </c>
      <c r="F92" s="4">
        <f t="shared" si="7"/>
        <v>3.4757628183638061</v>
      </c>
      <c r="G92" s="4">
        <f t="shared" si="8"/>
        <v>3.0718300576117317</v>
      </c>
      <c r="I92" s="4">
        <f t="shared" si="9"/>
        <v>1.0543113088325073</v>
      </c>
    </row>
    <row r="93" spans="1:9" x14ac:dyDescent="0.2">
      <c r="A93" s="4">
        <f>IF('True_Odds_Calculator_3-way'!A94="","",'True_Odds_Calculator_3-way'!A94)</f>
        <v>1.95</v>
      </c>
      <c r="B93" s="4">
        <f>IF('True_Odds_Calculator_3-way'!B94="","",'True_Odds_Calculator_3-way'!B94)</f>
        <v>3.6</v>
      </c>
      <c r="C93" s="4">
        <f>IF('True_Odds_Calculator_3-way'!C94="","",'True_Odds_Calculator_3-way'!C94)</f>
        <v>4.2</v>
      </c>
      <c r="D93" s="4">
        <f t="shared" si="5"/>
        <v>2.8693528693528814E-2</v>
      </c>
      <c r="E93" s="4">
        <f t="shared" si="6"/>
        <v>1.9870602507076427</v>
      </c>
      <c r="F93" s="4">
        <f t="shared" si="7"/>
        <v>3.7283763277693485</v>
      </c>
      <c r="G93" s="4">
        <f t="shared" si="8"/>
        <v>4.375779162956368</v>
      </c>
      <c r="I93" s="4">
        <f t="shared" si="9"/>
        <v>1.0286935286935288</v>
      </c>
    </row>
    <row r="94" spans="1:9" x14ac:dyDescent="0.2">
      <c r="A94" s="4">
        <f>IF('True_Odds_Calculator_3-way'!A95="","",'True_Odds_Calculator_3-way'!A95)</f>
        <v>2.56</v>
      </c>
      <c r="B94" s="4">
        <f>IF('True_Odds_Calculator_3-way'!B95="","",'True_Odds_Calculator_3-way'!B95)</f>
        <v>3.08</v>
      </c>
      <c r="C94" s="4">
        <f>IF('True_Odds_Calculator_3-way'!C95="","",'True_Odds_Calculator_3-way'!C95)</f>
        <v>2.95</v>
      </c>
      <c r="D94" s="4">
        <f t="shared" si="5"/>
        <v>5.4283375522782285E-2</v>
      </c>
      <c r="E94" s="4">
        <f t="shared" si="6"/>
        <v>2.6843436674852739</v>
      </c>
      <c r="F94" s="4">
        <f t="shared" si="7"/>
        <v>3.2617821604460451</v>
      </c>
      <c r="G94" s="4">
        <f t="shared" si="8"/>
        <v>3.1163463702719216</v>
      </c>
      <c r="I94" s="4">
        <f t="shared" si="9"/>
        <v>1.0542833755227823</v>
      </c>
    </row>
    <row r="95" spans="1:9" x14ac:dyDescent="0.2">
      <c r="A95" s="4">
        <f>IF('True_Odds_Calculator_3-way'!A96="","",'True_Odds_Calculator_3-way'!A96)</f>
        <v>1.57</v>
      </c>
      <c r="B95" s="4">
        <f>IF('True_Odds_Calculator_3-way'!B96="","",'True_Odds_Calculator_3-way'!B96)</f>
        <v>3.8</v>
      </c>
      <c r="C95" s="4">
        <f>IF('True_Odds_Calculator_3-way'!C96="","",'True_Odds_Calculator_3-way'!C96)</f>
        <v>5.54</v>
      </c>
      <c r="D95" s="4">
        <f t="shared" si="5"/>
        <v>8.0605985058532781E-2</v>
      </c>
      <c r="E95" s="4">
        <f t="shared" si="6"/>
        <v>1.6391453789469785</v>
      </c>
      <c r="F95" s="4">
        <f t="shared" si="7"/>
        <v>4.2321014253983487</v>
      </c>
      <c r="G95" s="4">
        <f t="shared" si="8"/>
        <v>6.5088592239382876</v>
      </c>
      <c r="I95" s="4">
        <f t="shared" si="9"/>
        <v>1.0806059850585328</v>
      </c>
    </row>
    <row r="96" spans="1:9" x14ac:dyDescent="0.2">
      <c r="A96" s="4">
        <f>IF('True_Odds_Calculator_3-way'!A97="","",'True_Odds_Calculator_3-way'!A97)</f>
        <v>2.71</v>
      </c>
      <c r="B96" s="4">
        <f>IF('True_Odds_Calculator_3-way'!B97="","",'True_Odds_Calculator_3-way'!B97)</f>
        <v>3.26</v>
      </c>
      <c r="C96" s="4">
        <f>IF('True_Odds_Calculator_3-way'!C97="","",'True_Odds_Calculator_3-way'!C97)</f>
        <v>2.64</v>
      </c>
      <c r="D96" s="4">
        <f t="shared" si="5"/>
        <v>5.4540035082447869E-2</v>
      </c>
      <c r="E96" s="4">
        <f t="shared" si="6"/>
        <v>2.8504347389659661</v>
      </c>
      <c r="F96" s="4">
        <f t="shared" si="7"/>
        <v>3.4653822487720354</v>
      </c>
      <c r="G96" s="4">
        <f t="shared" si="8"/>
        <v>2.7730953516332444</v>
      </c>
      <c r="I96" s="4">
        <f t="shared" si="9"/>
        <v>1.0545400350824479</v>
      </c>
    </row>
    <row r="97" spans="1:9" x14ac:dyDescent="0.2">
      <c r="A97" s="4">
        <f>IF('True_Odds_Calculator_3-way'!A98="","",'True_Odds_Calculator_3-way'!A98)</f>
        <v>1.92</v>
      </c>
      <c r="B97" s="4">
        <f>IF('True_Odds_Calculator_3-way'!B98="","",'True_Odds_Calculator_3-way'!B98)</f>
        <v>3.82</v>
      </c>
      <c r="C97" s="4">
        <f>IF('True_Odds_Calculator_3-way'!C98="","",'True_Odds_Calculator_3-way'!C98)</f>
        <v>3.66</v>
      </c>
      <c r="D97" s="4">
        <f t="shared" si="5"/>
        <v>5.5837481761222385E-2</v>
      </c>
      <c r="E97" s="4">
        <f t="shared" si="6"/>
        <v>1.9911559248894493</v>
      </c>
      <c r="F97" s="4">
        <f t="shared" si="7"/>
        <v>4.1123897905008429</v>
      </c>
      <c r="G97" s="4">
        <f t="shared" si="8"/>
        <v>3.927551600873652</v>
      </c>
      <c r="I97" s="4">
        <f t="shared" si="9"/>
        <v>1.0558374817612224</v>
      </c>
    </row>
    <row r="98" spans="1:9" x14ac:dyDescent="0.2">
      <c r="A98" s="4">
        <f>IF('True_Odds_Calculator_3-way'!A99="","",'True_Odds_Calculator_3-way'!A99)</f>
        <v>3.42</v>
      </c>
      <c r="B98" s="4">
        <f>IF('True_Odds_Calculator_3-way'!B99="","",'True_Odds_Calculator_3-way'!B99)</f>
        <v>3.48</v>
      </c>
      <c r="C98" s="4">
        <f>IF('True_Odds_Calculator_3-way'!C99="","",'True_Odds_Calculator_3-way'!C99)</f>
        <v>1.95</v>
      </c>
      <c r="D98" s="4">
        <f t="shared" si="5"/>
        <v>9.2574495478306762E-2</v>
      </c>
      <c r="E98" s="4">
        <f t="shared" si="6"/>
        <v>3.8235142936222375</v>
      </c>
      <c r="F98" s="4">
        <f t="shared" si="7"/>
        <v>3.89866349507126</v>
      </c>
      <c r="G98" s="4">
        <f t="shared" si="8"/>
        <v>2.0748508775694114</v>
      </c>
      <c r="I98" s="4">
        <f t="shared" si="9"/>
        <v>1.0925744954783068</v>
      </c>
    </row>
    <row r="99" spans="1:9" x14ac:dyDescent="0.2">
      <c r="A99" s="4">
        <f>IF('True_Odds_Calculator_3-way'!A100="","",'True_Odds_Calculator_3-way'!A100)</f>
        <v>2.95</v>
      </c>
      <c r="B99" s="4">
        <f>IF('True_Odds_Calculator_3-way'!B100="","",'True_Odds_Calculator_3-way'!B100)</f>
        <v>3.4</v>
      </c>
      <c r="C99" s="4">
        <f>IF('True_Odds_Calculator_3-way'!C100="","",'True_Odds_Calculator_3-way'!C100)</f>
        <v>2.3199999999999998</v>
      </c>
      <c r="D99" s="4">
        <f t="shared" si="5"/>
        <v>6.4135180664901981E-2</v>
      </c>
      <c r="E99" s="4">
        <f t="shared" si="6"/>
        <v>3.1485684389038235</v>
      </c>
      <c r="F99" s="4">
        <f t="shared" si="7"/>
        <v>3.6665055988571189</v>
      </c>
      <c r="G99" s="4">
        <f t="shared" si="8"/>
        <v>2.4410719780680896</v>
      </c>
      <c r="I99" s="4">
        <f t="shared" si="9"/>
        <v>1.064135180664902</v>
      </c>
    </row>
    <row r="100" spans="1:9" x14ac:dyDescent="0.2">
      <c r="A100" s="4">
        <f>IF('True_Odds_Calculator_3-way'!A101="","",'True_Odds_Calculator_3-way'!A101)</f>
        <v>3.67</v>
      </c>
      <c r="B100" s="4">
        <f>IF('True_Odds_Calculator_3-way'!B101="","",'True_Odds_Calculator_3-way'!B101)</f>
        <v>3.62</v>
      </c>
      <c r="C100" s="4">
        <f>IF('True_Odds_Calculator_3-way'!C101="","",'True_Odds_Calculator_3-way'!C101)</f>
        <v>1.93</v>
      </c>
      <c r="D100" s="4">
        <f t="shared" si="5"/>
        <v>6.6857372981256269E-2</v>
      </c>
      <c r="E100" s="4">
        <f t="shared" si="6"/>
        <v>3.996902032587113</v>
      </c>
      <c r="F100" s="4">
        <f t="shared" si="7"/>
        <v>3.937669791208835</v>
      </c>
      <c r="G100" s="4">
        <f t="shared" si="8"/>
        <v>2.0167433093696747</v>
      </c>
      <c r="I100" s="4">
        <f t="shared" si="9"/>
        <v>1.0668573729812563</v>
      </c>
    </row>
    <row r="101" spans="1:9" x14ac:dyDescent="0.2">
      <c r="A101" s="4">
        <f>IF('True_Odds_Calculator_3-way'!A102="","",'True_Odds_Calculator_3-way'!A102)</f>
        <v>3.94</v>
      </c>
      <c r="B101" s="4">
        <f>IF('True_Odds_Calculator_3-way'!B102="","",'True_Odds_Calculator_3-way'!B102)</f>
        <v>4.2699999999999996</v>
      </c>
      <c r="C101" s="4">
        <f>IF('True_Odds_Calculator_3-way'!C102="","",'True_Odds_Calculator_3-way'!C102)</f>
        <v>1.74</v>
      </c>
      <c r="D101" s="4">
        <f t="shared" si="5"/>
        <v>6.2711787747871561E-2</v>
      </c>
      <c r="E101" s="4">
        <f t="shared" si="6"/>
        <v>4.2936297021768075</v>
      </c>
      <c r="F101" s="4">
        <f t="shared" si="7"/>
        <v>4.6884939265427823</v>
      </c>
      <c r="G101" s="4">
        <f t="shared" si="8"/>
        <v>1.8056776174626936</v>
      </c>
      <c r="I101" s="4">
        <f t="shared" si="9"/>
        <v>1.0627117877478716</v>
      </c>
    </row>
    <row r="102" spans="1:9" x14ac:dyDescent="0.2">
      <c r="A102" s="4">
        <f>IF('True_Odds_Calculator_3-way'!A103="","",'True_Odds_Calculator_3-way'!A103)</f>
        <v>4.41</v>
      </c>
      <c r="B102" s="4">
        <f>IF('True_Odds_Calculator_3-way'!B103="","",'True_Odds_Calculator_3-way'!B103)</f>
        <v>3.87</v>
      </c>
      <c r="C102" s="4">
        <f>IF('True_Odds_Calculator_3-way'!C103="","",'True_Odds_Calculator_3-way'!C103)</f>
        <v>1.72</v>
      </c>
      <c r="D102" s="4">
        <f t="shared" si="5"/>
        <v>6.6550651268259209E-2</v>
      </c>
      <c r="E102" s="4">
        <f t="shared" si="6"/>
        <v>4.8882110328235093</v>
      </c>
      <c r="F102" s="4">
        <f t="shared" si="7"/>
        <v>4.2334424765590111</v>
      </c>
      <c r="G102" s="4">
        <f t="shared" si="8"/>
        <v>1.7882312262282716</v>
      </c>
      <c r="I102" s="4">
        <f t="shared" si="9"/>
        <v>1.0665506512682592</v>
      </c>
    </row>
    <row r="103" spans="1:9" x14ac:dyDescent="0.2">
      <c r="A103" s="4">
        <f>IF('True_Odds_Calculator_3-way'!A104="","",'True_Odds_Calculator_3-way'!A104)</f>
        <v>1.85</v>
      </c>
      <c r="B103" s="4">
        <f>IF('True_Odds_Calculator_3-way'!B104="","",'True_Odds_Calculator_3-way'!B104)</f>
        <v>4.1399999999999997</v>
      </c>
      <c r="C103" s="4">
        <f>IF('True_Odds_Calculator_3-way'!C104="","",'True_Odds_Calculator_3-way'!C104)</f>
        <v>3.56</v>
      </c>
      <c r="D103" s="4">
        <f t="shared" si="5"/>
        <v>6.2985310664841698E-2</v>
      </c>
      <c r="E103" s="4">
        <f t="shared" si="6"/>
        <v>1.9247594701283643</v>
      </c>
      <c r="F103" s="4">
        <f t="shared" si="7"/>
        <v>4.5341030029976759</v>
      </c>
      <c r="G103" s="4">
        <f t="shared" si="8"/>
        <v>3.8475778517416099</v>
      </c>
      <c r="I103" s="4">
        <f t="shared" si="9"/>
        <v>1.0629853106648417</v>
      </c>
    </row>
    <row r="104" spans="1:9" x14ac:dyDescent="0.2">
      <c r="A104" s="4">
        <f>IF('True_Odds_Calculator_3-way'!A105="","",'True_Odds_Calculator_3-way'!A105)</f>
        <v>4.1900000000000004</v>
      </c>
      <c r="B104" s="4">
        <f>IF('True_Odds_Calculator_3-way'!B105="","",'True_Odds_Calculator_3-way'!B105)</f>
        <v>3.89</v>
      </c>
      <c r="C104" s="4">
        <f>IF('True_Odds_Calculator_3-way'!C105="","",'True_Odds_Calculator_3-way'!C105)</f>
        <v>1.76</v>
      </c>
      <c r="D104" s="4">
        <f t="shared" si="5"/>
        <v>6.3914711409051694E-2</v>
      </c>
      <c r="E104" s="4">
        <f t="shared" si="6"/>
        <v>4.6006925369763989</v>
      </c>
      <c r="F104" s="4">
        <f t="shared" si="7"/>
        <v>4.2415205811653554</v>
      </c>
      <c r="G104" s="4">
        <f t="shared" si="8"/>
        <v>1.8285650275362288</v>
      </c>
      <c r="I104" s="4">
        <f t="shared" si="9"/>
        <v>1.0639147114090517</v>
      </c>
    </row>
    <row r="105" spans="1:9" x14ac:dyDescent="0.2">
      <c r="A105" s="4">
        <f>IF('True_Odds_Calculator_3-way'!A106="","",'True_Odds_Calculator_3-way'!A106)</f>
        <v>1.25</v>
      </c>
      <c r="B105" s="4">
        <f>IF('True_Odds_Calculator_3-way'!B106="","",'True_Odds_Calculator_3-way'!B106)</f>
        <v>6.03</v>
      </c>
      <c r="C105" s="4">
        <f>IF('True_Odds_Calculator_3-way'!C106="","",'True_Odds_Calculator_3-way'!C106)</f>
        <v>10.86</v>
      </c>
      <c r="D105" s="4">
        <f t="shared" si="5"/>
        <v>5.79185105778659E-2</v>
      </c>
      <c r="E105" s="4">
        <f t="shared" si="6"/>
        <v>1.2809118784078668</v>
      </c>
      <c r="F105" s="4">
        <f t="shared" si="7"/>
        <v>6.8244800807026493</v>
      </c>
      <c r="G105" s="4">
        <f t="shared" si="8"/>
        <v>13.741008703826504</v>
      </c>
      <c r="I105" s="4">
        <f t="shared" si="9"/>
        <v>1.0579185105778659</v>
      </c>
    </row>
    <row r="106" spans="1:9" x14ac:dyDescent="0.2">
      <c r="A106" s="4">
        <f>IF('True_Odds_Calculator_3-way'!A107="","",'True_Odds_Calculator_3-way'!A107)</f>
        <v>2.54</v>
      </c>
      <c r="B106" s="4">
        <f>IF('True_Odds_Calculator_3-way'!B107="","",'True_Odds_Calculator_3-way'!B107)</f>
        <v>3.61</v>
      </c>
      <c r="C106" s="4">
        <f>IF('True_Odds_Calculator_3-way'!C107="","",'True_Odds_Calculator_3-way'!C107)</f>
        <v>2.5499999999999998</v>
      </c>
      <c r="D106" s="4">
        <f t="shared" si="5"/>
        <v>6.2865960395980469E-2</v>
      </c>
      <c r="E106" s="4">
        <f t="shared" si="6"/>
        <v>2.6827958695920731</v>
      </c>
      <c r="F106" s="4">
        <f t="shared" si="7"/>
        <v>3.9054416023098857</v>
      </c>
      <c r="G106" s="4">
        <f t="shared" si="8"/>
        <v>2.6939543218501076</v>
      </c>
      <c r="I106" s="4">
        <f t="shared" si="9"/>
        <v>1.0628659603959805</v>
      </c>
    </row>
    <row r="107" spans="1:9" x14ac:dyDescent="0.2">
      <c r="A107" s="4">
        <f>IF('True_Odds_Calculator_3-way'!A108="","",'True_Odds_Calculator_3-way'!A108)</f>
        <v>3.35</v>
      </c>
      <c r="B107" s="4">
        <f>IF('True_Odds_Calculator_3-way'!B108="","",'True_Odds_Calculator_3-way'!B108)</f>
        <v>4.22</v>
      </c>
      <c r="C107" s="4">
        <f>IF('True_Odds_Calculator_3-way'!C108="","",'True_Odds_Calculator_3-way'!C108)</f>
        <v>1.88</v>
      </c>
      <c r="D107" s="4">
        <f t="shared" si="5"/>
        <v>6.7389180948138172E-2</v>
      </c>
      <c r="E107" s="4">
        <f t="shared" si="6"/>
        <v>3.6226056076940414</v>
      </c>
      <c r="F107" s="4">
        <f t="shared" si="7"/>
        <v>4.6619228484426083</v>
      </c>
      <c r="G107" s="4">
        <f t="shared" si="8"/>
        <v>1.9628941042777983</v>
      </c>
      <c r="I107" s="4">
        <f t="shared" si="9"/>
        <v>1.0673891809481382</v>
      </c>
    </row>
    <row r="108" spans="1:9" x14ac:dyDescent="0.2">
      <c r="A108" s="4">
        <f>IF('True_Odds_Calculator_3-way'!A109="","",'True_Odds_Calculator_3-way'!A109)</f>
        <v>5.88</v>
      </c>
      <c r="B108" s="4">
        <f>IF('True_Odds_Calculator_3-way'!B109="","",'True_Odds_Calculator_3-way'!B109)</f>
        <v>3.71</v>
      </c>
      <c r="C108" s="4">
        <f>IF('True_Odds_Calculator_3-way'!C109="","",'True_Odds_Calculator_3-way'!C109)</f>
        <v>1.68</v>
      </c>
      <c r="D108" s="4">
        <f t="shared" si="5"/>
        <v>3.4847901424720718E-2</v>
      </c>
      <c r="E108" s="4">
        <f t="shared" si="6"/>
        <v>6.3110571081409468</v>
      </c>
      <c r="F108" s="4">
        <f t="shared" si="7"/>
        <v>3.8770838517044033</v>
      </c>
      <c r="G108" s="4">
        <f t="shared" si="8"/>
        <v>1.7134374312733669</v>
      </c>
      <c r="I108" s="4">
        <f t="shared" si="9"/>
        <v>1.0348479014247207</v>
      </c>
    </row>
    <row r="109" spans="1:9" x14ac:dyDescent="0.2">
      <c r="A109" s="4">
        <f>IF('True_Odds_Calculator_3-way'!A110="","",'True_Odds_Calculator_3-way'!A110)</f>
        <v>1.38</v>
      </c>
      <c r="B109" s="4">
        <f>IF('True_Odds_Calculator_3-way'!B110="","",'True_Odds_Calculator_3-way'!B110)</f>
        <v>4.72</v>
      </c>
      <c r="C109" s="4">
        <f>IF('True_Odds_Calculator_3-way'!C110="","",'True_Odds_Calculator_3-way'!C110)</f>
        <v>9.9600000000000009</v>
      </c>
      <c r="D109" s="4">
        <f t="shared" si="5"/>
        <v>3.6903694364784245E-2</v>
      </c>
      <c r="E109" s="4">
        <f t="shared" si="6"/>
        <v>1.4038310133011487</v>
      </c>
      <c r="F109" s="4">
        <f t="shared" si="7"/>
        <v>5.0109445210659791</v>
      </c>
      <c r="G109" s="4">
        <f t="shared" si="8"/>
        <v>11.350689487209641</v>
      </c>
      <c r="I109" s="4">
        <f t="shared" si="9"/>
        <v>1.0369036943647842</v>
      </c>
    </row>
    <row r="110" spans="1:9" x14ac:dyDescent="0.2">
      <c r="A110" s="4">
        <f>IF('True_Odds_Calculator_3-way'!A111="","",'True_Odds_Calculator_3-way'!A111)</f>
        <v>2.58</v>
      </c>
      <c r="B110" s="4">
        <f>IF('True_Odds_Calculator_3-way'!B111="","",'True_Odds_Calculator_3-way'!B111)</f>
        <v>3.09</v>
      </c>
      <c r="C110" s="4">
        <f>IF('True_Odds_Calculator_3-way'!C111="","",'True_Odds_Calculator_3-way'!C111)</f>
        <v>3.12</v>
      </c>
      <c r="D110" s="4">
        <f t="shared" si="5"/>
        <v>3.1734315206882302E-2</v>
      </c>
      <c r="E110" s="4">
        <f t="shared" si="6"/>
        <v>2.6523876674080005</v>
      </c>
      <c r="F110" s="4">
        <f t="shared" si="7"/>
        <v>3.1944137074378069</v>
      </c>
      <c r="G110" s="4">
        <f t="shared" si="8"/>
        <v>3.2264859345229939</v>
      </c>
      <c r="I110" s="4">
        <f t="shared" si="9"/>
        <v>1.0317343152068823</v>
      </c>
    </row>
    <row r="111" spans="1:9" x14ac:dyDescent="0.2">
      <c r="A111" s="4">
        <f>IF('True_Odds_Calculator_3-way'!A112="","",'True_Odds_Calculator_3-way'!A112)</f>
        <v>3.58</v>
      </c>
      <c r="B111" s="4">
        <f>IF('True_Odds_Calculator_3-way'!B112="","",'True_Odds_Calculator_3-way'!B112)</f>
        <v>3.15</v>
      </c>
      <c r="C111" s="4">
        <f>IF('True_Odds_Calculator_3-way'!C112="","",'True_Odds_Calculator_3-way'!C112)</f>
        <v>2.29</v>
      </c>
      <c r="D111" s="4">
        <f t="shared" si="5"/>
        <v>3.3471149106288678E-2</v>
      </c>
      <c r="E111" s="4">
        <f t="shared" si="6"/>
        <v>3.7289423006113274</v>
      </c>
      <c r="F111" s="4">
        <f t="shared" si="7"/>
        <v>3.2647382684449333</v>
      </c>
      <c r="G111" s="4">
        <f t="shared" si="8"/>
        <v>2.3500427553559469</v>
      </c>
      <c r="I111" s="4">
        <f t="shared" si="9"/>
        <v>1.0334711491062887</v>
      </c>
    </row>
    <row r="112" spans="1:9" x14ac:dyDescent="0.2">
      <c r="A112" s="4">
        <f>IF('True_Odds_Calculator_3-way'!A113="","",'True_Odds_Calculator_3-way'!A113)</f>
        <v>1.79</v>
      </c>
      <c r="B112" s="4">
        <f>IF('True_Odds_Calculator_3-way'!B113="","",'True_Odds_Calculator_3-way'!B113)</f>
        <v>3.71</v>
      </c>
      <c r="C112" s="4">
        <f>IF('True_Odds_Calculator_3-way'!C113="","",'True_Odds_Calculator_3-way'!C113)</f>
        <v>4.83</v>
      </c>
      <c r="D112" s="4">
        <f t="shared" si="5"/>
        <v>3.524033432695628E-2</v>
      </c>
      <c r="E112" s="4">
        <f t="shared" si="6"/>
        <v>1.8284462507819337</v>
      </c>
      <c r="F112" s="4">
        <f t="shared" si="7"/>
        <v>3.8790511710382662</v>
      </c>
      <c r="G112" s="4">
        <f t="shared" si="8"/>
        <v>5.1205227851529136</v>
      </c>
      <c r="I112" s="4">
        <f t="shared" si="9"/>
        <v>1.0352403343269563</v>
      </c>
    </row>
    <row r="113" spans="1:9" x14ac:dyDescent="0.2">
      <c r="A113" s="4">
        <f>IF('True_Odds_Calculator_3-way'!A114="","",'True_Odds_Calculator_3-way'!A114)</f>
        <v>3.7</v>
      </c>
      <c r="B113" s="4">
        <f>IF('True_Odds_Calculator_3-way'!B114="","",'True_Odds_Calculator_3-way'!B114)</f>
        <v>3.33</v>
      </c>
      <c r="C113" s="4">
        <f>IF('True_Odds_Calculator_3-way'!C114="","",'True_Odds_Calculator_3-way'!C114)</f>
        <v>2.16</v>
      </c>
      <c r="D113" s="4">
        <f t="shared" si="5"/>
        <v>3.353353353353361E-2</v>
      </c>
      <c r="E113" s="4">
        <f t="shared" si="6"/>
        <v>3.8596265292981333</v>
      </c>
      <c r="F113" s="4">
        <f t="shared" si="7"/>
        <v>3.4587420657818813</v>
      </c>
      <c r="G113" s="4">
        <f t="shared" si="8"/>
        <v>2.2134416543574598</v>
      </c>
      <c r="I113" s="4">
        <f t="shared" si="9"/>
        <v>1.0335335335335336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4.3</v>
      </c>
      <c r="C114" s="4">
        <f>IF('True_Odds_Calculator_3-way'!C115="","",'True_Odds_Calculator_3-way'!C115)</f>
        <v>5.87</v>
      </c>
      <c r="D114" s="4">
        <f t="shared" si="5"/>
        <v>4.3941531838207704E-2</v>
      </c>
      <c r="E114" s="4">
        <f t="shared" si="6"/>
        <v>1.5964788987463094</v>
      </c>
      <c r="F114" s="4">
        <f t="shared" si="7"/>
        <v>4.5890302610273874</v>
      </c>
      <c r="G114" s="4">
        <f t="shared" si="8"/>
        <v>6.4221714320508667</v>
      </c>
      <c r="I114" s="4">
        <f t="shared" si="9"/>
        <v>1.0439415318382077</v>
      </c>
    </row>
    <row r="115" spans="1:9" x14ac:dyDescent="0.2">
      <c r="A115" s="4">
        <f>IF('True_Odds_Calculator_3-way'!A116="","",'True_Odds_Calculator_3-way'!A116)</f>
        <v>2.04</v>
      </c>
      <c r="B115" s="4">
        <f>IF('True_Odds_Calculator_3-way'!B116="","",'True_Odds_Calculator_3-way'!B116)</f>
        <v>3.36</v>
      </c>
      <c r="C115" s="4">
        <f>IF('True_Odds_Calculator_3-way'!C116="","",'True_Odds_Calculator_3-way'!C116)</f>
        <v>3.98</v>
      </c>
      <c r="D115" s="4">
        <f t="shared" si="5"/>
        <v>3.9071407457455187E-2</v>
      </c>
      <c r="E115" s="4">
        <f t="shared" si="6"/>
        <v>2.0956791716753074</v>
      </c>
      <c r="F115" s="4">
        <f t="shared" si="7"/>
        <v>3.5137621485273378</v>
      </c>
      <c r="G115" s="4">
        <f t="shared" si="8"/>
        <v>4.1975804664766088</v>
      </c>
      <c r="I115" s="4">
        <f t="shared" si="9"/>
        <v>1.0390714074574552</v>
      </c>
    </row>
    <row r="116" spans="1:9" x14ac:dyDescent="0.2">
      <c r="A116" s="4">
        <f>IF('True_Odds_Calculator_3-way'!A117="","",'True_Odds_Calculator_3-way'!A117)</f>
        <v>1.92</v>
      </c>
      <c r="B116" s="4">
        <f>IF('True_Odds_Calculator_3-way'!B117="","",'True_Odds_Calculator_3-way'!B117)</f>
        <v>3.23</v>
      </c>
      <c r="C116" s="4">
        <f>IF('True_Odds_Calculator_3-way'!C117="","",'True_Odds_Calculator_3-way'!C117)</f>
        <v>4.79</v>
      </c>
      <c r="D116" s="4">
        <f t="shared" si="5"/>
        <v>3.9199123776529676E-2</v>
      </c>
      <c r="E116" s="4">
        <f t="shared" si="6"/>
        <v>1.9694073881435199</v>
      </c>
      <c r="F116" s="4">
        <f t="shared" si="7"/>
        <v>3.3723270038512125</v>
      </c>
      <c r="G116" s="4">
        <f t="shared" si="8"/>
        <v>5.1098126162963116</v>
      </c>
      <c r="I116" s="4">
        <f t="shared" si="9"/>
        <v>1.0391991237765297</v>
      </c>
    </row>
    <row r="117" spans="1:9" x14ac:dyDescent="0.2">
      <c r="A117" s="4">
        <f>IF('True_Odds_Calculator_3-way'!A118="","",'True_Odds_Calculator_3-way'!A118)</f>
        <v>2.72</v>
      </c>
      <c r="B117" s="4">
        <f>IF('True_Odds_Calculator_3-way'!B118="","",'True_Odds_Calculator_3-way'!B118)</f>
        <v>3.11</v>
      </c>
      <c r="C117" s="4">
        <f>IF('True_Odds_Calculator_3-way'!C118="","",'True_Odds_Calculator_3-way'!C118)</f>
        <v>2.86</v>
      </c>
      <c r="D117" s="4">
        <f t="shared" si="5"/>
        <v>3.884081683400753E-2</v>
      </c>
      <c r="E117" s="4">
        <f t="shared" si="6"/>
        <v>2.8192829490486986</v>
      </c>
      <c r="F117" s="4">
        <f t="shared" si="7"/>
        <v>3.2404777731067069</v>
      </c>
      <c r="G117" s="4">
        <f t="shared" si="8"/>
        <v>2.9699728847538198</v>
      </c>
      <c r="I117" s="4">
        <f t="shared" si="9"/>
        <v>1.0388408168340075</v>
      </c>
    </row>
    <row r="118" spans="1:9" x14ac:dyDescent="0.2">
      <c r="A118" s="4">
        <f>IF('True_Odds_Calculator_3-way'!A119="","",'True_Odds_Calculator_3-way'!A119)</f>
        <v>3.45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2.16</v>
      </c>
      <c r="D118" s="4">
        <f t="shared" si="5"/>
        <v>5.5848338457034075E-2</v>
      </c>
      <c r="E118" s="4">
        <f t="shared" si="6"/>
        <v>3.6867860034181885</v>
      </c>
      <c r="F118" s="4">
        <f t="shared" si="7"/>
        <v>3.5159989705756192</v>
      </c>
      <c r="G118" s="4">
        <f t="shared" si="8"/>
        <v>2.2504941796617617</v>
      </c>
      <c r="I118" s="4">
        <f t="shared" si="9"/>
        <v>1.0558483384570341</v>
      </c>
    </row>
    <row r="119" spans="1:9" x14ac:dyDescent="0.2">
      <c r="A119" s="4">
        <f>IF('True_Odds_Calculator_3-way'!A120="","",'True_Odds_Calculator_3-way'!A120)</f>
        <v>2.27</v>
      </c>
      <c r="B119" s="4">
        <f>IF('True_Odds_Calculator_3-way'!B120="","",'True_Odds_Calculator_3-way'!B120)</f>
        <v>2.98</v>
      </c>
      <c r="C119" s="4">
        <f>IF('True_Odds_Calculator_3-way'!C120="","",'True_Odds_Calculator_3-way'!C120)</f>
        <v>3.8</v>
      </c>
      <c r="D119" s="4">
        <f t="shared" si="5"/>
        <v>3.9256998896733286E-2</v>
      </c>
      <c r="E119" s="4">
        <f t="shared" si="6"/>
        <v>2.339493393781126</v>
      </c>
      <c r="F119" s="4">
        <f t="shared" si="7"/>
        <v>3.10092131209769</v>
      </c>
      <c r="G119" s="4">
        <f t="shared" si="8"/>
        <v>3.9988446787812912</v>
      </c>
      <c r="I119" s="4">
        <f t="shared" si="9"/>
        <v>1.0392569988967333</v>
      </c>
    </row>
    <row r="120" spans="1:9" x14ac:dyDescent="0.2">
      <c r="A120" s="4">
        <f>IF('True_Odds_Calculator_3-way'!A121="","",'True_Odds_Calculator_3-way'!A121)</f>
        <v>2.2000000000000002</v>
      </c>
      <c r="B120" s="4">
        <f>IF('True_Odds_Calculator_3-way'!B121="","",'True_Odds_Calculator_3-way'!B121)</f>
        <v>3.11</v>
      </c>
      <c r="C120" s="4">
        <f>IF('True_Odds_Calculator_3-way'!C121="","",'True_Odds_Calculator_3-way'!C121)</f>
        <v>3.8</v>
      </c>
      <c r="D120" s="4">
        <f t="shared" si="5"/>
        <v>3.9246757642425134E-2</v>
      </c>
      <c r="E120" s="4">
        <f t="shared" si="6"/>
        <v>2.265194461223921</v>
      </c>
      <c r="F120" s="4">
        <f t="shared" si="7"/>
        <v>3.2418992834461084</v>
      </c>
      <c r="G120" s="4">
        <f t="shared" si="8"/>
        <v>3.9987900910507737</v>
      </c>
      <c r="I120" s="4">
        <f t="shared" si="9"/>
        <v>1.0392467576424251</v>
      </c>
    </row>
    <row r="121" spans="1:9" x14ac:dyDescent="0.2">
      <c r="A121" s="4">
        <f>IF('True_Odds_Calculator_3-way'!A122="","",'True_Odds_Calculator_3-way'!A122)</f>
        <v>1.56</v>
      </c>
      <c r="B121" s="4">
        <f>IF('True_Odds_Calculator_3-way'!B122="","",'True_Odds_Calculator_3-way'!B122)</f>
        <v>4.37</v>
      </c>
      <c r="C121" s="4">
        <f>IF('True_Odds_Calculator_3-way'!C122="","",'True_Odds_Calculator_3-way'!C122)</f>
        <v>5.98</v>
      </c>
      <c r="D121" s="4">
        <f t="shared" si="5"/>
        <v>3.7082673238279629E-2</v>
      </c>
      <c r="E121" s="4">
        <f t="shared" si="6"/>
        <v>1.5906729303425318</v>
      </c>
      <c r="F121" s="4">
        <f t="shared" si="7"/>
        <v>4.6195337911095047</v>
      </c>
      <c r="G121" s="4">
        <f t="shared" si="8"/>
        <v>6.457312452639556</v>
      </c>
      <c r="I121" s="4">
        <f t="shared" si="9"/>
        <v>1.0370826732382796</v>
      </c>
    </row>
    <row r="122" spans="1:9" x14ac:dyDescent="0.2">
      <c r="A122" s="4">
        <f>IF('True_Odds_Calculator_3-way'!A123="","",'True_Odds_Calculator_3-way'!A123)</f>
        <v>1.8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4.7699999999999996</v>
      </c>
      <c r="D122" s="4">
        <f t="shared" si="5"/>
        <v>3.546943169584682E-2</v>
      </c>
      <c r="E122" s="4">
        <f t="shared" si="6"/>
        <v>1.8391399492861857</v>
      </c>
      <c r="F122" s="4">
        <f t="shared" si="7"/>
        <v>3.8692633732826662</v>
      </c>
      <c r="G122" s="4">
        <f t="shared" si="8"/>
        <v>5.0550887912927251</v>
      </c>
      <c r="I122" s="4">
        <f t="shared" si="9"/>
        <v>1.0354694316958468</v>
      </c>
    </row>
    <row r="123" spans="1:9" x14ac:dyDescent="0.2">
      <c r="A123" s="4">
        <f>IF('True_Odds_Calculator_3-way'!A124="","",'True_Odds_Calculator_3-way'!A124)</f>
        <v>2.29</v>
      </c>
      <c r="B123" s="4">
        <f>IF('True_Odds_Calculator_3-way'!B124="","",'True_Odds_Calculator_3-way'!B124)</f>
        <v>3.24</v>
      </c>
      <c r="C123" s="4">
        <f>IF('True_Odds_Calculator_3-way'!C124="","",'True_Odds_Calculator_3-way'!C124)</f>
        <v>3.48</v>
      </c>
      <c r="D123" s="4">
        <f t="shared" si="5"/>
        <v>3.2679519855145944E-2</v>
      </c>
      <c r="E123" s="4">
        <f t="shared" si="6"/>
        <v>2.3485863479649143</v>
      </c>
      <c r="F123" s="4">
        <f t="shared" si="7"/>
        <v>3.3585357630448538</v>
      </c>
      <c r="G123" s="4">
        <f t="shared" si="8"/>
        <v>3.6171186113962692</v>
      </c>
      <c r="I123" s="4">
        <f t="shared" si="9"/>
        <v>1.0326795198551459</v>
      </c>
    </row>
    <row r="124" spans="1:9" x14ac:dyDescent="0.2">
      <c r="A124" s="4">
        <f>IF('True_Odds_Calculator_3-way'!A125="","",'True_Odds_Calculator_3-way'!A125)</f>
        <v>2.02</v>
      </c>
      <c r="B124" s="4">
        <f>IF('True_Odds_Calculator_3-way'!B125="","",'True_Odds_Calculator_3-way'!B125)</f>
        <v>3.46</v>
      </c>
      <c r="C124" s="4">
        <f>IF('True_Odds_Calculator_3-way'!C125="","",'True_Odds_Calculator_3-way'!C125)</f>
        <v>4.01</v>
      </c>
      <c r="D124" s="4">
        <f t="shared" si="5"/>
        <v>3.3443404594448722E-2</v>
      </c>
      <c r="E124" s="4">
        <f t="shared" si="6"/>
        <v>2.0665353995129392</v>
      </c>
      <c r="F124" s="4">
        <f t="shared" si="7"/>
        <v>3.5988111606874575</v>
      </c>
      <c r="G124" s="4">
        <f t="shared" si="8"/>
        <v>4.1976460452997886</v>
      </c>
      <c r="I124" s="4">
        <f t="shared" si="9"/>
        <v>1.0334434045944487</v>
      </c>
    </row>
    <row r="125" spans="1:9" x14ac:dyDescent="0.2">
      <c r="A125" s="4">
        <f>IF('True_Odds_Calculator_3-way'!A126="","",'True_Odds_Calculator_3-way'!A126)</f>
        <v>1.4</v>
      </c>
      <c r="B125" s="4">
        <f>IF('True_Odds_Calculator_3-way'!B126="","",'True_Odds_Calculator_3-way'!B126)</f>
        <v>4.8600000000000003</v>
      </c>
      <c r="C125" s="4">
        <f>IF('True_Odds_Calculator_3-way'!C126="","",'True_Odds_Calculator_3-way'!C126)</f>
        <v>8.5399999999999991</v>
      </c>
      <c r="D125" s="4">
        <f t="shared" si="5"/>
        <v>3.7143049893505253E-2</v>
      </c>
      <c r="E125" s="4">
        <f t="shared" si="6"/>
        <v>1.4246948386890075</v>
      </c>
      <c r="F125" s="4">
        <f t="shared" si="7"/>
        <v>5.1711575519968109</v>
      </c>
      <c r="G125" s="4">
        <f t="shared" si="8"/>
        <v>9.5497300282243192</v>
      </c>
      <c r="I125" s="4">
        <f t="shared" si="9"/>
        <v>1.0371430498935053</v>
      </c>
    </row>
    <row r="126" spans="1:9" x14ac:dyDescent="0.2">
      <c r="A126" s="4">
        <f>IF('True_Odds_Calculator_3-way'!A127="","",'True_Odds_Calculator_3-way'!A127)</f>
        <v>3.92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2.08</v>
      </c>
      <c r="D126" s="4">
        <f t="shared" si="5"/>
        <v>4.451324689419911E-2</v>
      </c>
      <c r="E126" s="4">
        <f t="shared" si="6"/>
        <v>4.1620833137272024</v>
      </c>
      <c r="F126" s="4">
        <f t="shared" si="7"/>
        <v>3.4036270085150591</v>
      </c>
      <c r="G126" s="4">
        <f t="shared" si="8"/>
        <v>2.146238318404925</v>
      </c>
      <c r="I126" s="4">
        <f t="shared" si="9"/>
        <v>1.0445132468941991</v>
      </c>
    </row>
    <row r="127" spans="1:9" x14ac:dyDescent="0.2">
      <c r="A127" s="4">
        <f>IF('True_Odds_Calculator_3-way'!A128="","",'True_Odds_Calculator_3-way'!A128)</f>
        <v>4.07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1.86</v>
      </c>
      <c r="D127" s="4">
        <f t="shared" si="5"/>
        <v>5.9577748225048133E-2</v>
      </c>
      <c r="E127" s="4">
        <f t="shared" si="6"/>
        <v>4.4278940334974175</v>
      </c>
      <c r="F127" s="4">
        <f t="shared" si="7"/>
        <v>3.9004017663219579</v>
      </c>
      <c r="G127" s="4">
        <f t="shared" si="8"/>
        <v>1.9313402395685499</v>
      </c>
      <c r="I127" s="4">
        <f t="shared" si="9"/>
        <v>1.0595777482250481</v>
      </c>
    </row>
    <row r="128" spans="1:9" x14ac:dyDescent="0.2">
      <c r="A128" s="4">
        <f>IF('True_Odds_Calculator_3-way'!A129="","",'True_Odds_Calculator_3-way'!A129)</f>
        <v>2.4900000000000002</v>
      </c>
      <c r="B128" s="4">
        <f>IF('True_Odds_Calculator_3-way'!B129="","",'True_Odds_Calculator_3-way'!B129)</f>
        <v>3.3</v>
      </c>
      <c r="C128" s="4">
        <f>IF('True_Odds_Calculator_3-way'!C129="","",'True_Odds_Calculator_3-way'!C129)</f>
        <v>2.86</v>
      </c>
      <c r="D128" s="4">
        <f t="shared" si="5"/>
        <v>5.4287078383463916E-2</v>
      </c>
      <c r="E128" s="4">
        <f t="shared" si="6"/>
        <v>2.6074889545243733</v>
      </c>
      <c r="F128" s="4">
        <f t="shared" si="7"/>
        <v>3.509577159378388</v>
      </c>
      <c r="G128" s="4">
        <f t="shared" si="8"/>
        <v>3.0160939661744357</v>
      </c>
      <c r="I128" s="4">
        <f t="shared" si="9"/>
        <v>1.0542870783834639</v>
      </c>
    </row>
    <row r="129" spans="1:9" x14ac:dyDescent="0.2">
      <c r="A129" s="4">
        <f>IF('True_Odds_Calculator_3-way'!A130="","",'True_Odds_Calculator_3-way'!A130)</f>
        <v>2.74</v>
      </c>
      <c r="B129" s="4">
        <f>IF('True_Odds_Calculator_3-way'!B130="","",'True_Odds_Calculator_3-way'!B130)</f>
        <v>3.32</v>
      </c>
      <c r="C129" s="4">
        <f>IF('True_Odds_Calculator_3-way'!C130="","",'True_Odds_Calculator_3-way'!C130)</f>
        <v>2.73</v>
      </c>
      <c r="D129" s="4">
        <f t="shared" si="5"/>
        <v>3.246868922710977E-2</v>
      </c>
      <c r="E129" s="4">
        <f t="shared" si="6"/>
        <v>2.8237371810926311</v>
      </c>
      <c r="F129" s="4">
        <f t="shared" si="7"/>
        <v>3.4437405404685824</v>
      </c>
      <c r="G129" s="4">
        <f t="shared" si="8"/>
        <v>2.8131178054848376</v>
      </c>
      <c r="I129" s="4">
        <f t="shared" si="9"/>
        <v>1.0324686892271098</v>
      </c>
    </row>
    <row r="130" spans="1:9" x14ac:dyDescent="0.2">
      <c r="A130" s="4">
        <f>IF('True_Odds_Calculator_3-way'!A131="","",'True_Odds_Calculator_3-way'!A131)</f>
        <v>1.44</v>
      </c>
      <c r="B130" s="4">
        <f>IF('True_Odds_Calculator_3-way'!B131="","",'True_Odds_Calculator_3-way'!B131)</f>
        <v>5.0199999999999996</v>
      </c>
      <c r="C130" s="4">
        <f>IF('True_Odds_Calculator_3-way'!C131="","",'True_Odds_Calculator_3-way'!C131)</f>
        <v>6.97</v>
      </c>
      <c r="D130" s="4">
        <f t="shared" si="5"/>
        <v>3.7119654650964229E-2</v>
      </c>
      <c r="E130" s="4">
        <f t="shared" si="6"/>
        <v>1.4661225419682506</v>
      </c>
      <c r="F130" s="4">
        <f t="shared" si="7"/>
        <v>5.3524603422589756</v>
      </c>
      <c r="G130" s="4">
        <f t="shared" si="8"/>
        <v>7.6278346091286435</v>
      </c>
      <c r="I130" s="4">
        <f t="shared" si="9"/>
        <v>1.0371196546509642</v>
      </c>
    </row>
    <row r="131" spans="1:9" x14ac:dyDescent="0.2">
      <c r="A131" s="4">
        <f>IF('True_Odds_Calculator_3-way'!A132="","",'True_Odds_Calculator_3-way'!A132)</f>
        <v>3.24</v>
      </c>
      <c r="B131" s="4">
        <f>IF('True_Odds_Calculator_3-way'!B132="","",'True_Odds_Calculator_3-way'!B132)</f>
        <v>2.96</v>
      </c>
      <c r="C131" s="4">
        <f>IF('True_Odds_Calculator_3-way'!C132="","",'True_Odds_Calculator_3-way'!C132)</f>
        <v>2.59</v>
      </c>
      <c r="D131" s="4">
        <f t="shared" ref="D131:D194" si="10">IF(A131="","",((1/A131)+(1/B131)+(1/C131))-1)</f>
        <v>3.2580199246865948E-2</v>
      </c>
      <c r="E131" s="4">
        <f t="shared" ref="E131:E194" si="11">IF(A131="","",(3*A131)/(3-($D131*A131)))</f>
        <v>3.3581623669396796</v>
      </c>
      <c r="F131" s="4">
        <f t="shared" ref="F131:F194" si="12">IF(B131="","",(3*B131)/(3-($D131*B131)))</f>
        <v>3.0583118713251372</v>
      </c>
      <c r="G131" s="4">
        <f t="shared" ref="G131:G194" si="13">IF(C131="","",(3*C131)/(3-($D131*C131)))</f>
        <v>2.6649588211631694</v>
      </c>
      <c r="I131" s="4">
        <f t="shared" ref="I131:I194" si="14">IF(A131="","",D131+1)</f>
        <v>1.0325801992468659</v>
      </c>
    </row>
    <row r="132" spans="1:9" x14ac:dyDescent="0.2">
      <c r="A132" s="4">
        <f>IF('True_Odds_Calculator_3-way'!A133="","",'True_Odds_Calculator_3-way'!A133)</f>
        <v>5.0599999999999996</v>
      </c>
      <c r="B132" s="4">
        <f>IF('True_Odds_Calculator_3-way'!B133="","",'True_Odds_Calculator_3-way'!B133)</f>
        <v>3.32</v>
      </c>
      <c r="C132" s="4">
        <f>IF('True_Odds_Calculator_3-way'!C133="","",'True_Odds_Calculator_3-way'!C133)</f>
        <v>1.86</v>
      </c>
      <c r="D132" s="4">
        <f t="shared" si="10"/>
        <v>3.6467686377282593E-2</v>
      </c>
      <c r="E132" s="4">
        <f t="shared" si="11"/>
        <v>5.3916330459622017</v>
      </c>
      <c r="F132" s="4">
        <f t="shared" si="12"/>
        <v>3.4596219449327612</v>
      </c>
      <c r="G132" s="4">
        <f t="shared" si="13"/>
        <v>1.9030273835911533</v>
      </c>
      <c r="I132" s="4">
        <f t="shared" si="14"/>
        <v>1.0364676863772826</v>
      </c>
    </row>
    <row r="133" spans="1:9" x14ac:dyDescent="0.2">
      <c r="A133" s="4">
        <f>IF('True_Odds_Calculator_3-way'!A134="","",'True_Odds_Calculator_3-way'!A134)</f>
        <v>2.5299999999999998</v>
      </c>
      <c r="B133" s="4">
        <f>IF('True_Odds_Calculator_3-way'!B134="","",'True_Odds_Calculator_3-way'!B134)</f>
        <v>3.04</v>
      </c>
      <c r="C133" s="4">
        <f>IF('True_Odds_Calculator_3-way'!C134="","",'True_Odds_Calculator_3-way'!C134)</f>
        <v>3.19</v>
      </c>
      <c r="D133" s="4">
        <f t="shared" si="10"/>
        <v>3.7683909241551516E-2</v>
      </c>
      <c r="E133" s="4">
        <f t="shared" si="11"/>
        <v>2.6130427515710251</v>
      </c>
      <c r="F133" s="4">
        <f t="shared" si="12"/>
        <v>3.1606954589598351</v>
      </c>
      <c r="G133" s="4">
        <f t="shared" si="13"/>
        <v>3.3231609080091462</v>
      </c>
      <c r="I133" s="4">
        <f t="shared" si="14"/>
        <v>1.0376839092415515</v>
      </c>
    </row>
    <row r="134" spans="1:9" x14ac:dyDescent="0.2">
      <c r="A134" s="4">
        <f>IF('True_Odds_Calculator_3-way'!A135="","",'True_Odds_Calculator_3-way'!A135)</f>
        <v>1.81</v>
      </c>
      <c r="B134" s="4">
        <f>IF('True_Odds_Calculator_3-way'!B135="","",'True_Odds_Calculator_3-way'!B135)</f>
        <v>3.83</v>
      </c>
      <c r="C134" s="4">
        <f>IF('True_Odds_Calculator_3-way'!C135="","",'True_Odds_Calculator_3-way'!C135)</f>
        <v>4.71</v>
      </c>
      <c r="D134" s="4">
        <f t="shared" si="10"/>
        <v>2.5897018642507819E-2</v>
      </c>
      <c r="E134" s="4">
        <f t="shared" si="11"/>
        <v>1.8387292893667715</v>
      </c>
      <c r="F134" s="4">
        <f t="shared" si="12"/>
        <v>3.960956594234156</v>
      </c>
      <c r="G134" s="4">
        <f t="shared" si="13"/>
        <v>4.909616765957443</v>
      </c>
      <c r="I134" s="4">
        <f t="shared" si="14"/>
        <v>1.0258970186425078</v>
      </c>
    </row>
    <row r="135" spans="1:9" x14ac:dyDescent="0.2">
      <c r="A135" s="4">
        <f>IF('True_Odds_Calculator_3-way'!A136="","",'True_Odds_Calculator_3-way'!A136)</f>
        <v>2.38</v>
      </c>
      <c r="B135" s="4">
        <f>IF('True_Odds_Calculator_3-way'!B136="","",'True_Odds_Calculator_3-way'!B136)</f>
        <v>2.99</v>
      </c>
      <c r="C135" s="4">
        <f>IF('True_Odds_Calculator_3-way'!C136="","",'True_Odds_Calculator_3-way'!C136)</f>
        <v>3.46</v>
      </c>
      <c r="D135" s="4">
        <f t="shared" si="10"/>
        <v>4.3633568802470268E-2</v>
      </c>
      <c r="E135" s="4">
        <f t="shared" si="11"/>
        <v>2.4653401265048638</v>
      </c>
      <c r="F135" s="4">
        <f t="shared" si="12"/>
        <v>3.125941322515922</v>
      </c>
      <c r="G135" s="4">
        <f t="shared" si="13"/>
        <v>3.6433480258605835</v>
      </c>
      <c r="I135" s="4">
        <f t="shared" si="14"/>
        <v>1.0436335688024703</v>
      </c>
    </row>
    <row r="136" spans="1:9" x14ac:dyDescent="0.2">
      <c r="A136" s="4">
        <f>IF('True_Odds_Calculator_3-way'!A137="","",'True_Odds_Calculator_3-way'!A137)</f>
        <v>2.52</v>
      </c>
      <c r="B136" s="4">
        <f>IF('True_Odds_Calculator_3-way'!B137="","",'True_Odds_Calculator_3-way'!B137)</f>
        <v>3.13</v>
      </c>
      <c r="C136" s="4">
        <f>IF('True_Odds_Calculator_3-way'!C137="","",'True_Odds_Calculator_3-way'!C137)</f>
        <v>3.21</v>
      </c>
      <c r="D136" s="4">
        <f t="shared" si="10"/>
        <v>2.7840694467549332E-2</v>
      </c>
      <c r="E136" s="4">
        <f t="shared" si="11"/>
        <v>2.5803444074252684</v>
      </c>
      <c r="F136" s="4">
        <f t="shared" si="12"/>
        <v>3.2236373970109362</v>
      </c>
      <c r="G136" s="4">
        <f t="shared" si="13"/>
        <v>3.3085605057188161</v>
      </c>
      <c r="I136" s="4">
        <f t="shared" si="14"/>
        <v>1.0278406944675493</v>
      </c>
    </row>
    <row r="137" spans="1:9" x14ac:dyDescent="0.2">
      <c r="A137" s="4">
        <f>IF('True_Odds_Calculator_3-way'!A138="","",'True_Odds_Calculator_3-way'!A138)</f>
        <v>1.53</v>
      </c>
      <c r="B137" s="4">
        <f>IF('True_Odds_Calculator_3-way'!B138="","",'True_Odds_Calculator_3-way'!B138)</f>
        <v>4.3099999999999996</v>
      </c>
      <c r="C137" s="4">
        <f>IF('True_Odds_Calculator_3-way'!C138="","",'True_Odds_Calculator_3-way'!C138)</f>
        <v>6.86</v>
      </c>
      <c r="D137" s="4">
        <f t="shared" si="10"/>
        <v>3.1385927478935427E-2</v>
      </c>
      <c r="E137" s="4">
        <f t="shared" si="11"/>
        <v>1.5548888303136761</v>
      </c>
      <c r="F137" s="4">
        <f t="shared" si="12"/>
        <v>4.5135196366533838</v>
      </c>
      <c r="G137" s="4">
        <f t="shared" si="13"/>
        <v>7.3904029701306397</v>
      </c>
      <c r="I137" s="4">
        <f t="shared" si="14"/>
        <v>1.0313859274789354</v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2.2400000000000002</v>
      </c>
      <c r="B2" s="4">
        <f>IF('True_Odds_Calculator_2-way'!B3="","",'True_Odds_Calculator_2-way'!B3)</f>
        <v>1.72</v>
      </c>
      <c r="C2" s="4">
        <f>1/A2</f>
        <v>0.4464285714285714</v>
      </c>
      <c r="D2">
        <f>1/B2</f>
        <v>0.58139534883720934</v>
      </c>
      <c r="E2">
        <f>C2+D2-1</f>
        <v>2.7823920265780622E-2</v>
      </c>
      <c r="F2">
        <f>C2+D2-(C2*D2)-1</f>
        <v>-0.23172757475083072</v>
      </c>
      <c r="G2">
        <v>0</v>
      </c>
      <c r="H2">
        <f>C2*D2</f>
        <v>0.25955149501661129</v>
      </c>
      <c r="I2">
        <f>((-4*F2*H2)^0.5)/(2*F2)</f>
        <v>-1.0583343916682537</v>
      </c>
      <c r="J2">
        <f>(-((-4*F2*H2)^0.5))/(2*F2)</f>
        <v>1.0583343916682537</v>
      </c>
      <c r="K2">
        <f>IF(A2="","",(C2/($J2+C2-($J2*C2))))</f>
        <v>0.43246335554118726</v>
      </c>
      <c r="L2">
        <f>IF(B2="","",(D2/($J2+D2-($J2*D2))))</f>
        <v>0.56753664445881302</v>
      </c>
      <c r="M2">
        <f>IF(A2="","",1/K2)</f>
        <v>2.3123346456686344</v>
      </c>
      <c r="N2">
        <f>IF(B2="","",1/L2)</f>
        <v>1.7620007620011424</v>
      </c>
    </row>
    <row r="3" spans="1:14" x14ac:dyDescent="0.25">
      <c r="A3" s="4">
        <f>IF('True_Odds_Calculator_2-way'!A4="","",'True_Odds_Calculator_2-way'!A4)</f>
        <v>1.94</v>
      </c>
      <c r="B3" s="4">
        <f>IF('True_Odds_Calculator_2-way'!B4="","",'True_Odds_Calculator_2-way'!B4)</f>
        <v>1.96</v>
      </c>
      <c r="C3" s="4">
        <f t="shared" ref="C3:C66" si="0">1/A3</f>
        <v>0.51546391752577325</v>
      </c>
      <c r="D3">
        <f t="shared" ref="D3:D66" si="1">1/B3</f>
        <v>0.51020408163265307</v>
      </c>
      <c r="E3">
        <f t="shared" ref="E3:E66" si="2">C3+D3-1</f>
        <v>2.5667999158426325E-2</v>
      </c>
      <c r="F3">
        <f t="shared" ref="F3:F66" si="3">C3+D3-(C3*D3)-1</f>
        <v>-0.23732379549758043</v>
      </c>
      <c r="G3">
        <v>0</v>
      </c>
      <c r="H3">
        <f t="shared" ref="H3:H66" si="4">C3*D3</f>
        <v>0.26299179465600675</v>
      </c>
      <c r="I3">
        <f t="shared" ref="I3:I66" si="5">((-4*F3*H3)^0.5)/(2*F3)</f>
        <v>-1.052689901333149</v>
      </c>
      <c r="J3">
        <f t="shared" ref="J3:J66" si="6">(-((-4*F3*H3)^0.5))/(2*F3)</f>
        <v>1.052689901333149</v>
      </c>
      <c r="K3">
        <f t="shared" ref="K3:K66" si="7">IF(A3="","",(C3/($J3+C3-($J3*C3))))</f>
        <v>0.50263165184833114</v>
      </c>
      <c r="L3">
        <f t="shared" ref="L3:L66" si="8">IF(B3="","",(D3/($J3+D3-($J3*D3))))</f>
        <v>0.49736834815166897</v>
      </c>
      <c r="M3">
        <f t="shared" ref="M3:M66" si="9">IF(A3="","",1/K3)</f>
        <v>1.9895285072531594</v>
      </c>
      <c r="N3">
        <f t="shared" ref="N3:N66" si="10">IF(B3="","",1/L3)</f>
        <v>2.0105823052798226</v>
      </c>
    </row>
    <row r="4" spans="1:14" x14ac:dyDescent="0.25">
      <c r="A4" s="4">
        <f>IF('True_Odds_Calculator_2-way'!A5="","",'True_Odds_Calculator_2-way'!A5)</f>
        <v>1.75</v>
      </c>
      <c r="B4" s="4">
        <f>IF('True_Odds_Calculator_2-way'!B5="","",'True_Odds_Calculator_2-way'!B5)</f>
        <v>2.1800000000000002</v>
      </c>
      <c r="C4" s="4">
        <f t="shared" si="0"/>
        <v>0.5714285714285714</v>
      </c>
      <c r="D4">
        <f t="shared" si="1"/>
        <v>0.4587155963302752</v>
      </c>
      <c r="E4">
        <f t="shared" si="2"/>
        <v>3.0144167758846541E-2</v>
      </c>
      <c r="F4">
        <f t="shared" si="3"/>
        <v>-0.23197903014416776</v>
      </c>
      <c r="G4">
        <v>0</v>
      </c>
      <c r="H4">
        <f t="shared" si="4"/>
        <v>0.26212319790301436</v>
      </c>
      <c r="I4">
        <f t="shared" si="5"/>
        <v>-1.0629880069054676</v>
      </c>
      <c r="J4">
        <f t="shared" si="6"/>
        <v>1.0629880069054676</v>
      </c>
      <c r="K4">
        <f t="shared" si="7"/>
        <v>0.55640840439223493</v>
      </c>
      <c r="L4">
        <f t="shared" si="8"/>
        <v>0.44359159560776512</v>
      </c>
      <c r="M4">
        <f t="shared" si="9"/>
        <v>1.797241005179101</v>
      </c>
      <c r="N4">
        <f t="shared" si="10"/>
        <v>2.2543258481484516</v>
      </c>
    </row>
    <row r="5" spans="1:14" x14ac:dyDescent="0.25">
      <c r="A5" s="4">
        <f>IF('True_Odds_Calculator_2-way'!A6="","",'True_Odds_Calculator_2-way'!A6)</f>
        <v>1.34</v>
      </c>
      <c r="B5" s="4">
        <f>IF('True_Odds_Calculator_2-way'!B6="","",'True_Odds_Calculator_2-way'!B6)</f>
        <v>3.47</v>
      </c>
      <c r="C5" s="4">
        <f t="shared" si="0"/>
        <v>0.74626865671641784</v>
      </c>
      <c r="D5">
        <f t="shared" si="1"/>
        <v>0.28818443804034583</v>
      </c>
      <c r="E5">
        <f t="shared" si="2"/>
        <v>3.4453094756763614E-2</v>
      </c>
      <c r="F5">
        <f t="shared" si="3"/>
        <v>-0.18060991870618104</v>
      </c>
      <c r="G5">
        <v>0</v>
      </c>
      <c r="H5">
        <f t="shared" si="4"/>
        <v>0.21506301346294462</v>
      </c>
      <c r="I5">
        <f t="shared" si="5"/>
        <v>-1.0912193659808245</v>
      </c>
      <c r="J5">
        <f t="shared" si="6"/>
        <v>1.0912193659808245</v>
      </c>
      <c r="K5">
        <f t="shared" si="7"/>
        <v>0.72938684340342874</v>
      </c>
      <c r="L5">
        <f t="shared" si="8"/>
        <v>0.27061315659657126</v>
      </c>
      <c r="M5">
        <f t="shared" si="9"/>
        <v>1.3710145844334805</v>
      </c>
      <c r="N5">
        <f t="shared" si="10"/>
        <v>3.6953118339726365</v>
      </c>
    </row>
    <row r="6" spans="1:14" x14ac:dyDescent="0.25">
      <c r="A6" s="4">
        <f>IF('True_Odds_Calculator_2-way'!A7="","",'True_Odds_Calculator_2-way'!A7)</f>
        <v>1.72</v>
      </c>
      <c r="B6" s="4">
        <f>IF('True_Odds_Calculator_2-way'!B7="","",'True_Odds_Calculator_2-way'!B7)</f>
        <v>2.15</v>
      </c>
      <c r="C6" s="4">
        <f t="shared" si="0"/>
        <v>0.58139534883720934</v>
      </c>
      <c r="D6">
        <f t="shared" si="1"/>
        <v>0.46511627906976744</v>
      </c>
      <c r="E6">
        <f t="shared" si="2"/>
        <v>4.6511627906976827E-2</v>
      </c>
      <c r="F6">
        <f t="shared" si="3"/>
        <v>-0.22390481341265545</v>
      </c>
      <c r="G6">
        <v>0</v>
      </c>
      <c r="H6">
        <f t="shared" si="4"/>
        <v>0.27041644131963227</v>
      </c>
      <c r="I6">
        <f t="shared" si="5"/>
        <v>-1.0989674556596452</v>
      </c>
      <c r="J6">
        <f t="shared" si="6"/>
        <v>1.0989674556596452</v>
      </c>
      <c r="K6">
        <f t="shared" si="7"/>
        <v>0.55826731793910211</v>
      </c>
      <c r="L6">
        <f t="shared" si="8"/>
        <v>0.44173268206089783</v>
      </c>
      <c r="M6">
        <f t="shared" si="9"/>
        <v>1.7912565680749446</v>
      </c>
      <c r="N6">
        <f t="shared" si="10"/>
        <v>2.2638125740085919</v>
      </c>
    </row>
    <row r="7" spans="1:14" x14ac:dyDescent="0.25">
      <c r="A7" s="4">
        <f>IF('True_Odds_Calculator_2-way'!A8="","",'True_Odds_Calculator_2-way'!A8)</f>
        <v>1.88</v>
      </c>
      <c r="B7" s="4">
        <f>IF('True_Odds_Calculator_2-way'!B8="","",'True_Odds_Calculator_2-way'!B8)</f>
        <v>1.96</v>
      </c>
      <c r="C7" s="4">
        <f t="shared" si="0"/>
        <v>0.53191489361702127</v>
      </c>
      <c r="D7">
        <f t="shared" si="1"/>
        <v>0.51020408163265307</v>
      </c>
      <c r="E7">
        <f t="shared" si="2"/>
        <v>4.2118975249674229E-2</v>
      </c>
      <c r="F7">
        <f t="shared" si="3"/>
        <v>-0.22926617455492848</v>
      </c>
      <c r="G7">
        <v>0</v>
      </c>
      <c r="H7">
        <f t="shared" si="4"/>
        <v>0.27138514980460271</v>
      </c>
      <c r="I7">
        <f t="shared" si="5"/>
        <v>-1.0879853497231111</v>
      </c>
      <c r="J7">
        <f t="shared" si="6"/>
        <v>1.0879853497231111</v>
      </c>
      <c r="K7">
        <f t="shared" si="7"/>
        <v>0.51087470692394266</v>
      </c>
      <c r="L7">
        <f t="shared" si="8"/>
        <v>0.48912529307605751</v>
      </c>
      <c r="M7">
        <f t="shared" si="9"/>
        <v>1.9574271077563381</v>
      </c>
      <c r="N7">
        <f t="shared" si="10"/>
        <v>2.0444659357341863</v>
      </c>
    </row>
    <row r="8" spans="1:14" x14ac:dyDescent="0.25">
      <c r="A8" s="4">
        <f>IF('True_Odds_Calculator_2-way'!A9="","",'True_Odds_Calculator_2-way'!A9)</f>
        <v>1.76</v>
      </c>
      <c r="B8" s="4">
        <f>IF('True_Odds_Calculator_2-way'!B9="","",'True_Odds_Calculator_2-way'!B9)</f>
        <v>2.08</v>
      </c>
      <c r="C8" s="4">
        <f t="shared" si="0"/>
        <v>0.56818181818181823</v>
      </c>
      <c r="D8">
        <f t="shared" si="1"/>
        <v>0.48076923076923073</v>
      </c>
      <c r="E8">
        <f t="shared" si="2"/>
        <v>4.8951048951048959E-2</v>
      </c>
      <c r="F8">
        <f t="shared" si="3"/>
        <v>-0.22421328671328666</v>
      </c>
      <c r="G8">
        <v>0</v>
      </c>
      <c r="H8">
        <f t="shared" si="4"/>
        <v>0.27316433566433568</v>
      </c>
      <c r="I8">
        <f t="shared" si="5"/>
        <v>-1.1037769642208699</v>
      </c>
      <c r="J8">
        <f t="shared" si="6"/>
        <v>1.1037769642208699</v>
      </c>
      <c r="K8">
        <f t="shared" si="7"/>
        <v>0.54381208677346893</v>
      </c>
      <c r="L8">
        <f t="shared" si="8"/>
        <v>0.45618791322653113</v>
      </c>
      <c r="M8">
        <f t="shared" si="9"/>
        <v>1.838870492807861</v>
      </c>
      <c r="N8">
        <f t="shared" si="10"/>
        <v>2.1920791213585393</v>
      </c>
    </row>
    <row r="9" spans="1:14" x14ac:dyDescent="0.25">
      <c r="A9" s="4">
        <f>IF('True_Odds_Calculator_2-way'!A10="","",'True_Odds_Calculator_2-way'!A10)</f>
        <v>1.93</v>
      </c>
      <c r="B9" s="4">
        <f>IF('True_Odds_Calculator_2-way'!B10="","",'True_Odds_Calculator_2-way'!B10)</f>
        <v>1.91</v>
      </c>
      <c r="C9" s="4">
        <f t="shared" si="0"/>
        <v>0.5181347150259068</v>
      </c>
      <c r="D9">
        <f t="shared" si="1"/>
        <v>0.52356020942408377</v>
      </c>
      <c r="E9">
        <f t="shared" si="2"/>
        <v>4.1694924449990456E-2</v>
      </c>
      <c r="F9">
        <f t="shared" si="3"/>
        <v>-0.2295797954588612</v>
      </c>
      <c r="G9">
        <v>0</v>
      </c>
      <c r="H9">
        <f t="shared" si="4"/>
        <v>0.27127471990885171</v>
      </c>
      <c r="I9">
        <f t="shared" si="5"/>
        <v>-1.0870207379990005</v>
      </c>
      <c r="J9">
        <f t="shared" si="6"/>
        <v>1.0870207379990005</v>
      </c>
      <c r="K9">
        <f t="shared" si="7"/>
        <v>0.49728252842769838</v>
      </c>
      <c r="L9">
        <f t="shared" si="8"/>
        <v>0.50271747157230162</v>
      </c>
      <c r="M9">
        <f t="shared" si="9"/>
        <v>2.0109292863390706</v>
      </c>
      <c r="N9">
        <f t="shared" si="10"/>
        <v>1.9891888715790902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2.12</v>
      </c>
      <c r="C10" s="4">
        <f t="shared" si="0"/>
        <v>0.57471264367816088</v>
      </c>
      <c r="D10">
        <f t="shared" si="1"/>
        <v>0.47169811320754712</v>
      </c>
      <c r="E10">
        <f t="shared" si="2"/>
        <v>4.6410756885707949E-2</v>
      </c>
      <c r="F10">
        <f t="shared" si="3"/>
        <v>-0.22468011277380184</v>
      </c>
      <c r="G10">
        <v>0</v>
      </c>
      <c r="H10">
        <f t="shared" si="4"/>
        <v>0.27109086965950985</v>
      </c>
      <c r="I10">
        <f t="shared" si="5"/>
        <v>-1.0984369379093668</v>
      </c>
      <c r="J10">
        <f t="shared" si="6"/>
        <v>1.0984369379093668</v>
      </c>
      <c r="K10">
        <f t="shared" si="7"/>
        <v>0.55161964700188582</v>
      </c>
      <c r="L10">
        <f t="shared" si="8"/>
        <v>0.44838035299811413</v>
      </c>
      <c r="M10">
        <f t="shared" si="9"/>
        <v>1.8128433340529317</v>
      </c>
      <c r="N10">
        <f t="shared" si="10"/>
        <v>2.2302493704584911</v>
      </c>
    </row>
    <row r="11" spans="1:14" x14ac:dyDescent="0.25">
      <c r="A11" s="4">
        <f>IF('True_Odds_Calculator_2-way'!A12="","",'True_Odds_Calculator_2-way'!A12)</f>
        <v>1.93</v>
      </c>
      <c r="B11" s="4">
        <f>IF('True_Odds_Calculator_2-way'!B12="","",'True_Odds_Calculator_2-way'!B12)</f>
        <v>1.9</v>
      </c>
      <c r="C11" s="4">
        <f t="shared" si="0"/>
        <v>0.5181347150259068</v>
      </c>
      <c r="D11">
        <f t="shared" si="1"/>
        <v>0.52631578947368418</v>
      </c>
      <c r="E11">
        <f t="shared" si="2"/>
        <v>4.445050449959087E-2</v>
      </c>
      <c r="F11">
        <f t="shared" si="3"/>
        <v>-0.22825197709299161</v>
      </c>
      <c r="G11">
        <v>0</v>
      </c>
      <c r="H11">
        <f t="shared" si="4"/>
        <v>0.27270248159258254</v>
      </c>
      <c r="I11">
        <f t="shared" si="5"/>
        <v>-1.0930430596399217</v>
      </c>
      <c r="J11">
        <f t="shared" si="6"/>
        <v>1.0930430596399217</v>
      </c>
      <c r="K11">
        <f t="shared" si="7"/>
        <v>0.49590136395381257</v>
      </c>
      <c r="L11">
        <f t="shared" si="8"/>
        <v>0.50409863604618754</v>
      </c>
      <c r="M11">
        <f t="shared" si="9"/>
        <v>2.0165300454651267</v>
      </c>
      <c r="N11">
        <f t="shared" si="10"/>
        <v>1.9837387536759294</v>
      </c>
    </row>
    <row r="12" spans="1:14" x14ac:dyDescent="0.25">
      <c r="A12" s="4">
        <f>IF('True_Odds_Calculator_2-way'!A13="","",'True_Odds_Calculator_2-way'!A13)</f>
        <v>1.68</v>
      </c>
      <c r="B12" s="4">
        <f>IF('True_Odds_Calculator_2-way'!B13="","",'True_Odds_Calculator_2-way'!B13)</f>
        <v>2.21</v>
      </c>
      <c r="C12" s="4">
        <f t="shared" si="0"/>
        <v>0.59523809523809523</v>
      </c>
      <c r="D12">
        <f t="shared" si="1"/>
        <v>0.45248868778280543</v>
      </c>
      <c r="E12">
        <f t="shared" si="2"/>
        <v>4.772678302090072E-2</v>
      </c>
      <c r="F12">
        <f t="shared" si="3"/>
        <v>-0.22161172161172149</v>
      </c>
      <c r="G12">
        <v>0</v>
      </c>
      <c r="H12">
        <f t="shared" si="4"/>
        <v>0.26933850463262227</v>
      </c>
      <c r="I12">
        <f t="shared" si="5"/>
        <v>-1.1024346592560592</v>
      </c>
      <c r="J12">
        <f t="shared" si="6"/>
        <v>1.1024346592560592</v>
      </c>
      <c r="K12">
        <f t="shared" si="7"/>
        <v>0.57154106106436731</v>
      </c>
      <c r="L12">
        <f t="shared" si="8"/>
        <v>0.42845893893563264</v>
      </c>
      <c r="M12">
        <f t="shared" si="9"/>
        <v>1.7496555682941202</v>
      </c>
      <c r="N12">
        <f t="shared" si="10"/>
        <v>2.3339459376998315</v>
      </c>
    </row>
    <row r="13" spans="1:14" x14ac:dyDescent="0.25">
      <c r="A13" s="4">
        <f>IF('True_Odds_Calculator_2-way'!A14="","",'True_Odds_Calculator_2-way'!A14)</f>
        <v>1.98</v>
      </c>
      <c r="B13" s="4">
        <f>IF('True_Odds_Calculator_2-way'!B14="","",'True_Odds_Calculator_2-way'!B14)</f>
        <v>1.9</v>
      </c>
      <c r="C13" s="4">
        <f t="shared" si="0"/>
        <v>0.50505050505050508</v>
      </c>
      <c r="D13">
        <f t="shared" si="1"/>
        <v>0.52631578947368418</v>
      </c>
      <c r="E13">
        <f t="shared" si="2"/>
        <v>3.1366294524189264E-2</v>
      </c>
      <c r="F13">
        <f t="shared" si="3"/>
        <v>-0.23444976076555024</v>
      </c>
      <c r="G13">
        <v>0</v>
      </c>
      <c r="H13">
        <f t="shared" si="4"/>
        <v>0.26581605528973951</v>
      </c>
      <c r="I13">
        <f t="shared" si="5"/>
        <v>-1.0647942749998998</v>
      </c>
      <c r="J13">
        <f t="shared" si="6"/>
        <v>1.0647942749998998</v>
      </c>
      <c r="K13">
        <f t="shared" si="7"/>
        <v>0.48935688187389592</v>
      </c>
      <c r="L13">
        <f t="shared" si="8"/>
        <v>0.51064311812610408</v>
      </c>
      <c r="M13">
        <f t="shared" si="9"/>
        <v>2.0434983894999017</v>
      </c>
      <c r="N13">
        <f t="shared" si="10"/>
        <v>1.9583148474999099</v>
      </c>
    </row>
    <row r="14" spans="1:14" x14ac:dyDescent="0.25">
      <c r="A14" s="4">
        <f>IF('True_Odds_Calculator_2-way'!A15="","",'True_Odds_Calculator_2-way'!A15)</f>
        <v>2.14</v>
      </c>
      <c r="B14" s="4">
        <f>IF('True_Odds_Calculator_2-way'!B15="","",'True_Odds_Calculator_2-way'!B15)</f>
        <v>1.72</v>
      </c>
      <c r="C14" s="4">
        <f t="shared" si="0"/>
        <v>0.46728971962616822</v>
      </c>
      <c r="D14">
        <f t="shared" si="1"/>
        <v>0.58139534883720934</v>
      </c>
      <c r="E14">
        <f t="shared" si="2"/>
        <v>4.8685068463377501E-2</v>
      </c>
      <c r="F14">
        <f t="shared" si="3"/>
        <v>-0.22299500108672032</v>
      </c>
      <c r="G14">
        <v>0</v>
      </c>
      <c r="H14">
        <f t="shared" si="4"/>
        <v>0.27168006955009782</v>
      </c>
      <c r="I14">
        <f t="shared" si="5"/>
        <v>-1.1037769642208697</v>
      </c>
      <c r="J14">
        <f t="shared" si="6"/>
        <v>1.1037769642208697</v>
      </c>
      <c r="K14">
        <f t="shared" si="7"/>
        <v>0.4428098386487857</v>
      </c>
      <c r="L14">
        <f t="shared" si="8"/>
        <v>0.55719016135121435</v>
      </c>
      <c r="M14">
        <f t="shared" si="9"/>
        <v>2.2583057392117913</v>
      </c>
      <c r="N14">
        <f t="shared" si="10"/>
        <v>1.7947194142390264</v>
      </c>
    </row>
    <row r="15" spans="1:14" x14ac:dyDescent="0.25">
      <c r="A15" s="4">
        <f>IF('True_Odds_Calculator_2-way'!A16="","",'True_Odds_Calculator_2-way'!A16)</f>
        <v>2.3199999999999998</v>
      </c>
      <c r="B15" s="4">
        <f>IF('True_Odds_Calculator_2-way'!B16="","",'True_Odds_Calculator_2-way'!B16)</f>
        <v>1.66</v>
      </c>
      <c r="C15" s="4">
        <f t="shared" si="0"/>
        <v>0.43103448275862072</v>
      </c>
      <c r="D15">
        <f t="shared" si="1"/>
        <v>0.60240963855421692</v>
      </c>
      <c r="E15">
        <f t="shared" si="2"/>
        <v>3.3444121312837582E-2</v>
      </c>
      <c r="F15">
        <f t="shared" si="3"/>
        <v>-0.22621520565018693</v>
      </c>
      <c r="G15">
        <v>0</v>
      </c>
      <c r="H15">
        <f t="shared" si="4"/>
        <v>0.25965932696302457</v>
      </c>
      <c r="I15">
        <f t="shared" si="5"/>
        <v>-1.0713739108887086</v>
      </c>
      <c r="J15">
        <f t="shared" si="6"/>
        <v>1.0713739108887086</v>
      </c>
      <c r="K15">
        <f t="shared" si="7"/>
        <v>0.41421356237309498</v>
      </c>
      <c r="L15">
        <f t="shared" si="8"/>
        <v>0.58578643762690485</v>
      </c>
      <c r="M15">
        <f t="shared" si="9"/>
        <v>2.4142135623730954</v>
      </c>
      <c r="N15">
        <f t="shared" si="10"/>
        <v>1.7071067811865479</v>
      </c>
    </row>
    <row r="16" spans="1:14" x14ac:dyDescent="0.25">
      <c r="A16" s="4">
        <f>IF('True_Odds_Calculator_2-way'!A17="","",'True_Odds_Calculator_2-way'!A17)</f>
        <v>1.91</v>
      </c>
      <c r="B16" s="4">
        <f>IF('True_Odds_Calculator_2-way'!B17="","",'True_Odds_Calculator_2-way'!B17)</f>
        <v>1.96</v>
      </c>
      <c r="C16" s="4">
        <f t="shared" si="0"/>
        <v>0.52356020942408377</v>
      </c>
      <c r="D16">
        <f t="shared" si="1"/>
        <v>0.51020408163265307</v>
      </c>
      <c r="E16">
        <f t="shared" si="2"/>
        <v>3.3764291056736839E-2</v>
      </c>
      <c r="F16">
        <f t="shared" si="3"/>
        <v>-0.23335826477187727</v>
      </c>
      <c r="G16">
        <v>0</v>
      </c>
      <c r="H16">
        <f t="shared" si="4"/>
        <v>0.26712255582861416</v>
      </c>
      <c r="I16">
        <f t="shared" si="5"/>
        <v>-1.0699012312772824</v>
      </c>
      <c r="J16">
        <f t="shared" si="6"/>
        <v>1.0699012312772824</v>
      </c>
      <c r="K16">
        <f t="shared" si="7"/>
        <v>0.50668568712332396</v>
      </c>
      <c r="L16">
        <f t="shared" si="8"/>
        <v>0.49331431287667615</v>
      </c>
      <c r="M16">
        <f t="shared" si="9"/>
        <v>1.9736101204623264</v>
      </c>
      <c r="N16">
        <f t="shared" si="10"/>
        <v>2.0271051820261912</v>
      </c>
    </row>
    <row r="17" spans="1:14" x14ac:dyDescent="0.25">
      <c r="A17" s="4">
        <f>IF('True_Odds_Calculator_2-way'!A18="","",'True_Odds_Calculator_2-way'!A18)</f>
        <v>1.49</v>
      </c>
      <c r="B17" s="4">
        <f>IF('True_Odds_Calculator_2-way'!B18="","",'True_Odds_Calculator_2-way'!B18)</f>
        <v>2.65</v>
      </c>
      <c r="C17" s="4">
        <f t="shared" si="0"/>
        <v>0.67114093959731547</v>
      </c>
      <c r="D17">
        <f t="shared" si="1"/>
        <v>0.37735849056603776</v>
      </c>
      <c r="E17">
        <f t="shared" si="2"/>
        <v>4.849943016335323E-2</v>
      </c>
      <c r="F17">
        <f t="shared" si="3"/>
        <v>-0.20476130176016205</v>
      </c>
      <c r="G17">
        <v>0</v>
      </c>
      <c r="H17">
        <f t="shared" si="4"/>
        <v>0.25326073192351528</v>
      </c>
      <c r="I17">
        <f t="shared" si="5"/>
        <v>-1.1121413488021759</v>
      </c>
      <c r="J17">
        <f t="shared" si="6"/>
        <v>1.1121413488021759</v>
      </c>
      <c r="K17">
        <f t="shared" si="7"/>
        <v>0.64727044783917331</v>
      </c>
      <c r="L17">
        <f t="shared" si="8"/>
        <v>0.35272955216082674</v>
      </c>
      <c r="M17">
        <f t="shared" si="9"/>
        <v>1.5449492609130659</v>
      </c>
      <c r="N17">
        <f t="shared" si="10"/>
        <v>2.8350332255235897</v>
      </c>
    </row>
    <row r="18" spans="1:14" x14ac:dyDescent="0.25">
      <c r="A18" s="4">
        <f>IF('True_Odds_Calculator_2-way'!A19="","",'True_Odds_Calculator_2-way'!A19)</f>
        <v>1.98</v>
      </c>
      <c r="B18" s="4">
        <f>IF('True_Odds_Calculator_2-way'!B19="","",'True_Odds_Calculator_2-way'!B19)</f>
        <v>1.91</v>
      </c>
      <c r="C18" s="4">
        <f t="shared" si="0"/>
        <v>0.50505050505050508</v>
      </c>
      <c r="D18">
        <f t="shared" si="1"/>
        <v>0.52356020942408377</v>
      </c>
      <c r="E18">
        <f t="shared" si="2"/>
        <v>2.861071447458885E-2</v>
      </c>
      <c r="F18">
        <f t="shared" si="3"/>
        <v>-0.23581363371939279</v>
      </c>
      <c r="G18">
        <v>0</v>
      </c>
      <c r="H18">
        <f t="shared" si="4"/>
        <v>0.2644243481939817</v>
      </c>
      <c r="I18">
        <f t="shared" si="5"/>
        <v>-1.0589275952301447</v>
      </c>
      <c r="J18">
        <f t="shared" si="6"/>
        <v>1.0589275952301447</v>
      </c>
      <c r="K18">
        <f t="shared" si="7"/>
        <v>0.4907375632320416</v>
      </c>
      <c r="L18">
        <f t="shared" si="8"/>
        <v>0.50926243676795835</v>
      </c>
      <c r="M18">
        <f t="shared" si="9"/>
        <v>2.0377490433255412</v>
      </c>
      <c r="N18">
        <f t="shared" si="10"/>
        <v>1.9636241116594322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1.77</v>
      </c>
      <c r="C19" s="4">
        <f t="shared" si="0"/>
        <v>0.46728971962616822</v>
      </c>
      <c r="D19">
        <f t="shared" si="1"/>
        <v>0.56497175141242939</v>
      </c>
      <c r="E19">
        <f t="shared" si="2"/>
        <v>3.2261471038597556E-2</v>
      </c>
      <c r="F19">
        <f t="shared" si="3"/>
        <v>-0.2317440202756218</v>
      </c>
      <c r="G19">
        <v>0</v>
      </c>
      <c r="H19">
        <f t="shared" si="4"/>
        <v>0.26400549131421935</v>
      </c>
      <c r="I19">
        <f t="shared" si="5"/>
        <v>-1.0673385899176768</v>
      </c>
      <c r="J19">
        <f t="shared" si="6"/>
        <v>1.0673385899176768</v>
      </c>
      <c r="K19">
        <f t="shared" si="7"/>
        <v>0.45110760602631583</v>
      </c>
      <c r="L19">
        <f t="shared" si="8"/>
        <v>0.54889239397368417</v>
      </c>
      <c r="M19">
        <f t="shared" si="9"/>
        <v>2.2167659925061516</v>
      </c>
      <c r="N19">
        <f t="shared" si="10"/>
        <v>1.8218507142366114</v>
      </c>
    </row>
    <row r="20" spans="1:14" x14ac:dyDescent="0.25">
      <c r="A20" s="4">
        <f>IF('True_Odds_Calculator_2-way'!A21="","",'True_Odds_Calculator_2-way'!A21)</f>
        <v>2.23</v>
      </c>
      <c r="B20" s="4">
        <f>IF('True_Odds_Calculator_2-way'!B21="","",'True_Odds_Calculator_2-way'!B21)</f>
        <v>1.71</v>
      </c>
      <c r="C20" s="4">
        <f t="shared" si="0"/>
        <v>0.44843049327354262</v>
      </c>
      <c r="D20">
        <f t="shared" si="1"/>
        <v>0.58479532163742687</v>
      </c>
      <c r="E20">
        <f t="shared" si="2"/>
        <v>3.3225814910969431E-2</v>
      </c>
      <c r="F20">
        <f t="shared" si="3"/>
        <v>-0.22901423963496192</v>
      </c>
      <c r="G20">
        <v>0</v>
      </c>
      <c r="H20">
        <f t="shared" si="4"/>
        <v>0.26224005454593136</v>
      </c>
      <c r="I20">
        <f t="shared" si="5"/>
        <v>-1.070084984173661</v>
      </c>
      <c r="J20">
        <f t="shared" si="6"/>
        <v>1.070084984173661</v>
      </c>
      <c r="K20">
        <f t="shared" si="7"/>
        <v>0.43174080130549697</v>
      </c>
      <c r="L20">
        <f t="shared" si="8"/>
        <v>0.56825919869450314</v>
      </c>
      <c r="M20">
        <f t="shared" si="9"/>
        <v>2.3162045305336028</v>
      </c>
      <c r="N20">
        <f t="shared" si="10"/>
        <v>1.7597603387632996</v>
      </c>
    </row>
    <row r="21" spans="1:14" x14ac:dyDescent="0.25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1.83</v>
      </c>
      <c r="C21" s="4">
        <f t="shared" si="0"/>
        <v>0.48309178743961356</v>
      </c>
      <c r="D21">
        <f t="shared" si="1"/>
        <v>0.54644808743169393</v>
      </c>
      <c r="E21">
        <f t="shared" si="2"/>
        <v>2.9539874871307603E-2</v>
      </c>
      <c r="F21">
        <f t="shared" si="3"/>
        <v>-0.23444470842902765</v>
      </c>
      <c r="G21">
        <v>0</v>
      </c>
      <c r="H21">
        <f t="shared" si="4"/>
        <v>0.26398458330033525</v>
      </c>
      <c r="I21">
        <f t="shared" si="5"/>
        <v>-1.0611311532512866</v>
      </c>
      <c r="J21">
        <f t="shared" si="6"/>
        <v>1.0611311532512866</v>
      </c>
      <c r="K21">
        <f t="shared" si="7"/>
        <v>0.46829407167694814</v>
      </c>
      <c r="L21">
        <f t="shared" si="8"/>
        <v>0.53170592832305175</v>
      </c>
      <c r="M21">
        <f t="shared" si="9"/>
        <v>2.1354103339788768</v>
      </c>
      <c r="N21">
        <f t="shared" si="10"/>
        <v>1.8807388571985679</v>
      </c>
    </row>
    <row r="22" spans="1:14" x14ac:dyDescent="0.25">
      <c r="A22" s="4">
        <f>IF('True_Odds_Calculator_2-way'!A23="","",'True_Odds_Calculator_2-way'!A23)</f>
        <v>1.93</v>
      </c>
      <c r="B22" s="4">
        <f>IF('True_Odds_Calculator_2-way'!B23="","",'True_Odds_Calculator_2-way'!B23)</f>
        <v>1.9</v>
      </c>
      <c r="C22" s="4">
        <f t="shared" si="0"/>
        <v>0.5181347150259068</v>
      </c>
      <c r="D22">
        <f t="shared" si="1"/>
        <v>0.52631578947368418</v>
      </c>
      <c r="E22">
        <f t="shared" si="2"/>
        <v>4.445050449959087E-2</v>
      </c>
      <c r="F22">
        <f t="shared" si="3"/>
        <v>-0.22825197709299161</v>
      </c>
      <c r="G22">
        <v>0</v>
      </c>
      <c r="H22">
        <f t="shared" si="4"/>
        <v>0.27270248159258254</v>
      </c>
      <c r="I22">
        <f t="shared" si="5"/>
        <v>-1.0930430596399217</v>
      </c>
      <c r="J22">
        <f t="shared" si="6"/>
        <v>1.0930430596399217</v>
      </c>
      <c r="K22">
        <f t="shared" si="7"/>
        <v>0.49590136395381257</v>
      </c>
      <c r="L22">
        <f t="shared" si="8"/>
        <v>0.50409863604618754</v>
      </c>
      <c r="M22">
        <f t="shared" si="9"/>
        <v>2.0165300454651267</v>
      </c>
      <c r="N22">
        <f t="shared" si="10"/>
        <v>1.9837387536759294</v>
      </c>
    </row>
    <row r="23" spans="1:14" x14ac:dyDescent="0.25">
      <c r="A23" s="4">
        <f>IF('True_Odds_Calculator_2-way'!A24="","",'True_Odds_Calculator_2-way'!A24)</f>
        <v>1.91</v>
      </c>
      <c r="B23" s="4">
        <f>IF('True_Odds_Calculator_2-way'!B24="","",'True_Odds_Calculator_2-way'!B24)</f>
        <v>1.93</v>
      </c>
      <c r="C23" s="4">
        <f t="shared" si="0"/>
        <v>0.52356020942408377</v>
      </c>
      <c r="D23">
        <f t="shared" si="1"/>
        <v>0.5181347150259068</v>
      </c>
      <c r="E23">
        <f t="shared" si="2"/>
        <v>4.1694924449990456E-2</v>
      </c>
      <c r="F23">
        <f t="shared" si="3"/>
        <v>-0.2295797954588612</v>
      </c>
      <c r="G23">
        <v>0</v>
      </c>
      <c r="H23">
        <f t="shared" si="4"/>
        <v>0.27127471990885171</v>
      </c>
      <c r="I23">
        <f t="shared" si="5"/>
        <v>-1.0870207379990005</v>
      </c>
      <c r="J23">
        <f t="shared" si="6"/>
        <v>1.0870207379990005</v>
      </c>
      <c r="K23">
        <f t="shared" si="7"/>
        <v>0.50271747157230162</v>
      </c>
      <c r="L23">
        <f t="shared" si="8"/>
        <v>0.49728252842769838</v>
      </c>
      <c r="M23">
        <f t="shared" si="9"/>
        <v>1.9891888715790902</v>
      </c>
      <c r="N23">
        <f t="shared" si="10"/>
        <v>2.0109292863390706</v>
      </c>
    </row>
    <row r="24" spans="1:14" x14ac:dyDescent="0.25">
      <c r="A24" s="4">
        <f>IF('True_Odds_Calculator_2-way'!A25="","",'True_Odds_Calculator_2-way'!A25)</f>
        <v>1.93</v>
      </c>
      <c r="B24" s="4">
        <f>IF('True_Odds_Calculator_2-way'!B25="","",'True_Odds_Calculator_2-way'!B25)</f>
        <v>1.91</v>
      </c>
      <c r="C24" s="4">
        <f t="shared" si="0"/>
        <v>0.5181347150259068</v>
      </c>
      <c r="D24">
        <f t="shared" si="1"/>
        <v>0.52356020942408377</v>
      </c>
      <c r="E24">
        <f t="shared" si="2"/>
        <v>4.1694924449990456E-2</v>
      </c>
      <c r="F24">
        <f t="shared" si="3"/>
        <v>-0.2295797954588612</v>
      </c>
      <c r="G24">
        <v>0</v>
      </c>
      <c r="H24">
        <f t="shared" si="4"/>
        <v>0.27127471990885171</v>
      </c>
      <c r="I24">
        <f t="shared" si="5"/>
        <v>-1.0870207379990005</v>
      </c>
      <c r="J24">
        <f t="shared" si="6"/>
        <v>1.0870207379990005</v>
      </c>
      <c r="K24">
        <f t="shared" si="7"/>
        <v>0.49728252842769838</v>
      </c>
      <c r="L24">
        <f t="shared" si="8"/>
        <v>0.50271747157230162</v>
      </c>
      <c r="M24">
        <f t="shared" si="9"/>
        <v>2.0109292863390706</v>
      </c>
      <c r="N24">
        <f t="shared" si="10"/>
        <v>1.9891888715790902</v>
      </c>
    </row>
    <row r="25" spans="1:14" x14ac:dyDescent="0.25">
      <c r="A25" s="4">
        <f>IF('True_Odds_Calculator_2-way'!A26="","",'True_Odds_Calculator_2-way'!A26)</f>
        <v>1.74</v>
      </c>
      <c r="B25" s="4">
        <f>IF('True_Odds_Calculator_2-way'!B26="","",'True_Odds_Calculator_2-way'!B26)</f>
        <v>2.12</v>
      </c>
      <c r="C25" s="4">
        <f t="shared" si="0"/>
        <v>0.57471264367816088</v>
      </c>
      <c r="D25">
        <f t="shared" si="1"/>
        <v>0.47169811320754712</v>
      </c>
      <c r="E25">
        <f t="shared" si="2"/>
        <v>4.6410756885707949E-2</v>
      </c>
      <c r="F25">
        <f t="shared" si="3"/>
        <v>-0.22468011277380184</v>
      </c>
      <c r="G25">
        <v>0</v>
      </c>
      <c r="H25">
        <f t="shared" si="4"/>
        <v>0.27109086965950985</v>
      </c>
      <c r="I25">
        <f t="shared" si="5"/>
        <v>-1.0984369379093668</v>
      </c>
      <c r="J25">
        <f t="shared" si="6"/>
        <v>1.0984369379093668</v>
      </c>
      <c r="K25">
        <f t="shared" si="7"/>
        <v>0.55161964700188582</v>
      </c>
      <c r="L25">
        <f t="shared" si="8"/>
        <v>0.44838035299811413</v>
      </c>
      <c r="M25">
        <f t="shared" si="9"/>
        <v>1.8128433340529317</v>
      </c>
      <c r="N25">
        <f t="shared" si="10"/>
        <v>2.2302493704584911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1.93</v>
      </c>
      <c r="C26" s="4">
        <f t="shared" si="0"/>
        <v>0.52356020942408377</v>
      </c>
      <c r="D26">
        <f t="shared" si="1"/>
        <v>0.5181347150259068</v>
      </c>
      <c r="E26">
        <f t="shared" si="2"/>
        <v>4.1694924449990456E-2</v>
      </c>
      <c r="F26">
        <f t="shared" si="3"/>
        <v>-0.2295797954588612</v>
      </c>
      <c r="G26">
        <v>0</v>
      </c>
      <c r="H26">
        <f t="shared" si="4"/>
        <v>0.27127471990885171</v>
      </c>
      <c r="I26">
        <f t="shared" si="5"/>
        <v>-1.0870207379990005</v>
      </c>
      <c r="J26">
        <f t="shared" si="6"/>
        <v>1.0870207379990005</v>
      </c>
      <c r="K26">
        <f t="shared" si="7"/>
        <v>0.50271747157230162</v>
      </c>
      <c r="L26">
        <f t="shared" si="8"/>
        <v>0.49728252842769838</v>
      </c>
      <c r="M26">
        <f t="shared" si="9"/>
        <v>1.9891888715790902</v>
      </c>
      <c r="N26">
        <f t="shared" si="10"/>
        <v>2.0109292863390706</v>
      </c>
    </row>
    <row r="27" spans="1:14" x14ac:dyDescent="0.25">
      <c r="A27" s="4">
        <f>IF('True_Odds_Calculator_2-way'!A28="","",'True_Odds_Calculator_2-way'!A28)</f>
        <v>1.74</v>
      </c>
      <c r="B27" s="4">
        <f>IF('True_Odds_Calculator_2-way'!B28="","",'True_Odds_Calculator_2-way'!B28)</f>
        <v>2.12</v>
      </c>
      <c r="C27" s="4">
        <f t="shared" si="0"/>
        <v>0.57471264367816088</v>
      </c>
      <c r="D27">
        <f t="shared" si="1"/>
        <v>0.47169811320754712</v>
      </c>
      <c r="E27">
        <f t="shared" si="2"/>
        <v>4.6410756885707949E-2</v>
      </c>
      <c r="F27">
        <f t="shared" si="3"/>
        <v>-0.22468011277380184</v>
      </c>
      <c r="G27">
        <v>0</v>
      </c>
      <c r="H27">
        <f t="shared" si="4"/>
        <v>0.27109086965950985</v>
      </c>
      <c r="I27">
        <f t="shared" si="5"/>
        <v>-1.0984369379093668</v>
      </c>
      <c r="J27">
        <f t="shared" si="6"/>
        <v>1.0984369379093668</v>
      </c>
      <c r="K27">
        <f t="shared" si="7"/>
        <v>0.55161964700188582</v>
      </c>
      <c r="L27">
        <f t="shared" si="8"/>
        <v>0.44838035299811413</v>
      </c>
      <c r="M27">
        <f t="shared" si="9"/>
        <v>1.8128433340529317</v>
      </c>
      <c r="N27">
        <f t="shared" si="10"/>
        <v>2.2302493704584911</v>
      </c>
    </row>
    <row r="28" spans="1:14" x14ac:dyDescent="0.25">
      <c r="A28" s="4">
        <f>IF('True_Odds_Calculator_2-way'!A29="","",'True_Odds_Calculator_2-way'!A29)</f>
        <v>2.1</v>
      </c>
      <c r="B28" s="4">
        <f>IF('True_Odds_Calculator_2-way'!B29="","",'True_Odds_Calculator_2-way'!B29)</f>
        <v>1.75</v>
      </c>
      <c r="C28" s="4">
        <f t="shared" si="0"/>
        <v>0.47619047619047616</v>
      </c>
      <c r="D28">
        <f t="shared" si="1"/>
        <v>0.5714285714285714</v>
      </c>
      <c r="E28">
        <f t="shared" si="2"/>
        <v>4.761904761904745E-2</v>
      </c>
      <c r="F28">
        <f t="shared" si="3"/>
        <v>-0.22448979591836749</v>
      </c>
      <c r="G28">
        <v>0</v>
      </c>
      <c r="H28">
        <f t="shared" si="4"/>
        <v>0.27210884353741494</v>
      </c>
      <c r="I28">
        <f t="shared" si="5"/>
        <v>-1.1009637651263602</v>
      </c>
      <c r="J28">
        <f t="shared" si="6"/>
        <v>1.1009637651263602</v>
      </c>
      <c r="K28">
        <f t="shared" si="7"/>
        <v>0.4522717320835643</v>
      </c>
      <c r="L28">
        <f t="shared" si="8"/>
        <v>0.54772826791643581</v>
      </c>
      <c r="M28">
        <f t="shared" si="9"/>
        <v>2.2110601416389968</v>
      </c>
      <c r="N28">
        <f t="shared" si="10"/>
        <v>1.8257228238447702</v>
      </c>
    </row>
    <row r="29" spans="1:14" x14ac:dyDescent="0.25">
      <c r="A29" s="4">
        <f>IF('True_Odds_Calculator_2-way'!A30="","",'True_Odds_Calculator_2-way'!A30)</f>
        <v>1.74</v>
      </c>
      <c r="B29" s="4">
        <f>IF('True_Odds_Calculator_2-way'!B30="","",'True_Odds_Calculator_2-way'!B30)</f>
        <v>2.12</v>
      </c>
      <c r="C29" s="4">
        <f t="shared" si="0"/>
        <v>0.57471264367816088</v>
      </c>
      <c r="D29">
        <f t="shared" si="1"/>
        <v>0.47169811320754712</v>
      </c>
      <c r="E29">
        <f t="shared" si="2"/>
        <v>4.6410756885707949E-2</v>
      </c>
      <c r="F29">
        <f t="shared" si="3"/>
        <v>-0.22468011277380184</v>
      </c>
      <c r="G29">
        <v>0</v>
      </c>
      <c r="H29">
        <f t="shared" si="4"/>
        <v>0.27109086965950985</v>
      </c>
      <c r="I29">
        <f t="shared" si="5"/>
        <v>-1.0984369379093668</v>
      </c>
      <c r="J29">
        <f t="shared" si="6"/>
        <v>1.0984369379093668</v>
      </c>
      <c r="K29">
        <f t="shared" si="7"/>
        <v>0.55161964700188582</v>
      </c>
      <c r="L29">
        <f t="shared" si="8"/>
        <v>0.44838035299811413</v>
      </c>
      <c r="M29">
        <f t="shared" si="9"/>
        <v>1.8128433340529317</v>
      </c>
      <c r="N29">
        <f t="shared" si="10"/>
        <v>2.2302493704584911</v>
      </c>
    </row>
    <row r="30" spans="1:14" x14ac:dyDescent="0.25">
      <c r="A30" s="4">
        <f>IF('True_Odds_Calculator_2-way'!A31="","",'True_Odds_Calculator_2-way'!A31)</f>
        <v>1.95</v>
      </c>
      <c r="B30" s="4">
        <f>IF('True_Odds_Calculator_2-way'!B31="","",'True_Odds_Calculator_2-way'!B31)</f>
        <v>1.88</v>
      </c>
      <c r="C30" s="4">
        <f t="shared" si="0"/>
        <v>0.51282051282051289</v>
      </c>
      <c r="D30">
        <f t="shared" si="1"/>
        <v>0.53191489361702127</v>
      </c>
      <c r="E30">
        <f t="shared" si="2"/>
        <v>4.4735406437534042E-2</v>
      </c>
      <c r="F30">
        <f t="shared" si="3"/>
        <v>-0.22804146208401543</v>
      </c>
      <c r="G30">
        <v>0</v>
      </c>
      <c r="H30">
        <f t="shared" si="4"/>
        <v>0.27277686852154942</v>
      </c>
      <c r="I30">
        <f t="shared" si="5"/>
        <v>-1.0936965981495175</v>
      </c>
      <c r="J30">
        <f t="shared" si="6"/>
        <v>1.0936965981495175</v>
      </c>
      <c r="K30">
        <f t="shared" si="7"/>
        <v>0.49043365789995519</v>
      </c>
      <c r="L30">
        <f t="shared" si="8"/>
        <v>0.50956634210004492</v>
      </c>
      <c r="M30">
        <f t="shared" si="9"/>
        <v>2.0390117682420414</v>
      </c>
      <c r="N30">
        <f t="shared" si="10"/>
        <v>1.9624530063715757</v>
      </c>
    </row>
    <row r="31" spans="1:14" x14ac:dyDescent="0.25">
      <c r="A31" s="4">
        <f>IF('True_Odds_Calculator_2-way'!A32="","",'True_Odds_Calculator_2-way'!A32)</f>
        <v>2.25</v>
      </c>
      <c r="B31" s="4">
        <f>IF('True_Odds_Calculator_2-way'!B32="","",'True_Odds_Calculator_2-way'!B32)</f>
        <v>1.66</v>
      </c>
      <c r="C31" s="4">
        <f t="shared" si="0"/>
        <v>0.44444444444444442</v>
      </c>
      <c r="D31">
        <f t="shared" si="1"/>
        <v>0.60240963855421692</v>
      </c>
      <c r="E31">
        <f t="shared" si="2"/>
        <v>4.685408299866145E-2</v>
      </c>
      <c r="F31">
        <f t="shared" si="3"/>
        <v>-0.22088353413654604</v>
      </c>
      <c r="G31">
        <v>0</v>
      </c>
      <c r="H31">
        <f t="shared" si="4"/>
        <v>0.2677376171352075</v>
      </c>
      <c r="I31">
        <f t="shared" si="5"/>
        <v>-1.1009637651263608</v>
      </c>
      <c r="J31">
        <f t="shared" si="6"/>
        <v>1.1009637651263608</v>
      </c>
      <c r="K31">
        <f t="shared" si="7"/>
        <v>0.42083916310041947</v>
      </c>
      <c r="L31">
        <f t="shared" si="8"/>
        <v>0.57916083689958042</v>
      </c>
      <c r="M31">
        <f t="shared" si="9"/>
        <v>2.3762047064079508</v>
      </c>
      <c r="N31">
        <f t="shared" si="10"/>
        <v>1.7266360849833982</v>
      </c>
    </row>
    <row r="32" spans="1:14" x14ac:dyDescent="0.25">
      <c r="A32" s="4">
        <f>IF('True_Odds_Calculator_2-way'!A33="","",'True_Odds_Calculator_2-way'!A33)</f>
        <v>2.0099999999999998</v>
      </c>
      <c r="B32" s="4">
        <f>IF('True_Odds_Calculator_2-way'!B33="","",'True_Odds_Calculator_2-way'!B33)</f>
        <v>1.83</v>
      </c>
      <c r="C32" s="4">
        <f t="shared" si="0"/>
        <v>0.49751243781094534</v>
      </c>
      <c r="D32">
        <f t="shared" si="1"/>
        <v>0.54644808743169393</v>
      </c>
      <c r="E32">
        <f t="shared" si="2"/>
        <v>4.3960525242639381E-2</v>
      </c>
      <c r="F32">
        <f t="shared" si="3"/>
        <v>-0.22790419487263125</v>
      </c>
      <c r="G32">
        <v>0</v>
      </c>
      <c r="H32">
        <f t="shared" si="4"/>
        <v>0.27186472011527063</v>
      </c>
      <c r="I32">
        <f t="shared" si="5"/>
        <v>-1.0921952084562025</v>
      </c>
      <c r="J32">
        <f t="shared" si="6"/>
        <v>1.0921952084562025</v>
      </c>
      <c r="K32">
        <f t="shared" si="7"/>
        <v>0.47548468471574579</v>
      </c>
      <c r="L32">
        <f t="shared" si="8"/>
        <v>0.52451531528425399</v>
      </c>
      <c r="M32">
        <f t="shared" si="9"/>
        <v>2.1031171605407648</v>
      </c>
      <c r="N32">
        <f t="shared" si="10"/>
        <v>1.9065220230186481</v>
      </c>
    </row>
    <row r="33" spans="1:14" x14ac:dyDescent="0.25">
      <c r="A33" s="4">
        <f>IF('True_Odds_Calculator_2-way'!A34="","",'True_Odds_Calculator_2-way'!A34)</f>
        <v>2.19</v>
      </c>
      <c r="B33" s="4">
        <f>IF('True_Odds_Calculator_2-way'!B34="","",'True_Odds_Calculator_2-way'!B34)</f>
        <v>1.69</v>
      </c>
      <c r="C33" s="4">
        <f t="shared" si="0"/>
        <v>0.45662100456621008</v>
      </c>
      <c r="D33">
        <f t="shared" si="1"/>
        <v>0.59171597633136097</v>
      </c>
      <c r="E33">
        <f t="shared" si="2"/>
        <v>4.8336980897571102E-2</v>
      </c>
      <c r="F33">
        <f t="shared" si="3"/>
        <v>-0.2218529626327308</v>
      </c>
      <c r="G33">
        <v>0</v>
      </c>
      <c r="H33">
        <f t="shared" si="4"/>
        <v>0.27018994353030185</v>
      </c>
      <c r="I33">
        <f t="shared" si="5"/>
        <v>-1.1035753058718369</v>
      </c>
      <c r="J33">
        <f t="shared" si="6"/>
        <v>1.1035753058718369</v>
      </c>
      <c r="K33">
        <f t="shared" si="7"/>
        <v>0.43229136730273038</v>
      </c>
      <c r="L33">
        <f t="shared" si="8"/>
        <v>0.56770863269726979</v>
      </c>
      <c r="M33">
        <f t="shared" si="9"/>
        <v>2.3132546139874859</v>
      </c>
      <c r="N33">
        <f t="shared" si="10"/>
        <v>1.761466961051567</v>
      </c>
    </row>
    <row r="34" spans="1:14" x14ac:dyDescent="0.25">
      <c r="A34" s="4">
        <f>IF('True_Odds_Calculator_2-way'!A35="","",'True_Odds_Calculator_2-way'!A35)</f>
        <v>2.06</v>
      </c>
      <c r="B34" s="4">
        <f>IF('True_Odds_Calculator_2-way'!B35="","",'True_Odds_Calculator_2-way'!B35)</f>
        <v>1.78</v>
      </c>
      <c r="C34" s="4">
        <f t="shared" si="0"/>
        <v>0.4854368932038835</v>
      </c>
      <c r="D34">
        <f t="shared" si="1"/>
        <v>0.5617977528089888</v>
      </c>
      <c r="E34">
        <f t="shared" si="2"/>
        <v>4.7234646012872306E-2</v>
      </c>
      <c r="F34">
        <f t="shared" si="3"/>
        <v>-0.22548270971964657</v>
      </c>
      <c r="G34">
        <v>0</v>
      </c>
      <c r="H34">
        <f t="shared" si="4"/>
        <v>0.27271735573251882</v>
      </c>
      <c r="I34">
        <f t="shared" si="5"/>
        <v>-1.0997646755364592</v>
      </c>
      <c r="J34">
        <f t="shared" si="6"/>
        <v>1.0997646755364592</v>
      </c>
      <c r="K34">
        <f t="shared" si="7"/>
        <v>0.46173369190551583</v>
      </c>
      <c r="L34">
        <f t="shared" si="8"/>
        <v>0.53826630809448417</v>
      </c>
      <c r="M34">
        <f t="shared" si="9"/>
        <v>2.1657505560686463</v>
      </c>
      <c r="N34">
        <f t="shared" si="10"/>
        <v>1.8578164469184384</v>
      </c>
    </row>
    <row r="35" spans="1:14" x14ac:dyDescent="0.25">
      <c r="A35" s="4">
        <f>IF('True_Odds_Calculator_2-way'!A36="","",'True_Odds_Calculator_2-way'!A36)</f>
        <v>2.1800000000000002</v>
      </c>
      <c r="B35" s="4">
        <f>IF('True_Odds_Calculator_2-way'!B36="","",'True_Odds_Calculator_2-way'!B36)</f>
        <v>1.67</v>
      </c>
      <c r="C35" s="4">
        <f t="shared" si="0"/>
        <v>0.4587155963302752</v>
      </c>
      <c r="D35">
        <f t="shared" si="1"/>
        <v>0.5988023952095809</v>
      </c>
      <c r="E35">
        <f t="shared" si="2"/>
        <v>5.7517991539856039E-2</v>
      </c>
      <c r="F35">
        <f t="shared" si="3"/>
        <v>-0.21716200626270399</v>
      </c>
      <c r="G35">
        <v>0</v>
      </c>
      <c r="H35">
        <f t="shared" si="4"/>
        <v>0.27467999780256003</v>
      </c>
      <c r="I35">
        <f t="shared" si="5"/>
        <v>-1.1246608955715616</v>
      </c>
      <c r="J35">
        <f t="shared" si="6"/>
        <v>1.1246608955715616</v>
      </c>
      <c r="K35">
        <f t="shared" si="7"/>
        <v>0.42971941968407174</v>
      </c>
      <c r="L35">
        <f t="shared" si="8"/>
        <v>0.57028058031592832</v>
      </c>
      <c r="M35">
        <f t="shared" si="9"/>
        <v>2.327099856774443</v>
      </c>
      <c r="N35">
        <f t="shared" si="10"/>
        <v>1.7535228000329461</v>
      </c>
    </row>
    <row r="36" spans="1:14" x14ac:dyDescent="0.25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0.5181347150259068</v>
      </c>
      <c r="D36">
        <f t="shared" si="1"/>
        <v>0.51020408163265307</v>
      </c>
      <c r="E36">
        <f t="shared" si="2"/>
        <v>2.8338796658559762E-2</v>
      </c>
      <c r="F36">
        <f t="shared" si="3"/>
        <v>-0.23601564978322942</v>
      </c>
      <c r="G36">
        <v>0</v>
      </c>
      <c r="H36">
        <f t="shared" si="4"/>
        <v>0.26435444644178918</v>
      </c>
      <c r="I36">
        <f t="shared" si="5"/>
        <v>-1.0583343916682539</v>
      </c>
      <c r="J36">
        <f t="shared" si="6"/>
        <v>1.0583343916682539</v>
      </c>
      <c r="K36">
        <f t="shared" si="7"/>
        <v>0.50396850395275605</v>
      </c>
      <c r="L36">
        <f t="shared" si="8"/>
        <v>0.49603149604724417</v>
      </c>
      <c r="M36">
        <f t="shared" si="9"/>
        <v>1.9842509842514759</v>
      </c>
      <c r="N36">
        <f t="shared" si="10"/>
        <v>2.0160010160015238</v>
      </c>
    </row>
    <row r="37" spans="1:14" x14ac:dyDescent="0.25">
      <c r="A37" s="4">
        <f>IF('True_Odds_Calculator_2-way'!A38="","",'True_Odds_Calculator_2-way'!A38)</f>
        <v>1.86</v>
      </c>
      <c r="B37" s="4">
        <f>IF('True_Odds_Calculator_2-way'!B38="","",'True_Odds_Calculator_2-way'!B38)</f>
        <v>2.0299999999999998</v>
      </c>
      <c r="C37" s="4">
        <f t="shared" si="0"/>
        <v>0.5376344086021505</v>
      </c>
      <c r="D37">
        <f t="shared" si="1"/>
        <v>0.49261083743842371</v>
      </c>
      <c r="E37">
        <f t="shared" si="2"/>
        <v>3.0245246040574214E-2</v>
      </c>
      <c r="F37">
        <f t="shared" si="3"/>
        <v>-0.23459929021664283</v>
      </c>
      <c r="G37">
        <v>0</v>
      </c>
      <c r="H37">
        <f t="shared" si="4"/>
        <v>0.26484453625721704</v>
      </c>
      <c r="I37">
        <f t="shared" si="5"/>
        <v>-1.0625078858299792</v>
      </c>
      <c r="J37">
        <f t="shared" si="6"/>
        <v>1.0625078858299792</v>
      </c>
      <c r="K37">
        <f t="shared" si="7"/>
        <v>0.5225324395988501</v>
      </c>
      <c r="L37">
        <f t="shared" si="8"/>
        <v>0.47746756040114985</v>
      </c>
      <c r="M37">
        <f t="shared" si="9"/>
        <v>1.9137567818137824</v>
      </c>
      <c r="N37">
        <f t="shared" si="10"/>
        <v>2.0943831224048783</v>
      </c>
    </row>
    <row r="38" spans="1:14" x14ac:dyDescent="0.25">
      <c r="A38" s="4">
        <f>IF('True_Odds_Calculator_2-way'!A39="","",'True_Odds_Calculator_2-way'!A39)</f>
        <v>2.09</v>
      </c>
      <c r="B38" s="4">
        <f>IF('True_Odds_Calculator_2-way'!B39="","",'True_Odds_Calculator_2-way'!B39)</f>
        <v>1.74</v>
      </c>
      <c r="C38" s="4">
        <f t="shared" si="0"/>
        <v>0.47846889952153115</v>
      </c>
      <c r="D38">
        <f t="shared" si="1"/>
        <v>0.57471264367816088</v>
      </c>
      <c r="E38">
        <f t="shared" si="2"/>
        <v>5.3181543199692038E-2</v>
      </c>
      <c r="F38">
        <f t="shared" si="3"/>
        <v>-0.22180058296210747</v>
      </c>
      <c r="G38">
        <v>0</v>
      </c>
      <c r="H38">
        <f t="shared" si="4"/>
        <v>0.27498212616179951</v>
      </c>
      <c r="I38">
        <f t="shared" si="5"/>
        <v>-1.1134504398372282</v>
      </c>
      <c r="J38">
        <f t="shared" si="6"/>
        <v>1.1134504398372282</v>
      </c>
      <c r="K38">
        <f t="shared" si="7"/>
        <v>0.45174035649345207</v>
      </c>
      <c r="L38">
        <f t="shared" si="8"/>
        <v>0.54825964350654788</v>
      </c>
      <c r="M38">
        <f t="shared" si="9"/>
        <v>2.213660979422579</v>
      </c>
      <c r="N38">
        <f t="shared" si="10"/>
        <v>1.823953325479549</v>
      </c>
    </row>
    <row r="39" spans="1:14" x14ac:dyDescent="0.25">
      <c r="A39" s="4">
        <f>IF('True_Odds_Calculator_2-way'!A40="","",'True_Odds_Calculator_2-way'!A40)</f>
        <v>2.15</v>
      </c>
      <c r="B39" s="4">
        <f>IF('True_Odds_Calculator_2-way'!B40="","",'True_Odds_Calculator_2-way'!B40)</f>
        <v>1.69</v>
      </c>
      <c r="C39" s="4">
        <f t="shared" si="0"/>
        <v>0.46511627906976744</v>
      </c>
      <c r="D39">
        <f t="shared" si="1"/>
        <v>0.59171597633136097</v>
      </c>
      <c r="E39">
        <f t="shared" si="2"/>
        <v>5.6832255401128462E-2</v>
      </c>
      <c r="F39">
        <f t="shared" si="3"/>
        <v>-0.2183844777762487</v>
      </c>
      <c r="G39">
        <v>0</v>
      </c>
      <c r="H39">
        <f t="shared" si="4"/>
        <v>0.27521673317737722</v>
      </c>
      <c r="I39">
        <f t="shared" si="5"/>
        <v>-1.1226038684659183</v>
      </c>
      <c r="J39">
        <f t="shared" si="6"/>
        <v>1.1226038684659183</v>
      </c>
      <c r="K39">
        <f t="shared" si="7"/>
        <v>0.4364916731037084</v>
      </c>
      <c r="L39">
        <f t="shared" si="8"/>
        <v>0.56350832689629138</v>
      </c>
      <c r="M39">
        <f t="shared" si="9"/>
        <v>2.2909944487358058</v>
      </c>
      <c r="N39">
        <f t="shared" si="10"/>
        <v>1.7745966692414838</v>
      </c>
    </row>
    <row r="40" spans="1:14" x14ac:dyDescent="0.25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1.74</v>
      </c>
      <c r="C40" s="4">
        <f t="shared" si="0"/>
        <v>0.48309178743961356</v>
      </c>
      <c r="D40">
        <f t="shared" si="1"/>
        <v>0.57471264367816088</v>
      </c>
      <c r="E40">
        <f t="shared" si="2"/>
        <v>5.7804431117774335E-2</v>
      </c>
      <c r="F40">
        <f t="shared" si="3"/>
        <v>-0.21983452718085417</v>
      </c>
      <c r="G40">
        <v>0</v>
      </c>
      <c r="H40">
        <f t="shared" si="4"/>
        <v>0.27763895829862845</v>
      </c>
      <c r="I40">
        <f t="shared" si="5"/>
        <v>-1.1238083413904847</v>
      </c>
      <c r="J40">
        <f t="shared" si="6"/>
        <v>1.1238083413904847</v>
      </c>
      <c r="K40">
        <f t="shared" si="7"/>
        <v>0.45403468094844279</v>
      </c>
      <c r="L40">
        <f t="shared" si="8"/>
        <v>0.54596531905155732</v>
      </c>
      <c r="M40">
        <f t="shared" si="9"/>
        <v>2.2024749252878184</v>
      </c>
      <c r="N40">
        <f t="shared" si="10"/>
        <v>1.8316181726289591</v>
      </c>
    </row>
    <row r="41" spans="1:14" x14ac:dyDescent="0.25">
      <c r="A41" s="4">
        <f>IF('True_Odds_Calculator_2-way'!A42="","",'True_Odds_Calculator_2-way'!A42)</f>
        <v>2.02</v>
      </c>
      <c r="B41" s="4">
        <f>IF('True_Odds_Calculator_2-way'!B42="","",'True_Odds_Calculator_2-way'!B42)</f>
        <v>1.79</v>
      </c>
      <c r="C41" s="4">
        <f t="shared" si="0"/>
        <v>0.49504950495049505</v>
      </c>
      <c r="D41">
        <f t="shared" si="1"/>
        <v>0.55865921787709494</v>
      </c>
      <c r="E41">
        <f t="shared" si="2"/>
        <v>5.3708722827590094E-2</v>
      </c>
      <c r="F41">
        <f t="shared" si="3"/>
        <v>-0.22285524641849652</v>
      </c>
      <c r="G41">
        <v>0</v>
      </c>
      <c r="H41">
        <f t="shared" si="4"/>
        <v>0.27656396924608662</v>
      </c>
      <c r="I41">
        <f t="shared" si="5"/>
        <v>-1.1140030207346867</v>
      </c>
      <c r="J41">
        <f t="shared" si="6"/>
        <v>1.1140030207346867</v>
      </c>
      <c r="K41">
        <f t="shared" si="7"/>
        <v>0.46810275699134951</v>
      </c>
      <c r="L41">
        <f t="shared" si="8"/>
        <v>0.53189724300865027</v>
      </c>
      <c r="M41">
        <f t="shared" si="9"/>
        <v>2.1362830811493807</v>
      </c>
      <c r="N41">
        <f t="shared" si="10"/>
        <v>1.8800623863804027</v>
      </c>
    </row>
    <row r="42" spans="1:14" x14ac:dyDescent="0.25">
      <c r="A42" s="4">
        <f>IF('True_Odds_Calculator_2-way'!A43="","",'True_Odds_Calculator_2-way'!A43)</f>
        <v>1.81</v>
      </c>
      <c r="B42" s="4">
        <f>IF('True_Odds_Calculator_2-way'!B43="","",'True_Odds_Calculator_2-way'!B43)</f>
        <v>2.0099999999999998</v>
      </c>
      <c r="C42" s="4">
        <f t="shared" si="0"/>
        <v>0.5524861878453039</v>
      </c>
      <c r="D42">
        <f t="shared" si="1"/>
        <v>0.49751243781094534</v>
      </c>
      <c r="E42">
        <f t="shared" si="2"/>
        <v>4.999862565624924E-2</v>
      </c>
      <c r="F42">
        <f t="shared" si="3"/>
        <v>-0.22487012451554378</v>
      </c>
      <c r="G42">
        <v>0</v>
      </c>
      <c r="H42">
        <f t="shared" si="4"/>
        <v>0.27486875017179302</v>
      </c>
      <c r="I42">
        <f t="shared" si="5"/>
        <v>-1.1055968780110992</v>
      </c>
      <c r="J42">
        <f t="shared" si="6"/>
        <v>1.1055968780110992</v>
      </c>
      <c r="K42">
        <f t="shared" si="7"/>
        <v>0.52755597049559944</v>
      </c>
      <c r="L42">
        <f t="shared" si="8"/>
        <v>0.47244402950440073</v>
      </c>
      <c r="M42">
        <f t="shared" si="9"/>
        <v>1.89553347118899</v>
      </c>
      <c r="N42">
        <f t="shared" si="10"/>
        <v>2.1166528467912094</v>
      </c>
    </row>
    <row r="43" spans="1:14" x14ac:dyDescent="0.25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1.85</v>
      </c>
      <c r="C43" s="4">
        <f t="shared" si="0"/>
        <v>0.49261083743842371</v>
      </c>
      <c r="D43">
        <f t="shared" si="1"/>
        <v>0.54054054054054046</v>
      </c>
      <c r="E43">
        <f t="shared" si="2"/>
        <v>3.315137797896428E-2</v>
      </c>
      <c r="F43">
        <f t="shared" si="3"/>
        <v>-0.23312475036612956</v>
      </c>
      <c r="G43">
        <v>0</v>
      </c>
      <c r="H43">
        <f t="shared" si="4"/>
        <v>0.26627612834509384</v>
      </c>
      <c r="I43">
        <f t="shared" si="5"/>
        <v>-1.0687396570715308</v>
      </c>
      <c r="J43">
        <f t="shared" si="6"/>
        <v>1.0687396570715308</v>
      </c>
      <c r="K43">
        <f t="shared" si="7"/>
        <v>0.47600872092291718</v>
      </c>
      <c r="L43">
        <f t="shared" si="8"/>
        <v>0.52399127907708287</v>
      </c>
      <c r="M43">
        <f t="shared" si="9"/>
        <v>2.1008018467836762</v>
      </c>
      <c r="N43">
        <f t="shared" si="10"/>
        <v>1.9084287085108012</v>
      </c>
    </row>
    <row r="44" spans="1:14" x14ac:dyDescent="0.25">
      <c r="A44" s="4">
        <f>IF('True_Odds_Calculator_2-way'!A45="","",'True_Odds_Calculator_2-way'!A45)</f>
        <v>1.7</v>
      </c>
      <c r="B44" s="4">
        <f>IF('True_Odds_Calculator_2-way'!B45="","",'True_Odds_Calculator_2-way'!B45)</f>
        <v>2.21</v>
      </c>
      <c r="C44" s="4">
        <f t="shared" si="0"/>
        <v>0.58823529411764708</v>
      </c>
      <c r="D44">
        <f t="shared" si="1"/>
        <v>0.45248868778280543</v>
      </c>
      <c r="E44">
        <f t="shared" si="2"/>
        <v>4.0723981900452566E-2</v>
      </c>
      <c r="F44">
        <f t="shared" si="3"/>
        <v>-0.2254458344423742</v>
      </c>
      <c r="G44">
        <v>0</v>
      </c>
      <c r="H44">
        <f t="shared" si="4"/>
        <v>0.26616981634282671</v>
      </c>
      <c r="I44">
        <f t="shared" si="5"/>
        <v>-1.0865714630312671</v>
      </c>
      <c r="J44">
        <f t="shared" si="6"/>
        <v>1.0865714630312671</v>
      </c>
      <c r="K44">
        <f t="shared" si="7"/>
        <v>0.56798817806375879</v>
      </c>
      <c r="L44">
        <f t="shared" si="8"/>
        <v>0.43201182193624138</v>
      </c>
      <c r="M44">
        <f t="shared" si="9"/>
        <v>1.7606000241218864</v>
      </c>
      <c r="N44">
        <f t="shared" si="10"/>
        <v>2.3147514702678329</v>
      </c>
    </row>
    <row r="45" spans="1:14" x14ac:dyDescent="0.25">
      <c r="A45" s="4">
        <f>IF('True_Odds_Calculator_2-way'!A46="","",'True_Odds_Calculator_2-way'!A46)</f>
        <v>1.93</v>
      </c>
      <c r="B45" s="4">
        <f>IF('True_Odds_Calculator_2-way'!B46="","",'True_Odds_Calculator_2-way'!B46)</f>
        <v>1.96</v>
      </c>
      <c r="C45" s="4">
        <f t="shared" si="0"/>
        <v>0.5181347150259068</v>
      </c>
      <c r="D45">
        <f t="shared" si="1"/>
        <v>0.51020408163265307</v>
      </c>
      <c r="E45">
        <f t="shared" si="2"/>
        <v>2.8338796658559762E-2</v>
      </c>
      <c r="F45">
        <f t="shared" si="3"/>
        <v>-0.23601564978322942</v>
      </c>
      <c r="G45">
        <v>0</v>
      </c>
      <c r="H45">
        <f t="shared" si="4"/>
        <v>0.26435444644178918</v>
      </c>
      <c r="I45">
        <f t="shared" si="5"/>
        <v>-1.0583343916682539</v>
      </c>
      <c r="J45">
        <f t="shared" si="6"/>
        <v>1.0583343916682539</v>
      </c>
      <c r="K45">
        <f t="shared" si="7"/>
        <v>0.50396850395275605</v>
      </c>
      <c r="L45">
        <f t="shared" si="8"/>
        <v>0.49603149604724417</v>
      </c>
      <c r="M45">
        <f t="shared" si="9"/>
        <v>1.9842509842514759</v>
      </c>
      <c r="N45">
        <f t="shared" si="10"/>
        <v>2.0160010160015238</v>
      </c>
    </row>
    <row r="46" spans="1:14" x14ac:dyDescent="0.25">
      <c r="A46" s="4">
        <f>IF('True_Odds_Calculator_2-way'!A47="","",'True_Odds_Calculator_2-way'!A47)</f>
        <v>1.97</v>
      </c>
      <c r="B46" s="4">
        <f>IF('True_Odds_Calculator_2-way'!B47="","",'True_Odds_Calculator_2-way'!B47)</f>
        <v>1.92</v>
      </c>
      <c r="C46" s="4">
        <f t="shared" si="0"/>
        <v>0.50761421319796951</v>
      </c>
      <c r="D46">
        <f t="shared" si="1"/>
        <v>0.52083333333333337</v>
      </c>
      <c r="E46">
        <f t="shared" si="2"/>
        <v>2.844754653130277E-2</v>
      </c>
      <c r="F46">
        <f t="shared" si="3"/>
        <v>-0.2359348561759731</v>
      </c>
      <c r="G46">
        <v>0</v>
      </c>
      <c r="H46">
        <f t="shared" si="4"/>
        <v>0.26438240270727581</v>
      </c>
      <c r="I46">
        <f t="shared" si="5"/>
        <v>-1.0585715534396718</v>
      </c>
      <c r="J46">
        <f t="shared" si="6"/>
        <v>1.0585715534396718</v>
      </c>
      <c r="K46">
        <f t="shared" si="7"/>
        <v>0.49338508579127022</v>
      </c>
      <c r="L46">
        <f t="shared" si="8"/>
        <v>0.50661491420873006</v>
      </c>
      <c r="M46">
        <f t="shared" si="9"/>
        <v>2.0268144068364817</v>
      </c>
      <c r="N46">
        <f t="shared" si="10"/>
        <v>1.9738858291644976</v>
      </c>
    </row>
    <row r="47" spans="1:14" x14ac:dyDescent="0.25">
      <c r="A47" s="4">
        <f>IF('True_Odds_Calculator_2-way'!A48="","",'True_Odds_Calculator_2-way'!A48)</f>
        <v>2.2799999999999998</v>
      </c>
      <c r="B47" s="4">
        <f>IF('True_Odds_Calculator_2-way'!B48="","",'True_Odds_Calculator_2-way'!B48)</f>
        <v>1.68</v>
      </c>
      <c r="C47" s="4">
        <f t="shared" si="0"/>
        <v>0.43859649122807021</v>
      </c>
      <c r="D47">
        <f t="shared" si="1"/>
        <v>0.59523809523809523</v>
      </c>
      <c r="E47">
        <f t="shared" si="2"/>
        <v>3.383458646616555E-2</v>
      </c>
      <c r="F47">
        <f t="shared" si="3"/>
        <v>-0.2272347535505429</v>
      </c>
      <c r="G47">
        <v>0</v>
      </c>
      <c r="H47">
        <f t="shared" si="4"/>
        <v>0.26106934001670845</v>
      </c>
      <c r="I47">
        <f t="shared" si="5"/>
        <v>-1.0718661571406805</v>
      </c>
      <c r="J47">
        <f t="shared" si="6"/>
        <v>1.0718661571406805</v>
      </c>
      <c r="K47">
        <f t="shared" si="7"/>
        <v>0.42158717195874679</v>
      </c>
      <c r="L47">
        <f t="shared" si="8"/>
        <v>0.57841282804125305</v>
      </c>
      <c r="M47">
        <f t="shared" si="9"/>
        <v>2.3719886811400706</v>
      </c>
      <c r="N47">
        <f t="shared" si="10"/>
        <v>1.728868986855663</v>
      </c>
    </row>
    <row r="48" spans="1:14" x14ac:dyDescent="0.25">
      <c r="A48" s="4">
        <f>IF('True_Odds_Calculator_2-way'!A49="","",'True_Odds_Calculator_2-way'!A49)</f>
        <v>2.3199999999999998</v>
      </c>
      <c r="B48" s="4">
        <f>IF('True_Odds_Calculator_2-way'!B49="","",'True_Odds_Calculator_2-way'!B49)</f>
        <v>1.66</v>
      </c>
      <c r="C48" s="4">
        <f t="shared" si="0"/>
        <v>0.43103448275862072</v>
      </c>
      <c r="D48">
        <f t="shared" si="1"/>
        <v>0.60240963855421692</v>
      </c>
      <c r="E48">
        <f t="shared" si="2"/>
        <v>3.3444121312837582E-2</v>
      </c>
      <c r="F48">
        <f t="shared" si="3"/>
        <v>-0.22621520565018693</v>
      </c>
      <c r="G48">
        <v>0</v>
      </c>
      <c r="H48">
        <f t="shared" si="4"/>
        <v>0.25965932696302457</v>
      </c>
      <c r="I48">
        <f t="shared" si="5"/>
        <v>-1.0713739108887086</v>
      </c>
      <c r="J48">
        <f t="shared" si="6"/>
        <v>1.0713739108887086</v>
      </c>
      <c r="K48">
        <f t="shared" si="7"/>
        <v>0.41421356237309498</v>
      </c>
      <c r="L48">
        <f t="shared" si="8"/>
        <v>0.58578643762690485</v>
      </c>
      <c r="M48">
        <f t="shared" si="9"/>
        <v>2.4142135623730954</v>
      </c>
      <c r="N48">
        <f t="shared" si="10"/>
        <v>1.7071067811865479</v>
      </c>
    </row>
    <row r="49" spans="1:14" x14ac:dyDescent="0.25">
      <c r="A49" s="4">
        <f>IF('True_Odds_Calculator_2-way'!A50="","",'True_Odds_Calculator_2-way'!A50)</f>
        <v>1.99</v>
      </c>
      <c r="B49" s="4">
        <f>IF('True_Odds_Calculator_2-way'!B50="","",'True_Odds_Calculator_2-way'!B50)</f>
        <v>1.85</v>
      </c>
      <c r="C49" s="4">
        <f t="shared" si="0"/>
        <v>0.50251256281407031</v>
      </c>
      <c r="D49">
        <f t="shared" si="1"/>
        <v>0.54054054054054046</v>
      </c>
      <c r="E49">
        <f t="shared" si="2"/>
        <v>4.3053103354610656E-2</v>
      </c>
      <c r="F49">
        <f t="shared" si="3"/>
        <v>-0.22857530897731926</v>
      </c>
      <c r="G49">
        <v>0</v>
      </c>
      <c r="H49">
        <f t="shared" si="4"/>
        <v>0.27162841233192986</v>
      </c>
      <c r="I49">
        <f t="shared" si="5"/>
        <v>-1.0901165669462136</v>
      </c>
      <c r="J49">
        <f t="shared" si="6"/>
        <v>1.0901165669462136</v>
      </c>
      <c r="K49">
        <f t="shared" si="7"/>
        <v>0.48095065060885256</v>
      </c>
      <c r="L49">
        <f t="shared" si="8"/>
        <v>0.51904934939114777</v>
      </c>
      <c r="M49">
        <f t="shared" si="9"/>
        <v>2.0792154012767514</v>
      </c>
      <c r="N49">
        <f t="shared" si="10"/>
        <v>1.9265990819042815</v>
      </c>
    </row>
    <row r="50" spans="1:14" x14ac:dyDescent="0.25">
      <c r="A50" s="4">
        <f>IF('True_Odds_Calculator_2-way'!A51="","",'True_Odds_Calculator_2-way'!A51)</f>
        <v>2.4500000000000002</v>
      </c>
      <c r="B50" s="4">
        <f>IF('True_Odds_Calculator_2-way'!B51="","",'True_Odds_Calculator_2-way'!B51)</f>
        <v>1.6</v>
      </c>
      <c r="C50" s="4">
        <f t="shared" si="0"/>
        <v>0.4081632653061224</v>
      </c>
      <c r="D50">
        <f t="shared" si="1"/>
        <v>0.625</v>
      </c>
      <c r="E50">
        <f t="shared" si="2"/>
        <v>3.3163265306122458E-2</v>
      </c>
      <c r="F50">
        <f t="shared" si="3"/>
        <v>-0.22193877551020402</v>
      </c>
      <c r="G50">
        <v>0</v>
      </c>
      <c r="H50">
        <f t="shared" si="4"/>
        <v>0.25510204081632648</v>
      </c>
      <c r="I50">
        <f t="shared" si="5"/>
        <v>-1.0721125348377949</v>
      </c>
      <c r="J50">
        <f t="shared" si="6"/>
        <v>1.0721125348377949</v>
      </c>
      <c r="K50">
        <f t="shared" si="7"/>
        <v>0.39145635918691934</v>
      </c>
      <c r="L50">
        <f t="shared" si="8"/>
        <v>0.60854364081308054</v>
      </c>
      <c r="M50">
        <f t="shared" si="9"/>
        <v>2.5545631755148031</v>
      </c>
      <c r="N50">
        <f t="shared" si="10"/>
        <v>1.643267520902677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1.92</v>
      </c>
      <c r="C51" s="4">
        <f t="shared" si="0"/>
        <v>0.50761421319796951</v>
      </c>
      <c r="D51">
        <f t="shared" si="1"/>
        <v>0.52083333333333337</v>
      </c>
      <c r="E51">
        <f t="shared" si="2"/>
        <v>2.844754653130277E-2</v>
      </c>
      <c r="F51">
        <f t="shared" si="3"/>
        <v>-0.2359348561759731</v>
      </c>
      <c r="G51">
        <v>0</v>
      </c>
      <c r="H51">
        <f t="shared" si="4"/>
        <v>0.26438240270727581</v>
      </c>
      <c r="I51">
        <f t="shared" si="5"/>
        <v>-1.0585715534396718</v>
      </c>
      <c r="J51">
        <f t="shared" si="6"/>
        <v>1.0585715534396718</v>
      </c>
      <c r="K51">
        <f t="shared" si="7"/>
        <v>0.49338508579127022</v>
      </c>
      <c r="L51">
        <f t="shared" si="8"/>
        <v>0.50661491420873006</v>
      </c>
      <c r="M51">
        <f t="shared" si="9"/>
        <v>2.0268144068364817</v>
      </c>
      <c r="N51">
        <f t="shared" si="10"/>
        <v>1.9738858291644976</v>
      </c>
    </row>
    <row r="52" spans="1:14" x14ac:dyDescent="0.25">
      <c r="A52" s="4">
        <f>IF('True_Odds_Calculator_2-way'!A53="","",'True_Odds_Calculator_2-way'!A53)</f>
        <v>1.87</v>
      </c>
      <c r="B52" s="4">
        <f>IF('True_Odds_Calculator_2-way'!B53="","",'True_Odds_Calculator_2-way'!B53)</f>
        <v>2.02</v>
      </c>
      <c r="C52" s="4">
        <f t="shared" si="0"/>
        <v>0.53475935828876997</v>
      </c>
      <c r="D52">
        <f t="shared" si="1"/>
        <v>0.49504950495049505</v>
      </c>
      <c r="E52">
        <f t="shared" si="2"/>
        <v>2.9808863239265015E-2</v>
      </c>
      <c r="F52">
        <f t="shared" si="3"/>
        <v>-0.23492349234923493</v>
      </c>
      <c r="G52">
        <v>0</v>
      </c>
      <c r="H52">
        <f t="shared" si="4"/>
        <v>0.2647323555885</v>
      </c>
      <c r="I52">
        <f t="shared" si="5"/>
        <v>-1.0615495921641367</v>
      </c>
      <c r="J52">
        <f t="shared" si="6"/>
        <v>1.0615495921641367</v>
      </c>
      <c r="K52">
        <f t="shared" si="7"/>
        <v>0.51987261275696728</v>
      </c>
      <c r="L52">
        <f t="shared" si="8"/>
        <v>0.48012738724303272</v>
      </c>
      <c r="M52">
        <f t="shared" si="9"/>
        <v>1.9235481451827992</v>
      </c>
      <c r="N52">
        <f t="shared" si="10"/>
        <v>2.0827805840074194</v>
      </c>
    </row>
    <row r="53" spans="1:14" x14ac:dyDescent="0.25">
      <c r="A53" s="4">
        <f>IF('True_Odds_Calculator_2-way'!A54="","",'True_Odds_Calculator_2-way'!A54)</f>
        <v>1.62</v>
      </c>
      <c r="B53" s="4">
        <f>IF('True_Odds_Calculator_2-way'!B54="","",'True_Odds_Calculator_2-way'!B54)</f>
        <v>2.38</v>
      </c>
      <c r="C53" s="4">
        <f t="shared" si="0"/>
        <v>0.61728395061728392</v>
      </c>
      <c r="D53">
        <f t="shared" si="1"/>
        <v>0.42016806722689076</v>
      </c>
      <c r="E53">
        <f t="shared" si="2"/>
        <v>3.7452017844174623E-2</v>
      </c>
      <c r="F53">
        <f t="shared" si="3"/>
        <v>-0.22191098661686903</v>
      </c>
      <c r="G53">
        <v>0</v>
      </c>
      <c r="H53">
        <f t="shared" si="4"/>
        <v>0.25936300446104366</v>
      </c>
      <c r="I53">
        <f t="shared" si="5"/>
        <v>-1.0810968751610261</v>
      </c>
      <c r="J53">
        <f t="shared" si="6"/>
        <v>1.0810968751610261</v>
      </c>
      <c r="K53">
        <f t="shared" si="7"/>
        <v>0.59870199159503401</v>
      </c>
      <c r="L53">
        <f t="shared" si="8"/>
        <v>0.4012980084049661</v>
      </c>
      <c r="M53">
        <f t="shared" si="9"/>
        <v>1.6702800625998362</v>
      </c>
      <c r="N53">
        <f t="shared" si="10"/>
        <v>2.4919136877222163</v>
      </c>
    </row>
    <row r="54" spans="1:14" x14ac:dyDescent="0.25">
      <c r="A54" s="4">
        <f>IF('True_Odds_Calculator_2-way'!A55="","",'True_Odds_Calculator_2-way'!A55)</f>
        <v>1.79</v>
      </c>
      <c r="B54" s="4">
        <f>IF('True_Odds_Calculator_2-way'!B55="","",'True_Odds_Calculator_2-way'!B55)</f>
        <v>2.08</v>
      </c>
      <c r="C54" s="4">
        <f t="shared" si="0"/>
        <v>0.55865921787709494</v>
      </c>
      <c r="D54">
        <f t="shared" si="1"/>
        <v>0.48076923076923073</v>
      </c>
      <c r="E54">
        <f t="shared" si="2"/>
        <v>3.9428448646325664E-2</v>
      </c>
      <c r="F54">
        <f t="shared" si="3"/>
        <v>-0.22915771379458527</v>
      </c>
      <c r="G54">
        <v>0</v>
      </c>
      <c r="H54">
        <f t="shared" si="4"/>
        <v>0.26858616244091099</v>
      </c>
      <c r="I54">
        <f t="shared" si="5"/>
        <v>-1.0826163374360513</v>
      </c>
      <c r="J54">
        <f t="shared" si="6"/>
        <v>1.0826163374360513</v>
      </c>
      <c r="K54">
        <f t="shared" si="7"/>
        <v>0.53900600310193403</v>
      </c>
      <c r="L54">
        <f t="shared" si="8"/>
        <v>0.46099399689806597</v>
      </c>
      <c r="M54">
        <f t="shared" si="9"/>
        <v>1.8552669065744805</v>
      </c>
      <c r="N54">
        <f t="shared" si="10"/>
        <v>2.1692256444309357</v>
      </c>
    </row>
    <row r="55" spans="1:14" x14ac:dyDescent="0.25">
      <c r="A55" s="4">
        <f>IF('True_Odds_Calculator_2-way'!A56="","",'True_Odds_Calculator_2-way'!A56)</f>
        <v>1.91</v>
      </c>
      <c r="B55" s="4">
        <f>IF('True_Odds_Calculator_2-way'!B56="","",'True_Odds_Calculator_2-way'!B56)</f>
        <v>1.96</v>
      </c>
      <c r="C55" s="4">
        <f t="shared" si="0"/>
        <v>0.52356020942408377</v>
      </c>
      <c r="D55">
        <f t="shared" si="1"/>
        <v>0.51020408163265307</v>
      </c>
      <c r="E55">
        <f t="shared" si="2"/>
        <v>3.3764291056736839E-2</v>
      </c>
      <c r="F55">
        <f t="shared" si="3"/>
        <v>-0.23335826477187727</v>
      </c>
      <c r="G55">
        <v>0</v>
      </c>
      <c r="H55">
        <f t="shared" si="4"/>
        <v>0.26712255582861416</v>
      </c>
      <c r="I55">
        <f t="shared" si="5"/>
        <v>-1.0699012312772824</v>
      </c>
      <c r="J55">
        <f t="shared" si="6"/>
        <v>1.0699012312772824</v>
      </c>
      <c r="K55">
        <f t="shared" si="7"/>
        <v>0.50668568712332396</v>
      </c>
      <c r="L55">
        <f t="shared" si="8"/>
        <v>0.49331431287667615</v>
      </c>
      <c r="M55">
        <f t="shared" si="9"/>
        <v>1.9736101204623264</v>
      </c>
      <c r="N55">
        <f t="shared" si="10"/>
        <v>2.0271051820261912</v>
      </c>
    </row>
    <row r="56" spans="1:14" x14ac:dyDescent="0.25">
      <c r="A56" s="4">
        <f>IF('True_Odds_Calculator_2-way'!A57="","",'True_Odds_Calculator_2-way'!A57)</f>
        <v>2.2400000000000002</v>
      </c>
      <c r="B56" s="4">
        <f>IF('True_Odds_Calculator_2-way'!B57="","",'True_Odds_Calculator_2-way'!B57)</f>
        <v>1.7</v>
      </c>
      <c r="C56" s="4">
        <f t="shared" si="0"/>
        <v>0.4464285714285714</v>
      </c>
      <c r="D56">
        <f t="shared" si="1"/>
        <v>0.58823529411764708</v>
      </c>
      <c r="E56">
        <f t="shared" si="2"/>
        <v>3.4663865546218364E-2</v>
      </c>
      <c r="F56">
        <f t="shared" si="3"/>
        <v>-0.22794117647058831</v>
      </c>
      <c r="G56">
        <v>0</v>
      </c>
      <c r="H56">
        <f t="shared" si="4"/>
        <v>0.26260504201680673</v>
      </c>
      <c r="I56">
        <f t="shared" si="5"/>
        <v>-1.0733469768527293</v>
      </c>
      <c r="J56">
        <f t="shared" si="6"/>
        <v>1.0733469768527293</v>
      </c>
      <c r="K56">
        <f t="shared" si="7"/>
        <v>0.42900958501512831</v>
      </c>
      <c r="L56">
        <f t="shared" si="8"/>
        <v>0.5709904149848718</v>
      </c>
      <c r="M56">
        <f t="shared" si="9"/>
        <v>2.3309502512973848</v>
      </c>
      <c r="N56">
        <f t="shared" si="10"/>
        <v>1.7513428837969105</v>
      </c>
    </row>
    <row r="57" spans="1:14" x14ac:dyDescent="0.25">
      <c r="A57" s="4">
        <f>IF('True_Odds_Calculator_2-way'!A58="","",'True_Odds_Calculator_2-way'!A58)</f>
        <v>2.13</v>
      </c>
      <c r="B57" s="4">
        <f>IF('True_Odds_Calculator_2-way'!B58="","",'True_Odds_Calculator_2-way'!B58)</f>
        <v>1.77</v>
      </c>
      <c r="C57" s="4">
        <f t="shared" si="0"/>
        <v>0.46948356807511737</v>
      </c>
      <c r="D57">
        <f t="shared" si="1"/>
        <v>0.56497175141242939</v>
      </c>
      <c r="E57">
        <f t="shared" si="2"/>
        <v>3.4455319487546765E-2</v>
      </c>
      <c r="F57">
        <f t="shared" si="3"/>
        <v>-0.23078963422720888</v>
      </c>
      <c r="G57">
        <v>0</v>
      </c>
      <c r="H57">
        <f t="shared" si="4"/>
        <v>0.26524495371475559</v>
      </c>
      <c r="I57">
        <f t="shared" si="5"/>
        <v>-1.0720509244860594</v>
      </c>
      <c r="J57">
        <f t="shared" si="6"/>
        <v>1.0720509244860594</v>
      </c>
      <c r="K57">
        <f t="shared" si="7"/>
        <v>0.45219863720922326</v>
      </c>
      <c r="L57">
        <f t="shared" si="8"/>
        <v>0.54780136279077696</v>
      </c>
      <c r="M57">
        <f t="shared" si="9"/>
        <v>2.2114175446692466</v>
      </c>
      <c r="N57">
        <f t="shared" si="10"/>
        <v>1.8254792118542653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1.91</v>
      </c>
      <c r="C58" s="4">
        <f t="shared" si="0"/>
        <v>0.5181347150259068</v>
      </c>
      <c r="D58">
        <f t="shared" si="1"/>
        <v>0.52356020942408377</v>
      </c>
      <c r="E58">
        <f t="shared" si="2"/>
        <v>4.1694924449990456E-2</v>
      </c>
      <c r="F58">
        <f t="shared" si="3"/>
        <v>-0.2295797954588612</v>
      </c>
      <c r="G58">
        <v>0</v>
      </c>
      <c r="H58">
        <f t="shared" si="4"/>
        <v>0.27127471990885171</v>
      </c>
      <c r="I58">
        <f t="shared" si="5"/>
        <v>-1.0870207379990005</v>
      </c>
      <c r="J58">
        <f t="shared" si="6"/>
        <v>1.0870207379990005</v>
      </c>
      <c r="K58">
        <f t="shared" si="7"/>
        <v>0.49728252842769838</v>
      </c>
      <c r="L58">
        <f t="shared" si="8"/>
        <v>0.50271747157230162</v>
      </c>
      <c r="M58">
        <f t="shared" si="9"/>
        <v>2.0109292863390706</v>
      </c>
      <c r="N58">
        <f t="shared" si="10"/>
        <v>1.9891888715790902</v>
      </c>
    </row>
    <row r="59" spans="1:14" x14ac:dyDescent="0.25">
      <c r="A59" s="4">
        <f>IF('True_Odds_Calculator_2-way'!A60="","",'True_Odds_Calculator_2-way'!A60)</f>
        <v>1.98</v>
      </c>
      <c r="B59" s="4">
        <f>IF('True_Odds_Calculator_2-way'!B60="","",'True_Odds_Calculator_2-way'!B60)</f>
        <v>1.85</v>
      </c>
      <c r="C59" s="4">
        <f t="shared" si="0"/>
        <v>0.50505050505050508</v>
      </c>
      <c r="D59">
        <f t="shared" si="1"/>
        <v>0.54054054054054046</v>
      </c>
      <c r="E59">
        <f t="shared" si="2"/>
        <v>4.5591045591045543E-2</v>
      </c>
      <c r="F59">
        <f t="shared" si="3"/>
        <v>-0.22740922740922742</v>
      </c>
      <c r="G59">
        <v>0</v>
      </c>
      <c r="H59">
        <f t="shared" si="4"/>
        <v>0.27300027300027296</v>
      </c>
      <c r="I59">
        <f t="shared" si="5"/>
        <v>-1.0956642697819576</v>
      </c>
      <c r="J59">
        <f t="shared" si="6"/>
        <v>1.0956642697819576</v>
      </c>
      <c r="K59">
        <f t="shared" si="7"/>
        <v>0.48221797483362183</v>
      </c>
      <c r="L59">
        <f t="shared" si="8"/>
        <v>0.51778202516637828</v>
      </c>
      <c r="M59">
        <f t="shared" si="9"/>
        <v>2.0737509843863182</v>
      </c>
      <c r="N59">
        <f t="shared" si="10"/>
        <v>1.9313146293146641</v>
      </c>
    </row>
    <row r="60" spans="1:14" x14ac:dyDescent="0.25">
      <c r="A60" s="4">
        <f>IF('True_Odds_Calculator_2-way'!A61="","",'True_Odds_Calculator_2-way'!A61)</f>
        <v>1.79</v>
      </c>
      <c r="B60" s="4">
        <f>IF('True_Odds_Calculator_2-way'!B61="","",'True_Odds_Calculator_2-way'!B61)</f>
        <v>2.0499999999999998</v>
      </c>
      <c r="C60" s="4">
        <f t="shared" si="0"/>
        <v>0.55865921787709494</v>
      </c>
      <c r="D60">
        <f t="shared" si="1"/>
        <v>0.48780487804878053</v>
      </c>
      <c r="E60">
        <f t="shared" si="2"/>
        <v>4.6464095925875526E-2</v>
      </c>
      <c r="F60">
        <f t="shared" si="3"/>
        <v>-0.22605259572148784</v>
      </c>
      <c r="G60">
        <v>0</v>
      </c>
      <c r="H60">
        <f t="shared" si="4"/>
        <v>0.27251669164736342</v>
      </c>
      <c r="I60">
        <f t="shared" si="5"/>
        <v>-1.0979733645872189</v>
      </c>
      <c r="J60">
        <f t="shared" si="6"/>
        <v>1.0979733645872189</v>
      </c>
      <c r="K60">
        <f t="shared" si="7"/>
        <v>0.53550420798039233</v>
      </c>
      <c r="L60">
        <f t="shared" si="8"/>
        <v>0.46449579201960772</v>
      </c>
      <c r="M60">
        <f t="shared" si="9"/>
        <v>1.8673989580239028</v>
      </c>
      <c r="N60">
        <f t="shared" si="10"/>
        <v>2.1528720328165796</v>
      </c>
    </row>
    <row r="61" spans="1:14" x14ac:dyDescent="0.25">
      <c r="A61" s="4">
        <f>IF('True_Odds_Calculator_2-way'!A62="","",'True_Odds_Calculator_2-way'!A62)</f>
        <v>1.68</v>
      </c>
      <c r="B61" s="4">
        <f>IF('True_Odds_Calculator_2-way'!B62="","",'True_Odds_Calculator_2-way'!B62)</f>
        <v>2.2200000000000002</v>
      </c>
      <c r="C61" s="4">
        <f t="shared" si="0"/>
        <v>0.59523809523809523</v>
      </c>
      <c r="D61">
        <f t="shared" si="1"/>
        <v>0.4504504504504504</v>
      </c>
      <c r="E61">
        <f t="shared" si="2"/>
        <v>4.5688545688545634E-2</v>
      </c>
      <c r="F61">
        <f t="shared" si="3"/>
        <v>-0.22243672243672252</v>
      </c>
      <c r="G61">
        <v>0</v>
      </c>
      <c r="H61">
        <f t="shared" si="4"/>
        <v>0.2681252681252681</v>
      </c>
      <c r="I61">
        <f t="shared" si="5"/>
        <v>-1.0979071877276467</v>
      </c>
      <c r="J61">
        <f t="shared" si="6"/>
        <v>1.0979071877276467</v>
      </c>
      <c r="K61">
        <f t="shared" si="7"/>
        <v>0.57254851307619281</v>
      </c>
      <c r="L61">
        <f t="shared" si="8"/>
        <v>0.42745148692380741</v>
      </c>
      <c r="M61">
        <f t="shared" si="9"/>
        <v>1.7465768876547993</v>
      </c>
      <c r="N61">
        <f t="shared" si="10"/>
        <v>2.3394467690277296</v>
      </c>
    </row>
    <row r="62" spans="1:14" x14ac:dyDescent="0.25">
      <c r="A62" s="4">
        <f>IF('True_Odds_Calculator_2-way'!A63="","",'True_Odds_Calculator_2-way'!A63)</f>
        <v>1.68</v>
      </c>
      <c r="B62" s="4">
        <f>IF('True_Odds_Calculator_2-way'!B63="","",'True_Odds_Calculator_2-way'!B63)</f>
        <v>2.2000000000000002</v>
      </c>
      <c r="C62" s="4">
        <f t="shared" si="0"/>
        <v>0.59523809523809523</v>
      </c>
      <c r="D62">
        <f t="shared" si="1"/>
        <v>0.45454545454545453</v>
      </c>
      <c r="E62">
        <f t="shared" si="2"/>
        <v>4.9783549783549708E-2</v>
      </c>
      <c r="F62">
        <f t="shared" si="3"/>
        <v>-0.22077922077922085</v>
      </c>
      <c r="G62">
        <v>0</v>
      </c>
      <c r="H62">
        <f t="shared" si="4"/>
        <v>0.27056277056277056</v>
      </c>
      <c r="I62">
        <f t="shared" si="5"/>
        <v>-1.1070186069251189</v>
      </c>
      <c r="J62">
        <f t="shared" si="6"/>
        <v>1.1070186069251189</v>
      </c>
      <c r="K62">
        <f t="shared" si="7"/>
        <v>0.57052464759442856</v>
      </c>
      <c r="L62">
        <f t="shared" si="8"/>
        <v>0.42947535240557161</v>
      </c>
      <c r="M62">
        <f t="shared" si="9"/>
        <v>1.7527726527090808</v>
      </c>
      <c r="N62">
        <f t="shared" si="10"/>
        <v>2.3284223283101424</v>
      </c>
    </row>
    <row r="63" spans="1:14" x14ac:dyDescent="0.25">
      <c r="A63" s="4">
        <f>IF('True_Odds_Calculator_2-way'!A64="","",'True_Odds_Calculator_2-way'!A64)</f>
        <v>2.16</v>
      </c>
      <c r="B63" s="4">
        <f>IF('True_Odds_Calculator_2-way'!B64="","",'True_Odds_Calculator_2-way'!B64)</f>
        <v>1.71</v>
      </c>
      <c r="C63" s="4">
        <f t="shared" si="0"/>
        <v>0.46296296296296291</v>
      </c>
      <c r="D63">
        <f t="shared" si="1"/>
        <v>0.58479532163742687</v>
      </c>
      <c r="E63">
        <f t="shared" si="2"/>
        <v>4.7758284600389889E-2</v>
      </c>
      <c r="F63">
        <f t="shared" si="3"/>
        <v>-0.22298029023175214</v>
      </c>
      <c r="G63">
        <v>0</v>
      </c>
      <c r="H63">
        <f t="shared" si="4"/>
        <v>0.27073857483214203</v>
      </c>
      <c r="I63">
        <f t="shared" si="5"/>
        <v>-1.1018991068031498</v>
      </c>
      <c r="J63">
        <f t="shared" si="6"/>
        <v>1.1018991068031498</v>
      </c>
      <c r="K63">
        <f t="shared" si="7"/>
        <v>0.43894245414016486</v>
      </c>
      <c r="L63">
        <f t="shared" si="8"/>
        <v>0.56105754585983503</v>
      </c>
      <c r="M63">
        <f t="shared" si="9"/>
        <v>2.2782029638916539</v>
      </c>
      <c r="N63">
        <f t="shared" si="10"/>
        <v>1.7823483658302366</v>
      </c>
    </row>
    <row r="64" spans="1:14" x14ac:dyDescent="0.25">
      <c r="A64" s="4">
        <f>IF('True_Odds_Calculator_2-way'!A65="","",'True_Odds_Calculator_2-way'!A65)</f>
        <v>2.04</v>
      </c>
      <c r="B64" s="4">
        <f>IF('True_Odds_Calculator_2-way'!B65="","",'True_Odds_Calculator_2-way'!B65)</f>
        <v>1.79</v>
      </c>
      <c r="C64" s="4">
        <f t="shared" si="0"/>
        <v>0.49019607843137253</v>
      </c>
      <c r="D64">
        <f t="shared" si="1"/>
        <v>0.55865921787709494</v>
      </c>
      <c r="E64">
        <f t="shared" si="2"/>
        <v>4.8855296308467411E-2</v>
      </c>
      <c r="F64">
        <f t="shared" si="3"/>
        <v>-0.22499726147442223</v>
      </c>
      <c r="G64">
        <v>0</v>
      </c>
      <c r="H64">
        <f t="shared" si="4"/>
        <v>0.27385255778288964</v>
      </c>
      <c r="I64">
        <f t="shared" si="5"/>
        <v>-1.1032394541017194</v>
      </c>
      <c r="J64">
        <f t="shared" si="6"/>
        <v>1.1032394541017194</v>
      </c>
      <c r="K64">
        <f t="shared" si="7"/>
        <v>0.46568614195989111</v>
      </c>
      <c r="L64">
        <f t="shared" si="8"/>
        <v>0.53431385804010889</v>
      </c>
      <c r="M64">
        <f t="shared" si="9"/>
        <v>2.1473690322657886</v>
      </c>
      <c r="N64">
        <f t="shared" si="10"/>
        <v>1.8715591687403583</v>
      </c>
    </row>
    <row r="65" spans="1:14" x14ac:dyDescent="0.25">
      <c r="A65" s="4">
        <f>IF('True_Odds_Calculator_2-way'!A66="","",'True_Odds_Calculator_2-way'!A66)</f>
        <v>1.87</v>
      </c>
      <c r="B65" s="4">
        <f>IF('True_Odds_Calculator_2-way'!B66="","",'True_Odds_Calculator_2-way'!B66)</f>
        <v>1.97</v>
      </c>
      <c r="C65" s="4">
        <f t="shared" si="0"/>
        <v>0.53475935828876997</v>
      </c>
      <c r="D65">
        <f t="shared" si="1"/>
        <v>0.50761421319796951</v>
      </c>
      <c r="E65">
        <f t="shared" si="2"/>
        <v>4.2373571486739481E-2</v>
      </c>
      <c r="F65">
        <f t="shared" si="3"/>
        <v>-0.22907787942126556</v>
      </c>
      <c r="G65">
        <v>0</v>
      </c>
      <c r="H65">
        <f t="shared" si="4"/>
        <v>0.27145145090800504</v>
      </c>
      <c r="I65">
        <f t="shared" si="5"/>
        <v>-1.0885653508392383</v>
      </c>
      <c r="J65">
        <f t="shared" si="6"/>
        <v>1.0885653508392383</v>
      </c>
      <c r="K65">
        <f t="shared" si="7"/>
        <v>0.51359700426766597</v>
      </c>
      <c r="L65">
        <f t="shared" si="8"/>
        <v>0.48640299573233392</v>
      </c>
      <c r="M65">
        <f t="shared" si="9"/>
        <v>1.9470518552301377</v>
      </c>
      <c r="N65">
        <f t="shared" si="10"/>
        <v>2.0559083903140616</v>
      </c>
    </row>
    <row r="66" spans="1:14" x14ac:dyDescent="0.25">
      <c r="A66" s="4">
        <f>IF('True_Odds_Calculator_2-way'!A67="","",'True_Odds_Calculator_2-way'!A67)</f>
        <v>1.97</v>
      </c>
      <c r="B66" s="4">
        <f>IF('True_Odds_Calculator_2-way'!B67="","",'True_Odds_Calculator_2-way'!B67)</f>
        <v>1.86</v>
      </c>
      <c r="C66" s="4">
        <f t="shared" si="0"/>
        <v>0.50761421319796951</v>
      </c>
      <c r="D66">
        <f t="shared" si="1"/>
        <v>0.5376344086021505</v>
      </c>
      <c r="E66">
        <f t="shared" si="2"/>
        <v>4.5248621800120015E-2</v>
      </c>
      <c r="F66">
        <f t="shared" si="3"/>
        <v>-0.22766224551061631</v>
      </c>
      <c r="G66">
        <v>0</v>
      </c>
      <c r="H66">
        <f t="shared" si="4"/>
        <v>0.27291086731073627</v>
      </c>
      <c r="I66">
        <f t="shared" si="5"/>
        <v>-1.0948759274783444</v>
      </c>
      <c r="J66">
        <f t="shared" si="6"/>
        <v>1.0948759274783444</v>
      </c>
      <c r="K66">
        <f t="shared" si="7"/>
        <v>0.48495907911304703</v>
      </c>
      <c r="L66">
        <f t="shared" si="8"/>
        <v>0.51504092088695308</v>
      </c>
      <c r="M66">
        <f t="shared" si="9"/>
        <v>2.062029649653994</v>
      </c>
      <c r="N66">
        <f t="shared" si="10"/>
        <v>1.9415932976313763</v>
      </c>
    </row>
    <row r="67" spans="1:14" x14ac:dyDescent="0.25">
      <c r="A67" s="4">
        <f>IF('True_Odds_Calculator_2-way'!A68="","",'True_Odds_Calculator_2-way'!A68)</f>
        <v>1.99</v>
      </c>
      <c r="B67" s="4">
        <f>IF('True_Odds_Calculator_2-way'!B68="","",'True_Odds_Calculator_2-way'!B68)</f>
        <v>1.85</v>
      </c>
      <c r="C67" s="4">
        <f t="shared" ref="C67:C130" si="11">1/A67</f>
        <v>0.50251256281407031</v>
      </c>
      <c r="D67">
        <f t="shared" ref="D67:D130" si="12">1/B67</f>
        <v>0.54054054054054046</v>
      </c>
      <c r="E67">
        <f t="shared" ref="E67:E130" si="13">C67+D67-1</f>
        <v>4.3053103354610656E-2</v>
      </c>
      <c r="F67">
        <f t="shared" ref="F67:F130" si="14">C67+D67-(C67*D67)-1</f>
        <v>-0.22857530897731926</v>
      </c>
      <c r="G67">
        <v>0</v>
      </c>
      <c r="H67">
        <f t="shared" ref="H67:H130" si="15">C67*D67</f>
        <v>0.27162841233192986</v>
      </c>
      <c r="I67">
        <f t="shared" ref="I67:I130" si="16">((-4*F67*H67)^0.5)/(2*F67)</f>
        <v>-1.0901165669462136</v>
      </c>
      <c r="J67">
        <f t="shared" ref="J67:J130" si="17">(-((-4*F67*H67)^0.5))/(2*F67)</f>
        <v>1.0901165669462136</v>
      </c>
      <c r="K67">
        <f t="shared" ref="K67:K130" si="18">IF(A67="","",(C67/($J67+C67-($J67*C67))))</f>
        <v>0.48095065060885256</v>
      </c>
      <c r="L67">
        <f t="shared" ref="L67:L130" si="19">IF(B67="","",(D67/($J67+D67-($J67*D67))))</f>
        <v>0.51904934939114777</v>
      </c>
      <c r="M67">
        <f t="shared" ref="M67:M130" si="20">IF(A67="","",1/K67)</f>
        <v>2.0792154012767514</v>
      </c>
      <c r="N67">
        <f t="shared" ref="N67:N130" si="21">IF(B67="","",1/L67)</f>
        <v>1.9265990819042815</v>
      </c>
    </row>
    <row r="68" spans="1:14" x14ac:dyDescent="0.25">
      <c r="A68" s="4">
        <f>IF('True_Odds_Calculator_2-way'!A69="","",'True_Odds_Calculator_2-way'!A69)</f>
        <v>2.0499999999999998</v>
      </c>
      <c r="B68" s="4">
        <f>IF('True_Odds_Calculator_2-way'!B69="","",'True_Odds_Calculator_2-way'!B69)</f>
        <v>1.81</v>
      </c>
      <c r="C68" s="4">
        <f t="shared" si="11"/>
        <v>0.48780487804878053</v>
      </c>
      <c r="D68">
        <f t="shared" si="12"/>
        <v>0.5524861878453039</v>
      </c>
      <c r="E68">
        <f t="shared" si="13"/>
        <v>4.0291065894084488E-2</v>
      </c>
      <c r="F68">
        <f t="shared" si="14"/>
        <v>-0.22921439159142964</v>
      </c>
      <c r="G68">
        <v>0</v>
      </c>
      <c r="H68">
        <f t="shared" si="15"/>
        <v>0.26950545748551413</v>
      </c>
      <c r="I68">
        <f t="shared" si="16"/>
        <v>-1.0843334143872594</v>
      </c>
      <c r="J68">
        <f t="shared" si="17"/>
        <v>1.0843334143872594</v>
      </c>
      <c r="K68">
        <f t="shared" si="18"/>
        <v>0.46760653723484941</v>
      </c>
      <c r="L68">
        <f t="shared" si="19"/>
        <v>0.53239346276515054</v>
      </c>
      <c r="M68">
        <f t="shared" si="20"/>
        <v>2.1385500851066221</v>
      </c>
      <c r="N68">
        <f t="shared" si="21"/>
        <v>1.8783100656536802</v>
      </c>
    </row>
    <row r="69" spans="1:14" x14ac:dyDescent="0.25">
      <c r="A69" s="4">
        <f>IF('True_Odds_Calculator_2-way'!A70="","",'True_Odds_Calculator_2-way'!A70)</f>
        <v>2.2799999999999998</v>
      </c>
      <c r="B69" s="4">
        <f>IF('True_Odds_Calculator_2-way'!B70="","",'True_Odds_Calculator_2-way'!B70)</f>
        <v>1.65</v>
      </c>
      <c r="C69" s="4">
        <f t="shared" si="11"/>
        <v>0.43859649122807021</v>
      </c>
      <c r="D69">
        <f t="shared" si="12"/>
        <v>0.60606060606060608</v>
      </c>
      <c r="E69">
        <f t="shared" si="13"/>
        <v>4.4657097288676173E-2</v>
      </c>
      <c r="F69">
        <f t="shared" si="14"/>
        <v>-0.22115895800106333</v>
      </c>
      <c r="G69">
        <v>0</v>
      </c>
      <c r="H69">
        <f t="shared" si="15"/>
        <v>0.26581605528973951</v>
      </c>
      <c r="I69">
        <f t="shared" si="16"/>
        <v>-1.0963225241337864</v>
      </c>
      <c r="J69">
        <f t="shared" si="17"/>
        <v>1.0963225241337864</v>
      </c>
      <c r="K69">
        <f t="shared" si="18"/>
        <v>0.41609577790366731</v>
      </c>
      <c r="L69">
        <f t="shared" si="19"/>
        <v>0.58390422209633297</v>
      </c>
      <c r="M69">
        <f t="shared" si="20"/>
        <v>2.4032928308912465</v>
      </c>
      <c r="N69">
        <f t="shared" si="21"/>
        <v>1.7126096406869604</v>
      </c>
    </row>
    <row r="70" spans="1:14" x14ac:dyDescent="0.25">
      <c r="A70" s="4">
        <f>IF('True_Odds_Calculator_2-way'!A71="","",'True_Odds_Calculator_2-way'!A71)</f>
        <v>2.0499999999999998</v>
      </c>
      <c r="B70" s="4">
        <f>IF('True_Odds_Calculator_2-way'!B71="","",'True_Odds_Calculator_2-way'!B71)</f>
        <v>1.79</v>
      </c>
      <c r="C70" s="4">
        <f t="shared" si="11"/>
        <v>0.48780487804878053</v>
      </c>
      <c r="D70">
        <f t="shared" si="12"/>
        <v>0.55865921787709494</v>
      </c>
      <c r="E70">
        <f t="shared" si="13"/>
        <v>4.6464095925875526E-2</v>
      </c>
      <c r="F70">
        <f t="shared" si="14"/>
        <v>-0.22605259572148784</v>
      </c>
      <c r="G70">
        <v>0</v>
      </c>
      <c r="H70">
        <f t="shared" si="15"/>
        <v>0.27251669164736342</v>
      </c>
      <c r="I70">
        <f t="shared" si="16"/>
        <v>-1.0979733645872189</v>
      </c>
      <c r="J70">
        <f t="shared" si="17"/>
        <v>1.0979733645872189</v>
      </c>
      <c r="K70">
        <f t="shared" si="18"/>
        <v>0.46449579201960772</v>
      </c>
      <c r="L70">
        <f t="shared" si="19"/>
        <v>0.53550420798039233</v>
      </c>
      <c r="M70">
        <f t="shared" si="20"/>
        <v>2.1528720328165796</v>
      </c>
      <c r="N70">
        <f t="shared" si="21"/>
        <v>1.8673989580239028</v>
      </c>
    </row>
    <row r="71" spans="1:14" x14ac:dyDescent="0.25">
      <c r="A71" s="4">
        <f>IF('True_Odds_Calculator_2-way'!A72="","",'True_Odds_Calculator_2-way'!A72)</f>
        <v>2.0499999999999998</v>
      </c>
      <c r="B71" s="4">
        <f>IF('True_Odds_Calculator_2-way'!B72="","",'True_Odds_Calculator_2-way'!B72)</f>
        <v>1.79</v>
      </c>
      <c r="C71" s="4">
        <f t="shared" si="11"/>
        <v>0.48780487804878053</v>
      </c>
      <c r="D71">
        <f t="shared" si="12"/>
        <v>0.55865921787709494</v>
      </c>
      <c r="E71">
        <f t="shared" si="13"/>
        <v>4.6464095925875526E-2</v>
      </c>
      <c r="F71">
        <f t="shared" si="14"/>
        <v>-0.22605259572148784</v>
      </c>
      <c r="G71">
        <v>0</v>
      </c>
      <c r="H71">
        <f t="shared" si="15"/>
        <v>0.27251669164736342</v>
      </c>
      <c r="I71">
        <f t="shared" si="16"/>
        <v>-1.0979733645872189</v>
      </c>
      <c r="J71">
        <f t="shared" si="17"/>
        <v>1.0979733645872189</v>
      </c>
      <c r="K71">
        <f t="shared" si="18"/>
        <v>0.46449579201960772</v>
      </c>
      <c r="L71">
        <f t="shared" si="19"/>
        <v>0.53550420798039233</v>
      </c>
      <c r="M71">
        <f t="shared" si="20"/>
        <v>2.1528720328165796</v>
      </c>
      <c r="N71">
        <f t="shared" si="21"/>
        <v>1.8673989580239028</v>
      </c>
    </row>
    <row r="72" spans="1:14" x14ac:dyDescent="0.25">
      <c r="A72" s="4">
        <f>IF('True_Odds_Calculator_2-way'!A73="","",'True_Odds_Calculator_2-way'!A73)</f>
        <v>2.27</v>
      </c>
      <c r="B72" s="4">
        <f>IF('True_Odds_Calculator_2-way'!B73="","",'True_Odds_Calculator_2-way'!B73)</f>
        <v>1.65</v>
      </c>
      <c r="C72" s="4">
        <f t="shared" si="11"/>
        <v>0.44052863436123346</v>
      </c>
      <c r="D72">
        <f t="shared" si="12"/>
        <v>0.60606060606060608</v>
      </c>
      <c r="E72">
        <f t="shared" si="13"/>
        <v>4.658924042183954E-2</v>
      </c>
      <c r="F72">
        <f t="shared" si="14"/>
        <v>-0.22039781070618081</v>
      </c>
      <c r="G72">
        <v>0</v>
      </c>
      <c r="H72">
        <f t="shared" si="15"/>
        <v>0.26698705112802029</v>
      </c>
      <c r="I72">
        <f t="shared" si="16"/>
        <v>-1.1006302913143411</v>
      </c>
      <c r="J72">
        <f t="shared" si="17"/>
        <v>1.1006302913143411</v>
      </c>
      <c r="K72">
        <f t="shared" si="18"/>
        <v>0.41704887980643335</v>
      </c>
      <c r="L72">
        <f t="shared" si="19"/>
        <v>0.58295112019356654</v>
      </c>
      <c r="M72">
        <f t="shared" si="20"/>
        <v>2.3978004699692139</v>
      </c>
      <c r="N72">
        <f t="shared" si="21"/>
        <v>1.715409689354322</v>
      </c>
    </row>
    <row r="73" spans="1:14" x14ac:dyDescent="0.25">
      <c r="A73" s="4">
        <f>IF('True_Odds_Calculator_2-way'!A74="","",'True_Odds_Calculator_2-way'!A74)</f>
        <v>1.7</v>
      </c>
      <c r="B73" s="4">
        <f>IF('True_Odds_Calculator_2-way'!B74="","",'True_Odds_Calculator_2-way'!B74)</f>
        <v>2.1</v>
      </c>
      <c r="C73" s="4">
        <f t="shared" si="11"/>
        <v>0.58823529411764708</v>
      </c>
      <c r="D73">
        <f t="shared" si="12"/>
        <v>0.47619047619047616</v>
      </c>
      <c r="E73">
        <f t="shared" si="13"/>
        <v>6.4425770308123242E-2</v>
      </c>
      <c r="F73">
        <f t="shared" si="14"/>
        <v>-0.21568627450980393</v>
      </c>
      <c r="G73">
        <v>0</v>
      </c>
      <c r="H73">
        <f t="shared" si="15"/>
        <v>0.28011204481792717</v>
      </c>
      <c r="I73">
        <f t="shared" si="16"/>
        <v>-1.1396057645963795</v>
      </c>
      <c r="J73">
        <f t="shared" si="17"/>
        <v>1.1396057645963795</v>
      </c>
      <c r="K73">
        <f t="shared" si="18"/>
        <v>0.55625890315196935</v>
      </c>
      <c r="L73">
        <f t="shared" si="19"/>
        <v>0.44374109684803043</v>
      </c>
      <c r="M73">
        <f t="shared" si="20"/>
        <v>1.7977240352174662</v>
      </c>
      <c r="N73">
        <f t="shared" si="21"/>
        <v>2.2535663410560178</v>
      </c>
    </row>
    <row r="74" spans="1:14" x14ac:dyDescent="0.25">
      <c r="A74" s="4">
        <f>IF('True_Odds_Calculator_2-way'!A75="","",'True_Odds_Calculator_2-way'!A75)</f>
        <v>2.11</v>
      </c>
      <c r="B74" s="4">
        <f>IF('True_Odds_Calculator_2-way'!B75="","",'True_Odds_Calculator_2-way'!B75)</f>
        <v>1.78</v>
      </c>
      <c r="C74" s="4">
        <f t="shared" si="11"/>
        <v>0.47393364928909953</v>
      </c>
      <c r="D74">
        <f t="shared" si="12"/>
        <v>0.5617977528089888</v>
      </c>
      <c r="E74">
        <f t="shared" si="13"/>
        <v>3.5731402098088338E-2</v>
      </c>
      <c r="F74">
        <f t="shared" si="14"/>
        <v>-0.23052345705309119</v>
      </c>
      <c r="G74">
        <v>0</v>
      </c>
      <c r="H74">
        <f t="shared" si="15"/>
        <v>0.26625485915117952</v>
      </c>
      <c r="I74">
        <f t="shared" si="16"/>
        <v>-1.0747098003652684</v>
      </c>
      <c r="J74">
        <f t="shared" si="17"/>
        <v>1.0747098003652684</v>
      </c>
      <c r="K74">
        <f t="shared" si="18"/>
        <v>0.45601134895833134</v>
      </c>
      <c r="L74">
        <f t="shared" si="19"/>
        <v>0.54398865104166871</v>
      </c>
      <c r="M74">
        <f t="shared" si="20"/>
        <v>2.192927878405448</v>
      </c>
      <c r="N74">
        <f t="shared" si="21"/>
        <v>1.838273644284909</v>
      </c>
    </row>
    <row r="75" spans="1:14" x14ac:dyDescent="0.25">
      <c r="A75" s="4">
        <f>IF('True_Odds_Calculator_2-way'!A76="","",'True_Odds_Calculator_2-way'!A76)</f>
        <v>2.33</v>
      </c>
      <c r="B75" s="4">
        <f>IF('True_Odds_Calculator_2-way'!B76="","",'True_Odds_Calculator_2-way'!B76)</f>
        <v>1.64</v>
      </c>
      <c r="C75" s="4">
        <f t="shared" si="11"/>
        <v>0.42918454935622319</v>
      </c>
      <c r="D75">
        <f t="shared" si="12"/>
        <v>0.6097560975609756</v>
      </c>
      <c r="E75">
        <f t="shared" si="13"/>
        <v>3.8940646917198674E-2</v>
      </c>
      <c r="F75">
        <f t="shared" si="14"/>
        <v>-0.2227572490317179</v>
      </c>
      <c r="G75">
        <v>0</v>
      </c>
      <c r="H75">
        <f t="shared" si="15"/>
        <v>0.26169789594891657</v>
      </c>
      <c r="I75">
        <f t="shared" si="16"/>
        <v>-1.0838874619051497</v>
      </c>
      <c r="J75">
        <f t="shared" si="17"/>
        <v>1.0838874619051497</v>
      </c>
      <c r="K75">
        <f t="shared" si="18"/>
        <v>0.4095724747444402</v>
      </c>
      <c r="L75">
        <f t="shared" si="19"/>
        <v>0.59042752525555997</v>
      </c>
      <c r="M75">
        <f t="shared" si="20"/>
        <v>2.4415703243338491</v>
      </c>
      <c r="N75">
        <f t="shared" si="21"/>
        <v>1.6936879756192957</v>
      </c>
    </row>
    <row r="76" spans="1:14" x14ac:dyDescent="0.25">
      <c r="A76" s="4">
        <f>IF('True_Odds_Calculator_2-way'!A77="","",'True_Odds_Calculator_2-way'!A77)</f>
        <v>1.88</v>
      </c>
      <c r="B76" s="4">
        <f>IF('True_Odds_Calculator_2-way'!B77="","",'True_Odds_Calculator_2-way'!B77)</f>
        <v>2</v>
      </c>
      <c r="C76" s="4">
        <f t="shared" si="11"/>
        <v>0.53191489361702127</v>
      </c>
      <c r="D76">
        <f t="shared" si="12"/>
        <v>0.5</v>
      </c>
      <c r="E76">
        <f t="shared" si="13"/>
        <v>3.1914893617021267E-2</v>
      </c>
      <c r="F76">
        <f t="shared" si="14"/>
        <v>-0.23404255319148937</v>
      </c>
      <c r="G76">
        <v>0</v>
      </c>
      <c r="H76">
        <f t="shared" si="15"/>
        <v>0.26595744680851063</v>
      </c>
      <c r="I76">
        <f t="shared" si="16"/>
        <v>-1.0660035817780522</v>
      </c>
      <c r="J76">
        <f t="shared" si="17"/>
        <v>1.0660035817780522</v>
      </c>
      <c r="K76">
        <f t="shared" si="18"/>
        <v>0.51597373362761745</v>
      </c>
      <c r="L76">
        <f t="shared" si="19"/>
        <v>0.48402626637238261</v>
      </c>
      <c r="M76">
        <f t="shared" si="20"/>
        <v>1.9380831519646857</v>
      </c>
      <c r="N76">
        <f t="shared" si="21"/>
        <v>2.0660035817780522</v>
      </c>
    </row>
    <row r="77" spans="1:14" x14ac:dyDescent="0.25">
      <c r="A77" s="4">
        <f>IF('True_Odds_Calculator_2-way'!A78="","",'True_Odds_Calculator_2-way'!A78)</f>
        <v>1.88</v>
      </c>
      <c r="B77" s="4">
        <f>IF('True_Odds_Calculator_2-way'!B78="","",'True_Odds_Calculator_2-way'!B78)</f>
        <v>1.99</v>
      </c>
      <c r="C77" s="4">
        <f t="shared" si="11"/>
        <v>0.53191489361702127</v>
      </c>
      <c r="D77">
        <f t="shared" si="12"/>
        <v>0.50251256281407031</v>
      </c>
      <c r="E77">
        <f t="shared" si="13"/>
        <v>3.4427456431091574E-2</v>
      </c>
      <c r="F77">
        <f t="shared" si="14"/>
        <v>-0.23286645995937127</v>
      </c>
      <c r="G77">
        <v>0</v>
      </c>
      <c r="H77">
        <f t="shared" si="15"/>
        <v>0.2672939163904629</v>
      </c>
      <c r="I77">
        <f t="shared" si="16"/>
        <v>-1.0713739108887084</v>
      </c>
      <c r="J77">
        <f t="shared" si="17"/>
        <v>1.0713739108887084</v>
      </c>
      <c r="K77">
        <f t="shared" si="18"/>
        <v>0.51471862576142968</v>
      </c>
      <c r="L77">
        <f t="shared" si="19"/>
        <v>0.48528137423857021</v>
      </c>
      <c r="M77">
        <f t="shared" si="20"/>
        <v>1.9428090415820634</v>
      </c>
      <c r="N77">
        <f t="shared" si="21"/>
        <v>2.0606601717798219</v>
      </c>
    </row>
    <row r="78" spans="1:14" x14ac:dyDescent="0.25">
      <c r="A78" s="4">
        <f>IF('True_Odds_Calculator_2-way'!A79="","",'True_Odds_Calculator_2-way'!A79)</f>
        <v>1.79</v>
      </c>
      <c r="B78" s="4">
        <f>IF('True_Odds_Calculator_2-way'!B79="","",'True_Odds_Calculator_2-way'!B79)</f>
        <v>2.08</v>
      </c>
      <c r="C78" s="4">
        <f t="shared" si="11"/>
        <v>0.55865921787709494</v>
      </c>
      <c r="D78">
        <f t="shared" si="12"/>
        <v>0.48076923076923073</v>
      </c>
      <c r="E78">
        <f t="shared" si="13"/>
        <v>3.9428448646325664E-2</v>
      </c>
      <c r="F78">
        <f t="shared" si="14"/>
        <v>-0.22915771379458527</v>
      </c>
      <c r="G78">
        <v>0</v>
      </c>
      <c r="H78">
        <f t="shared" si="15"/>
        <v>0.26858616244091099</v>
      </c>
      <c r="I78">
        <f t="shared" si="16"/>
        <v>-1.0826163374360513</v>
      </c>
      <c r="J78">
        <f t="shared" si="17"/>
        <v>1.0826163374360513</v>
      </c>
      <c r="K78">
        <f t="shared" si="18"/>
        <v>0.53900600310193403</v>
      </c>
      <c r="L78">
        <f t="shared" si="19"/>
        <v>0.46099399689806597</v>
      </c>
      <c r="M78">
        <f t="shared" si="20"/>
        <v>1.8552669065744805</v>
      </c>
      <c r="N78">
        <f t="shared" si="21"/>
        <v>2.1692256444309357</v>
      </c>
    </row>
    <row r="79" spans="1:14" x14ac:dyDescent="0.25">
      <c r="A79" s="4">
        <f>IF('True_Odds_Calculator_2-way'!A80="","",'True_Odds_Calculator_2-way'!A80)</f>
        <v>2.29</v>
      </c>
      <c r="B79" s="4">
        <f>IF('True_Odds_Calculator_2-way'!B80="","",'True_Odds_Calculator_2-way'!B80)</f>
        <v>1.68</v>
      </c>
      <c r="C79" s="4">
        <f t="shared" si="11"/>
        <v>0.4366812227074236</v>
      </c>
      <c r="D79">
        <f t="shared" si="12"/>
        <v>0.59523809523809523</v>
      </c>
      <c r="E79">
        <f t="shared" si="13"/>
        <v>3.1919317945518833E-2</v>
      </c>
      <c r="F79">
        <f t="shared" si="14"/>
        <v>-0.22800998128509042</v>
      </c>
      <c r="G79">
        <v>0</v>
      </c>
      <c r="H79">
        <f t="shared" si="15"/>
        <v>0.25992929923060926</v>
      </c>
      <c r="I79">
        <f t="shared" si="16"/>
        <v>-1.0677035543974551</v>
      </c>
      <c r="J79">
        <f t="shared" si="17"/>
        <v>1.0677035543974551</v>
      </c>
      <c r="K79">
        <f t="shared" si="18"/>
        <v>0.42063861953679943</v>
      </c>
      <c r="L79">
        <f t="shared" si="19"/>
        <v>0.57936138046320074</v>
      </c>
      <c r="M79">
        <f t="shared" si="20"/>
        <v>2.3773375851727168</v>
      </c>
      <c r="N79">
        <f t="shared" si="21"/>
        <v>1.7260384169902692</v>
      </c>
    </row>
    <row r="80" spans="1:14" x14ac:dyDescent="0.25">
      <c r="A80" s="4">
        <f>IF('True_Odds_Calculator_2-way'!A81="","",'True_Odds_Calculator_2-way'!A81)</f>
        <v>2.2200000000000002</v>
      </c>
      <c r="B80" s="4">
        <f>IF('True_Odds_Calculator_2-way'!B81="","",'True_Odds_Calculator_2-way'!B81)</f>
        <v>1.71</v>
      </c>
      <c r="C80" s="4">
        <f t="shared" si="11"/>
        <v>0.4504504504504504</v>
      </c>
      <c r="D80">
        <f t="shared" si="12"/>
        <v>0.58479532163742687</v>
      </c>
      <c r="E80">
        <f t="shared" si="13"/>
        <v>3.5245772087877381E-2</v>
      </c>
      <c r="F80">
        <f t="shared" si="14"/>
        <v>-0.2281755439650176</v>
      </c>
      <c r="G80">
        <v>0</v>
      </c>
      <c r="H80">
        <f t="shared" si="15"/>
        <v>0.26342131605289498</v>
      </c>
      <c r="I80">
        <f t="shared" si="16"/>
        <v>-1.0744616281415775</v>
      </c>
      <c r="J80">
        <f t="shared" si="17"/>
        <v>1.0744616281415775</v>
      </c>
      <c r="K80">
        <f t="shared" si="18"/>
        <v>0.43274247509065539</v>
      </c>
      <c r="L80">
        <f t="shared" si="19"/>
        <v>0.56725752490934445</v>
      </c>
      <c r="M80">
        <f t="shared" si="20"/>
        <v>2.310843186332725</v>
      </c>
      <c r="N80">
        <f t="shared" si="21"/>
        <v>1.7628677559805201</v>
      </c>
    </row>
    <row r="81" spans="1:14" x14ac:dyDescent="0.25">
      <c r="A81" s="4">
        <f>IF('True_Odds_Calculator_2-way'!A82="","",'True_Odds_Calculator_2-way'!A82)</f>
        <v>2.04</v>
      </c>
      <c r="B81" s="4">
        <f>IF('True_Odds_Calculator_2-way'!B82="","",'True_Odds_Calculator_2-way'!B82)</f>
        <v>1.85</v>
      </c>
      <c r="C81" s="4">
        <f t="shared" si="11"/>
        <v>0.49019607843137253</v>
      </c>
      <c r="D81">
        <f t="shared" si="12"/>
        <v>0.54054054054054046</v>
      </c>
      <c r="E81">
        <f t="shared" si="13"/>
        <v>3.0736618971912932E-2</v>
      </c>
      <c r="F81">
        <f t="shared" si="14"/>
        <v>-0.23423423423423428</v>
      </c>
      <c r="G81">
        <v>0</v>
      </c>
      <c r="H81">
        <f t="shared" si="15"/>
        <v>0.26497085320614727</v>
      </c>
      <c r="I81">
        <f t="shared" si="16"/>
        <v>-1.0635890745287924</v>
      </c>
      <c r="J81">
        <f t="shared" si="17"/>
        <v>1.0635890745287924</v>
      </c>
      <c r="K81">
        <f t="shared" si="18"/>
        <v>0.47480390464975097</v>
      </c>
      <c r="L81">
        <f t="shared" si="19"/>
        <v>0.52519609535024903</v>
      </c>
      <c r="M81">
        <f t="shared" si="20"/>
        <v>2.1061326375099441</v>
      </c>
      <c r="N81">
        <f t="shared" si="21"/>
        <v>1.904050713349474</v>
      </c>
    </row>
    <row r="82" spans="1:14" x14ac:dyDescent="0.25">
      <c r="A82" s="4">
        <f>IF('True_Odds_Calculator_2-way'!A83="","",'True_Odds_Calculator_2-way'!A83)</f>
        <v>2</v>
      </c>
      <c r="B82" s="4">
        <f>IF('True_Odds_Calculator_2-way'!B83="","",'True_Odds_Calculator_2-way'!B83)</f>
        <v>1.89</v>
      </c>
      <c r="C82" s="4">
        <f t="shared" si="11"/>
        <v>0.5</v>
      </c>
      <c r="D82">
        <f t="shared" si="12"/>
        <v>0.52910052910052918</v>
      </c>
      <c r="E82">
        <f t="shared" si="13"/>
        <v>2.9100529100529293E-2</v>
      </c>
      <c r="F82">
        <f t="shared" si="14"/>
        <v>-0.23544973544973535</v>
      </c>
      <c r="G82">
        <v>0</v>
      </c>
      <c r="H82">
        <f t="shared" si="15"/>
        <v>0.26455026455026459</v>
      </c>
      <c r="I82">
        <f t="shared" si="16"/>
        <v>-1.0599978800063603</v>
      </c>
      <c r="J82">
        <f t="shared" si="17"/>
        <v>1.0599978800063603</v>
      </c>
      <c r="K82">
        <f t="shared" si="18"/>
        <v>0.48543739277873066</v>
      </c>
      <c r="L82">
        <f t="shared" si="19"/>
        <v>0.51456260722126923</v>
      </c>
      <c r="M82">
        <f t="shared" si="20"/>
        <v>2.0599978800063603</v>
      </c>
      <c r="N82">
        <f t="shared" si="21"/>
        <v>1.9433981132056606</v>
      </c>
    </row>
    <row r="83" spans="1:14" x14ac:dyDescent="0.25">
      <c r="A83" s="4">
        <f>IF('True_Odds_Calculator_2-way'!A84="","",'True_Odds_Calculator_2-way'!A84)</f>
        <v>2.0499999999999998</v>
      </c>
      <c r="B83" s="4">
        <f>IF('True_Odds_Calculator_2-way'!B84="","",'True_Odds_Calculator_2-way'!B84)</f>
        <v>1.8</v>
      </c>
      <c r="C83" s="4">
        <f t="shared" si="11"/>
        <v>0.48780487804878053</v>
      </c>
      <c r="D83">
        <f t="shared" si="12"/>
        <v>0.55555555555555558</v>
      </c>
      <c r="E83">
        <f t="shared" si="13"/>
        <v>4.3360433604336057E-2</v>
      </c>
      <c r="F83">
        <f t="shared" si="14"/>
        <v>-0.22764227642276424</v>
      </c>
      <c r="G83">
        <v>0</v>
      </c>
      <c r="H83">
        <f t="shared" si="15"/>
        <v>0.2710027100271003</v>
      </c>
      <c r="I83">
        <f t="shared" si="16"/>
        <v>-1.091089451179962</v>
      </c>
      <c r="J83">
        <f t="shared" si="17"/>
        <v>1.091089451179962</v>
      </c>
      <c r="K83">
        <f t="shared" si="18"/>
        <v>0.466060555964672</v>
      </c>
      <c r="L83">
        <f t="shared" si="19"/>
        <v>0.533939444035328</v>
      </c>
      <c r="M83">
        <f t="shared" si="20"/>
        <v>2.1456439237389602</v>
      </c>
      <c r="N83">
        <f t="shared" si="21"/>
        <v>1.8728715609439694</v>
      </c>
    </row>
    <row r="84" spans="1:14" x14ac:dyDescent="0.25">
      <c r="A84" s="4">
        <f>IF('True_Odds_Calculator_2-way'!A85="","",'True_Odds_Calculator_2-way'!A85)</f>
        <v>2.15</v>
      </c>
      <c r="B84" s="4">
        <f>IF('True_Odds_Calculator_2-way'!B85="","",'True_Odds_Calculator_2-way'!B85)</f>
        <v>1.71</v>
      </c>
      <c r="C84" s="4">
        <f t="shared" si="11"/>
        <v>0.46511627906976744</v>
      </c>
      <c r="D84">
        <f t="shared" si="12"/>
        <v>0.58479532163742687</v>
      </c>
      <c r="E84">
        <f t="shared" si="13"/>
        <v>4.9911600707194248E-2</v>
      </c>
      <c r="F84">
        <f t="shared" si="14"/>
        <v>-0.22208622331021366</v>
      </c>
      <c r="G84">
        <v>0</v>
      </c>
      <c r="H84">
        <f t="shared" si="15"/>
        <v>0.27199782401740785</v>
      </c>
      <c r="I84">
        <f t="shared" si="16"/>
        <v>-1.1066796025971803</v>
      </c>
      <c r="J84">
        <f t="shared" si="17"/>
        <v>1.1066796025971803</v>
      </c>
      <c r="K84">
        <f t="shared" si="18"/>
        <v>0.44000885345590496</v>
      </c>
      <c r="L84">
        <f t="shared" si="19"/>
        <v>0.55999114654409532</v>
      </c>
      <c r="M84">
        <f t="shared" si="20"/>
        <v>2.2726815429867573</v>
      </c>
      <c r="N84">
        <f t="shared" si="21"/>
        <v>1.7857425178439978</v>
      </c>
    </row>
    <row r="85" spans="1:14" x14ac:dyDescent="0.25">
      <c r="A85" s="4">
        <f>IF('True_Odds_Calculator_2-way'!A86="","",'True_Odds_Calculator_2-way'!A86)</f>
        <v>1.96</v>
      </c>
      <c r="B85" s="4">
        <f>IF('True_Odds_Calculator_2-way'!B86="","",'True_Odds_Calculator_2-way'!B86)</f>
        <v>1.85</v>
      </c>
      <c r="C85" s="4">
        <f t="shared" si="11"/>
        <v>0.51020408163265307</v>
      </c>
      <c r="D85">
        <f t="shared" si="12"/>
        <v>0.54054054054054046</v>
      </c>
      <c r="E85">
        <f t="shared" si="13"/>
        <v>5.0744622173193532E-2</v>
      </c>
      <c r="F85">
        <f t="shared" si="14"/>
        <v>-0.22504136789851081</v>
      </c>
      <c r="G85">
        <v>0</v>
      </c>
      <c r="H85">
        <f t="shared" si="15"/>
        <v>0.27578599007170435</v>
      </c>
      <c r="I85">
        <f t="shared" si="16"/>
        <v>-1.1070186069251189</v>
      </c>
      <c r="J85">
        <f t="shared" si="17"/>
        <v>1.1070186069251189</v>
      </c>
      <c r="K85">
        <f t="shared" si="18"/>
        <v>0.48479257500815626</v>
      </c>
      <c r="L85">
        <f t="shared" si="19"/>
        <v>0.51520742499184358</v>
      </c>
      <c r="M85">
        <f t="shared" si="20"/>
        <v>2.0627378626481145</v>
      </c>
      <c r="N85">
        <f t="shared" si="21"/>
        <v>1.9409658158863516</v>
      </c>
    </row>
    <row r="86" spans="1:14" x14ac:dyDescent="0.25">
      <c r="A86" s="4">
        <f>IF('True_Odds_Calculator_2-way'!A87="","",'True_Odds_Calculator_2-way'!A87)</f>
        <v>1.61</v>
      </c>
      <c r="B86" s="4">
        <f>IF('True_Odds_Calculator_2-way'!B87="","",'True_Odds_Calculator_2-way'!B87)</f>
        <v>2.2799999999999998</v>
      </c>
      <c r="C86" s="4">
        <f t="shared" si="11"/>
        <v>0.6211180124223602</v>
      </c>
      <c r="D86">
        <f t="shared" si="12"/>
        <v>0.43859649122807021</v>
      </c>
      <c r="E86">
        <f t="shared" si="13"/>
        <v>5.9714503650430295E-2</v>
      </c>
      <c r="F86">
        <f t="shared" si="14"/>
        <v>-0.21270567723656986</v>
      </c>
      <c r="G86">
        <v>0</v>
      </c>
      <c r="H86">
        <f t="shared" si="15"/>
        <v>0.2724201808870001</v>
      </c>
      <c r="I86">
        <f t="shared" si="16"/>
        <v>-1.1316968255314812</v>
      </c>
      <c r="J86">
        <f t="shared" si="17"/>
        <v>1.1316968255314812</v>
      </c>
      <c r="K86">
        <f t="shared" si="18"/>
        <v>0.59159868451495401</v>
      </c>
      <c r="L86">
        <f t="shared" si="19"/>
        <v>0.40840131548504621</v>
      </c>
      <c r="M86">
        <f t="shared" si="20"/>
        <v>1.6903350635742036</v>
      </c>
      <c r="N86">
        <f t="shared" si="21"/>
        <v>2.4485719366802954</v>
      </c>
    </row>
    <row r="87" spans="1:14" x14ac:dyDescent="0.25">
      <c r="A87" s="4">
        <f>IF('True_Odds_Calculator_2-way'!A88="","",'True_Odds_Calculator_2-way'!A88)</f>
        <v>1.86</v>
      </c>
      <c r="B87" s="4">
        <f>IF('True_Odds_Calculator_2-way'!B88="","",'True_Odds_Calculator_2-way'!B88)</f>
        <v>1.94</v>
      </c>
      <c r="C87" s="4">
        <f t="shared" si="11"/>
        <v>0.5376344086021505</v>
      </c>
      <c r="D87">
        <f t="shared" si="12"/>
        <v>0.51546391752577325</v>
      </c>
      <c r="E87">
        <f t="shared" si="13"/>
        <v>5.3098326127923645E-2</v>
      </c>
      <c r="F87">
        <f t="shared" si="14"/>
        <v>-0.22403281232679317</v>
      </c>
      <c r="G87">
        <v>0</v>
      </c>
      <c r="H87">
        <f t="shared" si="15"/>
        <v>0.27713113845471676</v>
      </c>
      <c r="I87">
        <f t="shared" si="16"/>
        <v>-1.1122101332503223</v>
      </c>
      <c r="J87">
        <f t="shared" si="17"/>
        <v>1.1122101332503223</v>
      </c>
      <c r="K87">
        <f t="shared" si="18"/>
        <v>0.51111660350548893</v>
      </c>
      <c r="L87">
        <f t="shared" si="19"/>
        <v>0.48888339649451129</v>
      </c>
      <c r="M87">
        <f t="shared" si="20"/>
        <v>1.9565007145952771</v>
      </c>
      <c r="N87">
        <f t="shared" si="21"/>
        <v>2.0454775252553028</v>
      </c>
    </row>
    <row r="88" spans="1:14" x14ac:dyDescent="0.25">
      <c r="A88" s="4">
        <f>IF('True_Odds_Calculator_2-way'!A89="","",'True_Odds_Calculator_2-way'!A89)</f>
        <v>1.87</v>
      </c>
      <c r="B88" s="4">
        <f>IF('True_Odds_Calculator_2-way'!B89="","",'True_Odds_Calculator_2-way'!B89)</f>
        <v>1.93</v>
      </c>
      <c r="C88" s="4">
        <f t="shared" si="11"/>
        <v>0.53475935828876997</v>
      </c>
      <c r="D88">
        <f t="shared" si="12"/>
        <v>0.5181347150259068</v>
      </c>
      <c r="E88">
        <f t="shared" si="13"/>
        <v>5.2894073314676771E-2</v>
      </c>
      <c r="F88">
        <f t="shared" si="14"/>
        <v>-0.22418331439971184</v>
      </c>
      <c r="G88">
        <v>0</v>
      </c>
      <c r="H88">
        <f t="shared" si="15"/>
        <v>0.27707738771438861</v>
      </c>
      <c r="I88">
        <f t="shared" si="16"/>
        <v>-1.1117289099417835</v>
      </c>
      <c r="J88">
        <f t="shared" si="17"/>
        <v>1.1117289099417835</v>
      </c>
      <c r="K88">
        <f t="shared" si="18"/>
        <v>0.50833564943505005</v>
      </c>
      <c r="L88">
        <f t="shared" si="19"/>
        <v>0.49166435056494989</v>
      </c>
      <c r="M88">
        <f t="shared" si="20"/>
        <v>1.9672041516493519</v>
      </c>
      <c r="N88">
        <f t="shared" si="21"/>
        <v>2.0339078862458586</v>
      </c>
    </row>
    <row r="89" spans="1:14" x14ac:dyDescent="0.25">
      <c r="A89" s="4">
        <f>IF('True_Odds_Calculator_2-way'!A90="","",'True_Odds_Calculator_2-way'!A90)</f>
        <v>1.91</v>
      </c>
      <c r="B89" s="4">
        <f>IF('True_Odds_Calculator_2-way'!B90="","",'True_Odds_Calculator_2-way'!B90)</f>
        <v>1.89</v>
      </c>
      <c r="C89" s="4">
        <f t="shared" si="11"/>
        <v>0.52356020942408377</v>
      </c>
      <c r="D89">
        <f t="shared" si="12"/>
        <v>0.52910052910052918</v>
      </c>
      <c r="E89">
        <f t="shared" si="13"/>
        <v>5.2660738524612949E-2</v>
      </c>
      <c r="F89">
        <f t="shared" si="14"/>
        <v>-0.2243552452976536</v>
      </c>
      <c r="G89">
        <v>0</v>
      </c>
      <c r="H89">
        <f t="shared" si="15"/>
        <v>0.27701598382226661</v>
      </c>
      <c r="I89">
        <f t="shared" si="16"/>
        <v>-1.1111797045680469</v>
      </c>
      <c r="J89">
        <f t="shared" si="17"/>
        <v>1.1111797045680469</v>
      </c>
      <c r="K89">
        <f t="shared" si="18"/>
        <v>0.49722213648304747</v>
      </c>
      <c r="L89">
        <f t="shared" si="19"/>
        <v>0.50277786351695242</v>
      </c>
      <c r="M89">
        <f t="shared" si="20"/>
        <v>2.0111735311569228</v>
      </c>
      <c r="N89">
        <f t="shared" si="21"/>
        <v>1.9889499370655614</v>
      </c>
    </row>
    <row r="90" spans="1:14" x14ac:dyDescent="0.25">
      <c r="A90" s="4">
        <f>IF('True_Odds_Calculator_2-way'!A91="","",'True_Odds_Calculator_2-way'!A91)</f>
        <v>1.98</v>
      </c>
      <c r="B90" s="4">
        <f>IF('True_Odds_Calculator_2-way'!B91="","",'True_Odds_Calculator_2-way'!B91)</f>
        <v>1.83</v>
      </c>
      <c r="C90" s="4">
        <f t="shared" si="11"/>
        <v>0.50505050505050508</v>
      </c>
      <c r="D90">
        <f t="shared" si="12"/>
        <v>0.54644808743169393</v>
      </c>
      <c r="E90">
        <f t="shared" si="13"/>
        <v>5.1498592482198902E-2</v>
      </c>
      <c r="F90">
        <f t="shared" si="14"/>
        <v>-0.22448529005906059</v>
      </c>
      <c r="G90">
        <v>0</v>
      </c>
      <c r="H90">
        <f t="shared" si="15"/>
        <v>0.27598388254125955</v>
      </c>
      <c r="I90">
        <f t="shared" si="16"/>
        <v>-1.108786465294761</v>
      </c>
      <c r="J90">
        <f t="shared" si="17"/>
        <v>1.108786465294761</v>
      </c>
      <c r="K90">
        <f t="shared" si="18"/>
        <v>0.47924607247172535</v>
      </c>
      <c r="L90">
        <f t="shared" si="19"/>
        <v>0.52075392752827476</v>
      </c>
      <c r="M90">
        <f t="shared" si="20"/>
        <v>2.0866107359888657</v>
      </c>
      <c r="N90">
        <f t="shared" si="21"/>
        <v>1.9202927661946518</v>
      </c>
    </row>
    <row r="91" spans="1:14" x14ac:dyDescent="0.25">
      <c r="A91" s="4">
        <f>IF('True_Odds_Calculator_2-way'!A92="","",'True_Odds_Calculator_2-way'!A92)</f>
        <v>1.8</v>
      </c>
      <c r="B91" s="4">
        <f>IF('True_Odds_Calculator_2-way'!B92="","",'True_Odds_Calculator_2-way'!B92)</f>
        <v>2.0099999999999998</v>
      </c>
      <c r="C91" s="4">
        <f t="shared" si="11"/>
        <v>0.55555555555555558</v>
      </c>
      <c r="D91">
        <f t="shared" si="12"/>
        <v>0.49751243781094534</v>
      </c>
      <c r="E91">
        <f t="shared" si="13"/>
        <v>5.3067993366501032E-2</v>
      </c>
      <c r="F91">
        <f t="shared" si="14"/>
        <v>-0.22332780541735753</v>
      </c>
      <c r="G91">
        <v>0</v>
      </c>
      <c r="H91">
        <f t="shared" si="15"/>
        <v>0.27639579878385856</v>
      </c>
      <c r="I91">
        <f t="shared" si="16"/>
        <v>-1.1124853987249625</v>
      </c>
      <c r="J91">
        <f t="shared" si="17"/>
        <v>1.1124853987249625</v>
      </c>
      <c r="K91">
        <f t="shared" si="18"/>
        <v>0.5291037991915748</v>
      </c>
      <c r="L91">
        <f t="shared" si="19"/>
        <v>0.47089620080842504</v>
      </c>
      <c r="M91">
        <f t="shared" si="20"/>
        <v>1.88998831897997</v>
      </c>
      <c r="N91">
        <f t="shared" si="21"/>
        <v>2.1236102527122118</v>
      </c>
    </row>
    <row r="92" spans="1:14" x14ac:dyDescent="0.25">
      <c r="A92" s="4">
        <f>IF('True_Odds_Calculator_2-way'!A93="","",'True_Odds_Calculator_2-way'!A93)</f>
        <v>2.11</v>
      </c>
      <c r="B92" s="4">
        <f>IF('True_Odds_Calculator_2-way'!B93="","",'True_Odds_Calculator_2-way'!B93)</f>
        <v>1.72</v>
      </c>
      <c r="C92" s="4">
        <f t="shared" si="11"/>
        <v>0.47393364928909953</v>
      </c>
      <c r="D92">
        <f t="shared" si="12"/>
        <v>0.58139534883720934</v>
      </c>
      <c r="E92">
        <f t="shared" si="13"/>
        <v>5.5328998126308981E-2</v>
      </c>
      <c r="F92">
        <f t="shared" si="14"/>
        <v>-0.22021382122781863</v>
      </c>
      <c r="G92">
        <v>0</v>
      </c>
      <c r="H92">
        <f t="shared" si="15"/>
        <v>0.27554281935412767</v>
      </c>
      <c r="I92">
        <f t="shared" si="16"/>
        <v>-1.1185934253567076</v>
      </c>
      <c r="J92">
        <f t="shared" si="17"/>
        <v>1.1185934253567076</v>
      </c>
      <c r="K92">
        <f t="shared" si="18"/>
        <v>0.44610221934635991</v>
      </c>
      <c r="L92">
        <f t="shared" si="19"/>
        <v>0.55389778065364015</v>
      </c>
      <c r="M92">
        <f t="shared" si="20"/>
        <v>2.2416387021459454</v>
      </c>
      <c r="N92">
        <f t="shared" si="21"/>
        <v>1.8053872662568289</v>
      </c>
    </row>
    <row r="93" spans="1:14" x14ac:dyDescent="0.25">
      <c r="A93" s="4">
        <f>IF('True_Odds_Calculator_2-way'!A94="","",'True_Odds_Calculator_2-way'!A94)</f>
        <v>2.15</v>
      </c>
      <c r="B93" s="4">
        <f>IF('True_Odds_Calculator_2-way'!B94="","",'True_Odds_Calculator_2-way'!B94)</f>
        <v>1.76</v>
      </c>
      <c r="C93" s="4">
        <f t="shared" si="11"/>
        <v>0.46511627906976744</v>
      </c>
      <c r="D93">
        <f t="shared" si="12"/>
        <v>0.56818181818181823</v>
      </c>
      <c r="E93">
        <f t="shared" si="13"/>
        <v>3.3298097251585723E-2</v>
      </c>
      <c r="F93">
        <f t="shared" si="14"/>
        <v>-0.23097251585623668</v>
      </c>
      <c r="G93">
        <v>0</v>
      </c>
      <c r="H93">
        <f t="shared" si="15"/>
        <v>0.26427061310782241</v>
      </c>
      <c r="I93">
        <f t="shared" si="16"/>
        <v>-1.0696563746013956</v>
      </c>
      <c r="J93">
        <f t="shared" si="17"/>
        <v>1.0696563746013956</v>
      </c>
      <c r="K93">
        <f t="shared" si="18"/>
        <v>0.44840941385030625</v>
      </c>
      <c r="L93">
        <f t="shared" si="19"/>
        <v>0.5515905861496937</v>
      </c>
      <c r="M93">
        <f t="shared" si="20"/>
        <v>2.2301048307916052</v>
      </c>
      <c r="N93">
        <f t="shared" si="21"/>
        <v>1.8129388446970602</v>
      </c>
    </row>
    <row r="94" spans="1:14" x14ac:dyDescent="0.25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1.67</v>
      </c>
      <c r="C94" s="4">
        <f t="shared" si="11"/>
        <v>0.4587155963302752</v>
      </c>
      <c r="D94">
        <f t="shared" si="12"/>
        <v>0.5988023952095809</v>
      </c>
      <c r="E94">
        <f t="shared" si="13"/>
        <v>5.7517991539856039E-2</v>
      </c>
      <c r="F94">
        <f t="shared" si="14"/>
        <v>-0.21716200626270399</v>
      </c>
      <c r="G94">
        <v>0</v>
      </c>
      <c r="H94">
        <f t="shared" si="15"/>
        <v>0.27467999780256003</v>
      </c>
      <c r="I94">
        <f t="shared" si="16"/>
        <v>-1.1246608955715616</v>
      </c>
      <c r="J94">
        <f t="shared" si="17"/>
        <v>1.1246608955715616</v>
      </c>
      <c r="K94">
        <f t="shared" si="18"/>
        <v>0.42971941968407174</v>
      </c>
      <c r="L94">
        <f t="shared" si="19"/>
        <v>0.57028058031592832</v>
      </c>
      <c r="M94">
        <f t="shared" si="20"/>
        <v>2.327099856774443</v>
      </c>
      <c r="N94">
        <f t="shared" si="21"/>
        <v>1.7535228000329461</v>
      </c>
    </row>
    <row r="95" spans="1:14" x14ac:dyDescent="0.25">
      <c r="A95" s="4">
        <f>IF('True_Odds_Calculator_2-way'!A96="","",'True_Odds_Calculator_2-way'!A96)</f>
        <v>2.0299999999999998</v>
      </c>
      <c r="B95" s="4">
        <f>IF('True_Odds_Calculator_2-way'!B96="","",'True_Odds_Calculator_2-way'!B96)</f>
        <v>1.79</v>
      </c>
      <c r="C95" s="4">
        <f t="shared" si="11"/>
        <v>0.49261083743842371</v>
      </c>
      <c r="D95">
        <f t="shared" si="12"/>
        <v>0.55865921787709494</v>
      </c>
      <c r="E95">
        <f t="shared" si="13"/>
        <v>5.1270055315518537E-2</v>
      </c>
      <c r="F95">
        <f t="shared" si="14"/>
        <v>-0.22393152984561193</v>
      </c>
      <c r="G95">
        <v>0</v>
      </c>
      <c r="H95">
        <f t="shared" si="15"/>
        <v>0.27520158516113052</v>
      </c>
      <c r="I95">
        <f t="shared" si="16"/>
        <v>-1.1085820492908187</v>
      </c>
      <c r="J95">
        <f t="shared" si="17"/>
        <v>1.1085820492908187</v>
      </c>
      <c r="K95">
        <f t="shared" si="18"/>
        <v>0.46688838961641399</v>
      </c>
      <c r="L95">
        <f t="shared" si="19"/>
        <v>0.53311161038358601</v>
      </c>
      <c r="M95">
        <f t="shared" si="20"/>
        <v>2.1418395107695432</v>
      </c>
      <c r="N95">
        <f t="shared" si="21"/>
        <v>1.8757798189397472</v>
      </c>
    </row>
    <row r="96" spans="1:14" x14ac:dyDescent="0.25">
      <c r="A96" s="4">
        <f>IF('True_Odds_Calculator_2-way'!A97="","",'True_Odds_Calculator_2-way'!A97)</f>
        <v>2.0499999999999998</v>
      </c>
      <c r="B96" s="4">
        <f>IF('True_Odds_Calculator_2-way'!B97="","",'True_Odds_Calculator_2-way'!B97)</f>
        <v>1.76</v>
      </c>
      <c r="C96" s="4">
        <f t="shared" si="11"/>
        <v>0.48780487804878053</v>
      </c>
      <c r="D96">
        <f t="shared" si="12"/>
        <v>0.56818181818181823</v>
      </c>
      <c r="E96">
        <f t="shared" si="13"/>
        <v>5.598669623059882E-2</v>
      </c>
      <c r="F96">
        <f t="shared" si="14"/>
        <v>-0.22117516629711742</v>
      </c>
      <c r="G96">
        <v>0</v>
      </c>
      <c r="H96">
        <f t="shared" si="15"/>
        <v>0.27716186252771624</v>
      </c>
      <c r="I96">
        <f t="shared" si="16"/>
        <v>-1.1194341570991129</v>
      </c>
      <c r="J96">
        <f t="shared" si="17"/>
        <v>1.1194341570991129</v>
      </c>
      <c r="K96">
        <f t="shared" si="18"/>
        <v>0.45968433574169576</v>
      </c>
      <c r="L96">
        <f t="shared" si="19"/>
        <v>0.54031566425830413</v>
      </c>
      <c r="M96">
        <f t="shared" si="20"/>
        <v>2.1754058649540684</v>
      </c>
      <c r="N96">
        <f t="shared" si="21"/>
        <v>1.8507699593953257</v>
      </c>
    </row>
    <row r="97" spans="1:14" x14ac:dyDescent="0.25">
      <c r="A97" s="4">
        <f>IF('True_Odds_Calculator_2-way'!A98="","",'True_Odds_Calculator_2-way'!A98)</f>
        <v>1.96</v>
      </c>
      <c r="B97" s="4">
        <f>IF('True_Odds_Calculator_2-way'!B98="","",'True_Odds_Calculator_2-way'!B98)</f>
        <v>1.84</v>
      </c>
      <c r="C97" s="4">
        <f t="shared" si="11"/>
        <v>0.51020408163265307</v>
      </c>
      <c r="D97">
        <f t="shared" si="12"/>
        <v>0.54347826086956519</v>
      </c>
      <c r="E97">
        <f t="shared" si="13"/>
        <v>5.3682342502218372E-2</v>
      </c>
      <c r="F97">
        <f t="shared" si="14"/>
        <v>-0.22360248447204967</v>
      </c>
      <c r="G97">
        <v>0</v>
      </c>
      <c r="H97">
        <f t="shared" si="15"/>
        <v>0.27728482697426798</v>
      </c>
      <c r="I97">
        <f t="shared" si="16"/>
        <v>-1.1135885079684349</v>
      </c>
      <c r="J97">
        <f t="shared" si="17"/>
        <v>1.1135885079684349</v>
      </c>
      <c r="K97">
        <f t="shared" si="18"/>
        <v>0.48331477354788277</v>
      </c>
      <c r="L97">
        <f t="shared" si="19"/>
        <v>0.51668522645211723</v>
      </c>
      <c r="M97">
        <f t="shared" si="20"/>
        <v>2.0690449676496976</v>
      </c>
      <c r="N97">
        <f t="shared" si="21"/>
        <v>1.9354143466934854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</v>
      </c>
      <c r="C98" s="4">
        <f t="shared" si="11"/>
        <v>0.5524861878453039</v>
      </c>
      <c r="D98">
        <f t="shared" si="12"/>
        <v>0.5</v>
      </c>
      <c r="E98">
        <f t="shared" si="13"/>
        <v>5.2486187845303789E-2</v>
      </c>
      <c r="F98">
        <f t="shared" si="14"/>
        <v>-0.22375690607734811</v>
      </c>
      <c r="G98">
        <v>0</v>
      </c>
      <c r="H98">
        <f t="shared" si="15"/>
        <v>0.27624309392265195</v>
      </c>
      <c r="I98">
        <f t="shared" si="16"/>
        <v>-1.1111111111111112</v>
      </c>
      <c r="J98">
        <f t="shared" si="17"/>
        <v>1.1111111111111112</v>
      </c>
      <c r="K98">
        <f t="shared" si="18"/>
        <v>0.5263157894736844</v>
      </c>
      <c r="L98">
        <f t="shared" si="19"/>
        <v>0.47368421052631576</v>
      </c>
      <c r="M98">
        <f t="shared" si="20"/>
        <v>1.8999999999999992</v>
      </c>
      <c r="N98">
        <f t="shared" si="21"/>
        <v>2.1111111111111112</v>
      </c>
    </row>
    <row r="99" spans="1:14" x14ac:dyDescent="0.25">
      <c r="A99" s="4">
        <f>IF('True_Odds_Calculator_2-way'!A100="","",'True_Odds_Calculator_2-way'!A100)</f>
        <v>1.86</v>
      </c>
      <c r="B99" s="4">
        <f>IF('True_Odds_Calculator_2-way'!B100="","",'True_Odds_Calculator_2-way'!B100)</f>
        <v>1.96</v>
      </c>
      <c r="C99" s="4">
        <f t="shared" si="11"/>
        <v>0.5376344086021505</v>
      </c>
      <c r="D99">
        <f t="shared" si="12"/>
        <v>0.51020408163265307</v>
      </c>
      <c r="E99">
        <f t="shared" si="13"/>
        <v>4.7838490234803466E-2</v>
      </c>
      <c r="F99">
        <f t="shared" si="14"/>
        <v>-0.22646477946017129</v>
      </c>
      <c r="G99">
        <v>0</v>
      </c>
      <c r="H99">
        <f t="shared" si="15"/>
        <v>0.27430326969497476</v>
      </c>
      <c r="I99">
        <f t="shared" si="16"/>
        <v>-1.1005636329070294</v>
      </c>
      <c r="J99">
        <f t="shared" si="17"/>
        <v>1.1005636329070294</v>
      </c>
      <c r="K99">
        <f t="shared" si="18"/>
        <v>0.51374664671956227</v>
      </c>
      <c r="L99">
        <f t="shared" si="19"/>
        <v>0.48625335328043789</v>
      </c>
      <c r="M99">
        <f t="shared" si="20"/>
        <v>1.9464847243000454</v>
      </c>
      <c r="N99">
        <f t="shared" si="21"/>
        <v>2.0565410875907482</v>
      </c>
    </row>
    <row r="100" spans="1:14" x14ac:dyDescent="0.25">
      <c r="A100" s="4">
        <f>IF('True_Odds_Calculator_2-way'!A101="","",'True_Odds_Calculator_2-way'!A101)</f>
        <v>1.74</v>
      </c>
      <c r="B100" s="4">
        <f>IF('True_Odds_Calculator_2-way'!B101="","",'True_Odds_Calculator_2-way'!B101)</f>
        <v>2.0699999999999998</v>
      </c>
      <c r="C100" s="4">
        <f t="shared" si="11"/>
        <v>0.57471264367816088</v>
      </c>
      <c r="D100">
        <f t="shared" si="12"/>
        <v>0.48309178743961356</v>
      </c>
      <c r="E100">
        <f t="shared" si="13"/>
        <v>5.7804431117774335E-2</v>
      </c>
      <c r="F100">
        <f t="shared" si="14"/>
        <v>-0.21983452718085417</v>
      </c>
      <c r="G100">
        <v>0</v>
      </c>
      <c r="H100">
        <f t="shared" si="15"/>
        <v>0.27763895829862845</v>
      </c>
      <c r="I100">
        <f t="shared" si="16"/>
        <v>-1.1238083413904847</v>
      </c>
      <c r="J100">
        <f t="shared" si="17"/>
        <v>1.1238083413904847</v>
      </c>
      <c r="K100">
        <f t="shared" si="18"/>
        <v>0.54596531905155732</v>
      </c>
      <c r="L100">
        <f t="shared" si="19"/>
        <v>0.45403468094844279</v>
      </c>
      <c r="M100">
        <f t="shared" si="20"/>
        <v>1.8316181726289591</v>
      </c>
      <c r="N100">
        <f t="shared" si="21"/>
        <v>2.2024749252878184</v>
      </c>
    </row>
    <row r="101" spans="1:14" x14ac:dyDescent="0.25">
      <c r="A101" s="4">
        <f>IF('True_Odds_Calculator_2-way'!A102="","",'True_Odds_Calculator_2-way'!A102)</f>
        <v>1.63</v>
      </c>
      <c r="B101" s="4">
        <f>IF('True_Odds_Calculator_2-way'!B102="","",'True_Odds_Calculator_2-way'!B102)</f>
        <v>2.2599999999999998</v>
      </c>
      <c r="C101" s="4">
        <f t="shared" si="11"/>
        <v>0.61349693251533743</v>
      </c>
      <c r="D101">
        <f t="shared" si="12"/>
        <v>0.44247787610619471</v>
      </c>
      <c r="E101">
        <f t="shared" si="13"/>
        <v>5.5974808621532146E-2</v>
      </c>
      <c r="F101">
        <f t="shared" si="14"/>
        <v>-0.21548401107551984</v>
      </c>
      <c r="G101">
        <v>0</v>
      </c>
      <c r="H101">
        <f t="shared" si="15"/>
        <v>0.27145881969705199</v>
      </c>
      <c r="I101">
        <f t="shared" si="16"/>
        <v>-1.122391716169123</v>
      </c>
      <c r="J101">
        <f t="shared" si="17"/>
        <v>1.122391716169123</v>
      </c>
      <c r="K101">
        <f t="shared" si="18"/>
        <v>0.58578643762690497</v>
      </c>
      <c r="L101">
        <f t="shared" si="19"/>
        <v>0.41421356237309503</v>
      </c>
      <c r="M101">
        <f t="shared" si="20"/>
        <v>1.7071067811865475</v>
      </c>
      <c r="N101">
        <f t="shared" si="21"/>
        <v>2.4142135623730949</v>
      </c>
    </row>
    <row r="102" spans="1:14" x14ac:dyDescent="0.25">
      <c r="A102" s="4">
        <f>IF('True_Odds_Calculator_2-way'!A103="","",'True_Odds_Calculator_2-way'!A103)</f>
        <v>1.72</v>
      </c>
      <c r="B102" s="4">
        <f>IF('True_Odds_Calculator_2-way'!B103="","",'True_Odds_Calculator_2-way'!B103)</f>
        <v>2.1</v>
      </c>
      <c r="C102" s="4">
        <f t="shared" si="11"/>
        <v>0.58139534883720934</v>
      </c>
      <c r="D102">
        <f t="shared" si="12"/>
        <v>0.47619047619047616</v>
      </c>
      <c r="E102">
        <f t="shared" si="13"/>
        <v>5.75858250276855E-2</v>
      </c>
      <c r="F102">
        <f t="shared" si="14"/>
        <v>-0.21926910299003322</v>
      </c>
      <c r="G102">
        <v>0</v>
      </c>
      <c r="H102">
        <f t="shared" si="15"/>
        <v>0.27685492801771872</v>
      </c>
      <c r="I102">
        <f t="shared" si="16"/>
        <v>-1.1236664374387368</v>
      </c>
      <c r="J102">
        <f t="shared" si="17"/>
        <v>1.1236664374387368</v>
      </c>
      <c r="K102">
        <f t="shared" si="18"/>
        <v>0.55277942512768541</v>
      </c>
      <c r="L102">
        <f t="shared" si="19"/>
        <v>0.44722057487231454</v>
      </c>
      <c r="M102">
        <f t="shared" si="20"/>
        <v>1.8090398349558905</v>
      </c>
      <c r="N102">
        <f t="shared" si="21"/>
        <v>2.2360330811826108</v>
      </c>
    </row>
    <row r="103" spans="1:14" x14ac:dyDescent="0.25">
      <c r="A103" s="4">
        <f>IF('True_Odds_Calculator_2-way'!A104="","",'True_Odds_Calculator_2-way'!A104)</f>
        <v>1.75</v>
      </c>
      <c r="B103" s="4">
        <f>IF('True_Odds_Calculator_2-way'!B104="","",'True_Odds_Calculator_2-way'!B104)</f>
        <v>2.0699999999999998</v>
      </c>
      <c r="C103" s="4">
        <f t="shared" si="11"/>
        <v>0.5714285714285714</v>
      </c>
      <c r="D103">
        <f t="shared" si="12"/>
        <v>0.48309178743961356</v>
      </c>
      <c r="E103">
        <f t="shared" si="13"/>
        <v>5.452035886818507E-2</v>
      </c>
      <c r="F103">
        <f t="shared" si="14"/>
        <v>-0.22153209109730843</v>
      </c>
      <c r="G103">
        <v>0</v>
      </c>
      <c r="H103">
        <f t="shared" si="15"/>
        <v>0.27605244996549344</v>
      </c>
      <c r="I103">
        <f t="shared" si="16"/>
        <v>-1.1162911443718952</v>
      </c>
      <c r="J103">
        <f t="shared" si="17"/>
        <v>1.1162911443718952</v>
      </c>
      <c r="K103">
        <f t="shared" si="18"/>
        <v>0.54430111450485674</v>
      </c>
      <c r="L103">
        <f t="shared" si="19"/>
        <v>0.45569888549514331</v>
      </c>
      <c r="M103">
        <f t="shared" si="20"/>
        <v>1.8372183582789212</v>
      </c>
      <c r="N103">
        <f t="shared" si="21"/>
        <v>2.194431524477928</v>
      </c>
    </row>
    <row r="104" spans="1:14" x14ac:dyDescent="0.25">
      <c r="A104" s="4">
        <f>IF('True_Odds_Calculator_2-way'!A105="","",'True_Odds_Calculator_2-way'!A105)</f>
        <v>1.78</v>
      </c>
      <c r="B104" s="4">
        <f>IF('True_Odds_Calculator_2-way'!B105="","",'True_Odds_Calculator_2-way'!B105)</f>
        <v>2.0299999999999998</v>
      </c>
      <c r="C104" s="4">
        <f t="shared" si="11"/>
        <v>0.5617977528089888</v>
      </c>
      <c r="D104">
        <f t="shared" si="12"/>
        <v>0.49261083743842371</v>
      </c>
      <c r="E104">
        <f t="shared" si="13"/>
        <v>5.4408590247412514E-2</v>
      </c>
      <c r="F104">
        <f t="shared" si="14"/>
        <v>-0.22233907123484808</v>
      </c>
      <c r="G104">
        <v>0</v>
      </c>
      <c r="H104">
        <f t="shared" si="15"/>
        <v>0.27674766148226054</v>
      </c>
      <c r="I104">
        <f t="shared" si="16"/>
        <v>-1.1156657127357013</v>
      </c>
      <c r="J104">
        <f t="shared" si="17"/>
        <v>1.1156657127357013</v>
      </c>
      <c r="K104">
        <f t="shared" si="18"/>
        <v>0.53469666555255058</v>
      </c>
      <c r="L104">
        <f t="shared" si="19"/>
        <v>0.46530333444744953</v>
      </c>
      <c r="M104">
        <f t="shared" si="20"/>
        <v>1.8702192559338466</v>
      </c>
      <c r="N104">
        <f t="shared" si="21"/>
        <v>2.149135684117772</v>
      </c>
    </row>
    <row r="105" spans="1:14" x14ac:dyDescent="0.25">
      <c r="A105" s="4">
        <f>IF('True_Odds_Calculator_2-way'!A106="","",'True_Odds_Calculator_2-way'!A106)</f>
        <v>1.65</v>
      </c>
      <c r="B105" s="4">
        <f>IF('True_Odds_Calculator_2-way'!B106="","",'True_Odds_Calculator_2-way'!B106)</f>
        <v>2.23</v>
      </c>
      <c r="C105" s="4">
        <f t="shared" si="11"/>
        <v>0.60606060606060608</v>
      </c>
      <c r="D105">
        <f t="shared" si="12"/>
        <v>0.44843049327354262</v>
      </c>
      <c r="E105">
        <f t="shared" si="13"/>
        <v>5.4491099334148752E-2</v>
      </c>
      <c r="F105">
        <f t="shared" si="14"/>
        <v>-0.21728495719527108</v>
      </c>
      <c r="G105">
        <v>0</v>
      </c>
      <c r="H105">
        <f t="shared" si="15"/>
        <v>0.27177605652941977</v>
      </c>
      <c r="I105">
        <f t="shared" si="16"/>
        <v>-1.1183835382312353</v>
      </c>
      <c r="J105">
        <f t="shared" si="17"/>
        <v>1.1183835382312353</v>
      </c>
      <c r="K105">
        <f t="shared" si="18"/>
        <v>0.57905579514504757</v>
      </c>
      <c r="L105">
        <f t="shared" si="19"/>
        <v>0.42094420485495265</v>
      </c>
      <c r="M105">
        <f t="shared" si="20"/>
        <v>1.7269492998503024</v>
      </c>
      <c r="N105">
        <f t="shared" si="21"/>
        <v>2.3756117520244189</v>
      </c>
    </row>
    <row r="106" spans="1:14" x14ac:dyDescent="0.25">
      <c r="A106" s="4">
        <f>IF('True_Odds_Calculator_2-way'!A107="","",'True_Odds_Calculator_2-way'!A107)</f>
        <v>1.81</v>
      </c>
      <c r="B106" s="4">
        <f>IF('True_Odds_Calculator_2-way'!B107="","",'True_Odds_Calculator_2-way'!B107)</f>
        <v>2.02</v>
      </c>
      <c r="C106" s="4">
        <f t="shared" si="11"/>
        <v>0.5524861878453039</v>
      </c>
      <c r="D106">
        <f t="shared" si="12"/>
        <v>0.49504950495049505</v>
      </c>
      <c r="E106">
        <f t="shared" si="13"/>
        <v>4.7535692795798834E-2</v>
      </c>
      <c r="F106">
        <f t="shared" si="14"/>
        <v>-0.22597232098900499</v>
      </c>
      <c r="G106">
        <v>0</v>
      </c>
      <c r="H106">
        <f t="shared" si="15"/>
        <v>0.27350801378480388</v>
      </c>
      <c r="I106">
        <f t="shared" si="16"/>
        <v>-1.1001639366407492</v>
      </c>
      <c r="J106">
        <f t="shared" si="17"/>
        <v>1.1001639366407492</v>
      </c>
      <c r="K106">
        <f t="shared" si="18"/>
        <v>0.52878359784482387</v>
      </c>
      <c r="L106">
        <f t="shared" si="19"/>
        <v>0.47121640215517624</v>
      </c>
      <c r="M106">
        <f t="shared" si="20"/>
        <v>1.8911327886790064</v>
      </c>
      <c r="N106">
        <f t="shared" si="21"/>
        <v>2.1221672153735645</v>
      </c>
    </row>
    <row r="107" spans="1:14" x14ac:dyDescent="0.25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2.02</v>
      </c>
      <c r="C107" s="4">
        <f t="shared" si="11"/>
        <v>0.5617977528089888</v>
      </c>
      <c r="D107">
        <f t="shared" si="12"/>
        <v>0.49504950495049505</v>
      </c>
      <c r="E107">
        <f t="shared" si="13"/>
        <v>5.6847257759483849E-2</v>
      </c>
      <c r="F107">
        <f t="shared" si="14"/>
        <v>-0.22127044165090659</v>
      </c>
      <c r="G107">
        <v>0</v>
      </c>
      <c r="H107">
        <f t="shared" si="15"/>
        <v>0.2781176994103905</v>
      </c>
      <c r="I107">
        <f t="shared" si="16"/>
        <v>-1.1211213233271877</v>
      </c>
      <c r="J107">
        <f t="shared" si="17"/>
        <v>1.1211213233271877</v>
      </c>
      <c r="K107">
        <f t="shared" si="18"/>
        <v>0.5334828131703736</v>
      </c>
      <c r="L107">
        <f t="shared" si="19"/>
        <v>0.46651718682962634</v>
      </c>
      <c r="M107">
        <f t="shared" si="20"/>
        <v>1.8744746321952062</v>
      </c>
      <c r="N107">
        <f t="shared" si="21"/>
        <v>2.1435437497937313</v>
      </c>
    </row>
    <row r="108" spans="1:14" x14ac:dyDescent="0.25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1.82</v>
      </c>
      <c r="C108" s="4">
        <f t="shared" si="11"/>
        <v>0.4854368932038835</v>
      </c>
      <c r="D108">
        <f t="shared" si="12"/>
        <v>0.54945054945054939</v>
      </c>
      <c r="E108">
        <f t="shared" si="13"/>
        <v>3.4887442654432999E-2</v>
      </c>
      <c r="F108">
        <f t="shared" si="14"/>
        <v>-0.2318361250400085</v>
      </c>
      <c r="G108">
        <v>0</v>
      </c>
      <c r="H108">
        <f t="shared" si="15"/>
        <v>0.26672356769444144</v>
      </c>
      <c r="I108">
        <f t="shared" si="16"/>
        <v>-1.0726058003503602</v>
      </c>
      <c r="J108">
        <f t="shared" si="17"/>
        <v>1.0726058003503602</v>
      </c>
      <c r="K108">
        <f t="shared" si="18"/>
        <v>0.46795400693555494</v>
      </c>
      <c r="L108">
        <f t="shared" si="19"/>
        <v>0.53204599306444489</v>
      </c>
      <c r="M108">
        <f t="shared" si="20"/>
        <v>2.1369621483713819</v>
      </c>
      <c r="N108">
        <f t="shared" si="21"/>
        <v>1.8795367562872962</v>
      </c>
    </row>
    <row r="109" spans="1:14" x14ac:dyDescent="0.25">
      <c r="A109" s="4">
        <f>IF('True_Odds_Calculator_2-way'!A110="","",'True_Odds_Calculator_2-way'!A110)</f>
        <v>1.93</v>
      </c>
      <c r="B109" s="4">
        <f>IF('True_Odds_Calculator_2-way'!B110="","",'True_Odds_Calculator_2-way'!B110)</f>
        <v>1.94</v>
      </c>
      <c r="C109" s="4">
        <f t="shared" si="11"/>
        <v>0.5181347150259068</v>
      </c>
      <c r="D109">
        <f t="shared" si="12"/>
        <v>0.51546391752577325</v>
      </c>
      <c r="E109">
        <f t="shared" si="13"/>
        <v>3.3598632551679941E-2</v>
      </c>
      <c r="F109">
        <f t="shared" si="14"/>
        <v>-0.2334811174616741</v>
      </c>
      <c r="G109">
        <v>0</v>
      </c>
      <c r="H109">
        <f t="shared" si="15"/>
        <v>0.26707975001335404</v>
      </c>
      <c r="I109">
        <f t="shared" si="16"/>
        <v>-1.0695340092890231</v>
      </c>
      <c r="J109">
        <f t="shared" si="17"/>
        <v>1.0695340092890231</v>
      </c>
      <c r="K109">
        <f t="shared" si="18"/>
        <v>0.50133690795359842</v>
      </c>
      <c r="L109">
        <f t="shared" si="19"/>
        <v>0.49866309204640175</v>
      </c>
      <c r="M109">
        <f t="shared" si="20"/>
        <v>1.9946666286387909</v>
      </c>
      <c r="N109">
        <f t="shared" si="21"/>
        <v>2.0053619687316817</v>
      </c>
    </row>
    <row r="110" spans="1:14" x14ac:dyDescent="0.25">
      <c r="A110" s="4">
        <f>IF('True_Odds_Calculator_2-way'!A111="","",'True_Odds_Calculator_2-way'!A111)</f>
        <v>2.38</v>
      </c>
      <c r="B110" s="4">
        <f>IF('True_Odds_Calculator_2-way'!B111="","",'True_Odds_Calculator_2-way'!B111)</f>
        <v>1.62</v>
      </c>
      <c r="C110" s="4">
        <f t="shared" si="11"/>
        <v>0.42016806722689076</v>
      </c>
      <c r="D110">
        <f t="shared" si="12"/>
        <v>0.61728395061728392</v>
      </c>
      <c r="E110">
        <f t="shared" si="13"/>
        <v>3.7452017844174623E-2</v>
      </c>
      <c r="F110">
        <f t="shared" si="14"/>
        <v>-0.22191098661686903</v>
      </c>
      <c r="G110">
        <v>0</v>
      </c>
      <c r="H110">
        <f t="shared" si="15"/>
        <v>0.25936300446104366</v>
      </c>
      <c r="I110">
        <f t="shared" si="16"/>
        <v>-1.0810968751610261</v>
      </c>
      <c r="J110">
        <f t="shared" si="17"/>
        <v>1.0810968751610261</v>
      </c>
      <c r="K110">
        <f t="shared" si="18"/>
        <v>0.4012980084049661</v>
      </c>
      <c r="L110">
        <f t="shared" si="19"/>
        <v>0.59870199159503401</v>
      </c>
      <c r="M110">
        <f t="shared" si="20"/>
        <v>2.4919136877222163</v>
      </c>
      <c r="N110">
        <f t="shared" si="21"/>
        <v>1.6702800625998362</v>
      </c>
    </row>
    <row r="111" spans="1:14" x14ac:dyDescent="0.25">
      <c r="A111" s="4">
        <f>IF('True_Odds_Calculator_2-way'!A112="","",'True_Odds_Calculator_2-way'!A112)</f>
        <v>2.4700000000000002</v>
      </c>
      <c r="B111" s="4">
        <f>IF('True_Odds_Calculator_2-way'!B112="","",'True_Odds_Calculator_2-way'!B112)</f>
        <v>1.58</v>
      </c>
      <c r="C111" s="4">
        <f t="shared" si="11"/>
        <v>0.40485829959514169</v>
      </c>
      <c r="D111">
        <f t="shared" si="12"/>
        <v>0.63291139240506322</v>
      </c>
      <c r="E111">
        <f t="shared" si="13"/>
        <v>3.7769692000204858E-2</v>
      </c>
      <c r="F111">
        <f t="shared" si="14"/>
        <v>-0.2184697381233025</v>
      </c>
      <c r="G111">
        <v>0</v>
      </c>
      <c r="H111">
        <f t="shared" si="15"/>
        <v>0.25623943012350736</v>
      </c>
      <c r="I111">
        <f t="shared" si="16"/>
        <v>-1.0829972051127188</v>
      </c>
      <c r="J111">
        <f t="shared" si="17"/>
        <v>1.0829972051127188</v>
      </c>
      <c r="K111">
        <f t="shared" si="18"/>
        <v>0.3858015922237128</v>
      </c>
      <c r="L111">
        <f t="shared" si="19"/>
        <v>0.61419840777628731</v>
      </c>
      <c r="M111">
        <f t="shared" si="20"/>
        <v>2.5920058915156967</v>
      </c>
      <c r="N111">
        <f t="shared" si="21"/>
        <v>1.6281383789653769</v>
      </c>
    </row>
    <row r="112" spans="1:14" x14ac:dyDescent="0.25">
      <c r="A112" s="4">
        <f>IF('True_Odds_Calculator_2-way'!A113="","",'True_Odds_Calculator_2-way'!A113)</f>
        <v>1.79</v>
      </c>
      <c r="B112" s="4">
        <f>IF('True_Odds_Calculator_2-way'!B113="","",'True_Odds_Calculator_2-way'!B113)</f>
        <v>2.09</v>
      </c>
      <c r="C112" s="4">
        <f t="shared" si="11"/>
        <v>0.55865921787709494</v>
      </c>
      <c r="D112">
        <f t="shared" si="12"/>
        <v>0.47846889952153115</v>
      </c>
      <c r="E112">
        <f t="shared" si="13"/>
        <v>3.7128117398625982E-2</v>
      </c>
      <c r="F112">
        <f t="shared" si="14"/>
        <v>-0.23017294378658693</v>
      </c>
      <c r="G112">
        <v>0</v>
      </c>
      <c r="H112">
        <f t="shared" si="15"/>
        <v>0.26730106118521291</v>
      </c>
      <c r="I112">
        <f t="shared" si="16"/>
        <v>-1.077638764691236</v>
      </c>
      <c r="J112">
        <f t="shared" si="17"/>
        <v>1.077638764691236</v>
      </c>
      <c r="K112">
        <f t="shared" si="18"/>
        <v>0.54015086574792148</v>
      </c>
      <c r="L112">
        <f t="shared" si="19"/>
        <v>0.45984913425207868</v>
      </c>
      <c r="M112">
        <f t="shared" si="20"/>
        <v>1.8513346241060764</v>
      </c>
      <c r="N112">
        <f t="shared" si="21"/>
        <v>2.1746262535134471</v>
      </c>
    </row>
    <row r="113" spans="1:14" x14ac:dyDescent="0.25">
      <c r="A113" s="4">
        <f>IF('True_Odds_Calculator_2-way'!A114="","",'True_Odds_Calculator_2-way'!A114)</f>
        <v>1.98</v>
      </c>
      <c r="B113" s="4">
        <f>IF('True_Odds_Calculator_2-way'!B114="","",'True_Odds_Calculator_2-way'!B114)</f>
        <v>1.88</v>
      </c>
      <c r="C113" s="4">
        <f t="shared" si="11"/>
        <v>0.50505050505050508</v>
      </c>
      <c r="D113">
        <f t="shared" si="12"/>
        <v>0.53191489361702127</v>
      </c>
      <c r="E113">
        <f t="shared" si="13"/>
        <v>3.6965398667526461E-2</v>
      </c>
      <c r="F113">
        <f t="shared" si="14"/>
        <v>-0.23167848699763582</v>
      </c>
      <c r="G113">
        <v>0</v>
      </c>
      <c r="H113">
        <f t="shared" si="15"/>
        <v>0.26864388566516229</v>
      </c>
      <c r="I113">
        <f t="shared" si="16"/>
        <v>-1.0768262306348704</v>
      </c>
      <c r="J113">
        <f t="shared" si="17"/>
        <v>1.0768262306348704</v>
      </c>
      <c r="K113">
        <f t="shared" si="18"/>
        <v>0.4865494129951195</v>
      </c>
      <c r="L113">
        <f t="shared" si="19"/>
        <v>0.51345058700488033</v>
      </c>
      <c r="M113">
        <f t="shared" si="20"/>
        <v>2.0552897060221729</v>
      </c>
      <c r="N113">
        <f t="shared" si="21"/>
        <v>1.947607082958686</v>
      </c>
    </row>
    <row r="114" spans="1:14" x14ac:dyDescent="0.25">
      <c r="A114" s="4">
        <f>IF('True_Odds_Calculator_2-way'!A115="","",'True_Odds_Calculator_2-way'!A115)</f>
        <v>1.89</v>
      </c>
      <c r="B114" s="4">
        <f>IF('True_Odds_Calculator_2-way'!B115="","",'True_Odds_Calculator_2-way'!B115)</f>
        <v>1.96</v>
      </c>
      <c r="C114" s="4">
        <f t="shared" si="11"/>
        <v>0.52910052910052918</v>
      </c>
      <c r="D114">
        <f t="shared" si="12"/>
        <v>0.51020408163265307</v>
      </c>
      <c r="E114">
        <f t="shared" si="13"/>
        <v>3.9304610733182255E-2</v>
      </c>
      <c r="F114">
        <f t="shared" si="14"/>
        <v>-0.23064463880790409</v>
      </c>
      <c r="G114">
        <v>0</v>
      </c>
      <c r="H114">
        <f t="shared" si="15"/>
        <v>0.26994924954108634</v>
      </c>
      <c r="I114">
        <f t="shared" si="16"/>
        <v>-1.0818558060197889</v>
      </c>
      <c r="J114">
        <f t="shared" si="17"/>
        <v>1.0818558060197889</v>
      </c>
      <c r="K114">
        <f t="shared" si="18"/>
        <v>0.50946284766703676</v>
      </c>
      <c r="L114">
        <f t="shared" si="19"/>
        <v>0.49053715233296324</v>
      </c>
      <c r="M114">
        <f t="shared" si="20"/>
        <v>1.9628516673576117</v>
      </c>
      <c r="N114">
        <f t="shared" si="21"/>
        <v>2.0385815737789974</v>
      </c>
    </row>
    <row r="115" spans="1:14" x14ac:dyDescent="0.25">
      <c r="A115" s="4">
        <f>IF('True_Odds_Calculator_2-way'!A116="","",'True_Odds_Calculator_2-way'!A116)</f>
        <v>2.33</v>
      </c>
      <c r="B115" s="4">
        <f>IF('True_Odds_Calculator_2-way'!B116="","",'True_Odds_Calculator_2-way'!B116)</f>
        <v>1.63</v>
      </c>
      <c r="C115" s="4">
        <f t="shared" si="11"/>
        <v>0.42918454935622319</v>
      </c>
      <c r="D115">
        <f t="shared" si="12"/>
        <v>0.61349693251533743</v>
      </c>
      <c r="E115">
        <f t="shared" si="13"/>
        <v>4.2681481871560623E-2</v>
      </c>
      <c r="F115">
        <f t="shared" si="14"/>
        <v>-0.22062192264145974</v>
      </c>
      <c r="G115">
        <v>0</v>
      </c>
      <c r="H115">
        <f t="shared" si="15"/>
        <v>0.26330340451302037</v>
      </c>
      <c r="I115">
        <f t="shared" si="16"/>
        <v>-1.0924558755741036</v>
      </c>
      <c r="J115">
        <f t="shared" si="17"/>
        <v>1.0924558755741036</v>
      </c>
      <c r="K115">
        <f t="shared" si="18"/>
        <v>0.40766968306220203</v>
      </c>
      <c r="L115">
        <f t="shared" si="19"/>
        <v>0.59233031693779803</v>
      </c>
      <c r="M115">
        <f t="shared" si="20"/>
        <v>2.4529663145135583</v>
      </c>
      <c r="N115">
        <f t="shared" si="21"/>
        <v>1.688247201611685</v>
      </c>
    </row>
    <row r="116" spans="1:14" x14ac:dyDescent="0.25">
      <c r="A116" s="4">
        <f>IF('True_Odds_Calculator_2-way'!A117="","",'True_Odds_Calculator_2-way'!A117)</f>
        <v>2.48</v>
      </c>
      <c r="B116" s="4">
        <f>IF('True_Odds_Calculator_2-way'!B117="","",'True_Odds_Calculator_2-way'!B117)</f>
        <v>1.56</v>
      </c>
      <c r="C116" s="4">
        <f t="shared" si="11"/>
        <v>0.40322580645161293</v>
      </c>
      <c r="D116">
        <f t="shared" si="12"/>
        <v>0.64102564102564097</v>
      </c>
      <c r="E116">
        <f t="shared" si="13"/>
        <v>4.4251447477253958E-2</v>
      </c>
      <c r="F116">
        <f t="shared" si="14"/>
        <v>-0.2142266335814722</v>
      </c>
      <c r="G116">
        <v>0</v>
      </c>
      <c r="H116">
        <f t="shared" si="15"/>
        <v>0.25847808105872622</v>
      </c>
      <c r="I116">
        <f t="shared" si="16"/>
        <v>-1.0984369379093673</v>
      </c>
      <c r="J116">
        <f t="shared" si="17"/>
        <v>1.0984369379093673</v>
      </c>
      <c r="K116">
        <f t="shared" si="18"/>
        <v>0.38085275449922101</v>
      </c>
      <c r="L116">
        <f t="shared" si="19"/>
        <v>0.61914724550077893</v>
      </c>
      <c r="M116">
        <f t="shared" si="20"/>
        <v>2.6256866681058635</v>
      </c>
      <c r="N116">
        <f t="shared" si="21"/>
        <v>1.6151246852292456</v>
      </c>
    </row>
    <row r="117" spans="1:14" x14ac:dyDescent="0.25">
      <c r="A117" s="4">
        <f>IF('True_Odds_Calculator_2-way'!A118="","",'True_Odds_Calculator_2-way'!A118)</f>
        <v>2.41</v>
      </c>
      <c r="B117" s="4">
        <f>IF('True_Odds_Calculator_2-way'!B118="","",'True_Odds_Calculator_2-way'!B118)</f>
        <v>1.59</v>
      </c>
      <c r="C117" s="4">
        <f t="shared" si="11"/>
        <v>0.41493775933609955</v>
      </c>
      <c r="D117">
        <f t="shared" si="12"/>
        <v>0.62893081761006286</v>
      </c>
      <c r="E117">
        <f t="shared" si="13"/>
        <v>4.3868576946162419E-2</v>
      </c>
      <c r="F117">
        <f t="shared" si="14"/>
        <v>-0.21709856729037824</v>
      </c>
      <c r="G117">
        <v>0</v>
      </c>
      <c r="H117">
        <f t="shared" si="15"/>
        <v>0.2609671442365406</v>
      </c>
      <c r="I117">
        <f t="shared" si="16"/>
        <v>-1.096388414840588</v>
      </c>
      <c r="J117">
        <f t="shared" si="17"/>
        <v>1.096388414840588</v>
      </c>
      <c r="K117">
        <f t="shared" si="18"/>
        <v>0.39278722232425073</v>
      </c>
      <c r="L117">
        <f t="shared" si="19"/>
        <v>0.60721277767574933</v>
      </c>
      <c r="M117">
        <f t="shared" si="20"/>
        <v>2.5459076649252292</v>
      </c>
      <c r="N117">
        <f t="shared" si="21"/>
        <v>1.6468691647559472</v>
      </c>
    </row>
    <row r="118" spans="1:14" x14ac:dyDescent="0.25">
      <c r="A118" s="4">
        <f>IF('True_Odds_Calculator_2-way'!A119="","",'True_Odds_Calculator_2-way'!A119)</f>
        <v>2.27</v>
      </c>
      <c r="B118" s="4">
        <f>IF('True_Odds_Calculator_2-way'!B119="","",'True_Odds_Calculator_2-way'!B119)</f>
        <v>1.63</v>
      </c>
      <c r="C118" s="4">
        <f t="shared" si="11"/>
        <v>0.44052863436123346</v>
      </c>
      <c r="D118">
        <f t="shared" si="12"/>
        <v>0.61349693251533743</v>
      </c>
      <c r="E118">
        <f t="shared" si="13"/>
        <v>5.4025566876570785E-2</v>
      </c>
      <c r="F118">
        <f t="shared" si="14"/>
        <v>-0.21623739898921657</v>
      </c>
      <c r="G118">
        <v>0</v>
      </c>
      <c r="H118">
        <f t="shared" si="15"/>
        <v>0.27026296586578741</v>
      </c>
      <c r="I118">
        <f t="shared" si="16"/>
        <v>-1.1179641181758959</v>
      </c>
      <c r="J118">
        <f t="shared" si="17"/>
        <v>1.1179641181758959</v>
      </c>
      <c r="K118">
        <f t="shared" si="18"/>
        <v>0.41325482961333515</v>
      </c>
      <c r="L118">
        <f t="shared" si="19"/>
        <v>0.58674517038666496</v>
      </c>
      <c r="M118">
        <f t="shared" si="20"/>
        <v>2.4198144300833877</v>
      </c>
      <c r="N118">
        <f t="shared" si="21"/>
        <v>1.7043173944508145</v>
      </c>
    </row>
    <row r="119" spans="1:14" x14ac:dyDescent="0.25">
      <c r="A119" s="4">
        <f>IF('True_Odds_Calculator_2-way'!A120="","",'True_Odds_Calculator_2-way'!A120)</f>
        <v>2.78</v>
      </c>
      <c r="B119" s="4">
        <f>IF('True_Odds_Calculator_2-way'!B120="","",'True_Odds_Calculator_2-way'!B120)</f>
        <v>1.46</v>
      </c>
      <c r="C119" s="4">
        <f t="shared" si="11"/>
        <v>0.35971223021582738</v>
      </c>
      <c r="D119">
        <f t="shared" si="12"/>
        <v>0.68493150684931503</v>
      </c>
      <c r="E119">
        <f t="shared" si="13"/>
        <v>4.4643737065142464E-2</v>
      </c>
      <c r="F119">
        <f t="shared" si="14"/>
        <v>-0.20173450280871186</v>
      </c>
      <c r="G119">
        <v>0</v>
      </c>
      <c r="H119">
        <f t="shared" si="15"/>
        <v>0.24637823987385435</v>
      </c>
      <c r="I119">
        <f t="shared" si="16"/>
        <v>-1.1051241842563382</v>
      </c>
      <c r="J119">
        <f t="shared" si="17"/>
        <v>1.1051241842563382</v>
      </c>
      <c r="K119">
        <f t="shared" si="18"/>
        <v>0.33702703187052235</v>
      </c>
      <c r="L119">
        <f t="shared" si="19"/>
        <v>0.66297296812947748</v>
      </c>
      <c r="M119">
        <f t="shared" si="20"/>
        <v>2.9671210479762817</v>
      </c>
      <c r="N119">
        <f t="shared" si="21"/>
        <v>1.5083571247579157</v>
      </c>
    </row>
    <row r="120" spans="1:14" x14ac:dyDescent="0.25">
      <c r="A120" s="4">
        <f>IF('True_Odds_Calculator_2-way'!A121="","",'True_Odds_Calculator_2-way'!A121)</f>
        <v>2.5</v>
      </c>
      <c r="B120" s="4">
        <f>IF('True_Odds_Calculator_2-way'!B121="","",'True_Odds_Calculator_2-way'!B121)</f>
        <v>1.56</v>
      </c>
      <c r="C120" s="4">
        <f t="shared" si="11"/>
        <v>0.4</v>
      </c>
      <c r="D120">
        <f t="shared" si="12"/>
        <v>0.64102564102564097</v>
      </c>
      <c r="E120">
        <f t="shared" si="13"/>
        <v>4.102564102564088E-2</v>
      </c>
      <c r="F120">
        <f t="shared" si="14"/>
        <v>-0.21538461538461551</v>
      </c>
      <c r="G120">
        <v>0</v>
      </c>
      <c r="H120">
        <f t="shared" si="15"/>
        <v>0.25641025641025639</v>
      </c>
      <c r="I120">
        <f t="shared" si="16"/>
        <v>-1.0910894511799616</v>
      </c>
      <c r="J120">
        <f t="shared" si="17"/>
        <v>1.0910894511799616</v>
      </c>
      <c r="K120">
        <f t="shared" si="18"/>
        <v>0.3792714244586895</v>
      </c>
      <c r="L120">
        <f t="shared" si="19"/>
        <v>0.62072857554131078</v>
      </c>
      <c r="M120">
        <f t="shared" si="20"/>
        <v>2.6366341767699417</v>
      </c>
      <c r="N120">
        <f t="shared" si="21"/>
        <v>1.6110100926607782</v>
      </c>
    </row>
    <row r="121" spans="1:14" x14ac:dyDescent="0.25">
      <c r="A121" s="4">
        <f>IF('True_Odds_Calculator_2-way'!A122="","",'True_Odds_Calculator_2-way'!A122)</f>
        <v>2.0099999999999998</v>
      </c>
      <c r="B121" s="4">
        <f>IF('True_Odds_Calculator_2-way'!B122="","",'True_Odds_Calculator_2-way'!B122)</f>
        <v>1.86</v>
      </c>
      <c r="C121" s="4">
        <f t="shared" si="11"/>
        <v>0.49751243781094534</v>
      </c>
      <c r="D121">
        <f t="shared" si="12"/>
        <v>0.5376344086021505</v>
      </c>
      <c r="E121">
        <f t="shared" si="13"/>
        <v>3.5146846413095734E-2</v>
      </c>
      <c r="F121">
        <f t="shared" si="14"/>
        <v>-0.2323329588616061</v>
      </c>
      <c r="G121">
        <v>0</v>
      </c>
      <c r="H121">
        <f t="shared" si="15"/>
        <v>0.26747980527470178</v>
      </c>
      <c r="I121">
        <f t="shared" si="16"/>
        <v>-1.0729761966090035</v>
      </c>
      <c r="J121">
        <f t="shared" si="17"/>
        <v>1.0729761966090035</v>
      </c>
      <c r="K121">
        <f t="shared" si="18"/>
        <v>0.47991416249720437</v>
      </c>
      <c r="L121">
        <f t="shared" si="19"/>
        <v>0.52008583750279591</v>
      </c>
      <c r="M121">
        <f t="shared" si="20"/>
        <v>2.0837059585750928</v>
      </c>
      <c r="N121">
        <f t="shared" si="21"/>
        <v>1.9227595290837431</v>
      </c>
    </row>
    <row r="122" spans="1:14" x14ac:dyDescent="0.25">
      <c r="A122" s="4">
        <f>IF('True_Odds_Calculator_2-way'!A123="","",'True_Odds_Calculator_2-way'!A123)</f>
        <v>2.15</v>
      </c>
      <c r="B122" s="4">
        <f>IF('True_Odds_Calculator_2-way'!B123="","",'True_Odds_Calculator_2-way'!B123)</f>
        <v>1.74</v>
      </c>
      <c r="C122" s="4">
        <f t="shared" si="11"/>
        <v>0.46511627906976744</v>
      </c>
      <c r="D122">
        <f t="shared" si="12"/>
        <v>0.57471264367816088</v>
      </c>
      <c r="E122">
        <f t="shared" si="13"/>
        <v>3.9828922747928264E-2</v>
      </c>
      <c r="F122">
        <f t="shared" si="14"/>
        <v>-0.22747928361400704</v>
      </c>
      <c r="G122">
        <v>0</v>
      </c>
      <c r="H122">
        <f t="shared" si="15"/>
        <v>0.26730820636193531</v>
      </c>
      <c r="I122">
        <f t="shared" si="16"/>
        <v>-1.0840148207519444</v>
      </c>
      <c r="J122">
        <f t="shared" si="17"/>
        <v>1.0840148207519444</v>
      </c>
      <c r="K122">
        <f t="shared" si="18"/>
        <v>0.44511368892659747</v>
      </c>
      <c r="L122">
        <f t="shared" si="19"/>
        <v>0.55488631107340269</v>
      </c>
      <c r="M122">
        <f t="shared" si="20"/>
        <v>2.2466170438647359</v>
      </c>
      <c r="N122">
        <f t="shared" si="21"/>
        <v>1.8021709673564388</v>
      </c>
    </row>
    <row r="123" spans="1:14" x14ac:dyDescent="0.25">
      <c r="A123" s="4">
        <f>IF('True_Odds_Calculator_2-way'!A124="","",'True_Odds_Calculator_2-way'!A124)</f>
        <v>2.21</v>
      </c>
      <c r="B123" s="4">
        <f>IF('True_Odds_Calculator_2-way'!B124="","",'True_Odds_Calculator_2-way'!B124)</f>
        <v>1.71</v>
      </c>
      <c r="C123" s="4">
        <f t="shared" si="11"/>
        <v>0.45248868778280543</v>
      </c>
      <c r="D123">
        <f t="shared" si="12"/>
        <v>0.58479532163742687</v>
      </c>
      <c r="E123">
        <f t="shared" si="13"/>
        <v>3.7284009420232245E-2</v>
      </c>
      <c r="F123">
        <f t="shared" si="14"/>
        <v>-0.22732925828901074</v>
      </c>
      <c r="G123">
        <v>0</v>
      </c>
      <c r="H123">
        <f t="shared" si="15"/>
        <v>0.26461326770924293</v>
      </c>
      <c r="I123">
        <f t="shared" si="16"/>
        <v>-1.0788924165398663</v>
      </c>
      <c r="J123">
        <f t="shared" si="17"/>
        <v>1.0788924165398663</v>
      </c>
      <c r="K123">
        <f t="shared" si="18"/>
        <v>0.43375295009879905</v>
      </c>
      <c r="L123">
        <f t="shared" si="19"/>
        <v>0.56624704990120123</v>
      </c>
      <c r="M123">
        <f t="shared" si="20"/>
        <v>2.305459824013238</v>
      </c>
      <c r="N123">
        <f t="shared" si="21"/>
        <v>1.7660136157433048</v>
      </c>
    </row>
    <row r="124" spans="1:14" x14ac:dyDescent="0.25">
      <c r="A124" s="4">
        <f>IF('True_Odds_Calculator_2-way'!A125="","",'True_Odds_Calculator_2-way'!A125)</f>
        <v>2.27</v>
      </c>
      <c r="B124" s="4">
        <f>IF('True_Odds_Calculator_2-way'!B125="","",'True_Odds_Calculator_2-way'!B125)</f>
        <v>1.68</v>
      </c>
      <c r="C124" s="4">
        <f t="shared" si="11"/>
        <v>0.44052863436123346</v>
      </c>
      <c r="D124">
        <f t="shared" si="12"/>
        <v>0.59523809523809523</v>
      </c>
      <c r="E124">
        <f t="shared" si="13"/>
        <v>3.5766729599328695E-2</v>
      </c>
      <c r="F124">
        <f t="shared" si="14"/>
        <v>-0.22645269561569115</v>
      </c>
      <c r="G124">
        <v>0</v>
      </c>
      <c r="H124">
        <f t="shared" si="15"/>
        <v>0.2622194252150199</v>
      </c>
      <c r="I124">
        <f t="shared" si="16"/>
        <v>-1.0760778282064791</v>
      </c>
      <c r="J124">
        <f t="shared" si="17"/>
        <v>1.0760778282064791</v>
      </c>
      <c r="K124">
        <f t="shared" si="18"/>
        <v>0.42254374989680582</v>
      </c>
      <c r="L124">
        <f t="shared" si="19"/>
        <v>0.57745625010319412</v>
      </c>
      <c r="M124">
        <f t="shared" si="20"/>
        <v>2.3666188418222287</v>
      </c>
      <c r="N124">
        <f t="shared" si="21"/>
        <v>1.7317329231804059</v>
      </c>
    </row>
    <row r="125" spans="1:14" x14ac:dyDescent="0.25">
      <c r="A125" s="4">
        <f>IF('True_Odds_Calculator_2-way'!A126="","",'True_Odds_Calculator_2-way'!A126)</f>
        <v>1.75</v>
      </c>
      <c r="B125" s="4">
        <f>IF('True_Odds_Calculator_2-way'!B126="","",'True_Odds_Calculator_2-way'!B126)</f>
        <v>2.14</v>
      </c>
      <c r="C125" s="4">
        <f t="shared" si="11"/>
        <v>0.5714285714285714</v>
      </c>
      <c r="D125">
        <f t="shared" si="12"/>
        <v>0.46728971962616822</v>
      </c>
      <c r="E125">
        <f t="shared" si="13"/>
        <v>3.8718291054739673E-2</v>
      </c>
      <c r="F125">
        <f t="shared" si="14"/>
        <v>-0.22830440587449929</v>
      </c>
      <c r="G125">
        <v>0</v>
      </c>
      <c r="H125">
        <f t="shared" si="15"/>
        <v>0.26702269692923897</v>
      </c>
      <c r="I125">
        <f t="shared" si="16"/>
        <v>-1.0814761408717504</v>
      </c>
      <c r="J125">
        <f t="shared" si="17"/>
        <v>1.0814761408717504</v>
      </c>
      <c r="K125">
        <f t="shared" si="18"/>
        <v>0.55214846039654741</v>
      </c>
      <c r="L125">
        <f t="shared" si="19"/>
        <v>0.44785153960345248</v>
      </c>
      <c r="M125">
        <f t="shared" si="20"/>
        <v>1.8111071056538131</v>
      </c>
      <c r="N125">
        <f t="shared" si="21"/>
        <v>2.2328828005937953</v>
      </c>
    </row>
    <row r="126" spans="1:14" x14ac:dyDescent="0.25">
      <c r="A126" s="4">
        <f>IF('True_Odds_Calculator_2-way'!A127="","",'True_Odds_Calculator_2-way'!A127)</f>
        <v>2.13</v>
      </c>
      <c r="B126" s="4">
        <f>IF('True_Odds_Calculator_2-way'!B127="","",'True_Odds_Calculator_2-way'!B127)</f>
        <v>1.73</v>
      </c>
      <c r="C126" s="4">
        <f t="shared" si="11"/>
        <v>0.46948356807511737</v>
      </c>
      <c r="D126">
        <f t="shared" si="12"/>
        <v>0.5780346820809249</v>
      </c>
      <c r="E126">
        <f t="shared" si="13"/>
        <v>4.7518250156042274E-2</v>
      </c>
      <c r="F126">
        <f t="shared" si="14"/>
        <v>-0.22385953485847643</v>
      </c>
      <c r="G126">
        <v>0</v>
      </c>
      <c r="H126">
        <f t="shared" si="15"/>
        <v>0.27137778501451876</v>
      </c>
      <c r="I126">
        <f t="shared" si="16"/>
        <v>-1.1010304962695641</v>
      </c>
      <c r="J126">
        <f t="shared" si="17"/>
        <v>1.1010304962695641</v>
      </c>
      <c r="K126">
        <f t="shared" si="18"/>
        <v>0.44560014093190792</v>
      </c>
      <c r="L126">
        <f t="shared" si="19"/>
        <v>0.55439985906809197</v>
      </c>
      <c r="M126">
        <f t="shared" si="20"/>
        <v>2.244164460784607</v>
      </c>
      <c r="N126">
        <f t="shared" si="21"/>
        <v>1.8037522622767821</v>
      </c>
    </row>
    <row r="127" spans="1:14" x14ac:dyDescent="0.25">
      <c r="A127" s="4">
        <f>IF('True_Odds_Calculator_2-way'!A128="","",'True_Odds_Calculator_2-way'!A128)</f>
        <v>1.79</v>
      </c>
      <c r="B127" s="4">
        <f>IF('True_Odds_Calculator_2-way'!B128="","",'True_Odds_Calculator_2-way'!B128)</f>
        <v>2.0099999999999998</v>
      </c>
      <c r="C127" s="4">
        <f t="shared" si="11"/>
        <v>0.55865921787709494</v>
      </c>
      <c r="D127">
        <f t="shared" si="12"/>
        <v>0.49751243781094534</v>
      </c>
      <c r="E127">
        <f t="shared" si="13"/>
        <v>5.6171655688040278E-2</v>
      </c>
      <c r="F127">
        <f t="shared" si="14"/>
        <v>-0.22176825370354925</v>
      </c>
      <c r="G127">
        <v>0</v>
      </c>
      <c r="H127">
        <f t="shared" si="15"/>
        <v>0.27793990939158958</v>
      </c>
      <c r="I127">
        <f t="shared" si="16"/>
        <v>-1.1195043036766856</v>
      </c>
      <c r="J127">
        <f t="shared" si="17"/>
        <v>1.1195043036766856</v>
      </c>
      <c r="K127">
        <f t="shared" si="18"/>
        <v>0.53067052771078471</v>
      </c>
      <c r="L127">
        <f t="shared" si="19"/>
        <v>0.46932947228921518</v>
      </c>
      <c r="M127">
        <f t="shared" si="20"/>
        <v>1.884408399904582</v>
      </c>
      <c r="N127">
        <f t="shared" si="21"/>
        <v>2.1306993467134521</v>
      </c>
    </row>
    <row r="128" spans="1:14" x14ac:dyDescent="0.25">
      <c r="A128" s="4">
        <f>IF('True_Odds_Calculator_2-way'!A129="","",'True_Odds_Calculator_2-way'!A129)</f>
        <v>2</v>
      </c>
      <c r="B128" s="4">
        <f>IF('True_Odds_Calculator_2-way'!B129="","",'True_Odds_Calculator_2-way'!B129)</f>
        <v>1.81</v>
      </c>
      <c r="C128" s="4">
        <f t="shared" si="11"/>
        <v>0.5</v>
      </c>
      <c r="D128">
        <f t="shared" si="12"/>
        <v>0.5524861878453039</v>
      </c>
      <c r="E128">
        <f t="shared" si="13"/>
        <v>5.2486187845303789E-2</v>
      </c>
      <c r="F128">
        <f t="shared" si="14"/>
        <v>-0.22375690607734811</v>
      </c>
      <c r="G128">
        <v>0</v>
      </c>
      <c r="H128">
        <f t="shared" si="15"/>
        <v>0.27624309392265195</v>
      </c>
      <c r="I128">
        <f t="shared" si="16"/>
        <v>-1.1111111111111112</v>
      </c>
      <c r="J128">
        <f t="shared" si="17"/>
        <v>1.1111111111111112</v>
      </c>
      <c r="K128">
        <f t="shared" si="18"/>
        <v>0.47368421052631576</v>
      </c>
      <c r="L128">
        <f t="shared" si="19"/>
        <v>0.5263157894736844</v>
      </c>
      <c r="M128">
        <f t="shared" si="20"/>
        <v>2.1111111111111112</v>
      </c>
      <c r="N128">
        <f t="shared" si="21"/>
        <v>1.8999999999999992</v>
      </c>
    </row>
    <row r="129" spans="1:14" x14ac:dyDescent="0.25">
      <c r="A129" s="4">
        <f>IF('True_Odds_Calculator_2-way'!A130="","",'True_Odds_Calculator_2-way'!A130)</f>
        <v>2.06</v>
      </c>
      <c r="B129" s="4">
        <f>IF('True_Odds_Calculator_2-way'!B130="","",'True_Odds_Calculator_2-way'!B130)</f>
        <v>1.83</v>
      </c>
      <c r="C129" s="4">
        <f t="shared" si="11"/>
        <v>0.4854368932038835</v>
      </c>
      <c r="D129">
        <f t="shared" si="12"/>
        <v>0.54644808743169393</v>
      </c>
      <c r="E129">
        <f t="shared" si="13"/>
        <v>3.1884980635577431E-2</v>
      </c>
      <c r="F129">
        <f t="shared" si="14"/>
        <v>-0.2333810812244681</v>
      </c>
      <c r="G129">
        <v>0</v>
      </c>
      <c r="H129">
        <f t="shared" si="15"/>
        <v>0.26526606186004559</v>
      </c>
      <c r="I129">
        <f t="shared" si="16"/>
        <v>-1.0661247392009334</v>
      </c>
      <c r="J129">
        <f t="shared" si="17"/>
        <v>1.0661247392009334</v>
      </c>
      <c r="K129">
        <f t="shared" si="18"/>
        <v>0.46946324151730962</v>
      </c>
      <c r="L129">
        <f t="shared" si="19"/>
        <v>0.53053675848269044</v>
      </c>
      <c r="M129">
        <f t="shared" si="20"/>
        <v>2.1300922235529893</v>
      </c>
      <c r="N129">
        <f t="shared" si="21"/>
        <v>1.8848835335367746</v>
      </c>
    </row>
    <row r="130" spans="1:14" x14ac:dyDescent="0.25">
      <c r="A130" s="4">
        <f>IF('True_Odds_Calculator_2-way'!A131="","",'True_Odds_Calculator_2-way'!A131)</f>
        <v>1.61</v>
      </c>
      <c r="B130" s="4">
        <f>IF('True_Odds_Calculator_2-way'!B131="","",'True_Odds_Calculator_2-way'!B131)</f>
        <v>2.4</v>
      </c>
      <c r="C130" s="4">
        <f t="shared" si="11"/>
        <v>0.6211180124223602</v>
      </c>
      <c r="D130">
        <f t="shared" si="12"/>
        <v>0.41666666666666669</v>
      </c>
      <c r="E130">
        <f t="shared" si="13"/>
        <v>3.7784679089026829E-2</v>
      </c>
      <c r="F130">
        <f t="shared" si="14"/>
        <v>-0.22101449275362328</v>
      </c>
      <c r="G130">
        <v>0</v>
      </c>
      <c r="H130">
        <f t="shared" si="15"/>
        <v>0.25879917184265011</v>
      </c>
      <c r="I130">
        <f t="shared" si="16"/>
        <v>-1.0821091383745125</v>
      </c>
      <c r="J130">
        <f t="shared" si="17"/>
        <v>1.0821091383745125</v>
      </c>
      <c r="K130">
        <f t="shared" si="18"/>
        <v>0.602378222567299</v>
      </c>
      <c r="L130">
        <f t="shared" si="19"/>
        <v>0.39762177743270088</v>
      </c>
      <c r="M130">
        <f t="shared" si="20"/>
        <v>1.660086574408453</v>
      </c>
      <c r="N130">
        <f t="shared" si="21"/>
        <v>2.5149527937243179</v>
      </c>
    </row>
    <row r="131" spans="1:14" x14ac:dyDescent="0.25">
      <c r="A131" s="4">
        <f>IF('True_Odds_Calculator_2-way'!A132="","",'True_Odds_Calculator_2-way'!A132)</f>
        <v>2.69</v>
      </c>
      <c r="B131" s="4">
        <f>IF('True_Odds_Calculator_2-way'!B132="","",'True_Odds_Calculator_2-way'!B132)</f>
        <v>1.5</v>
      </c>
      <c r="C131" s="4">
        <f t="shared" ref="C131:C194" si="22">1/A131</f>
        <v>0.37174721189591081</v>
      </c>
      <c r="D131">
        <f t="shared" ref="D131:D194" si="23">1/B131</f>
        <v>0.66666666666666663</v>
      </c>
      <c r="E131">
        <f t="shared" ref="E131:E194" si="24">C131+D131-1</f>
        <v>3.8413878562577386E-2</v>
      </c>
      <c r="F131">
        <f t="shared" ref="F131:F194" si="25">C131+D131-(C131*D131)-1</f>
        <v>-0.20941759603469645</v>
      </c>
      <c r="G131">
        <v>0</v>
      </c>
      <c r="H131">
        <f t="shared" ref="H131:H194" si="26">C131*D131</f>
        <v>0.24783147459727387</v>
      </c>
      <c r="I131">
        <f t="shared" ref="I131:I194" si="27">((-4*F131*H131)^0.5)/(2*F131)</f>
        <v>-1.0878565864408423</v>
      </c>
      <c r="J131">
        <f t="shared" ref="J131:J194" si="28">(-((-4*F131*H131)^0.5))/(2*F131)</f>
        <v>1.0878565864408423</v>
      </c>
      <c r="K131">
        <f t="shared" ref="K131:K194" si="29">IF(A131="","",(C131/($J131+C131-($J131*C131))))</f>
        <v>0.35230152566597633</v>
      </c>
      <c r="L131">
        <f t="shared" ref="L131:L194" si="30">IF(B131="","",(D131/($J131+D131-($J131*D131))))</f>
        <v>0.64769847433402361</v>
      </c>
      <c r="M131">
        <f t="shared" ref="M131:M194" si="31">IF(A131="","",1/K131)</f>
        <v>2.838477631085023</v>
      </c>
      <c r="N131">
        <f t="shared" ref="N131:N194" si="32">IF(B131="","",1/L131)</f>
        <v>1.5439282932204215</v>
      </c>
    </row>
    <row r="132" spans="1:14" x14ac:dyDescent="0.25">
      <c r="A132" s="4">
        <f>IF('True_Odds_Calculator_2-way'!A133="","",'True_Odds_Calculator_2-way'!A133)</f>
        <v>2.5299999999999998</v>
      </c>
      <c r="B132" s="4">
        <f>IF('True_Odds_Calculator_2-way'!B133="","",'True_Odds_Calculator_2-way'!B133)</f>
        <v>1.56</v>
      </c>
      <c r="C132" s="4">
        <f t="shared" si="22"/>
        <v>0.39525691699604748</v>
      </c>
      <c r="D132">
        <f t="shared" si="23"/>
        <v>0.64102564102564097</v>
      </c>
      <c r="E132">
        <f t="shared" si="24"/>
        <v>3.6282558021688338E-2</v>
      </c>
      <c r="F132">
        <f t="shared" si="25"/>
        <v>-0.21708726056552163</v>
      </c>
      <c r="G132">
        <v>0</v>
      </c>
      <c r="H132">
        <f t="shared" si="26"/>
        <v>0.25336981858720992</v>
      </c>
      <c r="I132">
        <f t="shared" si="27"/>
        <v>-1.0803395392536068</v>
      </c>
      <c r="J132">
        <f t="shared" si="28"/>
        <v>1.0803395392536068</v>
      </c>
      <c r="K132">
        <f t="shared" si="29"/>
        <v>0.3769432136417431</v>
      </c>
      <c r="L132">
        <f t="shared" si="30"/>
        <v>0.6230567863582569</v>
      </c>
      <c r="M132">
        <f t="shared" si="31"/>
        <v>2.6529194950580188</v>
      </c>
      <c r="N132">
        <f t="shared" si="32"/>
        <v>1.6049901419820203</v>
      </c>
    </row>
    <row r="133" spans="1:14" x14ac:dyDescent="0.25">
      <c r="A133" s="4">
        <f>IF('True_Odds_Calculator_2-way'!A134="","",'True_Odds_Calculator_2-way'!A134)</f>
        <v>2.64</v>
      </c>
      <c r="B133" s="4">
        <f>IF('True_Odds_Calculator_2-way'!B134="","",'True_Odds_Calculator_2-way'!B134)</f>
        <v>1.51</v>
      </c>
      <c r="C133" s="4">
        <f t="shared" si="22"/>
        <v>0.37878787878787878</v>
      </c>
      <c r="D133">
        <f t="shared" si="23"/>
        <v>0.66225165562913912</v>
      </c>
      <c r="E133">
        <f t="shared" si="24"/>
        <v>4.1039534417017798E-2</v>
      </c>
      <c r="F133">
        <f t="shared" si="25"/>
        <v>-0.20981336544250462</v>
      </c>
      <c r="G133">
        <v>0</v>
      </c>
      <c r="H133">
        <f t="shared" si="26"/>
        <v>0.25085289985952242</v>
      </c>
      <c r="I133">
        <f t="shared" si="27"/>
        <v>-1.0934350421017383</v>
      </c>
      <c r="J133">
        <f t="shared" si="28"/>
        <v>1.0934350421017383</v>
      </c>
      <c r="K133">
        <f t="shared" si="29"/>
        <v>0.35800802585300368</v>
      </c>
      <c r="L133">
        <f t="shared" si="30"/>
        <v>0.64199197414699649</v>
      </c>
      <c r="M133">
        <f t="shared" si="31"/>
        <v>2.7932334690468505</v>
      </c>
      <c r="N133">
        <f t="shared" si="32"/>
        <v>1.5576518714718863</v>
      </c>
    </row>
    <row r="134" spans="1:14" x14ac:dyDescent="0.25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2.14</v>
      </c>
      <c r="C134" s="4">
        <f t="shared" si="22"/>
        <v>0.5617977528089888</v>
      </c>
      <c r="D134">
        <f t="shared" si="23"/>
        <v>0.46728971962616822</v>
      </c>
      <c r="E134">
        <f t="shared" si="24"/>
        <v>2.908747243515708E-2</v>
      </c>
      <c r="F134">
        <f t="shared" si="25"/>
        <v>-0.23343484196156661</v>
      </c>
      <c r="G134">
        <v>0</v>
      </c>
      <c r="H134">
        <f t="shared" si="26"/>
        <v>0.26252231439672374</v>
      </c>
      <c r="I134">
        <f t="shared" si="27"/>
        <v>-1.0604746049596299</v>
      </c>
      <c r="J134">
        <f t="shared" si="28"/>
        <v>1.0604746049596299</v>
      </c>
      <c r="K134">
        <f t="shared" si="29"/>
        <v>0.54729439241638145</v>
      </c>
      <c r="L134">
        <f t="shared" si="30"/>
        <v>0.45270560758361844</v>
      </c>
      <c r="M134">
        <f t="shared" si="31"/>
        <v>1.8271701918685113</v>
      </c>
      <c r="N134">
        <f t="shared" si="32"/>
        <v>2.2089410496539781</v>
      </c>
    </row>
    <row r="135" spans="1:14" x14ac:dyDescent="0.25">
      <c r="A135" s="4">
        <f>IF('True_Odds_Calculator_2-way'!A136="","",'True_Odds_Calculator_2-way'!A136)</f>
        <v>2.5099999999999998</v>
      </c>
      <c r="B135" s="4">
        <f>IF('True_Odds_Calculator_2-way'!B136="","",'True_Odds_Calculator_2-way'!B136)</f>
        <v>1.54</v>
      </c>
      <c r="C135" s="4">
        <f t="shared" si="22"/>
        <v>0.39840637450199207</v>
      </c>
      <c r="D135">
        <f t="shared" si="23"/>
        <v>0.64935064935064934</v>
      </c>
      <c r="E135">
        <f t="shared" si="24"/>
        <v>4.7757023852641467E-2</v>
      </c>
      <c r="F135">
        <f t="shared" si="25"/>
        <v>-0.21094841413566501</v>
      </c>
      <c r="G135">
        <v>0</v>
      </c>
      <c r="H135">
        <f t="shared" si="26"/>
        <v>0.25870543798830653</v>
      </c>
      <c r="I135">
        <f t="shared" si="27"/>
        <v>-1.1074258236418262</v>
      </c>
      <c r="J135">
        <f t="shared" si="28"/>
        <v>1.1074258236418262</v>
      </c>
      <c r="K135">
        <f t="shared" si="29"/>
        <v>0.37422166659540684</v>
      </c>
      <c r="L135">
        <f t="shared" si="30"/>
        <v>0.62577833340459288</v>
      </c>
      <c r="M135">
        <f t="shared" si="31"/>
        <v>2.6722129936991572</v>
      </c>
      <c r="N135">
        <f t="shared" si="32"/>
        <v>1.5980099447665865</v>
      </c>
    </row>
    <row r="136" spans="1:14" x14ac:dyDescent="0.25">
      <c r="A136" s="4">
        <f>IF('True_Odds_Calculator_2-way'!A137="","",'True_Odds_Calculator_2-way'!A137)</f>
        <v>2.56</v>
      </c>
      <c r="B136" s="4">
        <f>IF('True_Odds_Calculator_2-way'!B137="","",'True_Odds_Calculator_2-way'!B137)</f>
        <v>1.55</v>
      </c>
      <c r="C136" s="4">
        <f t="shared" si="22"/>
        <v>0.390625</v>
      </c>
      <c r="D136">
        <f t="shared" si="23"/>
        <v>0.64516129032258063</v>
      </c>
      <c r="E136">
        <f t="shared" si="24"/>
        <v>3.5786290322580516E-2</v>
      </c>
      <c r="F136">
        <f t="shared" si="25"/>
        <v>-0.21622983870967749</v>
      </c>
      <c r="G136">
        <v>0</v>
      </c>
      <c r="H136">
        <f t="shared" si="26"/>
        <v>0.25201612903225806</v>
      </c>
      <c r="I136">
        <f t="shared" si="27"/>
        <v>-1.0795837927188261</v>
      </c>
      <c r="J136">
        <f t="shared" si="28"/>
        <v>1.0795837927188261</v>
      </c>
      <c r="K136">
        <f t="shared" si="29"/>
        <v>0.37255732094331973</v>
      </c>
      <c r="L136">
        <f t="shared" si="30"/>
        <v>0.62744267905668039</v>
      </c>
      <c r="M136">
        <f t="shared" si="31"/>
        <v>2.6841507166413687</v>
      </c>
      <c r="N136">
        <f t="shared" si="32"/>
        <v>1.5937710859953542</v>
      </c>
    </row>
    <row r="137" spans="1:14" x14ac:dyDescent="0.25">
      <c r="A137" s="4">
        <f>IF('True_Odds_Calculator_2-way'!A138="","",'True_Odds_Calculator_2-way'!A138)</f>
        <v>1.85</v>
      </c>
      <c r="B137" s="4">
        <f>IF('True_Odds_Calculator_2-way'!B138="","",'True_Odds_Calculator_2-way'!B138)</f>
        <v>2.0499999999999998</v>
      </c>
      <c r="C137" s="4">
        <f t="shared" si="22"/>
        <v>0.54054054054054046</v>
      </c>
      <c r="D137">
        <f t="shared" si="23"/>
        <v>0.48780487804878053</v>
      </c>
      <c r="E137">
        <f t="shared" si="24"/>
        <v>2.8345418589321048E-2</v>
      </c>
      <c r="F137">
        <f t="shared" si="25"/>
        <v>-0.2353328938694792</v>
      </c>
      <c r="G137">
        <v>0</v>
      </c>
      <c r="H137">
        <f t="shared" si="26"/>
        <v>0.26367831245880025</v>
      </c>
      <c r="I137">
        <f t="shared" si="27"/>
        <v>-1.0585122480499263</v>
      </c>
      <c r="J137">
        <f t="shared" si="28"/>
        <v>1.0585122480499263</v>
      </c>
      <c r="K137">
        <f t="shared" si="29"/>
        <v>0.52638909307720383</v>
      </c>
      <c r="L137">
        <f t="shared" si="30"/>
        <v>0.47361090692279612</v>
      </c>
      <c r="M137">
        <f t="shared" si="31"/>
        <v>1.8997354108424378</v>
      </c>
      <c r="N137">
        <f t="shared" si="32"/>
        <v>2.1114378604524222</v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93" activePane="bottomLeft" state="frozen"/>
      <selection pane="bottomLeft" activeCell="AD118" sqref="AD1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46</v>
      </c>
      <c r="M1" s="5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2.2400000000000002</v>
      </c>
      <c r="B3">
        <v>1.72</v>
      </c>
      <c r="C3" s="29">
        <f t="shared" ref="C3:C66" si="0">IF(OR($A3="",$B3=""),"",(1/A3)+(1/B3)-1)</f>
        <v>2.7823920265780622E-2</v>
      </c>
      <c r="D3" s="30">
        <f>IF(OR($A3="",$B3=""),"",A3*'MPTO_working_2-way'!$G2)</f>
        <v>2.3023255813953489</v>
      </c>
      <c r="E3" s="32">
        <f>IF(OR($A3="",$B3=""),"",B3*'MPTO_working_2-way'!$G2)</f>
        <v>1.7678571428571426</v>
      </c>
      <c r="F3" s="30">
        <f>IF(OR($A3="",$B3=""),"",'MPTO_working_2-way'!D2)</f>
        <v>2.3120499279884781</v>
      </c>
      <c r="G3" s="32">
        <f>IF(OR($A3="",$B3=""),"",'MPTO_working_2-way'!E2)</f>
        <v>1.762166117819246</v>
      </c>
      <c r="H3" s="30">
        <f>IF(OR($A3="",$B3=""),"",'OddsRatio_working_2-way'!M2)</f>
        <v>2.3123346456686344</v>
      </c>
      <c r="I3" s="30">
        <f>IF(OR($A3="",$B3=""),"",'OddsRatio_working_2-way'!N2)</f>
        <v>1.7620007620011424</v>
      </c>
      <c r="J3" s="30">
        <f>IF('Log_working_2-way'!$D2="","",A3^('Log_working_2-way'!$D2))</f>
        <v>2.3167816840015738</v>
      </c>
      <c r="K3" s="32">
        <f>IF('Log_working_2-way'!$D2="","",B3^('Log_working_2-way'!$D2))</f>
        <v>1.7594273311587105</v>
      </c>
      <c r="L3" s="37">
        <f>(1/D3)</f>
        <v>0.43434343434343431</v>
      </c>
      <c r="M3" s="37">
        <f>(1/E3)</f>
        <v>0.56565656565656575</v>
      </c>
      <c r="N3" s="38">
        <v>100</v>
      </c>
      <c r="O3" s="38">
        <f>(1/A3)*((N3*A3)-N3)</f>
        <v>55.357142857142868</v>
      </c>
      <c r="P3" s="38">
        <f>(1/B3)*((N3*B3)-N3)</f>
        <v>41.860465116279073</v>
      </c>
      <c r="Q3" s="38">
        <f>(1/B3)*N3</f>
        <v>58.139534883720934</v>
      </c>
      <c r="R3" s="38">
        <f>(1/A3)*N3</f>
        <v>44.642857142857139</v>
      </c>
      <c r="S3" s="39">
        <f>O3-Q3</f>
        <v>-2.7823920265780657</v>
      </c>
      <c r="T3" s="39">
        <f>P3-R3</f>
        <v>-2.7823920265780657</v>
      </c>
      <c r="U3" t="s">
        <v>73</v>
      </c>
      <c r="V3" t="s">
        <v>71</v>
      </c>
      <c r="W3" t="s">
        <v>122</v>
      </c>
      <c r="X3" t="s">
        <v>177</v>
      </c>
      <c r="Y3" s="41"/>
    </row>
    <row r="4" spans="1:25" s="12" customFormat="1" ht="15" x14ac:dyDescent="0.25">
      <c r="A4">
        <v>1.94</v>
      </c>
      <c r="B4">
        <v>1.96</v>
      </c>
      <c r="C4" s="29">
        <f t="shared" si="0"/>
        <v>2.5667999158426325E-2</v>
      </c>
      <c r="D4" s="30">
        <f>IF(OR($A4="",$B4=""),"",A4*'MPTO_working_2-way'!$G3)</f>
        <v>1.989795918367347</v>
      </c>
      <c r="E4" s="32">
        <f>IF(OR($A4="",$B4=""),"",B4*'MPTO_working_2-way'!$G3)</f>
        <v>2.0103092783505154</v>
      </c>
      <c r="F4" s="30">
        <f>IF(OR($A4="",$B4=""),"",'MPTO_working_2-way'!D3)</f>
        <v>1.9895353704478862</v>
      </c>
      <c r="G4" s="32">
        <f>IF(OR($A4="",$B4=""),"",'MPTO_working_2-way'!E3)</f>
        <v>2.0105752961082914</v>
      </c>
      <c r="H4" s="30">
        <f>IF(OR($A4="",$B4=""),"",'OddsRatio_working_2-way'!M3)</f>
        <v>1.9895285072531594</v>
      </c>
      <c r="I4" s="30">
        <f>IF(OR($A4="",$B4=""),"",'OddsRatio_working_2-way'!N3)</f>
        <v>2.0105823052798226</v>
      </c>
      <c r="J4" s="30">
        <f>IF('Log_working_2-way'!$D3="","",A4^('Log_working_2-way'!$D3))</f>
        <v>1.9894107081664238</v>
      </c>
      <c r="K4" s="32">
        <f>IF('Log_working_2-way'!$D3="","",B4^('Log_working_2-way'!$D3))</f>
        <v>2.0107026250536491</v>
      </c>
      <c r="L4" s="37">
        <f t="shared" ref="L4" si="1">(1/D4)</f>
        <v>0.50256410256410255</v>
      </c>
      <c r="M4" s="37">
        <f t="shared" ref="M4" si="2">(1/E4)</f>
        <v>0.49743589743589745</v>
      </c>
      <c r="N4" s="38">
        <v>100</v>
      </c>
      <c r="O4" s="38">
        <f t="shared" ref="O4" si="3">(1/A4)*((N4*A4)-N4)</f>
        <v>48.453608247422686</v>
      </c>
      <c r="P4" s="38">
        <f t="shared" ref="P4" si="4">(1/B4)*((N4*B4)-N4)</f>
        <v>48.979591836734699</v>
      </c>
      <c r="Q4" s="38">
        <f t="shared" ref="Q4" si="5">(1/B4)*N4</f>
        <v>51.020408163265309</v>
      </c>
      <c r="R4" s="38">
        <f t="shared" ref="R4" si="6">(1/A4)*N4</f>
        <v>51.546391752577328</v>
      </c>
      <c r="S4" s="39">
        <f t="shared" ref="S4" si="7">O4-Q4</f>
        <v>-2.5667999158426227</v>
      </c>
      <c r="T4" s="39">
        <f t="shared" ref="T4" si="8">P4-R4</f>
        <v>-2.5667999158426298</v>
      </c>
      <c r="U4" t="s">
        <v>75</v>
      </c>
      <c r="V4" t="s">
        <v>72</v>
      </c>
      <c r="W4" t="s">
        <v>122</v>
      </c>
      <c r="X4" t="s">
        <v>177</v>
      </c>
      <c r="Y4" s="41"/>
    </row>
    <row r="5" spans="1:25" s="12" customFormat="1" ht="15" x14ac:dyDescent="0.25">
      <c r="A5">
        <v>1.75</v>
      </c>
      <c r="B5">
        <v>2.1800000000000002</v>
      </c>
      <c r="C5" s="29">
        <f t="shared" si="0"/>
        <v>3.0144167758846541E-2</v>
      </c>
      <c r="D5" s="30">
        <f>IF(OR($A5="",$B5=""),"",A5*'MPTO_working_2-way'!$G4)</f>
        <v>1.8027522935779814</v>
      </c>
      <c r="E5" s="32">
        <f>IF(OR($A5="",$B5=""),"",B5*'MPTO_working_2-way'!$G4)</f>
        <v>2.2457142857142856</v>
      </c>
      <c r="F5" s="30">
        <f>IF(OR($A5="",$B5=""),"",'MPTO_working_2-way'!D4)</f>
        <v>1.797408716136631</v>
      </c>
      <c r="G5" s="32">
        <f>IF(OR($A5="",$B5=""),"",'MPTO_working_2-way'!E4)</f>
        <v>2.2540620384047267</v>
      </c>
      <c r="H5" s="30">
        <f>IF(OR($A5="",$B5=""),"",'OddsRatio_working_2-way'!M4)</f>
        <v>1.797241005179101</v>
      </c>
      <c r="I5" s="30">
        <f>IF(OR($A5="",$B5=""),"",'OddsRatio_working_2-way'!N4)</f>
        <v>2.2543258481484516</v>
      </c>
      <c r="J5" s="30">
        <f>IF('Log_working_2-way'!$D4="","",A5^('Log_working_2-way'!$D4))</f>
        <v>1.7948212842092994</v>
      </c>
      <c r="K5" s="32">
        <f>IF('Log_working_2-way'!$D4="","",B5^('Log_working_2-way'!$D4))</f>
        <v>2.2581444657647705</v>
      </c>
      <c r="L5" s="37">
        <f t="shared" ref="L5:L53" si="9">(1/D5)</f>
        <v>0.55470737913486012</v>
      </c>
      <c r="M5" s="37">
        <f t="shared" ref="M5:M53" si="10">(1/E5)</f>
        <v>0.44529262086513999</v>
      </c>
      <c r="N5" s="38">
        <v>101</v>
      </c>
      <c r="O5" s="38">
        <f t="shared" ref="O5:O53" si="11">(1/A5)*((N5*A5)-N5)</f>
        <v>43.285714285714285</v>
      </c>
      <c r="P5" s="38">
        <f t="shared" ref="P5:P53" si="12">(1/B5)*((N5*B5)-N5)</f>
        <v>54.669724770642205</v>
      </c>
      <c r="Q5" s="38">
        <f t="shared" ref="Q5:Q53" si="13">(1/B5)*N5</f>
        <v>46.330275229357795</v>
      </c>
      <c r="R5" s="38">
        <f t="shared" ref="R5:R53" si="14">(1/A5)*N5</f>
        <v>57.714285714285708</v>
      </c>
      <c r="S5" s="39">
        <f t="shared" ref="S5:S53" si="15">O5-Q5</f>
        <v>-3.0445609436435106</v>
      </c>
      <c r="T5" s="39">
        <f t="shared" ref="T5:T53" si="16">P5-R5</f>
        <v>-3.0445609436435035</v>
      </c>
      <c r="U5" t="s">
        <v>128</v>
      </c>
      <c r="V5" t="s">
        <v>74</v>
      </c>
      <c r="W5" t="s">
        <v>122</v>
      </c>
      <c r="X5" t="s">
        <v>177</v>
      </c>
      <c r="Y5" s="41"/>
    </row>
    <row r="6" spans="1:25" s="12" customFormat="1" ht="15" x14ac:dyDescent="0.25">
      <c r="A6">
        <v>1.34</v>
      </c>
      <c r="B6">
        <v>3.47</v>
      </c>
      <c r="C6" s="29">
        <f t="shared" si="0"/>
        <v>3.4453094756763614E-2</v>
      </c>
      <c r="D6" s="30">
        <f>IF(OR($A6="",$B6=""),"",A6*'MPTO_working_2-way'!$G5)</f>
        <v>1.3861671469740633</v>
      </c>
      <c r="E6" s="32">
        <f>IF(OR($A6="",$B6=""),"",B6*'MPTO_working_2-way'!$G5)</f>
        <v>3.58955223880597</v>
      </c>
      <c r="F6" s="30">
        <f>IF(OR($A6="",$B6=""),"",'MPTO_working_2-way'!D5)</f>
        <v>1.3716628809109412</v>
      </c>
      <c r="G6" s="32">
        <f>IF(OR($A6="",$B6=""),"",'MPTO_working_2-way'!E5)</f>
        <v>3.6906103659020553</v>
      </c>
      <c r="H6" s="30">
        <f>IF(OR($A6="",$B6=""),"",'OddsRatio_working_2-way'!M5)</f>
        <v>1.3710145844334805</v>
      </c>
      <c r="I6" s="30">
        <f>IF(OR($A6="",$B6=""),"",'OddsRatio_working_2-way'!N5)</f>
        <v>3.6953118339726365</v>
      </c>
      <c r="J6" s="30">
        <f>IF('Log_working_2-way'!$D5="","",A6^('Log_working_2-way'!$D5))</f>
        <v>1.3642736904549975</v>
      </c>
      <c r="K6" s="32">
        <f>IF('Log_working_2-way'!$D5="","",B6^('Log_working_2-way'!$D5))</f>
        <v>3.7451886485387882</v>
      </c>
      <c r="L6" s="37">
        <f t="shared" si="9"/>
        <v>0.72141372141372151</v>
      </c>
      <c r="M6" s="37">
        <f t="shared" si="10"/>
        <v>0.2785862785862786</v>
      </c>
      <c r="N6" s="38">
        <v>102</v>
      </c>
      <c r="O6" s="38">
        <f t="shared" si="11"/>
        <v>25.880597014925375</v>
      </c>
      <c r="P6" s="38">
        <f t="shared" si="12"/>
        <v>72.60518731988472</v>
      </c>
      <c r="Q6" s="38">
        <f t="shared" si="13"/>
        <v>29.394812680115272</v>
      </c>
      <c r="R6" s="38">
        <f t="shared" si="14"/>
        <v>76.119402985074615</v>
      </c>
      <c r="S6" s="39">
        <f t="shared" si="15"/>
        <v>-3.5142156651898979</v>
      </c>
      <c r="T6" s="39">
        <f t="shared" si="16"/>
        <v>-3.5142156651898944</v>
      </c>
      <c r="U6" t="s">
        <v>70</v>
      </c>
      <c r="V6" t="s">
        <v>129</v>
      </c>
      <c r="W6" t="s">
        <v>122</v>
      </c>
      <c r="X6" t="s">
        <v>177</v>
      </c>
      <c r="Y6" s="41"/>
    </row>
    <row r="7" spans="1:25" s="12" customFormat="1" ht="15" x14ac:dyDescent="0.25">
      <c r="A7">
        <v>1.72</v>
      </c>
      <c r="B7">
        <v>2.15</v>
      </c>
      <c r="C7" s="29">
        <f t="shared" si="0"/>
        <v>4.6511627906976827E-2</v>
      </c>
      <c r="D7" s="30">
        <f>IF(OR($A7="",$B7=""),"",A7*'MPTO_working_2-way'!$G6)</f>
        <v>1.8</v>
      </c>
      <c r="E7" s="32">
        <f>IF(OR($A7="",$B7=""),"",B7*'MPTO_working_2-way'!$G6)</f>
        <v>2.25</v>
      </c>
      <c r="F7" s="30">
        <f>IF(OR($A7="",$B7=""),"",'MPTO_working_2-way'!D6)</f>
        <v>1.7916666666666667</v>
      </c>
      <c r="G7" s="32">
        <f>IF(OR($A7="",$B7=""),"",'MPTO_working_2-way'!E6)</f>
        <v>2.263157894736842</v>
      </c>
      <c r="H7" s="30">
        <f>IF(OR($A7="",$B7=""),"",'OddsRatio_working_2-way'!M6)</f>
        <v>1.7912565680749446</v>
      </c>
      <c r="I7" s="30">
        <f>IF(OR($A7="",$B7=""),"",'OddsRatio_working_2-way'!N6)</f>
        <v>2.2638125740085919</v>
      </c>
      <c r="J7" s="30">
        <f>IF('Log_working_2-way'!$D6="","",A7^('Log_working_2-way'!$D6))</f>
        <v>1.7874398848511364</v>
      </c>
      <c r="K7" s="32">
        <f>IF('Log_working_2-way'!$D6="","",B7^('Log_working_2-way'!$D6))</f>
        <v>2.2699382127289391</v>
      </c>
      <c r="L7" s="37">
        <f t="shared" si="9"/>
        <v>0.55555555555555558</v>
      </c>
      <c r="M7" s="37">
        <f t="shared" si="10"/>
        <v>0.44444444444444442</v>
      </c>
      <c r="N7" s="38">
        <v>103</v>
      </c>
      <c r="O7" s="38">
        <f t="shared" si="11"/>
        <v>43.116279069767444</v>
      </c>
      <c r="P7" s="38">
        <f t="shared" si="12"/>
        <v>55.093023255813947</v>
      </c>
      <c r="Q7" s="38">
        <f t="shared" si="13"/>
        <v>47.906976744186046</v>
      </c>
      <c r="R7" s="38">
        <f t="shared" si="14"/>
        <v>59.883720930232563</v>
      </c>
      <c r="S7" s="39">
        <f t="shared" si="15"/>
        <v>-4.7906976744186025</v>
      </c>
      <c r="T7" s="39">
        <f t="shared" si="16"/>
        <v>-4.7906976744186167</v>
      </c>
      <c r="U7" t="s">
        <v>104</v>
      </c>
      <c r="V7" t="s">
        <v>130</v>
      </c>
      <c r="W7" t="s">
        <v>126</v>
      </c>
      <c r="X7" t="s">
        <v>177</v>
      </c>
      <c r="Y7" s="41"/>
    </row>
    <row r="8" spans="1:25" ht="15" x14ac:dyDescent="0.25">
      <c r="A8">
        <v>1.88</v>
      </c>
      <c r="B8">
        <v>1.96</v>
      </c>
      <c r="C8" s="29">
        <f t="shared" si="0"/>
        <v>4.2118975249674229E-2</v>
      </c>
      <c r="D8" s="30">
        <f>IF(OR($A8="",$B8=""),"",A8*'MPTO_working_2-way'!$G7)</f>
        <v>1.9591836734693875</v>
      </c>
      <c r="E8" s="32">
        <f>IF(OR($A8="",$B8=""),"",B8*'MPTO_working_2-way'!$G7)</f>
        <v>2.0425531914893615</v>
      </c>
      <c r="F8" s="30">
        <f>IF(OR($A8="",$B8=""),"",'MPTO_working_2-way'!D7)</f>
        <v>1.9575010624734379</v>
      </c>
      <c r="G8" s="32">
        <f>IF(OR($A8="",$B8=""),"",'MPTO_working_2-way'!E7)</f>
        <v>2.044385264092321</v>
      </c>
      <c r="H8" s="30">
        <f>IF(OR($A8="",$B8=""),"",'OddsRatio_working_2-way'!M7)</f>
        <v>1.9574271077563381</v>
      </c>
      <c r="I8" s="30">
        <f>IF(OR($A8="",$B8=""),"",'OddsRatio_working_2-way'!N7)</f>
        <v>2.0444659357341863</v>
      </c>
      <c r="J8" s="30">
        <f>IF('Log_working_2-way'!$D7="","",A8^('Log_working_2-way'!$D7))</f>
        <v>1.9566564264322122</v>
      </c>
      <c r="K8" s="32">
        <f>IF('Log_working_2-way'!$D7="","",B8^('Log_working_2-way'!$D7))</f>
        <v>2.0453073562984208</v>
      </c>
      <c r="L8" s="37">
        <f t="shared" si="9"/>
        <v>0.51041666666666674</v>
      </c>
      <c r="M8" s="37">
        <f t="shared" si="10"/>
        <v>0.48958333333333337</v>
      </c>
      <c r="N8" s="38">
        <v>104</v>
      </c>
      <c r="O8" s="38">
        <f t="shared" si="11"/>
        <v>48.680851063829778</v>
      </c>
      <c r="P8" s="38">
        <f t="shared" si="12"/>
        <v>50.938775510204081</v>
      </c>
      <c r="Q8" s="38">
        <f t="shared" si="13"/>
        <v>53.061224489795919</v>
      </c>
      <c r="R8" s="38">
        <f t="shared" si="14"/>
        <v>55.319148936170208</v>
      </c>
      <c r="S8" s="39">
        <f t="shared" si="15"/>
        <v>-4.3803734259661411</v>
      </c>
      <c r="T8" s="39">
        <f t="shared" si="16"/>
        <v>-4.3803734259661269</v>
      </c>
      <c r="U8" t="s">
        <v>131</v>
      </c>
      <c r="V8" t="s">
        <v>132</v>
      </c>
      <c r="W8" t="s">
        <v>126</v>
      </c>
      <c r="X8" t="s">
        <v>177</v>
      </c>
      <c r="Y8" s="41"/>
    </row>
    <row r="9" spans="1:25" ht="15" x14ac:dyDescent="0.25">
      <c r="A9">
        <v>1.76</v>
      </c>
      <c r="B9">
        <v>2.08</v>
      </c>
      <c r="C9" s="29">
        <f t="shared" si="0"/>
        <v>4.8951048951048959E-2</v>
      </c>
      <c r="D9" s="30">
        <f>IF(OR($A9="",$B9=""),"",A9*'MPTO_working_2-way'!$G8)</f>
        <v>1.8461538461538463</v>
      </c>
      <c r="E9" s="32">
        <f>IF(OR($A9="",$B9=""),"",B9*'MPTO_working_2-way'!$G8)</f>
        <v>2.1818181818181821</v>
      </c>
      <c r="F9" s="30">
        <f>IF(OR($A9="",$B9=""),"",'MPTO_working_2-way'!D8)</f>
        <v>1.8392282958199357</v>
      </c>
      <c r="G9" s="32">
        <f>IF(OR($A9="",$B9=""),"",'MPTO_working_2-way'!E8)</f>
        <v>2.1915708812260539</v>
      </c>
      <c r="H9" s="30">
        <f>IF(OR($A9="",$B9=""),"",'OddsRatio_working_2-way'!M8)</f>
        <v>1.838870492807861</v>
      </c>
      <c r="I9" s="30">
        <f>IF(OR($A9="",$B9=""),"",'OddsRatio_working_2-way'!N8)</f>
        <v>2.1920791213585393</v>
      </c>
      <c r="J9" s="30">
        <f>IF('Log_working_2-way'!$D8="","",A9^('Log_working_2-way'!$D8))</f>
        <v>1.835690492831995</v>
      </c>
      <c r="K9" s="32">
        <f>IF('Log_working_2-way'!$D8="","",B9^('Log_working_2-way'!$D8))</f>
        <v>2.196615264354977</v>
      </c>
      <c r="L9" s="37">
        <f t="shared" si="9"/>
        <v>0.54166666666666663</v>
      </c>
      <c r="M9" s="37">
        <f t="shared" si="10"/>
        <v>0.45833333333333326</v>
      </c>
      <c r="N9" s="38">
        <v>105</v>
      </c>
      <c r="O9" s="38">
        <f t="shared" si="11"/>
        <v>45.340909090909101</v>
      </c>
      <c r="P9" s="38">
        <f t="shared" si="12"/>
        <v>54.519230769230766</v>
      </c>
      <c r="Q9" s="38">
        <f t="shared" si="13"/>
        <v>50.480769230769226</v>
      </c>
      <c r="R9" s="38">
        <f t="shared" si="14"/>
        <v>59.659090909090914</v>
      </c>
      <c r="S9" s="39">
        <f t="shared" si="15"/>
        <v>-5.1398601398601258</v>
      </c>
      <c r="T9" s="39">
        <f t="shared" si="16"/>
        <v>-5.1398601398601471</v>
      </c>
      <c r="U9" t="s">
        <v>102</v>
      </c>
      <c r="V9" t="s">
        <v>99</v>
      </c>
      <c r="W9" t="s">
        <v>126</v>
      </c>
      <c r="X9" t="s">
        <v>177</v>
      </c>
      <c r="Y9" s="41"/>
    </row>
    <row r="10" spans="1:25" ht="14.25" customHeight="1" x14ac:dyDescent="0.25">
      <c r="A10">
        <v>1.93</v>
      </c>
      <c r="B10">
        <v>1.91</v>
      </c>
      <c r="C10" s="29">
        <f t="shared" si="0"/>
        <v>4.1694924449990456E-2</v>
      </c>
      <c r="D10" s="30">
        <f>IF(OR($A10="",$B10=""),"",A10*'MPTO_working_2-way'!$G9)</f>
        <v>2.0104712041884816</v>
      </c>
      <c r="E10" s="32">
        <f>IF(OR($A10="",$B10=""),"",B10*'MPTO_working_2-way'!$G9)</f>
        <v>1.9896373056994816</v>
      </c>
      <c r="F10" s="30">
        <f>IF(OR($A10="",$B10=""),"",'MPTO_working_2-way'!D9)</f>
        <v>2.0109101819272834</v>
      </c>
      <c r="G10" s="32">
        <f>IF(OR($A10="",$B10=""),"",'MPTO_working_2-way'!E9)</f>
        <v>1.9892075654965866</v>
      </c>
      <c r="H10" s="30">
        <f>IF(OR($A10="",$B10=""),"",'OddsRatio_working_2-way'!M9)</f>
        <v>2.0109292863390706</v>
      </c>
      <c r="I10" s="30">
        <f>IF(OR($A10="",$B10=""),"",'OddsRatio_working_2-way'!N9)</f>
        <v>1.9891888715790902</v>
      </c>
      <c r="J10" s="30">
        <f>IF('Log_working_2-way'!$D9="","",A10^('Log_working_2-way'!$D9))</f>
        <v>2.0111305974900358</v>
      </c>
      <c r="K10" s="32">
        <f>IF('Log_working_2-way'!$D9="","",B10^('Log_working_2-way'!$D9))</f>
        <v>1.9889919289180891</v>
      </c>
      <c r="L10" s="37">
        <f t="shared" si="9"/>
        <v>0.49739583333333337</v>
      </c>
      <c r="M10" s="37">
        <f t="shared" si="10"/>
        <v>0.50260416666666674</v>
      </c>
      <c r="N10" s="38">
        <v>106</v>
      </c>
      <c r="O10" s="38">
        <f t="shared" si="11"/>
        <v>51.077720207253883</v>
      </c>
      <c r="P10" s="38">
        <f t="shared" si="12"/>
        <v>50.502617801047109</v>
      </c>
      <c r="Q10" s="38">
        <f t="shared" si="13"/>
        <v>55.497382198952877</v>
      </c>
      <c r="R10" s="38">
        <f t="shared" si="14"/>
        <v>54.922279792746124</v>
      </c>
      <c r="S10" s="39">
        <f t="shared" si="15"/>
        <v>-4.4196619916989945</v>
      </c>
      <c r="T10" s="39">
        <f t="shared" si="16"/>
        <v>-4.4196619916990159</v>
      </c>
      <c r="U10" t="s">
        <v>106</v>
      </c>
      <c r="V10" t="s">
        <v>105</v>
      </c>
      <c r="W10" t="s">
        <v>126</v>
      </c>
      <c r="X10" t="s">
        <v>177</v>
      </c>
      <c r="Y10" s="41"/>
    </row>
    <row r="11" spans="1:25" ht="15" x14ac:dyDescent="0.25">
      <c r="A11">
        <v>1.74</v>
      </c>
      <c r="B11">
        <v>2.12</v>
      </c>
      <c r="C11" s="29">
        <f t="shared" si="0"/>
        <v>4.6410756885707949E-2</v>
      </c>
      <c r="D11" s="30">
        <f>IF(OR($A11="",$B11=""),"",A11*'MPTO_working_2-way'!$G10)</f>
        <v>1.8207547169811318</v>
      </c>
      <c r="E11" s="32">
        <f>IF(OR($A11="",$B11=""),"",B11*'MPTO_working_2-way'!$G10)</f>
        <v>2.2183908045977008</v>
      </c>
      <c r="F11" s="30">
        <f>IF(OR($A11="",$B11=""),"",'MPTO_working_2-way'!D10)</f>
        <v>1.8132127408572549</v>
      </c>
      <c r="G11" s="32">
        <f>IF(OR($A11="",$B11=""),"",'MPTO_working_2-way'!E10)</f>
        <v>2.2296905222437133</v>
      </c>
      <c r="H11" s="30">
        <f>IF(OR($A11="",$B11=""),"",'OddsRatio_working_2-way'!M10)</f>
        <v>1.8128433340529317</v>
      </c>
      <c r="I11" s="30">
        <f>IF(OR($A11="",$B11=""),"",'OddsRatio_working_2-way'!N10)</f>
        <v>2.2302493704584911</v>
      </c>
      <c r="J11" s="30">
        <f>IF('Log_working_2-way'!$D10="","",A11^('Log_working_2-way'!$D10))</f>
        <v>1.8093883298066613</v>
      </c>
      <c r="K11" s="32">
        <f>IF('Log_working_2-way'!$D10="","",B11^('Log_working_2-way'!$D10))</f>
        <v>2.235500887736106</v>
      </c>
      <c r="L11" s="37">
        <f t="shared" si="9"/>
        <v>0.5492227979274612</v>
      </c>
      <c r="M11" s="37">
        <f t="shared" si="10"/>
        <v>0.45077720207253896</v>
      </c>
      <c r="N11" s="38">
        <v>107</v>
      </c>
      <c r="O11" s="38">
        <f t="shared" si="11"/>
        <v>45.505747126436781</v>
      </c>
      <c r="P11" s="38">
        <f t="shared" si="12"/>
        <v>56.528301886792448</v>
      </c>
      <c r="Q11" s="38">
        <f t="shared" si="13"/>
        <v>50.471698113207545</v>
      </c>
      <c r="R11" s="38">
        <f t="shared" si="14"/>
        <v>61.494252873563212</v>
      </c>
      <c r="S11" s="39">
        <f t="shared" si="15"/>
        <v>-4.9659509867707641</v>
      </c>
      <c r="T11" s="39">
        <f t="shared" si="16"/>
        <v>-4.9659509867707641</v>
      </c>
      <c r="U11" t="s">
        <v>133</v>
      </c>
      <c r="V11" t="s">
        <v>107</v>
      </c>
      <c r="W11" t="s">
        <v>126</v>
      </c>
      <c r="X11" t="s">
        <v>177</v>
      </c>
      <c r="Y11" s="41"/>
    </row>
    <row r="12" spans="1:25" ht="15" x14ac:dyDescent="0.25">
      <c r="A12">
        <v>1.93</v>
      </c>
      <c r="B12">
        <v>1.9</v>
      </c>
      <c r="C12" s="29">
        <f t="shared" si="0"/>
        <v>4.445050449959087E-2</v>
      </c>
      <c r="D12" s="30">
        <f>IF(OR($A12="",$B12=""),"",A12*'MPTO_working_2-way'!$G11)</f>
        <v>2.0157894736842104</v>
      </c>
      <c r="E12" s="32">
        <f>IF(OR($A12="",$B12=""),"",B12*'MPTO_working_2-way'!$G11)</f>
        <v>1.9844559585492225</v>
      </c>
      <c r="F12" s="30">
        <f>IF(OR($A12="",$B12=""),"",'MPTO_working_2-way'!D11)</f>
        <v>2.0164971130052241</v>
      </c>
      <c r="G12" s="32">
        <f>IF(OR($A12="",$B12=""),"",'MPTO_working_2-way'!E11)</f>
        <v>1.9837706248309437</v>
      </c>
      <c r="H12" s="30">
        <f>IF(OR($A12="",$B12=""),"",'OddsRatio_working_2-way'!M11)</f>
        <v>2.0165300454651267</v>
      </c>
      <c r="I12" s="30">
        <f>IF(OR($A12="",$B12=""),"",'OddsRatio_working_2-way'!N11)</f>
        <v>1.9837387536759294</v>
      </c>
      <c r="J12" s="30">
        <f>IF('Log_working_2-way'!$D11="","",A12^('Log_working_2-way'!$D11))</f>
        <v>2.0168554059748378</v>
      </c>
      <c r="K12" s="32">
        <f>IF('Log_working_2-way'!$D11="","",B12^('Log_working_2-way'!$D11))</f>
        <v>1.9834239894126766</v>
      </c>
      <c r="L12" s="37">
        <f t="shared" si="9"/>
        <v>0.49608355091383816</v>
      </c>
      <c r="M12" s="37">
        <f t="shared" si="10"/>
        <v>0.50391644908616195</v>
      </c>
      <c r="N12" s="38">
        <v>108</v>
      </c>
      <c r="O12" s="38">
        <f t="shared" si="11"/>
        <v>52.04145077720208</v>
      </c>
      <c r="P12" s="38">
        <f t="shared" si="12"/>
        <v>51.157894736842096</v>
      </c>
      <c r="Q12" s="38">
        <f t="shared" si="13"/>
        <v>56.84210526315789</v>
      </c>
      <c r="R12" s="38">
        <f t="shared" si="14"/>
        <v>55.958549222797934</v>
      </c>
      <c r="S12" s="39">
        <f t="shared" si="15"/>
        <v>-4.8006544859558105</v>
      </c>
      <c r="T12" s="39">
        <f t="shared" si="16"/>
        <v>-4.8006544859558389</v>
      </c>
      <c r="U12" t="s">
        <v>134</v>
      </c>
      <c r="V12" t="s">
        <v>103</v>
      </c>
      <c r="W12" t="s">
        <v>126</v>
      </c>
      <c r="X12" t="s">
        <v>177</v>
      </c>
      <c r="Y12" s="41"/>
    </row>
    <row r="13" spans="1:25" ht="15" x14ac:dyDescent="0.25">
      <c r="A13">
        <v>1.68</v>
      </c>
      <c r="B13">
        <v>2.21</v>
      </c>
      <c r="C13" s="29">
        <f t="shared" si="0"/>
        <v>4.772678302090072E-2</v>
      </c>
      <c r="D13" s="30">
        <f>IF(OR($A13="",$B13=""),"",A13*'MPTO_working_2-way'!$G12)</f>
        <v>1.7601809954751131</v>
      </c>
      <c r="E13" s="32">
        <f>IF(OR($A13="",$B13=""),"",B13*'MPTO_working_2-way'!$G12)</f>
        <v>2.3154761904761907</v>
      </c>
      <c r="F13" s="30">
        <f>IF(OR($A13="",$B13=""),"",'MPTO_working_2-way'!D12)</f>
        <v>1.7501649853870085</v>
      </c>
      <c r="G13" s="32">
        <f>IF(OR($A13="",$B13=""),"",'MPTO_working_2-way'!E12)</f>
        <v>2.3330400904863642</v>
      </c>
      <c r="H13" s="30">
        <f>IF(OR($A13="",$B13=""),"",'OddsRatio_working_2-way'!M12)</f>
        <v>1.7496555682941202</v>
      </c>
      <c r="I13" s="30">
        <f>IF(OR($A13="",$B13=""),"",'OddsRatio_working_2-way'!N12)</f>
        <v>2.3339459376998315</v>
      </c>
      <c r="J13" s="30">
        <f>IF('Log_working_2-way'!$D12="","",A13^('Log_working_2-way'!$D12))</f>
        <v>1.7450661905782558</v>
      </c>
      <c r="K13" s="32">
        <f>IF('Log_working_2-way'!$D12="","",B13^('Log_working_2-way'!$D12))</f>
        <v>2.3421626328567902</v>
      </c>
      <c r="L13" s="37">
        <f t="shared" si="9"/>
        <v>0.56812339331619544</v>
      </c>
      <c r="M13" s="37">
        <f t="shared" si="10"/>
        <v>0.43187660668380456</v>
      </c>
      <c r="N13" s="38">
        <v>109</v>
      </c>
      <c r="O13" s="38">
        <f t="shared" si="11"/>
        <v>44.11904761904762</v>
      </c>
      <c r="P13" s="38">
        <f t="shared" si="12"/>
        <v>59.678733031674206</v>
      </c>
      <c r="Q13" s="38">
        <f t="shared" si="13"/>
        <v>49.321266968325794</v>
      </c>
      <c r="R13" s="38">
        <f t="shared" si="14"/>
        <v>64.88095238095238</v>
      </c>
      <c r="S13" s="39">
        <f t="shared" si="15"/>
        <v>-5.2022193492781739</v>
      </c>
      <c r="T13" s="39">
        <f t="shared" si="16"/>
        <v>-5.2022193492781739</v>
      </c>
      <c r="U13" t="s">
        <v>100</v>
      </c>
      <c r="V13" t="s">
        <v>101</v>
      </c>
      <c r="W13" t="s">
        <v>126</v>
      </c>
      <c r="X13" t="s">
        <v>177</v>
      </c>
      <c r="Y13" s="41"/>
    </row>
    <row r="14" spans="1:25" s="35" customFormat="1" ht="15" x14ac:dyDescent="0.25">
      <c r="A14">
        <v>1.98</v>
      </c>
      <c r="B14">
        <v>1.9</v>
      </c>
      <c r="C14" s="29">
        <f t="shared" si="0"/>
        <v>3.1366294524189264E-2</v>
      </c>
      <c r="D14" s="30">
        <f>IF(OR($A14="",$B14=""),"",A14*'MPTO_working_2-way'!$G13)</f>
        <v>2.0421052631578949</v>
      </c>
      <c r="E14" s="32">
        <f>IF(OR($A14="",$B14=""),"",B14*'MPTO_working_2-way'!$G13)</f>
        <v>1.9595959595959596</v>
      </c>
      <c r="F14" s="30">
        <f>IF(OR($A14="",$B14=""),"",'MPTO_working_2-way'!D13)</f>
        <v>2.0434546442151005</v>
      </c>
      <c r="G14" s="32">
        <f>IF(OR($A14="",$B14=""),"",'MPTO_working_2-way'!E13)</f>
        <v>1.9583550234252993</v>
      </c>
      <c r="H14" s="30">
        <f>IF(OR($A14="",$B14=""),"",'OddsRatio_working_2-way'!M13)</f>
        <v>2.0434983894999017</v>
      </c>
      <c r="I14" s="30">
        <f>IF(OR($A14="",$B14=""),"",'OddsRatio_working_2-way'!N13)</f>
        <v>1.9583148474999099</v>
      </c>
      <c r="J14" s="30">
        <f>IF('Log_working_2-way'!$D13="","",A14^('Log_working_2-way'!$D13))</f>
        <v>2.0441122029468173</v>
      </c>
      <c r="K14" s="32">
        <f>IF('Log_working_2-way'!$D13="","",B14^('Log_working_2-way'!$D13))</f>
        <v>1.9577514726651566</v>
      </c>
      <c r="L14" s="37">
        <f t="shared" si="9"/>
        <v>0.48969072164948452</v>
      </c>
      <c r="M14" s="37">
        <f t="shared" si="10"/>
        <v>0.51030927835051543</v>
      </c>
      <c r="N14" s="38">
        <v>110</v>
      </c>
      <c r="O14" s="38">
        <f t="shared" si="11"/>
        <v>54.444444444444457</v>
      </c>
      <c r="P14" s="38">
        <f t="shared" si="12"/>
        <v>52.105263157894733</v>
      </c>
      <c r="Q14" s="38">
        <f t="shared" si="13"/>
        <v>57.89473684210526</v>
      </c>
      <c r="R14" s="38">
        <f t="shared" si="14"/>
        <v>55.555555555555557</v>
      </c>
      <c r="S14" s="39">
        <f t="shared" si="15"/>
        <v>-3.4502923976608031</v>
      </c>
      <c r="T14" s="39">
        <f t="shared" si="16"/>
        <v>-3.4502923976608244</v>
      </c>
      <c r="U14" t="s">
        <v>135</v>
      </c>
      <c r="V14" t="s">
        <v>136</v>
      </c>
      <c r="W14" t="s">
        <v>180</v>
      </c>
      <c r="X14" t="s">
        <v>177</v>
      </c>
      <c r="Y14" s="41"/>
    </row>
    <row r="15" spans="1:25" ht="15" x14ac:dyDescent="0.25">
      <c r="A15">
        <v>2.14</v>
      </c>
      <c r="B15">
        <v>1.72</v>
      </c>
      <c r="C15" s="29">
        <f t="shared" si="0"/>
        <v>4.8685068463377501E-2</v>
      </c>
      <c r="D15" s="30">
        <f>IF(OR($A15="",$B15=""),"",A15*'MPTO_working_2-way'!$G14)</f>
        <v>2.2441860465116279</v>
      </c>
      <c r="E15" s="32">
        <f>IF(OR($A15="",$B15=""),"",B15*'MPTO_working_2-way'!$G14)</f>
        <v>1.8037383177570092</v>
      </c>
      <c r="F15" s="30">
        <f>IF(OR($A15="",$B15=""),"",'MPTO_working_2-way'!D14)</f>
        <v>2.2576054955839058</v>
      </c>
      <c r="G15" s="32">
        <f>IF(OR($A15="",$B15=""),"",'MPTO_working_2-way'!E14)</f>
        <v>1.7951619196254389</v>
      </c>
      <c r="H15" s="30">
        <f>IF(OR($A15="",$B15=""),"",'OddsRatio_working_2-way'!M14)</f>
        <v>2.2583057392117913</v>
      </c>
      <c r="I15" s="30">
        <f>IF(OR($A15="",$B15=""),"",'OddsRatio_working_2-way'!N14)</f>
        <v>1.7947194142390264</v>
      </c>
      <c r="J15" s="30">
        <f>IF('Log_working_2-way'!$D14="","",A15^('Log_working_2-way'!$D14))</f>
        <v>2.2645658948599179</v>
      </c>
      <c r="K15" s="32">
        <f>IF('Log_working_2-way'!$D14="","",B15^('Log_working_2-way'!$D14))</f>
        <v>1.7907852046807202</v>
      </c>
      <c r="L15" s="37">
        <f t="shared" si="9"/>
        <v>0.44559585492227982</v>
      </c>
      <c r="M15" s="37">
        <f t="shared" si="10"/>
        <v>0.55440414507772029</v>
      </c>
      <c r="N15" s="38">
        <v>111</v>
      </c>
      <c r="O15" s="38">
        <f t="shared" si="11"/>
        <v>59.130841121495337</v>
      </c>
      <c r="P15" s="38">
        <f t="shared" si="12"/>
        <v>46.465116279069761</v>
      </c>
      <c r="Q15" s="38">
        <f t="shared" si="13"/>
        <v>64.534883720930239</v>
      </c>
      <c r="R15" s="38">
        <f t="shared" si="14"/>
        <v>51.86915887850467</v>
      </c>
      <c r="S15" s="39">
        <f t="shared" si="15"/>
        <v>-5.4040425994349022</v>
      </c>
      <c r="T15" s="39">
        <f t="shared" si="16"/>
        <v>-5.4040425994349093</v>
      </c>
      <c r="U15" t="s">
        <v>137</v>
      </c>
      <c r="V15" t="s">
        <v>138</v>
      </c>
      <c r="W15" t="s">
        <v>180</v>
      </c>
      <c r="X15" t="s">
        <v>177</v>
      </c>
      <c r="Y15" s="41"/>
    </row>
    <row r="16" spans="1:25" ht="15" x14ac:dyDescent="0.25">
      <c r="A16">
        <v>2.3199999999999998</v>
      </c>
      <c r="B16">
        <v>1.66</v>
      </c>
      <c r="C16" s="29">
        <f t="shared" si="0"/>
        <v>3.3444121312837582E-2</v>
      </c>
      <c r="D16" s="30">
        <f>IF(OR($A16="",$B16=""),"",A16*'MPTO_working_2-way'!$G15)</f>
        <v>2.3975903614457832</v>
      </c>
      <c r="E16" s="32">
        <f>IF(OR($A16="",$B16=""),"",B16*'MPTO_working_2-way'!$G15)</f>
        <v>1.7155172413793103</v>
      </c>
      <c r="F16" s="30">
        <f>IF(OR($A16="",$B16=""),"",'MPTO_working_2-way'!D15)</f>
        <v>2.4136375031336175</v>
      </c>
      <c r="G16" s="32">
        <f>IF(OR($A16="",$B16=""),"",'MPTO_working_2-way'!E15)</f>
        <v>1.707394928178755</v>
      </c>
      <c r="H16" s="30">
        <f>IF(OR($A16="",$B16=""),"",'OddsRatio_working_2-way'!M15)</f>
        <v>2.4142135623730954</v>
      </c>
      <c r="I16" s="30">
        <f>IF(OR($A16="",$B16=""),"",'OddsRatio_working_2-way'!N15)</f>
        <v>1.7071067811865479</v>
      </c>
      <c r="J16" s="30">
        <f>IF('Log_working_2-way'!$D15="","",A16^('Log_working_2-way'!$D15))</f>
        <v>2.4216287324780335</v>
      </c>
      <c r="K16" s="32">
        <f>IF('Log_working_2-way'!$D15="","",B16^('Log_working_2-way'!$D15))</f>
        <v>1.7034185347793582</v>
      </c>
      <c r="L16" s="37">
        <f t="shared" si="9"/>
        <v>0.41708542713567837</v>
      </c>
      <c r="M16" s="37">
        <f t="shared" si="10"/>
        <v>0.58291457286432158</v>
      </c>
      <c r="N16" s="38">
        <v>112</v>
      </c>
      <c r="O16" s="38">
        <f t="shared" si="11"/>
        <v>63.724137931034477</v>
      </c>
      <c r="P16" s="38">
        <f t="shared" si="12"/>
        <v>44.53012048192771</v>
      </c>
      <c r="Q16" s="38">
        <f t="shared" si="13"/>
        <v>67.46987951807229</v>
      </c>
      <c r="R16" s="38">
        <f t="shared" si="14"/>
        <v>48.275862068965523</v>
      </c>
      <c r="S16" s="39">
        <f t="shared" si="15"/>
        <v>-3.7457415870378128</v>
      </c>
      <c r="T16" s="39">
        <f t="shared" si="16"/>
        <v>-3.7457415870378128</v>
      </c>
      <c r="U16" t="s">
        <v>139</v>
      </c>
      <c r="V16" t="s">
        <v>140</v>
      </c>
      <c r="W16" t="s">
        <v>180</v>
      </c>
      <c r="X16" t="s">
        <v>177</v>
      </c>
      <c r="Y16" s="41"/>
    </row>
    <row r="17" spans="1:25" ht="15" x14ac:dyDescent="0.25">
      <c r="A17">
        <v>1.91</v>
      </c>
      <c r="B17">
        <v>1.96</v>
      </c>
      <c r="C17" s="29">
        <f t="shared" si="0"/>
        <v>3.3764291056736839E-2</v>
      </c>
      <c r="D17" s="30">
        <f>IF(OR($A17="",$B17=""),"",A17*'MPTO_working_2-way'!$G16)</f>
        <v>1.9744897959183674</v>
      </c>
      <c r="E17" s="32">
        <f>IF(OR($A17="",$B17=""),"",B17*'MPTO_working_2-way'!$G16)</f>
        <v>2.0261780104712042</v>
      </c>
      <c r="F17" s="30">
        <f>IF(OR($A17="",$B17=""),"",'MPTO_working_2-way'!D16)</f>
        <v>1.9736398144242935</v>
      </c>
      <c r="G17" s="32">
        <f>IF(OR($A17="",$B17=""),"",'MPTO_working_2-way'!E16)</f>
        <v>2.0270738574832143</v>
      </c>
      <c r="H17" s="30">
        <f>IF(OR($A17="",$B17=""),"",'OddsRatio_working_2-way'!M16)</f>
        <v>1.9736101204623264</v>
      </c>
      <c r="I17" s="30">
        <f>IF(OR($A17="",$B17=""),"",'OddsRatio_working_2-way'!N16)</f>
        <v>2.0271051820261912</v>
      </c>
      <c r="J17" s="30">
        <f>IF('Log_working_2-way'!$D16="","",A17^('Log_working_2-way'!$D16))</f>
        <v>1.9732233459331785</v>
      </c>
      <c r="K17" s="32">
        <f>IF('Log_working_2-way'!$D16="","",B17^('Log_working_2-way'!$D16))</f>
        <v>2.0275133700590602</v>
      </c>
      <c r="L17" s="37">
        <f t="shared" si="9"/>
        <v>0.50645994832041341</v>
      </c>
      <c r="M17" s="37">
        <f t="shared" si="10"/>
        <v>0.49354005167958659</v>
      </c>
      <c r="N17" s="38">
        <v>113</v>
      </c>
      <c r="O17" s="38">
        <f t="shared" si="11"/>
        <v>53.837696335078526</v>
      </c>
      <c r="P17" s="38">
        <f t="shared" si="12"/>
        <v>55.346938775510203</v>
      </c>
      <c r="Q17" s="38">
        <f t="shared" si="13"/>
        <v>57.653061224489797</v>
      </c>
      <c r="R17" s="38">
        <f t="shared" si="14"/>
        <v>59.162303664921467</v>
      </c>
      <c r="S17" s="39">
        <f t="shared" si="15"/>
        <v>-3.8153648894112706</v>
      </c>
      <c r="T17" s="39">
        <f t="shared" si="16"/>
        <v>-3.8153648894112635</v>
      </c>
      <c r="U17" t="s">
        <v>76</v>
      </c>
      <c r="V17" t="s">
        <v>77</v>
      </c>
      <c r="W17" t="s">
        <v>122</v>
      </c>
      <c r="X17" t="s">
        <v>178</v>
      </c>
      <c r="Y17" s="41"/>
    </row>
    <row r="18" spans="1:25" ht="15" x14ac:dyDescent="0.25">
      <c r="A18">
        <v>1.49</v>
      </c>
      <c r="B18">
        <v>2.65</v>
      </c>
      <c r="C18" s="29">
        <f t="shared" si="0"/>
        <v>4.849943016335323E-2</v>
      </c>
      <c r="D18" s="30">
        <f>IF(OR($A18="",$B18=""),"",A18*'MPTO_working_2-way'!$G17)</f>
        <v>1.5622641509433963</v>
      </c>
      <c r="E18" s="32">
        <f>IF(OR($A18="",$B18=""),"",B18*'MPTO_working_2-way'!$G17)</f>
        <v>2.7785234899328861</v>
      </c>
      <c r="F18" s="30">
        <f>IF(OR($A18="",$B18=""),"",'MPTO_working_2-way'!D17)</f>
        <v>1.5458549476362926</v>
      </c>
      <c r="G18" s="32">
        <f>IF(OR($A18="",$B18=""),"",'MPTO_working_2-way'!E17)</f>
        <v>2.8319885242962166</v>
      </c>
      <c r="H18" s="30">
        <f>IF(OR($A18="",$B18=""),"",'OddsRatio_working_2-way'!M17)</f>
        <v>1.5449492609130659</v>
      </c>
      <c r="I18" s="30">
        <f>IF(OR($A18="",$B18=""),"",'OddsRatio_working_2-way'!N17)</f>
        <v>2.8350332255235897</v>
      </c>
      <c r="J18" s="30">
        <f>IF('Log_working_2-way'!$D17="","",A18^('Log_working_2-way'!$D17))</f>
        <v>1.5374042202509204</v>
      </c>
      <c r="K18" s="32">
        <f>IF('Log_working_2-way'!$D17="","",B18^('Log_working_2-way'!$D17))</f>
        <v>2.8607967007220196</v>
      </c>
      <c r="L18" s="37">
        <f t="shared" si="9"/>
        <v>0.64009661835748788</v>
      </c>
      <c r="M18" s="37">
        <f t="shared" si="10"/>
        <v>0.35990338164251207</v>
      </c>
      <c r="N18" s="38">
        <v>114</v>
      </c>
      <c r="O18" s="38">
        <f t="shared" si="11"/>
        <v>37.489932885906029</v>
      </c>
      <c r="P18" s="38">
        <f t="shared" si="12"/>
        <v>70.981132075471692</v>
      </c>
      <c r="Q18" s="38">
        <f t="shared" si="13"/>
        <v>43.018867924528308</v>
      </c>
      <c r="R18" s="38">
        <f t="shared" si="14"/>
        <v>76.510067114093957</v>
      </c>
      <c r="S18" s="39">
        <f t="shared" si="15"/>
        <v>-5.5289350386222793</v>
      </c>
      <c r="T18" s="39">
        <f t="shared" si="16"/>
        <v>-5.5289350386222651</v>
      </c>
      <c r="U18" t="s">
        <v>78</v>
      </c>
      <c r="V18" t="s">
        <v>69</v>
      </c>
      <c r="W18" t="s">
        <v>122</v>
      </c>
      <c r="X18" t="s">
        <v>178</v>
      </c>
      <c r="Y18" s="41"/>
    </row>
    <row r="19" spans="1:25" ht="15" x14ac:dyDescent="0.25">
      <c r="A19">
        <v>1.98</v>
      </c>
      <c r="B19">
        <v>1.91</v>
      </c>
      <c r="C19" s="29">
        <f t="shared" si="0"/>
        <v>2.861071447458885E-2</v>
      </c>
      <c r="D19" s="30">
        <f>IF(OR($A19="",$B19=""),"",A19*'MPTO_working_2-way'!$G18)</f>
        <v>2.0366492146596857</v>
      </c>
      <c r="E19" s="32">
        <f>IF(OR($A19="",$B19=""),"",B19*'MPTO_working_2-way'!$G18)</f>
        <v>1.9646464646464645</v>
      </c>
      <c r="F19" s="30">
        <f>IF(OR($A19="",$B19=""),"",'MPTO_working_2-way'!D18)</f>
        <v>2.0377175494369308</v>
      </c>
      <c r="G19" s="32">
        <f>IF(OR($A19="",$B19=""),"",'MPTO_working_2-way'!E18)</f>
        <v>1.9636533568721115</v>
      </c>
      <c r="H19" s="30">
        <f>IF(OR($A19="",$B19=""),"",'OddsRatio_working_2-way'!M18)</f>
        <v>2.0377490433255412</v>
      </c>
      <c r="I19" s="30">
        <f>IF(OR($A19="",$B19=""),"",'OddsRatio_working_2-way'!N18)</f>
        <v>1.9636241116594322</v>
      </c>
      <c r="J19" s="30">
        <f>IF('Log_working_2-way'!$D18="","",A19^('Log_working_2-way'!$D18))</f>
        <v>2.0382337672504618</v>
      </c>
      <c r="K19" s="32">
        <f>IF('Log_working_2-way'!$D18="","",B19^('Log_working_2-way'!$D18))</f>
        <v>1.9631742210121639</v>
      </c>
      <c r="L19" s="37">
        <f t="shared" si="9"/>
        <v>0.49100257069408743</v>
      </c>
      <c r="M19" s="37">
        <f t="shared" si="10"/>
        <v>0.50899742930591263</v>
      </c>
      <c r="N19" s="38">
        <v>115</v>
      </c>
      <c r="O19" s="38">
        <f t="shared" si="11"/>
        <v>56.919191919191917</v>
      </c>
      <c r="P19" s="38">
        <f t="shared" si="12"/>
        <v>54.790575916230353</v>
      </c>
      <c r="Q19" s="38">
        <f t="shared" si="13"/>
        <v>60.209424083769633</v>
      </c>
      <c r="R19" s="38">
        <f t="shared" si="14"/>
        <v>58.080808080808083</v>
      </c>
      <c r="S19" s="39">
        <f t="shared" si="15"/>
        <v>-3.2902321645777164</v>
      </c>
      <c r="T19" s="39">
        <f t="shared" si="16"/>
        <v>-3.2902321645777306</v>
      </c>
      <c r="U19" t="s">
        <v>82</v>
      </c>
      <c r="V19" t="s">
        <v>141</v>
      </c>
      <c r="W19" t="s">
        <v>123</v>
      </c>
      <c r="X19" t="s">
        <v>178</v>
      </c>
      <c r="Y19" s="41"/>
    </row>
    <row r="20" spans="1:25" ht="15" x14ac:dyDescent="0.25">
      <c r="A20">
        <v>2.14</v>
      </c>
      <c r="B20">
        <v>1.77</v>
      </c>
      <c r="C20" s="29">
        <f t="shared" si="0"/>
        <v>3.2261471038597556E-2</v>
      </c>
      <c r="D20" s="30">
        <f>IF(OR($A20="",$B20=""),"",A20*'MPTO_working_2-way'!$G19)</f>
        <v>2.2090395480225991</v>
      </c>
      <c r="E20" s="32">
        <f>IF(OR($A20="",$B20=""),"",B20*'MPTO_working_2-way'!$G19)</f>
        <v>1.8271028037383177</v>
      </c>
      <c r="F20" s="30">
        <f>IF(OR($A20="",$B20=""),"",'MPTO_working_2-way'!D19)</f>
        <v>2.216513546725964</v>
      </c>
      <c r="G20" s="32">
        <f>IF(OR($A20="",$B20=""),"",'MPTO_working_2-way'!E19)</f>
        <v>1.822021261243927</v>
      </c>
      <c r="H20" s="30">
        <f>IF(OR($A20="",$B20=""),"",'OddsRatio_working_2-way'!M19)</f>
        <v>2.2167659925061516</v>
      </c>
      <c r="I20" s="30">
        <f>IF(OR($A20="",$B20=""),"",'OddsRatio_working_2-way'!N19)</f>
        <v>1.8218507142366114</v>
      </c>
      <c r="J20" s="30">
        <f>IF('Log_working_2-way'!$D19="","",A20^('Log_working_2-way'!$D19))</f>
        <v>2.2201875884465903</v>
      </c>
      <c r="K20" s="32">
        <f>IF('Log_working_2-way'!$D19="","",B20^('Log_working_2-way'!$D19))</f>
        <v>1.8195461168991689</v>
      </c>
      <c r="L20" s="37">
        <f t="shared" si="9"/>
        <v>0.45268542199488487</v>
      </c>
      <c r="M20" s="37">
        <f t="shared" si="10"/>
        <v>0.54731457800511507</v>
      </c>
      <c r="N20" s="38">
        <v>116</v>
      </c>
      <c r="O20" s="38">
        <f t="shared" si="11"/>
        <v>61.794392523364493</v>
      </c>
      <c r="P20" s="38">
        <f t="shared" si="12"/>
        <v>50.463276836158187</v>
      </c>
      <c r="Q20" s="38">
        <f t="shared" si="13"/>
        <v>65.536723163841813</v>
      </c>
      <c r="R20" s="38">
        <f t="shared" si="14"/>
        <v>54.205607476635514</v>
      </c>
      <c r="S20" s="39">
        <f t="shared" si="15"/>
        <v>-3.74233064047732</v>
      </c>
      <c r="T20" s="39">
        <f t="shared" si="16"/>
        <v>-3.7423306404773271</v>
      </c>
      <c r="U20" t="s">
        <v>80</v>
      </c>
      <c r="V20" t="s">
        <v>84</v>
      </c>
      <c r="W20" t="s">
        <v>123</v>
      </c>
      <c r="X20" t="s">
        <v>178</v>
      </c>
      <c r="Y20" s="41"/>
    </row>
    <row r="21" spans="1:25" ht="15" x14ac:dyDescent="0.25">
      <c r="A21">
        <v>2.23</v>
      </c>
      <c r="B21">
        <v>1.71</v>
      </c>
      <c r="C21" s="29">
        <f t="shared" si="0"/>
        <v>3.3225814910969431E-2</v>
      </c>
      <c r="D21" s="30">
        <f>IF(OR($A21="",$B21=""),"",A21*'MPTO_working_2-way'!$G20)</f>
        <v>2.3040935672514617</v>
      </c>
      <c r="E21" s="32">
        <f>IF(OR($A21="",$B21=""),"",B21*'MPTO_working_2-way'!$G20)</f>
        <v>1.7668161434977576</v>
      </c>
      <c r="F21" s="30">
        <f>IF(OR($A21="",$B21=""),"",'MPTO_working_2-way'!D20)</f>
        <v>2.315792669966295</v>
      </c>
      <c r="G21" s="32">
        <f>IF(OR($A21="",$B21=""),"",'MPTO_working_2-way'!E20)</f>
        <v>1.7599981538319522</v>
      </c>
      <c r="H21" s="30">
        <f>IF(OR($A21="",$B21=""),"",'OddsRatio_working_2-way'!M20)</f>
        <v>2.3162045305336028</v>
      </c>
      <c r="I21" s="30">
        <f>IF(OR($A21="",$B21=""),"",'OddsRatio_working_2-way'!N20)</f>
        <v>1.7597603387632996</v>
      </c>
      <c r="J21" s="30">
        <f>IF('Log_working_2-way'!$D20="","",A21^('Log_working_2-way'!$D20))</f>
        <v>2.3215866387713424</v>
      </c>
      <c r="K21" s="32">
        <f>IF('Log_working_2-way'!$D20="","",B21^('Log_working_2-way'!$D20))</f>
        <v>1.7566662454529891</v>
      </c>
      <c r="L21" s="37">
        <f t="shared" si="9"/>
        <v>0.43401015228426398</v>
      </c>
      <c r="M21" s="37">
        <f t="shared" si="10"/>
        <v>0.56598984771573613</v>
      </c>
      <c r="N21" s="38">
        <v>117</v>
      </c>
      <c r="O21" s="38">
        <f t="shared" si="11"/>
        <v>64.533632286995527</v>
      </c>
      <c r="P21" s="38">
        <f t="shared" si="12"/>
        <v>48.578947368421048</v>
      </c>
      <c r="Q21" s="38">
        <f t="shared" si="13"/>
        <v>68.421052631578945</v>
      </c>
      <c r="R21" s="38">
        <f t="shared" si="14"/>
        <v>52.466367713004487</v>
      </c>
      <c r="S21" s="39">
        <f t="shared" si="15"/>
        <v>-3.8874203445834183</v>
      </c>
      <c r="T21" s="39">
        <f t="shared" si="16"/>
        <v>-3.8874203445834397</v>
      </c>
      <c r="U21" t="s">
        <v>142</v>
      </c>
      <c r="V21" t="s">
        <v>143</v>
      </c>
      <c r="W21" t="s">
        <v>123</v>
      </c>
      <c r="X21" t="s">
        <v>178</v>
      </c>
      <c r="Y21" s="41"/>
    </row>
    <row r="22" spans="1:25" ht="15" x14ac:dyDescent="0.25">
      <c r="A22">
        <v>2.0699999999999998</v>
      </c>
      <c r="B22">
        <v>1.83</v>
      </c>
      <c r="C22" s="29">
        <f t="shared" si="0"/>
        <v>2.9539874871307603E-2</v>
      </c>
      <c r="D22" s="30">
        <f>IF(OR($A22="",$B22=""),"",A22*'MPTO_working_2-way'!$G21)</f>
        <v>2.1311475409836067</v>
      </c>
      <c r="E22" s="32">
        <f>IF(OR($A22="",$B22=""),"",B22*'MPTO_working_2-way'!$G21)</f>
        <v>1.8840579710144929</v>
      </c>
      <c r="F22" s="30">
        <f>IF(OR($A22="",$B22=""),"",'MPTO_working_2-way'!D21)</f>
        <v>2.1352836729517204</v>
      </c>
      <c r="G22" s="32">
        <f>IF(OR($A22="",$B22=""),"",'MPTO_working_2-way'!E21)</f>
        <v>1.8808371192373576</v>
      </c>
      <c r="H22" s="30">
        <f>IF(OR($A22="",$B22=""),"",'OddsRatio_working_2-way'!M21)</f>
        <v>2.1354103339788768</v>
      </c>
      <c r="I22" s="30">
        <f>IF(OR($A22="",$B22=""),"",'OddsRatio_working_2-way'!N21)</f>
        <v>1.8807388571985679</v>
      </c>
      <c r="J22" s="30">
        <f>IF('Log_working_2-way'!$D21="","",A22^('Log_working_2-way'!$D21))</f>
        <v>2.137293622577233</v>
      </c>
      <c r="K22" s="32">
        <f>IF('Log_working_2-way'!$D21="","",B22^('Log_working_2-way'!$D21))</f>
        <v>1.8792804075818812</v>
      </c>
      <c r="L22" s="37">
        <f t="shared" si="9"/>
        <v>0.46923076923076917</v>
      </c>
      <c r="M22" s="37">
        <f t="shared" si="10"/>
        <v>0.53076923076923077</v>
      </c>
      <c r="N22" s="38">
        <v>118</v>
      </c>
      <c r="O22" s="38">
        <f t="shared" si="11"/>
        <v>60.995169082125607</v>
      </c>
      <c r="P22" s="38">
        <f t="shared" si="12"/>
        <v>53.519125683060103</v>
      </c>
      <c r="Q22" s="38">
        <f t="shared" si="13"/>
        <v>64.480874316939889</v>
      </c>
      <c r="R22" s="38">
        <f t="shared" si="14"/>
        <v>57.004830917874401</v>
      </c>
      <c r="S22" s="39">
        <f t="shared" si="15"/>
        <v>-3.485705234814283</v>
      </c>
      <c r="T22" s="39">
        <f t="shared" si="16"/>
        <v>-3.4857052348142972</v>
      </c>
      <c r="U22" t="s">
        <v>144</v>
      </c>
      <c r="V22" t="s">
        <v>81</v>
      </c>
      <c r="W22" t="s">
        <v>123</v>
      </c>
      <c r="X22" t="s">
        <v>178</v>
      </c>
      <c r="Y22" s="41"/>
    </row>
    <row r="23" spans="1:25" ht="15" x14ac:dyDescent="0.25">
      <c r="A23">
        <v>1.93</v>
      </c>
      <c r="B23">
        <v>1.9</v>
      </c>
      <c r="C23" s="29">
        <f t="shared" si="0"/>
        <v>4.445050449959087E-2</v>
      </c>
      <c r="D23" s="30">
        <f>IF(OR($A23="",$B23=""),"",A23*'MPTO_working_2-way'!$G22)</f>
        <v>2.0157894736842104</v>
      </c>
      <c r="E23" s="32">
        <f>IF(OR($A23="",$B23=""),"",B23*'MPTO_working_2-way'!$G22)</f>
        <v>1.9844559585492225</v>
      </c>
      <c r="F23" s="30">
        <f>IF(OR($A23="",$B23=""),"",'MPTO_working_2-way'!D22)</f>
        <v>2.0164971130052241</v>
      </c>
      <c r="G23" s="32">
        <f>IF(OR($A23="",$B23=""),"",'MPTO_working_2-way'!E22)</f>
        <v>1.9837706248309437</v>
      </c>
      <c r="H23" s="30">
        <f>IF(OR($A23="",$B23=""),"",'OddsRatio_working_2-way'!M22)</f>
        <v>2.0165300454651267</v>
      </c>
      <c r="I23" s="30">
        <f>IF(OR($A23="",$B23=""),"",'OddsRatio_working_2-way'!N22)</f>
        <v>1.9837387536759294</v>
      </c>
      <c r="J23" s="30">
        <f>IF('Log_working_2-way'!$D22="","",A23^('Log_working_2-way'!$D22))</f>
        <v>2.0168554059748378</v>
      </c>
      <c r="K23" s="32">
        <f>IF('Log_working_2-way'!$D22="","",B23^('Log_working_2-way'!$D22))</f>
        <v>1.9834239894126766</v>
      </c>
      <c r="L23" s="37">
        <f t="shared" si="9"/>
        <v>0.49608355091383816</v>
      </c>
      <c r="M23" s="37">
        <f t="shared" si="10"/>
        <v>0.50391644908616195</v>
      </c>
      <c r="N23" s="38">
        <v>119</v>
      </c>
      <c r="O23" s="38">
        <f t="shared" si="11"/>
        <v>57.3419689119171</v>
      </c>
      <c r="P23" s="38">
        <f t="shared" si="12"/>
        <v>56.368421052631575</v>
      </c>
      <c r="Q23" s="38">
        <f t="shared" si="13"/>
        <v>62.631578947368418</v>
      </c>
      <c r="R23" s="38">
        <f t="shared" si="14"/>
        <v>61.658031088082907</v>
      </c>
      <c r="S23" s="39">
        <f t="shared" si="15"/>
        <v>-5.289610035451318</v>
      </c>
      <c r="T23" s="39">
        <f t="shared" si="16"/>
        <v>-5.2896100354513322</v>
      </c>
      <c r="U23" t="s">
        <v>145</v>
      </c>
      <c r="V23" t="s">
        <v>146</v>
      </c>
      <c r="W23" t="s">
        <v>124</v>
      </c>
      <c r="X23" t="s">
        <v>178</v>
      </c>
      <c r="Y23" s="41"/>
    </row>
    <row r="24" spans="1:25" ht="15" x14ac:dyDescent="0.25">
      <c r="A24">
        <v>1.91</v>
      </c>
      <c r="B24">
        <v>1.93</v>
      </c>
      <c r="C24" s="29">
        <f t="shared" si="0"/>
        <v>4.1694924449990456E-2</v>
      </c>
      <c r="D24" s="30">
        <f>IF(OR($A24="",$B24=""),"",A24*'MPTO_working_2-way'!$G23)</f>
        <v>1.9896373056994816</v>
      </c>
      <c r="E24" s="32">
        <f>IF(OR($A24="",$B24=""),"",B24*'MPTO_working_2-way'!$G23)</f>
        <v>2.0104712041884816</v>
      </c>
      <c r="F24" s="30">
        <f>IF(OR($A24="",$B24=""),"",'MPTO_working_2-way'!D23)</f>
        <v>1.9892075654965866</v>
      </c>
      <c r="G24" s="32">
        <f>IF(OR($A24="",$B24=""),"",'MPTO_working_2-way'!E23)</f>
        <v>2.0109101819272834</v>
      </c>
      <c r="H24" s="30">
        <f>IF(OR($A24="",$B24=""),"",'OddsRatio_working_2-way'!M23)</f>
        <v>1.9891888715790902</v>
      </c>
      <c r="I24" s="30">
        <f>IF(OR($A24="",$B24=""),"",'OddsRatio_working_2-way'!N23)</f>
        <v>2.0109292863390706</v>
      </c>
      <c r="J24" s="30">
        <f>IF('Log_working_2-way'!$D23="","",A24^('Log_working_2-way'!$D23))</f>
        <v>1.9889919289180891</v>
      </c>
      <c r="K24" s="32">
        <f>IF('Log_working_2-way'!$D23="","",B24^('Log_working_2-way'!$D23))</f>
        <v>2.0111305974900358</v>
      </c>
      <c r="L24" s="37">
        <f t="shared" si="9"/>
        <v>0.50260416666666674</v>
      </c>
      <c r="M24" s="37">
        <f t="shared" si="10"/>
        <v>0.49739583333333337</v>
      </c>
      <c r="N24" s="38">
        <v>120</v>
      </c>
      <c r="O24" s="38">
        <f t="shared" si="11"/>
        <v>57.172774869109944</v>
      </c>
      <c r="P24" s="38">
        <f t="shared" si="12"/>
        <v>57.823834196891198</v>
      </c>
      <c r="Q24" s="38">
        <f t="shared" si="13"/>
        <v>62.176165803108816</v>
      </c>
      <c r="R24" s="38">
        <f t="shared" si="14"/>
        <v>62.827225130890049</v>
      </c>
      <c r="S24" s="39">
        <f t="shared" si="15"/>
        <v>-5.0033909339988725</v>
      </c>
      <c r="T24" s="39">
        <f t="shared" si="16"/>
        <v>-5.0033909339988512</v>
      </c>
      <c r="U24" t="s">
        <v>93</v>
      </c>
      <c r="V24" t="s">
        <v>88</v>
      </c>
      <c r="W24" t="s">
        <v>124</v>
      </c>
      <c r="X24" t="s">
        <v>178</v>
      </c>
      <c r="Y24" s="41"/>
    </row>
    <row r="25" spans="1:25" ht="15" x14ac:dyDescent="0.25">
      <c r="A25">
        <v>1.93</v>
      </c>
      <c r="B25">
        <v>1.91</v>
      </c>
      <c r="C25" s="29">
        <f t="shared" si="0"/>
        <v>4.1694924449990456E-2</v>
      </c>
      <c r="D25" s="30">
        <f>IF(OR($A25="",$B25=""),"",A25*'MPTO_working_2-way'!$G24)</f>
        <v>2.0104712041884816</v>
      </c>
      <c r="E25" s="32">
        <f>IF(OR($A25="",$B25=""),"",B25*'MPTO_working_2-way'!$G24)</f>
        <v>1.9896373056994816</v>
      </c>
      <c r="F25" s="30">
        <f>IF(OR($A25="",$B25=""),"",'MPTO_working_2-way'!D24)</f>
        <v>2.0109101819272834</v>
      </c>
      <c r="G25" s="32">
        <f>IF(OR($A25="",$B25=""),"",'MPTO_working_2-way'!E24)</f>
        <v>1.9892075654965866</v>
      </c>
      <c r="H25" s="30">
        <f>IF(OR($A25="",$B25=""),"",'OddsRatio_working_2-way'!M24)</f>
        <v>2.0109292863390706</v>
      </c>
      <c r="I25" s="30">
        <f>IF(OR($A25="",$B25=""),"",'OddsRatio_working_2-way'!N24)</f>
        <v>1.9891888715790902</v>
      </c>
      <c r="J25" s="30">
        <f>IF('Log_working_2-way'!$D24="","",A25^('Log_working_2-way'!$D24))</f>
        <v>2.0111305974900358</v>
      </c>
      <c r="K25" s="32">
        <f>IF('Log_working_2-way'!$D24="","",B25^('Log_working_2-way'!$D24))</f>
        <v>1.9889919289180891</v>
      </c>
      <c r="L25" s="37">
        <f t="shared" si="9"/>
        <v>0.49739583333333337</v>
      </c>
      <c r="M25" s="37">
        <f t="shared" si="10"/>
        <v>0.50260416666666674</v>
      </c>
      <c r="N25" s="38">
        <v>121</v>
      </c>
      <c r="O25" s="38">
        <f t="shared" si="11"/>
        <v>58.30569948186529</v>
      </c>
      <c r="P25" s="38">
        <f t="shared" si="12"/>
        <v>57.649214659685853</v>
      </c>
      <c r="Q25" s="38">
        <f t="shared" si="13"/>
        <v>63.350785340314133</v>
      </c>
      <c r="R25" s="38">
        <f t="shared" si="14"/>
        <v>62.694300518134725</v>
      </c>
      <c r="S25" s="39">
        <f t="shared" si="15"/>
        <v>-5.0450858584488429</v>
      </c>
      <c r="T25" s="39">
        <f t="shared" si="16"/>
        <v>-5.0450858584488714</v>
      </c>
      <c r="U25" t="s">
        <v>147</v>
      </c>
      <c r="V25" t="s">
        <v>148</v>
      </c>
      <c r="W25" t="s">
        <v>124</v>
      </c>
      <c r="X25" t="s">
        <v>178</v>
      </c>
      <c r="Y25" s="41"/>
    </row>
    <row r="26" spans="1:25" ht="15" x14ac:dyDescent="0.25">
      <c r="A26">
        <v>1.74</v>
      </c>
      <c r="B26">
        <v>2.12</v>
      </c>
      <c r="C26" s="29">
        <f t="shared" si="0"/>
        <v>4.6410756885707949E-2</v>
      </c>
      <c r="D26" s="30">
        <f>IF(OR($A26="",$B26=""),"",A26*'MPTO_working_2-way'!$G25)</f>
        <v>1.8207547169811318</v>
      </c>
      <c r="E26" s="32">
        <f>IF(OR($A26="",$B26=""),"",B26*'MPTO_working_2-way'!$G25)</f>
        <v>2.2183908045977008</v>
      </c>
      <c r="F26" s="30">
        <f>IF(OR($A26="",$B26=""),"",'MPTO_working_2-way'!D25)</f>
        <v>1.8132127408572549</v>
      </c>
      <c r="G26" s="32">
        <f>IF(OR($A26="",$B26=""),"",'MPTO_working_2-way'!E25)</f>
        <v>2.2296905222437133</v>
      </c>
      <c r="H26" s="30">
        <f>IF(OR($A26="",$B26=""),"",'OddsRatio_working_2-way'!M25)</f>
        <v>1.8128433340529317</v>
      </c>
      <c r="I26" s="30">
        <f>IF(OR($A26="",$B26=""),"",'OddsRatio_working_2-way'!N25)</f>
        <v>2.2302493704584911</v>
      </c>
      <c r="J26" s="30">
        <f>IF('Log_working_2-way'!$D25="","",A26^('Log_working_2-way'!$D25))</f>
        <v>1.8093883298066613</v>
      </c>
      <c r="K26" s="32">
        <f>IF('Log_working_2-way'!$D25="","",B26^('Log_working_2-way'!$D25))</f>
        <v>2.235500887736106</v>
      </c>
      <c r="L26" s="37">
        <f t="shared" si="9"/>
        <v>0.5492227979274612</v>
      </c>
      <c r="M26" s="37">
        <f t="shared" si="10"/>
        <v>0.45077720207253896</v>
      </c>
      <c r="N26" s="38">
        <v>122</v>
      </c>
      <c r="O26" s="38">
        <f t="shared" si="11"/>
        <v>51.885057471264368</v>
      </c>
      <c r="P26" s="38">
        <f t="shared" si="12"/>
        <v>64.452830188679229</v>
      </c>
      <c r="Q26" s="38">
        <f t="shared" si="13"/>
        <v>57.547169811320749</v>
      </c>
      <c r="R26" s="38">
        <f t="shared" si="14"/>
        <v>70.114942528735625</v>
      </c>
      <c r="S26" s="39">
        <f t="shared" si="15"/>
        <v>-5.6621123400563818</v>
      </c>
      <c r="T26" s="39">
        <f t="shared" si="16"/>
        <v>-5.662112340056396</v>
      </c>
      <c r="U26" t="s">
        <v>149</v>
      </c>
      <c r="V26" t="s">
        <v>150</v>
      </c>
      <c r="W26" t="s">
        <v>124</v>
      </c>
      <c r="X26" t="s">
        <v>178</v>
      </c>
      <c r="Y26" s="41"/>
    </row>
    <row r="27" spans="1:25" ht="15" x14ac:dyDescent="0.25">
      <c r="A27">
        <v>1.91</v>
      </c>
      <c r="B27">
        <v>1.93</v>
      </c>
      <c r="C27" s="29">
        <f t="shared" si="0"/>
        <v>4.1694924449990456E-2</v>
      </c>
      <c r="D27" s="30">
        <f>IF(OR($A27="",$B27=""),"",A27*'MPTO_working_2-way'!$G26)</f>
        <v>1.9896373056994816</v>
      </c>
      <c r="E27" s="32">
        <f>IF(OR($A27="",$B27=""),"",B27*'MPTO_working_2-way'!$G26)</f>
        <v>2.0104712041884816</v>
      </c>
      <c r="F27" s="30">
        <f>IF(OR($A27="",$B27=""),"",'MPTO_working_2-way'!D26)</f>
        <v>1.9892075654965866</v>
      </c>
      <c r="G27" s="32">
        <f>IF(OR($A27="",$B27=""),"",'MPTO_working_2-way'!E26)</f>
        <v>2.0109101819272834</v>
      </c>
      <c r="H27" s="30">
        <f>IF(OR($A27="",$B27=""),"",'OddsRatio_working_2-way'!M26)</f>
        <v>1.9891888715790902</v>
      </c>
      <c r="I27" s="30">
        <f>IF(OR($A27="",$B27=""),"",'OddsRatio_working_2-way'!N26)</f>
        <v>2.0109292863390706</v>
      </c>
      <c r="J27" s="30">
        <f>IF('Log_working_2-way'!$D26="","",A27^('Log_working_2-way'!$D26))</f>
        <v>1.9889919289180891</v>
      </c>
      <c r="K27" s="32">
        <f>IF('Log_working_2-way'!$D26="","",B27^('Log_working_2-way'!$D26))</f>
        <v>2.0111305974900358</v>
      </c>
      <c r="L27" s="37">
        <f t="shared" si="9"/>
        <v>0.50260416666666674</v>
      </c>
      <c r="M27" s="37">
        <f t="shared" si="10"/>
        <v>0.49739583333333337</v>
      </c>
      <c r="N27" s="38">
        <v>123</v>
      </c>
      <c r="O27" s="38">
        <f t="shared" si="11"/>
        <v>58.602094240837687</v>
      </c>
      <c r="P27" s="38">
        <f t="shared" si="12"/>
        <v>59.269430051813472</v>
      </c>
      <c r="Q27" s="38">
        <f t="shared" si="13"/>
        <v>63.730569948186535</v>
      </c>
      <c r="R27" s="38">
        <f t="shared" si="14"/>
        <v>64.397905759162299</v>
      </c>
      <c r="S27" s="39">
        <f t="shared" si="15"/>
        <v>-5.1284757073488478</v>
      </c>
      <c r="T27" s="39">
        <f t="shared" si="16"/>
        <v>-5.1284757073488265</v>
      </c>
      <c r="U27" t="s">
        <v>89</v>
      </c>
      <c r="V27" t="s">
        <v>151</v>
      </c>
      <c r="W27" t="s">
        <v>124</v>
      </c>
      <c r="X27" t="s">
        <v>178</v>
      </c>
      <c r="Y27" s="41"/>
    </row>
    <row r="28" spans="1:25" ht="15" x14ac:dyDescent="0.25">
      <c r="A28">
        <v>1.74</v>
      </c>
      <c r="B28">
        <v>2.12</v>
      </c>
      <c r="C28" s="29">
        <f t="shared" si="0"/>
        <v>4.6410756885707949E-2</v>
      </c>
      <c r="D28" s="30">
        <f>IF(OR($A28="",$B28=""),"",A28*'MPTO_working_2-way'!$G27)</f>
        <v>1.8207547169811318</v>
      </c>
      <c r="E28" s="32">
        <f>IF(OR($A28="",$B28=""),"",B28*'MPTO_working_2-way'!$G27)</f>
        <v>2.2183908045977008</v>
      </c>
      <c r="F28" s="30">
        <f>IF(OR($A28="",$B28=""),"",'MPTO_working_2-way'!D27)</f>
        <v>1.8132127408572549</v>
      </c>
      <c r="G28" s="32">
        <f>IF(OR($A28="",$B28=""),"",'MPTO_working_2-way'!E27)</f>
        <v>2.2296905222437133</v>
      </c>
      <c r="H28" s="30">
        <f>IF(OR($A28="",$B28=""),"",'OddsRatio_working_2-way'!M27)</f>
        <v>1.8128433340529317</v>
      </c>
      <c r="I28" s="30">
        <f>IF(OR($A28="",$B28=""),"",'OddsRatio_working_2-way'!N27)</f>
        <v>2.2302493704584911</v>
      </c>
      <c r="J28" s="30">
        <f>IF('Log_working_2-way'!$D27="","",A28^('Log_working_2-way'!$D27))</f>
        <v>1.8093883298066613</v>
      </c>
      <c r="K28" s="32">
        <f>IF('Log_working_2-way'!$D27="","",B28^('Log_working_2-way'!$D27))</f>
        <v>2.235500887736106</v>
      </c>
      <c r="L28" s="37">
        <f t="shared" si="9"/>
        <v>0.5492227979274612</v>
      </c>
      <c r="M28" s="37">
        <f t="shared" si="10"/>
        <v>0.45077720207253896</v>
      </c>
      <c r="N28" s="38">
        <v>124</v>
      </c>
      <c r="O28" s="38">
        <f t="shared" si="11"/>
        <v>52.735632183908038</v>
      </c>
      <c r="P28" s="38">
        <f t="shared" si="12"/>
        <v>65.50943396226414</v>
      </c>
      <c r="Q28" s="38">
        <f t="shared" si="13"/>
        <v>58.490566037735846</v>
      </c>
      <c r="R28" s="38">
        <f t="shared" si="14"/>
        <v>71.264367816091948</v>
      </c>
      <c r="S28" s="39">
        <f t="shared" si="15"/>
        <v>-5.7549338538278079</v>
      </c>
      <c r="T28" s="39">
        <f t="shared" si="16"/>
        <v>-5.7549338538278079</v>
      </c>
      <c r="U28" t="s">
        <v>87</v>
      </c>
      <c r="V28" t="s">
        <v>92</v>
      </c>
      <c r="W28" t="s">
        <v>124</v>
      </c>
      <c r="X28" t="s">
        <v>178</v>
      </c>
      <c r="Y28" s="41"/>
    </row>
    <row r="29" spans="1:25" ht="15" x14ac:dyDescent="0.25">
      <c r="A29">
        <v>2.1</v>
      </c>
      <c r="B29">
        <v>1.75</v>
      </c>
      <c r="C29" s="29">
        <f t="shared" si="0"/>
        <v>4.761904761904745E-2</v>
      </c>
      <c r="D29" s="30">
        <f>IF(OR($A29="",$B29=""),"",A29*'MPTO_working_2-way'!$G28)</f>
        <v>2.1999999999999997</v>
      </c>
      <c r="E29" s="32">
        <f>IF(OR($A29="",$B29=""),"",B29*'MPTO_working_2-way'!$G28)</f>
        <v>1.833333333333333</v>
      </c>
      <c r="F29" s="30">
        <f>IF(OR($A29="",$B29=""),"",'MPTO_working_2-way'!D28)</f>
        <v>2.2105263157894735</v>
      </c>
      <c r="G29" s="32">
        <f>IF(OR($A29="",$B29=""),"",'MPTO_working_2-way'!E28)</f>
        <v>1.8260869565217388</v>
      </c>
      <c r="H29" s="30">
        <f>IF(OR($A29="",$B29=""),"",'OddsRatio_working_2-way'!M28)</f>
        <v>2.2110601416389968</v>
      </c>
      <c r="I29" s="30">
        <f>IF(OR($A29="",$B29=""),"",'OddsRatio_working_2-way'!N28)</f>
        <v>1.8257228238447702</v>
      </c>
      <c r="J29" s="30">
        <f>IF('Log_working_2-way'!$D28="","",A29^('Log_working_2-way'!$D28))</f>
        <v>2.2159538718240408</v>
      </c>
      <c r="K29" s="32">
        <f>IF('Log_working_2-way'!$D28="","",B29^('Log_working_2-way'!$D28))</f>
        <v>1.8223996182512778</v>
      </c>
      <c r="L29" s="37">
        <f t="shared" si="9"/>
        <v>0.45454545454545459</v>
      </c>
      <c r="M29" s="37">
        <f t="shared" si="10"/>
        <v>0.54545454545454553</v>
      </c>
      <c r="N29" s="38">
        <v>125</v>
      </c>
      <c r="O29" s="38">
        <f t="shared" si="11"/>
        <v>65.476190476190467</v>
      </c>
      <c r="P29" s="38">
        <f t="shared" si="12"/>
        <v>53.571428571428569</v>
      </c>
      <c r="Q29" s="38">
        <f t="shared" si="13"/>
        <v>71.428571428571431</v>
      </c>
      <c r="R29" s="38">
        <f t="shared" si="14"/>
        <v>59.523809523809518</v>
      </c>
      <c r="S29" s="39">
        <f t="shared" si="15"/>
        <v>-5.9523809523809632</v>
      </c>
      <c r="T29" s="39">
        <f t="shared" si="16"/>
        <v>-5.952380952380949</v>
      </c>
      <c r="U29" t="s">
        <v>91</v>
      </c>
      <c r="V29" t="s">
        <v>86</v>
      </c>
      <c r="W29" t="s">
        <v>124</v>
      </c>
      <c r="X29" t="s">
        <v>178</v>
      </c>
      <c r="Y29" s="41"/>
    </row>
    <row r="30" spans="1:25" s="50" customFormat="1" ht="15" x14ac:dyDescent="0.25">
      <c r="A30">
        <v>1.74</v>
      </c>
      <c r="B30">
        <v>2.12</v>
      </c>
      <c r="C30" s="29">
        <f t="shared" si="0"/>
        <v>4.6410756885707949E-2</v>
      </c>
      <c r="D30" s="30">
        <f>IF(OR($A30="",$B30=""),"",A30*'MPTO_working_2-way'!$G29)</f>
        <v>1.8207547169811318</v>
      </c>
      <c r="E30" s="32">
        <f>IF(OR($A30="",$B30=""),"",B30*'MPTO_working_2-way'!$G29)</f>
        <v>2.2183908045977008</v>
      </c>
      <c r="F30" s="30">
        <f>IF(OR($A30="",$B30=""),"",'MPTO_working_2-way'!D29)</f>
        <v>1.8132127408572549</v>
      </c>
      <c r="G30" s="32">
        <f>IF(OR($A30="",$B30=""),"",'MPTO_working_2-way'!E29)</f>
        <v>2.2296905222437133</v>
      </c>
      <c r="H30" s="30">
        <f>IF(OR($A30="",$B30=""),"",'OddsRatio_working_2-way'!M29)</f>
        <v>1.8128433340529317</v>
      </c>
      <c r="I30" s="30">
        <f>IF(OR($A30="",$B30=""),"",'OddsRatio_working_2-way'!N29)</f>
        <v>2.2302493704584911</v>
      </c>
      <c r="J30" s="30">
        <f>IF('Log_working_2-way'!$D29="","",A30^('Log_working_2-way'!$D29))</f>
        <v>1.8093883298066613</v>
      </c>
      <c r="K30" s="32">
        <f>IF('Log_working_2-way'!$D29="","",B30^('Log_working_2-way'!$D29))</f>
        <v>2.235500887736106</v>
      </c>
      <c r="L30" s="37">
        <f t="shared" si="9"/>
        <v>0.5492227979274612</v>
      </c>
      <c r="M30" s="37">
        <f t="shared" si="10"/>
        <v>0.45077720207253896</v>
      </c>
      <c r="N30" s="38">
        <v>126</v>
      </c>
      <c r="O30" s="38">
        <f t="shared" si="11"/>
        <v>53.58620689655173</v>
      </c>
      <c r="P30" s="38">
        <f t="shared" si="12"/>
        <v>66.566037735849051</v>
      </c>
      <c r="Q30" s="38">
        <f t="shared" si="13"/>
        <v>59.433962264150935</v>
      </c>
      <c r="R30" s="38">
        <f t="shared" si="14"/>
        <v>72.41379310344827</v>
      </c>
      <c r="S30" s="39">
        <f t="shared" si="15"/>
        <v>-5.8477553675992056</v>
      </c>
      <c r="T30" s="39">
        <f t="shared" si="16"/>
        <v>-5.8477553675992198</v>
      </c>
      <c r="U30" t="s">
        <v>152</v>
      </c>
      <c r="V30" t="s">
        <v>90</v>
      </c>
      <c r="W30" t="s">
        <v>124</v>
      </c>
      <c r="X30" t="s">
        <v>178</v>
      </c>
      <c r="Y30" s="53"/>
    </row>
    <row r="31" spans="1:25" ht="15" x14ac:dyDescent="0.25">
      <c r="A31">
        <v>1.95</v>
      </c>
      <c r="B31">
        <v>1.88</v>
      </c>
      <c r="C31" s="29">
        <f t="shared" si="0"/>
        <v>4.4735406437534042E-2</v>
      </c>
      <c r="D31" s="30">
        <f>IF(OR($A31="",$B31=""),"",A31*'MPTO_working_2-way'!$G30)</f>
        <v>2.0372340425531914</v>
      </c>
      <c r="E31" s="32">
        <f>IF(OR($A31="",$B31=""),"",B31*'MPTO_working_2-way'!$G30)</f>
        <v>1.9641025641025638</v>
      </c>
      <c r="F31" s="30">
        <f>IF(OR($A31="",$B31=""),"",'MPTO_working_2-way'!D30)</f>
        <v>2.0389321468298109</v>
      </c>
      <c r="G31" s="32">
        <f>IF(OR($A31="",$B31=""),"",'MPTO_working_2-way'!E30)</f>
        <v>1.9625267665952888</v>
      </c>
      <c r="H31" s="30">
        <f>IF(OR($A31="",$B31=""),"",'OddsRatio_working_2-way'!M30)</f>
        <v>2.0390117682420414</v>
      </c>
      <c r="I31" s="30">
        <f>IF(OR($A31="",$B31=""),"",'OddsRatio_working_2-way'!N30)</f>
        <v>1.9624530063715757</v>
      </c>
      <c r="J31" s="30">
        <f>IF('Log_working_2-way'!$D30="","",A31^('Log_working_2-way'!$D30))</f>
        <v>2.0397933425150612</v>
      </c>
      <c r="K31" s="32">
        <f>IF('Log_working_2-way'!$D30="","",B31^('Log_working_2-way'!$D30))</f>
        <v>1.9617295659739398</v>
      </c>
      <c r="L31" s="37">
        <f t="shared" si="9"/>
        <v>0.49086161879895562</v>
      </c>
      <c r="M31" s="37">
        <f t="shared" si="10"/>
        <v>0.50913838120104449</v>
      </c>
      <c r="N31" s="38">
        <v>127</v>
      </c>
      <c r="O31" s="38">
        <f t="shared" si="11"/>
        <v>61.871794871794883</v>
      </c>
      <c r="P31" s="38">
        <f t="shared" si="12"/>
        <v>59.446808510638292</v>
      </c>
      <c r="Q31" s="38">
        <f t="shared" si="13"/>
        <v>67.553191489361694</v>
      </c>
      <c r="R31" s="38">
        <f t="shared" si="14"/>
        <v>65.128205128205138</v>
      </c>
      <c r="S31" s="39">
        <f t="shared" si="15"/>
        <v>-5.6813966175668114</v>
      </c>
      <c r="T31" s="39">
        <f t="shared" si="16"/>
        <v>-5.6813966175668469</v>
      </c>
      <c r="U31" t="s">
        <v>98</v>
      </c>
      <c r="V31" t="s">
        <v>96</v>
      </c>
      <c r="W31" t="s">
        <v>125</v>
      </c>
      <c r="X31" t="s">
        <v>178</v>
      </c>
      <c r="Y31" s="41"/>
    </row>
    <row r="32" spans="1:25" ht="15" x14ac:dyDescent="0.25">
      <c r="A32">
        <v>2.25</v>
      </c>
      <c r="B32">
        <v>1.66</v>
      </c>
      <c r="C32" s="29">
        <f t="shared" si="0"/>
        <v>4.685408299866145E-2</v>
      </c>
      <c r="D32" s="30">
        <f>IF(OR($A32="",$B32=""),"",A32*'MPTO_working_2-way'!$G31)</f>
        <v>2.3554216867469884</v>
      </c>
      <c r="E32" s="32">
        <f>IF(OR($A32="",$B32=""),"",B32*'MPTO_working_2-way'!$G31)</f>
        <v>1.7377777777777779</v>
      </c>
      <c r="F32" s="30">
        <f>IF(OR($A32="",$B32=""),"",'MPTO_working_2-way'!D31)</f>
        <v>2.375198728139905</v>
      </c>
      <c r="G32" s="32">
        <f>IF(OR($A32="",$B32=""),"",'MPTO_working_2-way'!E31)</f>
        <v>1.7271676300578036</v>
      </c>
      <c r="H32" s="30">
        <f>IF(OR($A32="",$B32=""),"",'OddsRatio_working_2-way'!M31)</f>
        <v>2.3762047064079508</v>
      </c>
      <c r="I32" s="30">
        <f>IF(OR($A32="",$B32=""),"",'OddsRatio_working_2-way'!N31)</f>
        <v>1.7266360849833982</v>
      </c>
      <c r="J32" s="30">
        <f>IF('Log_working_2-way'!$D31="","",A32^('Log_working_2-way'!$D31))</f>
        <v>2.3854680656592984</v>
      </c>
      <c r="K32" s="32">
        <f>IF('Log_working_2-way'!$D31="","",B32^('Log_working_2-way'!$D31))</f>
        <v>1.7217777333058093</v>
      </c>
      <c r="L32" s="37">
        <f t="shared" si="9"/>
        <v>0.4245524296675191</v>
      </c>
      <c r="M32" s="37">
        <f t="shared" si="10"/>
        <v>0.57544757033248084</v>
      </c>
      <c r="N32" s="38">
        <v>128</v>
      </c>
      <c r="O32" s="38">
        <f t="shared" si="11"/>
        <v>71.111111111111114</v>
      </c>
      <c r="P32" s="38">
        <f t="shared" si="12"/>
        <v>50.891566265060241</v>
      </c>
      <c r="Q32" s="38">
        <f t="shared" si="13"/>
        <v>77.108433734939766</v>
      </c>
      <c r="R32" s="38">
        <f t="shared" si="14"/>
        <v>56.888888888888886</v>
      </c>
      <c r="S32" s="39">
        <f t="shared" si="15"/>
        <v>-5.9973226238286514</v>
      </c>
      <c r="T32" s="39">
        <f t="shared" si="16"/>
        <v>-5.9973226238286443</v>
      </c>
      <c r="U32" t="s">
        <v>95</v>
      </c>
      <c r="V32" t="s">
        <v>97</v>
      </c>
      <c r="W32" t="s">
        <v>125</v>
      </c>
      <c r="X32" t="s">
        <v>178</v>
      </c>
      <c r="Y32" s="41"/>
    </row>
    <row r="33" spans="1:25" ht="15" x14ac:dyDescent="0.25">
      <c r="A33">
        <v>2.0099999999999998</v>
      </c>
      <c r="B33">
        <v>1.83</v>
      </c>
      <c r="C33" s="29">
        <f t="shared" si="0"/>
        <v>4.3960525242639381E-2</v>
      </c>
      <c r="D33" s="30">
        <f>IF(OR($A33="",$B33=""),"",A33*'MPTO_working_2-way'!$G32)</f>
        <v>2.098360655737705</v>
      </c>
      <c r="E33" s="32">
        <f>IF(OR($A33="",$B33=""),"",B33*'MPTO_working_2-way'!$G32)</f>
        <v>1.91044776119403</v>
      </c>
      <c r="F33" s="30">
        <f>IF(OR($A33="",$B33=""),"",'MPTO_working_2-way'!D32)</f>
        <v>2.1029071263184975</v>
      </c>
      <c r="G33" s="32">
        <f>IF(OR($A33="",$B33=""),"",'MPTO_working_2-way'!E32)</f>
        <v>1.9066946582691862</v>
      </c>
      <c r="H33" s="30">
        <f>IF(OR($A33="",$B33=""),"",'OddsRatio_working_2-way'!M32)</f>
        <v>2.1031171605407648</v>
      </c>
      <c r="I33" s="30">
        <f>IF(OR($A33="",$B33=""),"",'OddsRatio_working_2-way'!N32)</f>
        <v>1.9065220230186481</v>
      </c>
      <c r="J33" s="30">
        <f>IF('Log_working_2-way'!$D32="","",A33^('Log_working_2-way'!$D32))</f>
        <v>2.105213321317545</v>
      </c>
      <c r="K33" s="32">
        <f>IF('Log_working_2-way'!$D32="","",B33^('Log_working_2-way'!$D32))</f>
        <v>1.9048027025294283</v>
      </c>
      <c r="L33" s="37">
        <f t="shared" si="9"/>
        <v>0.4765625</v>
      </c>
      <c r="M33" s="37">
        <f t="shared" si="10"/>
        <v>0.5234375</v>
      </c>
      <c r="N33" s="38">
        <v>129</v>
      </c>
      <c r="O33" s="38">
        <f t="shared" si="11"/>
        <v>64.820895522388057</v>
      </c>
      <c r="P33" s="38">
        <f t="shared" si="12"/>
        <v>58.508196721311478</v>
      </c>
      <c r="Q33" s="38">
        <f t="shared" si="13"/>
        <v>70.491803278688522</v>
      </c>
      <c r="R33" s="38">
        <f t="shared" si="14"/>
        <v>64.179104477611943</v>
      </c>
      <c r="S33" s="39">
        <f t="shared" si="15"/>
        <v>-5.6709077563004655</v>
      </c>
      <c r="T33" s="39">
        <f t="shared" si="16"/>
        <v>-5.6709077563004655</v>
      </c>
      <c r="U33" t="s">
        <v>94</v>
      </c>
      <c r="V33" t="s">
        <v>153</v>
      </c>
      <c r="W33" t="s">
        <v>125</v>
      </c>
      <c r="X33" t="s">
        <v>178</v>
      </c>
      <c r="Y33" s="41"/>
    </row>
    <row r="34" spans="1:25" ht="15" x14ac:dyDescent="0.25">
      <c r="A34">
        <v>2.19</v>
      </c>
      <c r="B34">
        <v>1.69</v>
      </c>
      <c r="C34" s="29">
        <f t="shared" si="0"/>
        <v>4.8336980897571102E-2</v>
      </c>
      <c r="D34" s="30">
        <f>IF(OR($A34="",$B34=""),"",A34*'MPTO_working_2-way'!$G33)</f>
        <v>2.2958579881656807</v>
      </c>
      <c r="E34" s="32">
        <f>IF(OR($A34="",$B34=""),"",B34*'MPTO_working_2-way'!$G33)</f>
        <v>1.7716894977168951</v>
      </c>
      <c r="F34" s="30">
        <f>IF(OR($A34="",$B34=""),"",'MPTO_working_2-way'!D33)</f>
        <v>2.3123926150385805</v>
      </c>
      <c r="G34" s="32">
        <f>IF(OR($A34="",$B34=""),"",'MPTO_working_2-way'!E33)</f>
        <v>1.7619671038537528</v>
      </c>
      <c r="H34" s="30">
        <f>IF(OR($A34="",$B34=""),"",'OddsRatio_working_2-way'!M33)</f>
        <v>2.3132546139874859</v>
      </c>
      <c r="I34" s="30">
        <f>IF(OR($A34="",$B34=""),"",'OddsRatio_working_2-way'!N33)</f>
        <v>1.761466961051567</v>
      </c>
      <c r="J34" s="30">
        <f>IF('Log_working_2-way'!$D33="","",A34^('Log_working_2-way'!$D33))</f>
        <v>2.3209867282319023</v>
      </c>
      <c r="K34" s="32">
        <f>IF('Log_working_2-way'!$D33="","",B34^('Log_working_2-way'!$D33))</f>
        <v>1.7570098765015589</v>
      </c>
      <c r="L34" s="37">
        <f t="shared" si="9"/>
        <v>0.4355670103092783</v>
      </c>
      <c r="M34" s="37">
        <f t="shared" si="10"/>
        <v>0.56443298969072164</v>
      </c>
      <c r="N34" s="38">
        <v>130</v>
      </c>
      <c r="O34" s="38">
        <f t="shared" si="11"/>
        <v>70.6392694063927</v>
      </c>
      <c r="P34" s="38">
        <f t="shared" si="12"/>
        <v>53.076923076923073</v>
      </c>
      <c r="Q34" s="38">
        <f t="shared" si="13"/>
        <v>76.92307692307692</v>
      </c>
      <c r="R34" s="38">
        <f t="shared" si="14"/>
        <v>59.360730593607308</v>
      </c>
      <c r="S34" s="39">
        <f t="shared" si="15"/>
        <v>-6.2838075166842202</v>
      </c>
      <c r="T34" s="39">
        <f t="shared" si="16"/>
        <v>-6.2838075166842344</v>
      </c>
      <c r="U34" t="s">
        <v>154</v>
      </c>
      <c r="V34" t="s">
        <v>155</v>
      </c>
      <c r="W34" t="s">
        <v>125</v>
      </c>
      <c r="X34" t="s">
        <v>178</v>
      </c>
      <c r="Y34" s="41"/>
    </row>
    <row r="35" spans="1:25" ht="15" x14ac:dyDescent="0.25">
      <c r="A35">
        <v>2.06</v>
      </c>
      <c r="B35">
        <v>1.78</v>
      </c>
      <c r="C35" s="29">
        <f t="shared" si="0"/>
        <v>4.7234646012872306E-2</v>
      </c>
      <c r="D35" s="30">
        <f>IF(OR($A35="",$B35=""),"",A35*'MPTO_working_2-way'!$G34)</f>
        <v>2.1573033707865168</v>
      </c>
      <c r="E35" s="32">
        <f>IF(OR($A35="",$B35=""),"",B35*'MPTO_working_2-way'!$G34)</f>
        <v>1.8640776699029127</v>
      </c>
      <c r="F35" s="30">
        <f>IF(OR($A35="",$B35=""),"",'MPTO_working_2-way'!D34)</f>
        <v>2.165347820951931</v>
      </c>
      <c r="G35" s="32">
        <f>IF(OR($A35="",$B35=""),"",'MPTO_working_2-way'!E34)</f>
        <v>1.8581129015911626</v>
      </c>
      <c r="H35" s="30">
        <f>IF(OR($A35="",$B35=""),"",'OddsRatio_working_2-way'!M34)</f>
        <v>2.1657505560686463</v>
      </c>
      <c r="I35" s="30">
        <f>IF(OR($A35="",$B35=""),"",'OddsRatio_working_2-way'!N34)</f>
        <v>1.8578164469184384</v>
      </c>
      <c r="J35" s="30">
        <f>IF('Log_working_2-way'!$D34="","",A35^('Log_working_2-way'!$D34))</f>
        <v>2.169481150379414</v>
      </c>
      <c r="K35" s="32">
        <f>IF('Log_working_2-way'!$D34="","",B35^('Log_working_2-way'!$D34))</f>
        <v>1.855080049537273</v>
      </c>
      <c r="L35" s="37">
        <f t="shared" si="9"/>
        <v>0.46354166666666669</v>
      </c>
      <c r="M35" s="37">
        <f t="shared" si="10"/>
        <v>0.53645833333333337</v>
      </c>
      <c r="N35" s="38">
        <v>131</v>
      </c>
      <c r="O35" s="38">
        <f t="shared" si="11"/>
        <v>67.407766990291265</v>
      </c>
      <c r="P35" s="38">
        <f t="shared" si="12"/>
        <v>57.404494382022477</v>
      </c>
      <c r="Q35" s="38">
        <f t="shared" si="13"/>
        <v>73.595505617977537</v>
      </c>
      <c r="R35" s="38">
        <f t="shared" si="14"/>
        <v>63.592233009708735</v>
      </c>
      <c r="S35" s="39">
        <f t="shared" si="15"/>
        <v>-6.1877386276862723</v>
      </c>
      <c r="T35" s="39">
        <f t="shared" si="16"/>
        <v>-6.187738627686258</v>
      </c>
      <c r="U35" t="s">
        <v>156</v>
      </c>
      <c r="V35" t="s">
        <v>157</v>
      </c>
      <c r="W35" t="s">
        <v>125</v>
      </c>
      <c r="X35" t="s">
        <v>178</v>
      </c>
      <c r="Y35" s="41"/>
    </row>
    <row r="36" spans="1:25" ht="15" x14ac:dyDescent="0.25">
      <c r="A36">
        <v>2.1800000000000002</v>
      </c>
      <c r="B36">
        <v>1.67</v>
      </c>
      <c r="C36" s="29">
        <f t="shared" si="0"/>
        <v>5.7517991539856039E-2</v>
      </c>
      <c r="D36" s="30">
        <f>IF(OR($A36="",$B36=""),"",A36*'MPTO_working_2-way'!$G35)</f>
        <v>2.3053892215568865</v>
      </c>
      <c r="E36" s="32">
        <f>IF(OR($A36="",$B36=""),"",B36*'MPTO_working_2-way'!$G35)</f>
        <v>1.7660550458715596</v>
      </c>
      <c r="F36" s="30">
        <f>IF(OR($A36="",$B36=""),"",'MPTO_working_2-way'!D35)</f>
        <v>2.3258161374816329</v>
      </c>
      <c r="G36" s="32">
        <f>IF(OR($A36="",$B36=""),"",'MPTO_working_2-way'!E35)</f>
        <v>1.754252397243772</v>
      </c>
      <c r="H36" s="30">
        <f>IF(OR($A36="",$B36=""),"",'OddsRatio_working_2-way'!M35)</f>
        <v>2.327099856774443</v>
      </c>
      <c r="I36" s="30">
        <f>IF(OR($A36="",$B36=""),"",'OddsRatio_working_2-way'!N35)</f>
        <v>1.7535228000329461</v>
      </c>
      <c r="J36" s="30">
        <f>IF('Log_working_2-way'!$D35="","",A36^('Log_working_2-way'!$D35))</f>
        <v>2.3367577330696232</v>
      </c>
      <c r="K36" s="32">
        <f>IF('Log_working_2-way'!$D35="","",B36^('Log_working_2-way'!$D35))</f>
        <v>1.748078709595247</v>
      </c>
      <c r="L36" s="37">
        <f t="shared" si="9"/>
        <v>0.43376623376623369</v>
      </c>
      <c r="M36" s="37">
        <f t="shared" si="10"/>
        <v>0.5662337662337662</v>
      </c>
      <c r="N36" s="38">
        <v>132</v>
      </c>
      <c r="O36" s="38">
        <f t="shared" si="11"/>
        <v>71.449541284403693</v>
      </c>
      <c r="P36" s="38">
        <f t="shared" si="12"/>
        <v>52.958083832335333</v>
      </c>
      <c r="Q36" s="38">
        <f t="shared" si="13"/>
        <v>79.041916167664681</v>
      </c>
      <c r="R36" s="38">
        <f t="shared" si="14"/>
        <v>60.550458715596328</v>
      </c>
      <c r="S36" s="39">
        <f t="shared" si="15"/>
        <v>-7.5923748832609874</v>
      </c>
      <c r="T36" s="39">
        <f t="shared" si="16"/>
        <v>-7.5923748832609945</v>
      </c>
      <c r="U36" t="s">
        <v>158</v>
      </c>
      <c r="V36" t="s">
        <v>159</v>
      </c>
      <c r="W36" t="s">
        <v>180</v>
      </c>
      <c r="X36" t="s">
        <v>178</v>
      </c>
      <c r="Y36" s="41"/>
    </row>
    <row r="37" spans="1:25" ht="15" x14ac:dyDescent="0.25">
      <c r="A37">
        <v>1.93</v>
      </c>
      <c r="B37">
        <v>1.96</v>
      </c>
      <c r="C37" s="29">
        <f t="shared" si="0"/>
        <v>2.8338796658559762E-2</v>
      </c>
      <c r="D37" s="30">
        <f>IF(OR($A37="",$B37=""),"",A37*'MPTO_working_2-way'!$G36)</f>
        <v>1.9846938775510203</v>
      </c>
      <c r="E37" s="32">
        <f>IF(OR($A37="",$B37=""),"",B37*'MPTO_working_2-way'!$G36)</f>
        <v>2.0155440414507773</v>
      </c>
      <c r="F37" s="30">
        <f>IF(OR($A37="",$B37=""),"",'MPTO_working_2-way'!D36)</f>
        <v>1.9842635333613092</v>
      </c>
      <c r="G37" s="32">
        <f>IF(OR($A37="",$B37=""),"",'MPTO_working_2-way'!E36)</f>
        <v>2.0159880622468553</v>
      </c>
      <c r="H37" s="30">
        <f>IF(OR($A37="",$B37=""),"",'OddsRatio_working_2-way'!M36)</f>
        <v>1.9842509842514759</v>
      </c>
      <c r="I37" s="30">
        <f>IF(OR($A37="",$B37=""),"",'OddsRatio_working_2-way'!N36)</f>
        <v>2.0160010160015238</v>
      </c>
      <c r="J37" s="30">
        <f>IF('Log_working_2-way'!$D36="","",A37^('Log_working_2-way'!$D36))</f>
        <v>1.9840560014719333</v>
      </c>
      <c r="K37" s="32">
        <f>IF('Log_working_2-way'!$D36="","",B37^('Log_working_2-way'!$D36))</f>
        <v>2.0162023284286739</v>
      </c>
      <c r="L37" s="37">
        <f t="shared" si="9"/>
        <v>0.50385604113110538</v>
      </c>
      <c r="M37" s="37">
        <f t="shared" si="10"/>
        <v>0.49614395886889456</v>
      </c>
      <c r="N37" s="38">
        <v>133</v>
      </c>
      <c r="O37" s="38">
        <f t="shared" si="11"/>
        <v>64.088082901554415</v>
      </c>
      <c r="P37" s="38">
        <f t="shared" si="12"/>
        <v>65.142857142857153</v>
      </c>
      <c r="Q37" s="38">
        <f t="shared" si="13"/>
        <v>67.857142857142861</v>
      </c>
      <c r="R37" s="38">
        <f t="shared" si="14"/>
        <v>68.911917098445599</v>
      </c>
      <c r="S37" s="39">
        <f t="shared" si="15"/>
        <v>-3.7690599555884461</v>
      </c>
      <c r="T37" s="39">
        <f t="shared" si="16"/>
        <v>-3.7690599555884461</v>
      </c>
      <c r="U37" t="s">
        <v>160</v>
      </c>
      <c r="V37" t="s">
        <v>161</v>
      </c>
      <c r="W37" t="s">
        <v>180</v>
      </c>
      <c r="X37" t="s">
        <v>178</v>
      </c>
      <c r="Y37" s="41"/>
    </row>
    <row r="38" spans="1:25" ht="15" x14ac:dyDescent="0.25">
      <c r="A38">
        <v>1.86</v>
      </c>
      <c r="B38">
        <v>2.0299999999999998</v>
      </c>
      <c r="C38" s="29">
        <f t="shared" si="0"/>
        <v>3.0245246040574214E-2</v>
      </c>
      <c r="D38" s="30">
        <f>IF(OR($A38="",$B38=""),"",A38*'MPTO_working_2-way'!$G37)</f>
        <v>1.9162561576354682</v>
      </c>
      <c r="E38" s="32">
        <f>IF(OR($A38="",$B38=""),"",B38*'MPTO_working_2-way'!$G37)</f>
        <v>2.0913978494623655</v>
      </c>
      <c r="F38" s="30">
        <f>IF(OR($A38="",$B38=""),"",'MPTO_working_2-way'!D37)</f>
        <v>1.9138324294186226</v>
      </c>
      <c r="G38" s="32">
        <f>IF(OR($A38="",$B38=""),"",'MPTO_working_2-way'!E37)</f>
        <v>2.0942925287037548</v>
      </c>
      <c r="H38" s="30">
        <f>IF(OR($A38="",$B38=""),"",'OddsRatio_working_2-way'!M37)</f>
        <v>1.9137567818137824</v>
      </c>
      <c r="I38" s="30">
        <f>IF(OR($A38="",$B38=""),"",'OddsRatio_working_2-way'!N37)</f>
        <v>2.0943831224048783</v>
      </c>
      <c r="J38" s="30">
        <f>IF('Log_working_2-way'!$D37="","",A38^('Log_working_2-way'!$D37))</f>
        <v>1.9126582447390832</v>
      </c>
      <c r="K38" s="32">
        <f>IF('Log_working_2-way'!$D37="","",B38^('Log_working_2-way'!$D37))</f>
        <v>2.0957003958101184</v>
      </c>
      <c r="L38" s="37">
        <f t="shared" si="9"/>
        <v>0.52185089974293053</v>
      </c>
      <c r="M38" s="37">
        <f t="shared" si="10"/>
        <v>0.47814910025706941</v>
      </c>
      <c r="N38" s="38">
        <v>134</v>
      </c>
      <c r="O38" s="38">
        <f t="shared" si="11"/>
        <v>61.956989247311832</v>
      </c>
      <c r="P38" s="38">
        <f t="shared" si="12"/>
        <v>67.990147783251231</v>
      </c>
      <c r="Q38" s="38">
        <f t="shared" si="13"/>
        <v>66.009852216748783</v>
      </c>
      <c r="R38" s="38">
        <f t="shared" si="14"/>
        <v>72.043010752688161</v>
      </c>
      <c r="S38" s="39">
        <f t="shared" si="15"/>
        <v>-4.0528629694369513</v>
      </c>
      <c r="T38" s="39">
        <f t="shared" si="16"/>
        <v>-4.05286296943693</v>
      </c>
      <c r="U38" t="s">
        <v>162</v>
      </c>
      <c r="V38" t="s">
        <v>163</v>
      </c>
      <c r="W38" t="s">
        <v>180</v>
      </c>
      <c r="X38" t="s">
        <v>178</v>
      </c>
      <c r="Y38" s="41"/>
    </row>
    <row r="39" spans="1:25" ht="15" x14ac:dyDescent="0.25">
      <c r="A39">
        <v>2.09</v>
      </c>
      <c r="B39">
        <v>1.74</v>
      </c>
      <c r="C39" s="29">
        <f t="shared" si="0"/>
        <v>5.3181543199692038E-2</v>
      </c>
      <c r="D39" s="30">
        <f>IF(OR($A39="",$B39=""),"",A39*'MPTO_working_2-way'!$G38)</f>
        <v>2.201149425287356</v>
      </c>
      <c r="E39" s="32">
        <f>IF(OR($A39="",$B39=""),"",B39*'MPTO_working_2-way'!$G38)</f>
        <v>1.8325358851674642</v>
      </c>
      <c r="F39" s="30">
        <f>IF(OR($A39="",$B39=""),"",'MPTO_working_2-way'!D38)</f>
        <v>2.2129860646260573</v>
      </c>
      <c r="G39" s="32">
        <f>IF(OR($A39="",$B39=""),"",'MPTO_working_2-way'!E38)</f>
        <v>1.8244117794611951</v>
      </c>
      <c r="H39" s="30">
        <f>IF(OR($A39="",$B39=""),"",'OddsRatio_working_2-way'!M38)</f>
        <v>2.213660979422579</v>
      </c>
      <c r="I39" s="30">
        <f>IF(OR($A39="",$B39=""),"",'OddsRatio_working_2-way'!N38)</f>
        <v>1.823953325479549</v>
      </c>
      <c r="J39" s="30">
        <f>IF('Log_working_2-way'!$D38="","",A39^('Log_working_2-way'!$D38))</f>
        <v>2.2191962887551955</v>
      </c>
      <c r="K39" s="32">
        <f>IF('Log_working_2-way'!$D38="","",B39^('Log_working_2-way'!$D38))</f>
        <v>1.8202124704786022</v>
      </c>
      <c r="L39" s="37">
        <f t="shared" si="9"/>
        <v>0.45430809399477812</v>
      </c>
      <c r="M39" s="37">
        <f t="shared" si="10"/>
        <v>0.54569190600522188</v>
      </c>
      <c r="N39" s="38">
        <v>135</v>
      </c>
      <c r="O39" s="38">
        <f t="shared" si="11"/>
        <v>70.406698564593299</v>
      </c>
      <c r="P39" s="38">
        <f t="shared" si="12"/>
        <v>57.413793103448278</v>
      </c>
      <c r="Q39" s="38">
        <f t="shared" si="13"/>
        <v>77.586206896551715</v>
      </c>
      <c r="R39" s="38">
        <f t="shared" si="14"/>
        <v>64.593301435406701</v>
      </c>
      <c r="S39" s="39">
        <f t="shared" si="15"/>
        <v>-7.1795083319584165</v>
      </c>
      <c r="T39" s="39">
        <f t="shared" si="16"/>
        <v>-7.1795083319584236</v>
      </c>
      <c r="U39" t="s">
        <v>110</v>
      </c>
      <c r="V39" t="s">
        <v>111</v>
      </c>
      <c r="W39" t="s">
        <v>127</v>
      </c>
      <c r="X39" t="s">
        <v>178</v>
      </c>
      <c r="Y39" s="41"/>
    </row>
    <row r="40" spans="1:25" ht="15" x14ac:dyDescent="0.25">
      <c r="A40">
        <v>2.15</v>
      </c>
      <c r="B40">
        <v>1.69</v>
      </c>
      <c r="C40" s="29">
        <f t="shared" si="0"/>
        <v>5.6832255401128462E-2</v>
      </c>
      <c r="D40" s="30">
        <f>IF(OR($A40="",$B40=""),"",A40*'MPTO_working_2-way'!$G39)</f>
        <v>2.2721893491124261</v>
      </c>
      <c r="E40" s="32">
        <f>IF(OR($A40="",$B40=""),"",B40*'MPTO_working_2-way'!$G39)</f>
        <v>1.786046511627907</v>
      </c>
      <c r="F40" s="30">
        <f>IF(OR($A40="",$B40=""),"",'MPTO_working_2-way'!D39)</f>
        <v>2.2899007405073264</v>
      </c>
      <c r="G40" s="32">
        <f>IF(OR($A40="",$B40=""),"",'MPTO_working_2-way'!E39)</f>
        <v>1.7752534505924025</v>
      </c>
      <c r="H40" s="30">
        <f>IF(OR($A40="",$B40=""),"",'OddsRatio_working_2-way'!M39)</f>
        <v>2.2909944487358058</v>
      </c>
      <c r="I40" s="30">
        <f>IF(OR($A40="",$B40=""),"",'OddsRatio_working_2-way'!N39)</f>
        <v>1.7745966692414838</v>
      </c>
      <c r="J40" s="30">
        <f>IF('Log_working_2-way'!$D39="","",A40^('Log_working_2-way'!$D39))</f>
        <v>2.2993445250561972</v>
      </c>
      <c r="K40" s="32">
        <f>IF('Log_working_2-way'!$D39="","",B40^('Log_working_2-way'!$D39))</f>
        <v>1.7696188198841825</v>
      </c>
      <c r="L40" s="37">
        <f t="shared" si="9"/>
        <v>0.44010416666666663</v>
      </c>
      <c r="M40" s="37">
        <f t="shared" si="10"/>
        <v>0.55989583333333337</v>
      </c>
      <c r="N40" s="38">
        <v>136</v>
      </c>
      <c r="O40" s="38">
        <f t="shared" si="11"/>
        <v>72.744186046511615</v>
      </c>
      <c r="P40" s="38">
        <f t="shared" si="12"/>
        <v>55.526627218934912</v>
      </c>
      <c r="Q40" s="38">
        <f t="shared" si="13"/>
        <v>80.473372781065095</v>
      </c>
      <c r="R40" s="38">
        <f t="shared" si="14"/>
        <v>63.255813953488371</v>
      </c>
      <c r="S40" s="39">
        <f t="shared" si="15"/>
        <v>-7.7291867345534797</v>
      </c>
      <c r="T40" s="39">
        <f t="shared" si="16"/>
        <v>-7.7291867345534584</v>
      </c>
      <c r="U40" t="s">
        <v>109</v>
      </c>
      <c r="V40" t="s">
        <v>164</v>
      </c>
      <c r="W40" t="s">
        <v>127</v>
      </c>
      <c r="X40" t="s">
        <v>178</v>
      </c>
      <c r="Y40" s="41"/>
    </row>
    <row r="41" spans="1:25" s="50" customFormat="1" ht="15" x14ac:dyDescent="0.25">
      <c r="A41">
        <v>2.0699999999999998</v>
      </c>
      <c r="B41">
        <v>1.74</v>
      </c>
      <c r="C41" s="29">
        <f t="shared" si="0"/>
        <v>5.7804431117774335E-2</v>
      </c>
      <c r="D41" s="30">
        <f>IF(OR($A41="",$B41=""),"",A41*'MPTO_working_2-way'!$G40)</f>
        <v>2.1896551724137927</v>
      </c>
      <c r="E41" s="32">
        <f>IF(OR($A41="",$B41=""),"",B41*'MPTO_working_2-way'!$G40)</f>
        <v>1.8405797101449273</v>
      </c>
      <c r="F41" s="30">
        <f>IF(OR($A41="",$B41=""),"",'MPTO_working_2-way'!D40)</f>
        <v>2.2017238217494954</v>
      </c>
      <c r="G41" s="32">
        <f>IF(OR($A41="",$B41=""),"",'MPTO_working_2-way'!E40)</f>
        <v>1.8321379520830152</v>
      </c>
      <c r="H41" s="30">
        <f>IF(OR($A41="",$B41=""),"",'OddsRatio_working_2-way'!M40)</f>
        <v>2.2024749252878184</v>
      </c>
      <c r="I41" s="30">
        <f>IF(OR($A41="",$B41=""),"",'OddsRatio_working_2-way'!N40)</f>
        <v>1.8316181726289591</v>
      </c>
      <c r="J41" s="30">
        <f>IF('Log_working_2-way'!$D40="","",A41^('Log_working_2-way'!$D40))</f>
        <v>2.2081424697372372</v>
      </c>
      <c r="K41" s="32">
        <f>IF('Log_working_2-way'!$D40="","",B41^('Log_working_2-way'!$D40))</f>
        <v>1.8277169498181729</v>
      </c>
      <c r="L41" s="37">
        <f t="shared" si="9"/>
        <v>0.45669291338582685</v>
      </c>
      <c r="M41" s="37">
        <f t="shared" si="10"/>
        <v>0.54330708661417326</v>
      </c>
      <c r="N41" s="38">
        <v>137</v>
      </c>
      <c r="O41" s="38">
        <f t="shared" si="11"/>
        <v>70.816425120772934</v>
      </c>
      <c r="P41" s="38">
        <f t="shared" si="12"/>
        <v>58.264367816091948</v>
      </c>
      <c r="Q41" s="38">
        <f t="shared" si="13"/>
        <v>78.735632183908038</v>
      </c>
      <c r="R41" s="38">
        <f t="shared" si="14"/>
        <v>66.183574879227052</v>
      </c>
      <c r="S41" s="39">
        <f t="shared" si="15"/>
        <v>-7.9192070631351044</v>
      </c>
      <c r="T41" s="39">
        <f t="shared" si="16"/>
        <v>-7.9192070631351044</v>
      </c>
      <c r="U41" t="s">
        <v>112</v>
      </c>
      <c r="V41" t="s">
        <v>113</v>
      </c>
      <c r="W41" t="s">
        <v>127</v>
      </c>
      <c r="X41" t="s">
        <v>178</v>
      </c>
      <c r="Y41" s="53"/>
    </row>
    <row r="42" spans="1:25" ht="15" x14ac:dyDescent="0.25">
      <c r="A42">
        <v>2.02</v>
      </c>
      <c r="B42">
        <v>1.79</v>
      </c>
      <c r="C42" s="29">
        <f t="shared" si="0"/>
        <v>5.3708722827590094E-2</v>
      </c>
      <c r="D42" s="30">
        <f>IF(OR($A42="",$B42=""),"",A42*'MPTO_working_2-way'!$G41)</f>
        <v>2.1284916201117321</v>
      </c>
      <c r="E42" s="32">
        <f>IF(OR($A42="",$B42=""),"",B42*'MPTO_working_2-way'!$G41)</f>
        <v>1.8861386138613863</v>
      </c>
      <c r="F42" s="30">
        <f>IF(OR($A42="",$B42=""),"",'MPTO_working_2-way'!D41)</f>
        <v>2.1358615393703118</v>
      </c>
      <c r="G42" s="32">
        <f>IF(OR($A42="",$B42=""),"",'MPTO_working_2-way'!E41)</f>
        <v>1.8803889957876125</v>
      </c>
      <c r="H42" s="30">
        <f>IF(OR($A42="",$B42=""),"",'OddsRatio_working_2-way'!M41)</f>
        <v>2.1362830811493807</v>
      </c>
      <c r="I42" s="30">
        <f>IF(OR($A42="",$B42=""),"",'OddsRatio_working_2-way'!N41)</f>
        <v>1.8800623863804027</v>
      </c>
      <c r="J42" s="30">
        <f>IF('Log_working_2-way'!$D41="","",A42^('Log_working_2-way'!$D41))</f>
        <v>2.1397180317469915</v>
      </c>
      <c r="K42" s="32">
        <f>IF('Log_working_2-way'!$D41="","",B42^('Log_working_2-way'!$D41))</f>
        <v>1.8774100015469861</v>
      </c>
      <c r="L42" s="37">
        <f t="shared" si="9"/>
        <v>0.46981627296587919</v>
      </c>
      <c r="M42" s="37">
        <f t="shared" si="10"/>
        <v>0.53018372703412076</v>
      </c>
      <c r="N42" s="38">
        <v>138</v>
      </c>
      <c r="O42" s="38">
        <f t="shared" si="11"/>
        <v>69.683168316831683</v>
      </c>
      <c r="P42" s="38">
        <f t="shared" si="12"/>
        <v>60.905027932960898</v>
      </c>
      <c r="Q42" s="38">
        <f t="shared" si="13"/>
        <v>77.094972067039095</v>
      </c>
      <c r="R42" s="38">
        <f t="shared" si="14"/>
        <v>68.316831683168317</v>
      </c>
      <c r="S42" s="39">
        <f t="shared" si="15"/>
        <v>-7.4118037502074117</v>
      </c>
      <c r="T42" s="39">
        <f t="shared" si="16"/>
        <v>-7.4118037502074188</v>
      </c>
      <c r="U42" t="s">
        <v>165</v>
      </c>
      <c r="V42" t="s">
        <v>108</v>
      </c>
      <c r="W42" t="s">
        <v>127</v>
      </c>
      <c r="X42" t="s">
        <v>178</v>
      </c>
      <c r="Y42" s="41"/>
    </row>
    <row r="43" spans="1:25" ht="15" x14ac:dyDescent="0.25">
      <c r="A43">
        <v>1.81</v>
      </c>
      <c r="B43">
        <v>2.0099999999999998</v>
      </c>
      <c r="C43" s="29">
        <f t="shared" si="0"/>
        <v>4.999862565624924E-2</v>
      </c>
      <c r="D43" s="30">
        <f>IF(OR($A43="",$B43=""),"",A43*'MPTO_working_2-way'!$G42)</f>
        <v>1.9004975124378112</v>
      </c>
      <c r="E43" s="32">
        <f>IF(OR($A43="",$B43=""),"",B43*'MPTO_working_2-way'!$G42)</f>
        <v>2.1104972375690609</v>
      </c>
      <c r="F43" s="30">
        <f>IF(OR($A43="",$B43=""),"",'MPTO_working_2-way'!D42)</f>
        <v>1.8957817670201405</v>
      </c>
      <c r="G43" s="32">
        <f>IF(OR($A43="",$B43=""),"",'MPTO_working_2-way'!E42)</f>
        <v>2.1163433291643639</v>
      </c>
      <c r="H43" s="30">
        <f>IF(OR($A43="",$B43=""),"",'OddsRatio_working_2-way'!M42)</f>
        <v>1.89553347118899</v>
      </c>
      <c r="I43" s="30">
        <f>IF(OR($A43="",$B43=""),"",'OddsRatio_working_2-way'!N42)</f>
        <v>2.1166528467912094</v>
      </c>
      <c r="J43" s="30">
        <f>IF('Log_working_2-way'!$D42="","",A43^('Log_working_2-way'!$D42))</f>
        <v>1.893363416452811</v>
      </c>
      <c r="K43" s="32">
        <f>IF('Log_working_2-way'!$D42="","",B43^('Log_working_2-way'!$D42))</f>
        <v>2.1193652902976643</v>
      </c>
      <c r="L43" s="37">
        <f t="shared" si="9"/>
        <v>0.52617801047120416</v>
      </c>
      <c r="M43" s="37">
        <f t="shared" si="10"/>
        <v>0.47382198952879578</v>
      </c>
      <c r="N43" s="38">
        <v>139</v>
      </c>
      <c r="O43" s="38">
        <f t="shared" si="11"/>
        <v>62.204419889502766</v>
      </c>
      <c r="P43" s="38">
        <f t="shared" si="12"/>
        <v>69.845771144278615</v>
      </c>
      <c r="Q43" s="38">
        <f t="shared" si="13"/>
        <v>69.154228855721399</v>
      </c>
      <c r="R43" s="38">
        <f t="shared" si="14"/>
        <v>76.795580110497241</v>
      </c>
      <c r="S43" s="39">
        <f t="shared" si="15"/>
        <v>-6.9498089662186331</v>
      </c>
      <c r="T43" s="39">
        <f t="shared" si="16"/>
        <v>-6.949808966218626</v>
      </c>
      <c r="U43" t="s">
        <v>114</v>
      </c>
      <c r="V43" t="s">
        <v>115</v>
      </c>
      <c r="W43" t="s">
        <v>68</v>
      </c>
      <c r="X43" t="s">
        <v>178</v>
      </c>
      <c r="Y43" s="41"/>
    </row>
    <row r="44" spans="1:25" ht="15" x14ac:dyDescent="0.25">
      <c r="A44">
        <v>2.0299999999999998</v>
      </c>
      <c r="B44">
        <v>1.85</v>
      </c>
      <c r="C44" s="29">
        <f t="shared" si="0"/>
        <v>3.315137797896428E-2</v>
      </c>
      <c r="D44" s="30">
        <f>IF(OR($A44="",$B44=""),"",A44*'MPTO_working_2-way'!$G43)</f>
        <v>2.0972972972972972</v>
      </c>
      <c r="E44" s="32">
        <f>IF(OR($A44="",$B44=""),"",B44*'MPTO_working_2-way'!$G43)</f>
        <v>1.9113300492610841</v>
      </c>
      <c r="F44" s="30">
        <f>IF(OR($A44="",$B44=""),"",'MPTO_working_2-way'!D43)</f>
        <v>2.1006852188505105</v>
      </c>
      <c r="G44" s="32">
        <f>IF(OR($A44="",$B44=""),"",'MPTO_working_2-way'!E43)</f>
        <v>1.9085249650616189</v>
      </c>
      <c r="H44" s="30">
        <f>IF(OR($A44="",$B44=""),"",'OddsRatio_working_2-way'!M43)</f>
        <v>2.1008018467836762</v>
      </c>
      <c r="I44" s="30">
        <f>IF(OR($A44="",$B44=""),"",'OddsRatio_working_2-way'!N43)</f>
        <v>1.9084287085108012</v>
      </c>
      <c r="J44" s="30">
        <f>IF('Log_working_2-way'!$D43="","",A44^('Log_working_2-way'!$D43))</f>
        <v>2.1023480190539692</v>
      </c>
      <c r="K44" s="32">
        <f>IF('Log_working_2-way'!$D43="","",B44^('Log_working_2-way'!$D43))</f>
        <v>1.9071545307970494</v>
      </c>
      <c r="L44" s="37">
        <f t="shared" si="9"/>
        <v>0.47680412371134023</v>
      </c>
      <c r="M44" s="37">
        <f t="shared" si="10"/>
        <v>0.52319587628865971</v>
      </c>
      <c r="N44" s="38">
        <v>140</v>
      </c>
      <c r="O44" s="38">
        <f t="shared" si="11"/>
        <v>71.034482758620697</v>
      </c>
      <c r="P44" s="38">
        <f t="shared" si="12"/>
        <v>64.324324324324309</v>
      </c>
      <c r="Q44" s="38">
        <f t="shared" si="13"/>
        <v>75.675675675675663</v>
      </c>
      <c r="R44" s="38">
        <f t="shared" si="14"/>
        <v>68.965517241379317</v>
      </c>
      <c r="S44" s="39">
        <f t="shared" si="15"/>
        <v>-4.6411929170549655</v>
      </c>
      <c r="T44" s="39">
        <f t="shared" si="16"/>
        <v>-4.6411929170550081</v>
      </c>
      <c r="U44" t="s">
        <v>166</v>
      </c>
      <c r="V44" t="s">
        <v>116</v>
      </c>
      <c r="W44" t="s">
        <v>122</v>
      </c>
      <c r="X44" t="s">
        <v>179</v>
      </c>
      <c r="Y44" s="41"/>
    </row>
    <row r="45" spans="1:25" ht="15" x14ac:dyDescent="0.25">
      <c r="A45">
        <v>1.7</v>
      </c>
      <c r="B45">
        <v>2.21</v>
      </c>
      <c r="C45" s="29">
        <f t="shared" si="0"/>
        <v>4.0723981900452566E-2</v>
      </c>
      <c r="D45" s="30">
        <f>IF(OR($A45="",$B45=""),"",A45*'MPTO_working_2-way'!$G44)</f>
        <v>1.7692307692307694</v>
      </c>
      <c r="E45" s="32">
        <f>IF(OR($A45="",$B45=""),"",B45*'MPTO_working_2-way'!$G44)</f>
        <v>2.3000000000000003</v>
      </c>
      <c r="F45" s="30">
        <f>IF(OR($A45="",$B45=""),"",'MPTO_working_2-way'!D44)</f>
        <v>1.760956175298805</v>
      </c>
      <c r="G45" s="32">
        <f>IF(OR($A45="",$B45=""),"",'MPTO_working_2-way'!E44)</f>
        <v>2.3141361256544504</v>
      </c>
      <c r="H45" s="30">
        <f>IF(OR($A45="",$B45=""),"",'OddsRatio_working_2-way'!M44)</f>
        <v>1.7606000241218864</v>
      </c>
      <c r="I45" s="30">
        <f>IF(OR($A45="",$B45=""),"",'OddsRatio_working_2-way'!N44)</f>
        <v>2.3147514702678329</v>
      </c>
      <c r="J45" s="30">
        <f>IF('Log_working_2-way'!$D44="","",A45^('Log_working_2-way'!$D44))</f>
        <v>1.7568261065137158</v>
      </c>
      <c r="K45" s="32">
        <f>IF('Log_working_2-way'!$D44="","",B45^('Log_working_2-way'!$D44))</f>
        <v>2.3213074858188989</v>
      </c>
      <c r="L45" s="37">
        <f t="shared" si="9"/>
        <v>0.56521739130434778</v>
      </c>
      <c r="M45" s="37">
        <f t="shared" si="10"/>
        <v>0.43478260869565211</v>
      </c>
      <c r="N45" s="38">
        <v>141</v>
      </c>
      <c r="O45" s="38">
        <f t="shared" si="11"/>
        <v>58.058823529411761</v>
      </c>
      <c r="P45" s="38">
        <f t="shared" si="12"/>
        <v>77.199095022624448</v>
      </c>
      <c r="Q45" s="38">
        <f t="shared" si="13"/>
        <v>63.800904977375566</v>
      </c>
      <c r="R45" s="38">
        <f t="shared" si="14"/>
        <v>82.941176470588232</v>
      </c>
      <c r="S45" s="39">
        <f t="shared" si="15"/>
        <v>-5.7420814479638054</v>
      </c>
      <c r="T45" s="39">
        <f t="shared" si="16"/>
        <v>-5.7420814479637841</v>
      </c>
      <c r="U45" t="s">
        <v>117</v>
      </c>
      <c r="V45" t="s">
        <v>167</v>
      </c>
      <c r="W45" t="s">
        <v>122</v>
      </c>
      <c r="X45" t="s">
        <v>179</v>
      </c>
      <c r="Y45" s="41"/>
    </row>
    <row r="46" spans="1:25" ht="15" x14ac:dyDescent="0.25">
      <c r="A46">
        <v>1.93</v>
      </c>
      <c r="B46">
        <v>1.96</v>
      </c>
      <c r="C46" s="29">
        <f t="shared" si="0"/>
        <v>2.8338796658559762E-2</v>
      </c>
      <c r="D46" s="30">
        <f>IF(OR($A46="",$B46=""),"",A46*'MPTO_working_2-way'!$G45)</f>
        <v>1.9846938775510203</v>
      </c>
      <c r="E46" s="32">
        <f>IF(OR($A46="",$B46=""),"",B46*'MPTO_working_2-way'!$G45)</f>
        <v>2.0155440414507773</v>
      </c>
      <c r="F46" s="30">
        <f>IF(OR($A46="",$B46=""),"",'MPTO_working_2-way'!D45)</f>
        <v>1.9842635333613092</v>
      </c>
      <c r="G46" s="32">
        <f>IF(OR($A46="",$B46=""),"",'MPTO_working_2-way'!E45)</f>
        <v>2.0159880622468553</v>
      </c>
      <c r="H46" s="30">
        <f>IF(OR($A46="",$B46=""),"",'OddsRatio_working_2-way'!M45)</f>
        <v>1.9842509842514759</v>
      </c>
      <c r="I46" s="30">
        <f>IF(OR($A46="",$B46=""),"",'OddsRatio_working_2-way'!N45)</f>
        <v>2.0160010160015238</v>
      </c>
      <c r="J46" s="30">
        <f>IF('Log_working_2-way'!$D45="","",A46^('Log_working_2-way'!$D45))</f>
        <v>1.9840560014719333</v>
      </c>
      <c r="K46" s="32">
        <f>IF('Log_working_2-way'!$D45="","",B46^('Log_working_2-way'!$D45))</f>
        <v>2.0162023284286739</v>
      </c>
      <c r="L46" s="37">
        <f t="shared" si="9"/>
        <v>0.50385604113110538</v>
      </c>
      <c r="M46" s="37">
        <f t="shared" si="10"/>
        <v>0.49614395886889456</v>
      </c>
      <c r="N46" s="38">
        <v>142</v>
      </c>
      <c r="O46" s="38">
        <f t="shared" si="11"/>
        <v>68.424870466321252</v>
      </c>
      <c r="P46" s="38">
        <f t="shared" si="12"/>
        <v>69.551020408163268</v>
      </c>
      <c r="Q46" s="38">
        <f t="shared" si="13"/>
        <v>72.448979591836732</v>
      </c>
      <c r="R46" s="38">
        <f t="shared" si="14"/>
        <v>73.575129533678762</v>
      </c>
      <c r="S46" s="39">
        <f t="shared" si="15"/>
        <v>-4.0241091255154799</v>
      </c>
      <c r="T46" s="39">
        <f t="shared" si="16"/>
        <v>-4.0241091255154942</v>
      </c>
      <c r="U46" t="s">
        <v>120</v>
      </c>
      <c r="V46" t="s">
        <v>168</v>
      </c>
      <c r="W46" t="s">
        <v>123</v>
      </c>
      <c r="X46" t="s">
        <v>179</v>
      </c>
      <c r="Y46" s="41"/>
    </row>
    <row r="47" spans="1:25" ht="15" x14ac:dyDescent="0.25">
      <c r="A47">
        <v>1.97</v>
      </c>
      <c r="B47">
        <v>1.92</v>
      </c>
      <c r="C47" s="29">
        <f t="shared" si="0"/>
        <v>2.844754653130277E-2</v>
      </c>
      <c r="D47" s="30">
        <f>IF(OR($A47="",$B47=""),"",A47*'MPTO_working_2-way'!$G46)</f>
        <v>2.0260416666666665</v>
      </c>
      <c r="E47" s="32">
        <f>IF(OR($A47="",$B47=""),"",B47*'MPTO_working_2-way'!$G46)</f>
        <v>1.9746192893401013</v>
      </c>
      <c r="F47" s="30">
        <f>IF(OR($A47="",$B47=""),"",'MPTO_working_2-way'!D46)</f>
        <v>2.0267924123888115</v>
      </c>
      <c r="G47" s="32">
        <f>IF(OR($A47="",$B47=""),"",'MPTO_working_2-way'!E46)</f>
        <v>1.9739066903246005</v>
      </c>
      <c r="H47" s="30">
        <f>IF(OR($A47="",$B47=""),"",'OddsRatio_working_2-way'!M46)</f>
        <v>2.0268144068364817</v>
      </c>
      <c r="I47" s="30">
        <f>IF(OR($A47="",$B47=""),"",'OddsRatio_working_2-way'!N46)</f>
        <v>1.9738858291644976</v>
      </c>
      <c r="J47" s="30">
        <f>IF('Log_working_2-way'!$D46="","",A47^('Log_working_2-way'!$D46))</f>
        <v>2.0271548987306875</v>
      </c>
      <c r="K47" s="32">
        <f>IF('Log_working_2-way'!$D46="","",B47^('Log_working_2-way'!$D46))</f>
        <v>1.9735629954505829</v>
      </c>
      <c r="L47" s="37">
        <f t="shared" si="9"/>
        <v>0.49357326478149105</v>
      </c>
      <c r="M47" s="37">
        <f t="shared" si="10"/>
        <v>0.50642673521850901</v>
      </c>
      <c r="N47" s="38">
        <v>143</v>
      </c>
      <c r="O47" s="38">
        <f t="shared" si="11"/>
        <v>70.411167512690341</v>
      </c>
      <c r="P47" s="38">
        <f t="shared" si="12"/>
        <v>68.520833333333343</v>
      </c>
      <c r="Q47" s="38">
        <f t="shared" si="13"/>
        <v>74.479166666666671</v>
      </c>
      <c r="R47" s="38">
        <f t="shared" si="14"/>
        <v>72.588832487309645</v>
      </c>
      <c r="S47" s="39">
        <f t="shared" si="15"/>
        <v>-4.0679991539763307</v>
      </c>
      <c r="T47" s="39">
        <f t="shared" si="16"/>
        <v>-4.0679991539763023</v>
      </c>
      <c r="U47" t="s">
        <v>83</v>
      </c>
      <c r="V47" t="s">
        <v>119</v>
      </c>
      <c r="W47" t="s">
        <v>123</v>
      </c>
      <c r="X47" t="s">
        <v>179</v>
      </c>
      <c r="Y47" s="41"/>
    </row>
    <row r="48" spans="1:25" ht="15" x14ac:dyDescent="0.25">
      <c r="A48">
        <v>2.2799999999999998</v>
      </c>
      <c r="B48">
        <v>1.68</v>
      </c>
      <c r="C48" s="29">
        <f t="shared" si="0"/>
        <v>3.383458646616555E-2</v>
      </c>
      <c r="D48" s="30">
        <f>IF(OR($A48="",$B48=""),"",A48*'MPTO_working_2-way'!$G47)</f>
        <v>2.3571428571428572</v>
      </c>
      <c r="E48" s="32">
        <f>IF(OR($A48="",$B48=""),"",B48*'MPTO_working_2-way'!$G47)</f>
        <v>1.736842105263158</v>
      </c>
      <c r="F48" s="30">
        <f>IF(OR($A48="",$B48=""),"",'MPTO_working_2-way'!D47)</f>
        <v>2.3714710252600297</v>
      </c>
      <c r="G48" s="32">
        <f>IF(OR($A48="",$B48=""),"",'MPTO_working_2-way'!E47)</f>
        <v>1.7291440953412784</v>
      </c>
      <c r="H48" s="30">
        <f>IF(OR($A48="",$B48=""),"",'OddsRatio_working_2-way'!M47)</f>
        <v>2.3719886811400706</v>
      </c>
      <c r="I48" s="30">
        <f>IF(OR($A48="",$B48=""),"",'OddsRatio_working_2-way'!N47)</f>
        <v>1.728868986855663</v>
      </c>
      <c r="J48" s="30">
        <f>IF('Log_working_2-way'!$D47="","",A48^('Log_working_2-way'!$D47))</f>
        <v>2.3786002597874161</v>
      </c>
      <c r="K48" s="32">
        <f>IF('Log_working_2-way'!$D47="","",B48^('Log_working_2-way'!$D47))</f>
        <v>1.7253734306956654</v>
      </c>
      <c r="L48" s="37">
        <f t="shared" si="9"/>
        <v>0.42424242424242425</v>
      </c>
      <c r="M48" s="37">
        <f t="shared" si="10"/>
        <v>0.57575757575757569</v>
      </c>
      <c r="N48" s="38">
        <v>144</v>
      </c>
      <c r="O48" s="38">
        <f t="shared" si="11"/>
        <v>80.842105263157904</v>
      </c>
      <c r="P48" s="38">
        <f t="shared" si="12"/>
        <v>58.285714285714278</v>
      </c>
      <c r="Q48" s="38">
        <f t="shared" si="13"/>
        <v>85.714285714285708</v>
      </c>
      <c r="R48" s="38">
        <f t="shared" si="14"/>
        <v>63.15789473684211</v>
      </c>
      <c r="S48" s="39">
        <f t="shared" si="15"/>
        <v>-4.8721804511278037</v>
      </c>
      <c r="T48" s="39">
        <f t="shared" si="16"/>
        <v>-4.8721804511278322</v>
      </c>
      <c r="U48" t="s">
        <v>85</v>
      </c>
      <c r="V48" t="s">
        <v>79</v>
      </c>
      <c r="W48" t="s">
        <v>123</v>
      </c>
      <c r="X48" t="s">
        <v>179</v>
      </c>
      <c r="Y48" s="41"/>
    </row>
    <row r="49" spans="1:25" ht="15" x14ac:dyDescent="0.25">
      <c r="A49">
        <v>2.3199999999999998</v>
      </c>
      <c r="B49">
        <v>1.66</v>
      </c>
      <c r="C49" s="29">
        <f t="shared" si="0"/>
        <v>3.3444121312837582E-2</v>
      </c>
      <c r="D49" s="30">
        <f>IF(OR($A49="",$B49=""),"",A49*'MPTO_working_2-way'!$G48)</f>
        <v>2.3975903614457832</v>
      </c>
      <c r="E49" s="32">
        <f>IF(OR($A49="",$B49=""),"",B49*'MPTO_working_2-way'!$G48)</f>
        <v>1.7155172413793103</v>
      </c>
      <c r="F49" s="30">
        <f>IF(OR($A49="",$B49=""),"",'MPTO_working_2-way'!D48)</f>
        <v>2.4136375031336175</v>
      </c>
      <c r="G49" s="32">
        <f>IF(OR($A49="",$B49=""),"",'MPTO_working_2-way'!E48)</f>
        <v>1.707394928178755</v>
      </c>
      <c r="H49" s="30">
        <f>IF(OR($A49="",$B49=""),"",'OddsRatio_working_2-way'!M48)</f>
        <v>2.4142135623730954</v>
      </c>
      <c r="I49" s="30">
        <f>IF(OR($A49="",$B49=""),"",'OddsRatio_working_2-way'!N48)</f>
        <v>1.7071067811865479</v>
      </c>
      <c r="J49" s="30">
        <f>IF('Log_working_2-way'!$D48="","",A49^('Log_working_2-way'!$D48))</f>
        <v>2.4216287324780335</v>
      </c>
      <c r="K49" s="32">
        <f>IF('Log_working_2-way'!$D48="","",B49^('Log_working_2-way'!$D48))</f>
        <v>1.7034185347793582</v>
      </c>
      <c r="L49" s="37">
        <f t="shared" si="9"/>
        <v>0.41708542713567837</v>
      </c>
      <c r="M49" s="37">
        <f t="shared" si="10"/>
        <v>0.58291457286432158</v>
      </c>
      <c r="N49" s="38">
        <v>145</v>
      </c>
      <c r="O49" s="38">
        <f t="shared" si="11"/>
        <v>82.5</v>
      </c>
      <c r="P49" s="38">
        <f t="shared" si="12"/>
        <v>57.650602409638552</v>
      </c>
      <c r="Q49" s="38">
        <f t="shared" si="13"/>
        <v>87.349397590361448</v>
      </c>
      <c r="R49" s="38">
        <f t="shared" si="14"/>
        <v>62.500000000000007</v>
      </c>
      <c r="S49" s="39">
        <f t="shared" si="15"/>
        <v>-4.8493975903614484</v>
      </c>
      <c r="T49" s="39">
        <f t="shared" si="16"/>
        <v>-4.8493975903614555</v>
      </c>
      <c r="U49" t="s">
        <v>169</v>
      </c>
      <c r="V49" t="s">
        <v>118</v>
      </c>
      <c r="W49" t="s">
        <v>123</v>
      </c>
      <c r="X49" t="s">
        <v>179</v>
      </c>
      <c r="Y49" s="41"/>
    </row>
    <row r="50" spans="1:25" ht="15" x14ac:dyDescent="0.25">
      <c r="A50">
        <v>1.99</v>
      </c>
      <c r="B50">
        <v>1.85</v>
      </c>
      <c r="C50" s="29">
        <f t="shared" si="0"/>
        <v>4.3053103354610656E-2</v>
      </c>
      <c r="D50" s="30">
        <f>IF(OR($A50="",$B50=""),"",A50*'MPTO_working_2-way'!$G49)</f>
        <v>2.0756756756756753</v>
      </c>
      <c r="E50" s="32">
        <f>IF(OR($A50="",$B50=""),"",B50*'MPTO_working_2-way'!$G49)</f>
        <v>1.9296482412060298</v>
      </c>
      <c r="F50" s="30">
        <f>IF(OR($A50="",$B50=""),"",'MPTO_working_2-way'!D49)</f>
        <v>2.0790625441197226</v>
      </c>
      <c r="G50" s="32">
        <f>IF(OR($A50="",$B50=""),"",'MPTO_working_2-way'!E49)</f>
        <v>1.9267303414889438</v>
      </c>
      <c r="H50" s="30">
        <f>IF(OR($A50="",$B50=""),"",'OddsRatio_working_2-way'!M49)</f>
        <v>2.0792154012767514</v>
      </c>
      <c r="I50" s="30">
        <f>IF(OR($A50="",$B50=""),"",'OddsRatio_working_2-way'!N49)</f>
        <v>1.9265990819042815</v>
      </c>
      <c r="J50" s="30">
        <f>IF('Log_working_2-way'!$D49="","",A50^('Log_working_2-way'!$D49))</f>
        <v>2.0807741676242877</v>
      </c>
      <c r="K50" s="32">
        <f>IF('Log_working_2-way'!$D49="","",B50^('Log_working_2-way'!$D49))</f>
        <v>1.9252626773989769</v>
      </c>
      <c r="L50" s="37">
        <f t="shared" si="9"/>
        <v>0.48177083333333343</v>
      </c>
      <c r="M50" s="37">
        <f t="shared" si="10"/>
        <v>0.51822916666666674</v>
      </c>
      <c r="N50" s="38">
        <v>146</v>
      </c>
      <c r="O50" s="38">
        <f t="shared" si="11"/>
        <v>72.633165829145739</v>
      </c>
      <c r="P50" s="38">
        <f t="shared" si="12"/>
        <v>67.081081081081081</v>
      </c>
      <c r="Q50" s="38">
        <f t="shared" si="13"/>
        <v>78.918918918918905</v>
      </c>
      <c r="R50" s="38">
        <f t="shared" si="14"/>
        <v>73.366834170854261</v>
      </c>
      <c r="S50" s="39">
        <f t="shared" si="15"/>
        <v>-6.2857530897731664</v>
      </c>
      <c r="T50" s="39">
        <f t="shared" si="16"/>
        <v>-6.2857530897731806</v>
      </c>
      <c r="U50" t="s">
        <v>121</v>
      </c>
      <c r="V50" t="s">
        <v>170</v>
      </c>
      <c r="W50" t="s">
        <v>124</v>
      </c>
      <c r="X50" t="s">
        <v>179</v>
      </c>
      <c r="Y50" s="41"/>
    </row>
    <row r="51" spans="1:25" ht="15" x14ac:dyDescent="0.25">
      <c r="A51">
        <v>2.4500000000000002</v>
      </c>
      <c r="B51">
        <v>1.6</v>
      </c>
      <c r="C51" s="29">
        <f t="shared" si="0"/>
        <v>3.3163265306122458E-2</v>
      </c>
      <c r="D51" s="30">
        <f>IF(OR($A51="",$B51=""),"",A51*'MPTO_working_2-way'!$G50)</f>
        <v>2.53125</v>
      </c>
      <c r="E51" s="32">
        <f>IF(OR($A51="",$B51=""),"",B51*'MPTO_working_2-way'!$G50)</f>
        <v>1.653061224489796</v>
      </c>
      <c r="F51" s="30">
        <f>IF(OR($A51="",$B51=""),"",'MPTO_working_2-way'!D50)</f>
        <v>2.5537459283387625</v>
      </c>
      <c r="G51" s="32">
        <f>IF(OR($A51="",$B51=""),"",'MPTO_working_2-way'!E50)</f>
        <v>1.6436058700209644</v>
      </c>
      <c r="H51" s="30">
        <f>IF(OR($A51="",$B51=""),"",'OddsRatio_working_2-way'!M50)</f>
        <v>2.5545631755148031</v>
      </c>
      <c r="I51" s="30">
        <f>IF(OR($A51="",$B51=""),"",'OddsRatio_working_2-way'!N50)</f>
        <v>1.643267520902677</v>
      </c>
      <c r="J51" s="30">
        <f>IF('Log_working_2-way'!$D50="","",A51^('Log_working_2-way'!$D50))</f>
        <v>2.5650213685886376</v>
      </c>
      <c r="K51" s="32">
        <f>IF('Log_working_2-way'!$D50="","",B51^('Log_working_2-way'!$D50))</f>
        <v>1.6389689112690746</v>
      </c>
      <c r="L51" s="37">
        <f t="shared" si="9"/>
        <v>0.39506172839506171</v>
      </c>
      <c r="M51" s="37">
        <f t="shared" si="10"/>
        <v>0.60493827160493829</v>
      </c>
      <c r="N51" s="38">
        <v>147</v>
      </c>
      <c r="O51" s="38">
        <f t="shared" si="11"/>
        <v>87</v>
      </c>
      <c r="P51" s="38">
        <f t="shared" si="12"/>
        <v>55.125000000000014</v>
      </c>
      <c r="Q51" s="38">
        <f t="shared" si="13"/>
        <v>91.875</v>
      </c>
      <c r="R51" s="38">
        <f t="shared" si="14"/>
        <v>59.999999999999993</v>
      </c>
      <c r="S51" s="39">
        <f t="shared" si="15"/>
        <v>-4.875</v>
      </c>
      <c r="T51" s="39">
        <f t="shared" si="16"/>
        <v>-4.8749999999999787</v>
      </c>
      <c r="U51" t="s">
        <v>171</v>
      </c>
      <c r="V51" t="s">
        <v>172</v>
      </c>
      <c r="W51" t="s">
        <v>180</v>
      </c>
      <c r="X51" t="s">
        <v>179</v>
      </c>
      <c r="Y51" s="41"/>
    </row>
    <row r="52" spans="1:25" ht="15" x14ac:dyDescent="0.25">
      <c r="A52">
        <v>1.97</v>
      </c>
      <c r="B52">
        <v>1.92</v>
      </c>
      <c r="C52" s="29">
        <f t="shared" si="0"/>
        <v>2.844754653130277E-2</v>
      </c>
      <c r="D52" s="30">
        <f>IF(OR($A52="",$B52=""),"",A52*'MPTO_working_2-way'!$G51)</f>
        <v>2.0260416666666665</v>
      </c>
      <c r="E52" s="32">
        <f>IF(OR($A52="",$B52=""),"",B52*'MPTO_working_2-way'!$G51)</f>
        <v>1.9746192893401013</v>
      </c>
      <c r="F52" s="30">
        <f>IF(OR($A52="",$B52=""),"",'MPTO_working_2-way'!D51)</f>
        <v>2.0267924123888115</v>
      </c>
      <c r="G52" s="32">
        <f>IF(OR($A52="",$B52=""),"",'MPTO_working_2-way'!E51)</f>
        <v>1.9739066903246005</v>
      </c>
      <c r="H52" s="30">
        <f>IF(OR($A52="",$B52=""),"",'OddsRatio_working_2-way'!M51)</f>
        <v>2.0268144068364817</v>
      </c>
      <c r="I52" s="30">
        <f>IF(OR($A52="",$B52=""),"",'OddsRatio_working_2-way'!N51)</f>
        <v>1.9738858291644976</v>
      </c>
      <c r="J52" s="30">
        <f>IF('Log_working_2-way'!$D51="","",A52^('Log_working_2-way'!$D51))</f>
        <v>2.0271548987306875</v>
      </c>
      <c r="K52" s="32">
        <f>IF('Log_working_2-way'!$D51="","",B52^('Log_working_2-way'!$D51))</f>
        <v>1.9735629954505829</v>
      </c>
      <c r="L52" s="37">
        <f t="shared" si="9"/>
        <v>0.49357326478149105</v>
      </c>
      <c r="M52" s="37">
        <f t="shared" si="10"/>
        <v>0.50642673521850901</v>
      </c>
      <c r="N52" s="38">
        <v>148</v>
      </c>
      <c r="O52" s="38">
        <f t="shared" si="11"/>
        <v>72.873096446700501</v>
      </c>
      <c r="P52" s="38">
        <f t="shared" si="12"/>
        <v>70.916666666666657</v>
      </c>
      <c r="Q52" s="38">
        <f t="shared" si="13"/>
        <v>77.083333333333343</v>
      </c>
      <c r="R52" s="38">
        <f t="shared" si="14"/>
        <v>75.126903553299485</v>
      </c>
      <c r="S52" s="39">
        <f t="shared" si="15"/>
        <v>-4.2102368866328419</v>
      </c>
      <c r="T52" s="39">
        <f t="shared" si="16"/>
        <v>-4.2102368866328277</v>
      </c>
      <c r="U52" t="s">
        <v>173</v>
      </c>
      <c r="V52" t="s">
        <v>174</v>
      </c>
      <c r="W52" t="s">
        <v>180</v>
      </c>
      <c r="X52" t="s">
        <v>179</v>
      </c>
      <c r="Y52" s="41"/>
    </row>
    <row r="53" spans="1:25" s="50" customFormat="1" ht="15" x14ac:dyDescent="0.25">
      <c r="A53" s="59">
        <v>1.87</v>
      </c>
      <c r="B53" s="59">
        <v>2.02</v>
      </c>
      <c r="C53" s="60">
        <f t="shared" si="0"/>
        <v>2.9808863239265015E-2</v>
      </c>
      <c r="D53" s="61">
        <f>IF(OR($A53="",$B53=""),"",A53*'MPTO_working_2-way'!$G52)</f>
        <v>1.9257425742574257</v>
      </c>
      <c r="E53" s="63">
        <f>IF(OR($A53="",$B53=""),"",B53*'MPTO_working_2-way'!$G52)</f>
        <v>2.0802139037433154</v>
      </c>
      <c r="F53" s="61">
        <f>IF(OR($A53="",$B53=""),"",'MPTO_working_2-way'!D52)</f>
        <v>1.9236135865967305</v>
      </c>
      <c r="G53" s="63">
        <f>IF(OR($A53="",$B53=""),"",'MPTO_working_2-way'!E52)</f>
        <v>2.082703865027292</v>
      </c>
      <c r="H53" s="61">
        <f>IF(OR($A53="",$B53=""),"",'OddsRatio_working_2-way'!M52)</f>
        <v>1.9235481451827992</v>
      </c>
      <c r="I53" s="61">
        <f>IF(OR($A53="",$B53=""),"",'OddsRatio_working_2-way'!N52)</f>
        <v>2.0827805840074194</v>
      </c>
      <c r="J53" s="61">
        <f>IF('Log_working_2-way'!$D52="","",A53^('Log_working_2-way'!$D52))</f>
        <v>1.9225833907877643</v>
      </c>
      <c r="K53" s="63">
        <f>IF('Log_working_2-way'!$D52="","",B53^('Log_working_2-way'!$D52))</f>
        <v>2.0839128581602959</v>
      </c>
      <c r="L53" s="66">
        <f t="shared" si="9"/>
        <v>0.51928020565552702</v>
      </c>
      <c r="M53" s="66">
        <f t="shared" si="10"/>
        <v>0.48071979434447304</v>
      </c>
      <c r="N53" s="67">
        <v>149</v>
      </c>
      <c r="O53" s="67">
        <f t="shared" si="11"/>
        <v>69.320855614973254</v>
      </c>
      <c r="P53" s="67">
        <f t="shared" si="12"/>
        <v>75.237623762376245</v>
      </c>
      <c r="Q53" s="67">
        <f t="shared" si="13"/>
        <v>73.762376237623755</v>
      </c>
      <c r="R53" s="67">
        <f t="shared" si="14"/>
        <v>79.679144385026731</v>
      </c>
      <c r="S53" s="68">
        <f t="shared" si="15"/>
        <v>-4.4415206226505006</v>
      </c>
      <c r="T53" s="68">
        <f t="shared" si="16"/>
        <v>-4.4415206226504864</v>
      </c>
      <c r="U53" s="59" t="s">
        <v>175</v>
      </c>
      <c r="V53" s="59" t="s">
        <v>176</v>
      </c>
      <c r="W53" s="59" t="s">
        <v>180</v>
      </c>
      <c r="X53" s="59" t="s">
        <v>179</v>
      </c>
      <c r="Y53" s="53"/>
    </row>
    <row r="54" spans="1:25" ht="15" x14ac:dyDescent="0.25">
      <c r="A54">
        <v>1.62</v>
      </c>
      <c r="B54">
        <v>2.38</v>
      </c>
      <c r="C54" s="29">
        <f t="shared" si="0"/>
        <v>3.7452017844174623E-2</v>
      </c>
      <c r="D54" s="30">
        <f>IF(OR($A54="",$B54=""),"",A54*'MPTO_working_2-way'!$G53)</f>
        <v>1.680672268907563</v>
      </c>
      <c r="E54" s="32">
        <f>IF(OR($A54="",$B54=""),"",B54*'MPTO_working_2-way'!$G53)</f>
        <v>2.4691358024691357</v>
      </c>
      <c r="F54" s="30">
        <f>IF(OR($A54="",$B54=""),"",'MPTO_working_2-way'!D53)</f>
        <v>1.6706820348383742</v>
      </c>
      <c r="G54" s="32">
        <f>IF(OR($A54="",$B54=""),"",'MPTO_working_2-way'!E53)</f>
        <v>2.4910195115648013</v>
      </c>
      <c r="H54" s="30">
        <f>IF(OR($A54="",$B54=""),"",'OddsRatio_working_2-way'!M53)</f>
        <v>1.6702800625998362</v>
      </c>
      <c r="I54" s="30">
        <f>IF(OR($A54="",$B54=""),"",'OddsRatio_working_2-way'!N53)</f>
        <v>2.4919136877222163</v>
      </c>
      <c r="J54" s="30">
        <f>IF('Log_working_2-way'!$D53="","",A54^('Log_working_2-way'!$D53))</f>
        <v>1.6657299947403132</v>
      </c>
      <c r="K54" s="32">
        <f>IF('Log_working_2-way'!$D53="","",B54^('Log_working_2-way'!$D53))</f>
        <v>2.502110477070953</v>
      </c>
      <c r="L54" s="37">
        <f t="shared" ref="L54:L117" si="17">(1/D54)</f>
        <v>0.59499999999999997</v>
      </c>
      <c r="M54" s="37">
        <f t="shared" ref="M54:M117" si="18">(1/E54)</f>
        <v>0.40500000000000003</v>
      </c>
      <c r="N54" s="38">
        <v>150</v>
      </c>
      <c r="O54" s="38">
        <f t="shared" ref="O54:O117" si="19">(1/A54)*((N54*A54)-N54)</f>
        <v>57.407407407407419</v>
      </c>
      <c r="P54" s="38">
        <f t="shared" ref="P54:P117" si="20">(1/B54)*((N54*B54)-N54)</f>
        <v>86.974789915966383</v>
      </c>
      <c r="Q54" s="38">
        <f t="shared" ref="Q54:Q117" si="21">(1/B54)*N54</f>
        <v>63.025210084033617</v>
      </c>
      <c r="R54" s="38">
        <f t="shared" ref="R54:R117" si="22">(1/A54)*N54</f>
        <v>92.592592592592581</v>
      </c>
      <c r="S54" s="39">
        <f t="shared" ref="S54:S117" si="23">O54-Q54</f>
        <v>-5.6178026766261979</v>
      </c>
      <c r="T54" s="39">
        <f t="shared" ref="T54:T117" si="24">P54-R54</f>
        <v>-5.6178026766261979</v>
      </c>
      <c r="U54" t="s">
        <v>181</v>
      </c>
      <c r="V54" t="s">
        <v>69</v>
      </c>
      <c r="W54" t="s">
        <v>122</v>
      </c>
      <c r="X54" s="48" t="s">
        <v>279</v>
      </c>
      <c r="Y54" s="41"/>
    </row>
    <row r="55" spans="1:25" ht="15" x14ac:dyDescent="0.25">
      <c r="A55">
        <v>1.79</v>
      </c>
      <c r="B55">
        <v>2.08</v>
      </c>
      <c r="C55" s="29">
        <f t="shared" si="0"/>
        <v>3.9428448646325664E-2</v>
      </c>
      <c r="D55" s="30">
        <f>IF(OR($A55="",$B55=""),"",A55*'MPTO_working_2-way'!$G54)</f>
        <v>1.8605769230769229</v>
      </c>
      <c r="E55" s="32">
        <f>IF(OR($A55="",$B55=""),"",B55*'MPTO_working_2-way'!$G54)</f>
        <v>2.1620111731843576</v>
      </c>
      <c r="F55" s="30">
        <f>IF(OR($A55="",$B55=""),"",'MPTO_working_2-way'!D54)</f>
        <v>1.8554769261437256</v>
      </c>
      <c r="G55" s="32">
        <f>IF(OR($A55="",$B55=""),"",'MPTO_working_2-way'!E54)</f>
        <v>2.1689385995572641</v>
      </c>
      <c r="H55" s="30">
        <f>IF(OR($A55="",$B55=""),"",'OddsRatio_working_2-way'!M54)</f>
        <v>1.8552669065744805</v>
      </c>
      <c r="I55" s="30">
        <f>IF(OR($A55="",$B55=""),"",'OddsRatio_working_2-way'!N54)</f>
        <v>2.1692256444309357</v>
      </c>
      <c r="J55" s="30">
        <f>IF('Log_working_2-way'!$D54="","",A55^('Log_working_2-way'!$D54))</f>
        <v>1.8529410467292624</v>
      </c>
      <c r="K55" s="32">
        <f>IF('Log_working_2-way'!$D54="","",B55^('Log_working_2-way'!$D54))</f>
        <v>2.1724139714397546</v>
      </c>
      <c r="L55" s="37">
        <f t="shared" si="17"/>
        <v>0.53746770025839796</v>
      </c>
      <c r="M55" s="37">
        <f t="shared" si="18"/>
        <v>0.46253229974160204</v>
      </c>
      <c r="N55" s="38">
        <v>151</v>
      </c>
      <c r="O55" s="38">
        <f t="shared" si="19"/>
        <v>66.64245810055867</v>
      </c>
      <c r="P55" s="38">
        <f t="shared" si="20"/>
        <v>78.403846153846146</v>
      </c>
      <c r="Q55" s="38">
        <f t="shared" si="21"/>
        <v>72.59615384615384</v>
      </c>
      <c r="R55" s="38">
        <f t="shared" si="22"/>
        <v>84.35754189944133</v>
      </c>
      <c r="S55" s="39">
        <f t="shared" si="23"/>
        <v>-5.9536957455951693</v>
      </c>
      <c r="T55" s="39">
        <f t="shared" si="24"/>
        <v>-5.9536957455951836</v>
      </c>
      <c r="U55" t="s">
        <v>128</v>
      </c>
      <c r="V55" t="s">
        <v>72</v>
      </c>
      <c r="W55" t="s">
        <v>122</v>
      </c>
      <c r="X55" s="48" t="s">
        <v>279</v>
      </c>
      <c r="Y55" s="41"/>
    </row>
    <row r="56" spans="1:25" ht="15" x14ac:dyDescent="0.25">
      <c r="A56">
        <v>1.91</v>
      </c>
      <c r="B56">
        <v>1.96</v>
      </c>
      <c r="C56" s="29">
        <f t="shared" si="0"/>
        <v>3.3764291056736839E-2</v>
      </c>
      <c r="D56" s="30">
        <f>IF(OR($A56="",$B56=""),"",A56*'MPTO_working_2-way'!$G55)</f>
        <v>1.9744897959183674</v>
      </c>
      <c r="E56" s="32">
        <f>IF(OR($A56="",$B56=""),"",B56*'MPTO_working_2-way'!$G55)</f>
        <v>2.0261780104712042</v>
      </c>
      <c r="F56" s="30">
        <f>IF(OR($A56="",$B56=""),"",'MPTO_working_2-way'!D55)</f>
        <v>1.9736398144242935</v>
      </c>
      <c r="G56" s="32">
        <f>IF(OR($A56="",$B56=""),"",'MPTO_working_2-way'!E55)</f>
        <v>2.0270738574832143</v>
      </c>
      <c r="H56" s="30">
        <f>IF(OR($A56="",$B56=""),"",'OddsRatio_working_2-way'!M55)</f>
        <v>1.9736101204623264</v>
      </c>
      <c r="I56" s="30">
        <f>IF(OR($A56="",$B56=""),"",'OddsRatio_working_2-way'!N55)</f>
        <v>2.0271051820261912</v>
      </c>
      <c r="J56" s="30">
        <f>IF('Log_working_2-way'!$D55="","",A56^('Log_working_2-way'!$D55))</f>
        <v>1.9732233459331785</v>
      </c>
      <c r="K56" s="32">
        <f>IF('Log_working_2-way'!$D55="","",B56^('Log_working_2-way'!$D55))</f>
        <v>2.0275133700590602</v>
      </c>
      <c r="L56" s="37">
        <f t="shared" si="17"/>
        <v>0.50645994832041341</v>
      </c>
      <c r="M56" s="37">
        <f t="shared" si="18"/>
        <v>0.49354005167958659</v>
      </c>
      <c r="N56" s="38">
        <v>152</v>
      </c>
      <c r="O56" s="38">
        <f t="shared" si="19"/>
        <v>72.418848167539267</v>
      </c>
      <c r="P56" s="38">
        <f t="shared" si="20"/>
        <v>74.448979591836746</v>
      </c>
      <c r="Q56" s="38">
        <f t="shared" si="21"/>
        <v>77.551020408163268</v>
      </c>
      <c r="R56" s="38">
        <f t="shared" si="22"/>
        <v>79.581151832460733</v>
      </c>
      <c r="S56" s="39">
        <f t="shared" si="23"/>
        <v>-5.1321722406240013</v>
      </c>
      <c r="T56" s="39">
        <f t="shared" si="24"/>
        <v>-5.1321722406239871</v>
      </c>
      <c r="U56" t="s">
        <v>73</v>
      </c>
      <c r="V56" t="s">
        <v>74</v>
      </c>
      <c r="W56" t="s">
        <v>122</v>
      </c>
      <c r="X56" s="48" t="s">
        <v>279</v>
      </c>
      <c r="Y56" s="41"/>
    </row>
    <row r="57" spans="1:25" ht="15" x14ac:dyDescent="0.25">
      <c r="A57">
        <v>2.2400000000000002</v>
      </c>
      <c r="B57">
        <v>1.7</v>
      </c>
      <c r="C57" s="29">
        <f t="shared" si="0"/>
        <v>3.4663865546218364E-2</v>
      </c>
      <c r="D57" s="30">
        <f>IF(OR($A57="",$B57=""),"",A57*'MPTO_working_2-way'!$G56)</f>
        <v>2.3176470588235292</v>
      </c>
      <c r="E57" s="32">
        <f>IF(OR($A57="",$B57=""),"",B57*'MPTO_working_2-way'!$G56)</f>
        <v>1.7589285714285712</v>
      </c>
      <c r="F57" s="30">
        <f>IF(OR($A57="",$B57=""),"",'MPTO_working_2-way'!D56)</f>
        <v>2.3304773561811505</v>
      </c>
      <c r="G57" s="32">
        <f>IF(OR($A57="",$B57=""),"",'MPTO_working_2-way'!E56)</f>
        <v>1.7516099356025756</v>
      </c>
      <c r="H57" s="30">
        <f>IF(OR($A57="",$B57=""),"",'OddsRatio_working_2-way'!M56)</f>
        <v>2.3309502512973848</v>
      </c>
      <c r="I57" s="30">
        <f>IF(OR($A57="",$B57=""),"",'OddsRatio_working_2-way'!N56)</f>
        <v>1.7513428837969105</v>
      </c>
      <c r="J57" s="30">
        <f>IF('Log_working_2-way'!$D56="","",A57^('Log_working_2-way'!$D56))</f>
        <v>2.3368656510313084</v>
      </c>
      <c r="K57" s="32">
        <f>IF('Log_working_2-way'!$D56="","",B57^('Log_working_2-way'!$D56))</f>
        <v>1.7480183212340654</v>
      </c>
      <c r="L57" s="37">
        <f t="shared" si="17"/>
        <v>0.43147208121827418</v>
      </c>
      <c r="M57" s="37">
        <f t="shared" si="18"/>
        <v>0.56852791878172593</v>
      </c>
      <c r="N57" s="38">
        <v>153</v>
      </c>
      <c r="O57" s="38">
        <f t="shared" si="19"/>
        <v>84.696428571428584</v>
      </c>
      <c r="P57" s="38">
        <f t="shared" si="20"/>
        <v>62.999999999999979</v>
      </c>
      <c r="Q57" s="38">
        <f t="shared" si="21"/>
        <v>90</v>
      </c>
      <c r="R57" s="38">
        <f t="shared" si="22"/>
        <v>68.303571428571431</v>
      </c>
      <c r="S57" s="39">
        <f t="shared" si="23"/>
        <v>-5.3035714285714164</v>
      </c>
      <c r="T57" s="39">
        <f t="shared" si="24"/>
        <v>-5.3035714285714519</v>
      </c>
      <c r="U57" t="s">
        <v>144</v>
      </c>
      <c r="V57" t="s">
        <v>84</v>
      </c>
      <c r="W57" t="s">
        <v>123</v>
      </c>
      <c r="X57" s="48" t="s">
        <v>279</v>
      </c>
      <c r="Y57" s="41"/>
    </row>
    <row r="58" spans="1:25" ht="15" x14ac:dyDescent="0.25">
      <c r="A58">
        <v>2.13</v>
      </c>
      <c r="B58">
        <v>1.77</v>
      </c>
      <c r="C58" s="29">
        <f t="shared" si="0"/>
        <v>3.4455319487546765E-2</v>
      </c>
      <c r="D58" s="30">
        <f>IF(OR($A58="",$B58=""),"",A58*'MPTO_working_2-way'!$G57)</f>
        <v>2.2033898305084745</v>
      </c>
      <c r="E58" s="32">
        <f>IF(OR($A58="",$B58=""),"",B58*'MPTO_working_2-way'!$G57)</f>
        <v>1.8309859154929577</v>
      </c>
      <c r="F58" s="30">
        <f>IF(OR($A58="",$B58=""),"",'MPTO_working_2-way'!D57)</f>
        <v>2.2111375032990233</v>
      </c>
      <c r="G58" s="32">
        <f>IF(OR($A58="",$B58=""),"",'MPTO_working_2-way'!E57)</f>
        <v>1.8256700806275876</v>
      </c>
      <c r="H58" s="30">
        <f>IF(OR($A58="",$B58=""),"",'OddsRatio_working_2-way'!M57)</f>
        <v>2.2114175446692466</v>
      </c>
      <c r="I58" s="30">
        <f>IF(OR($A58="",$B58=""),"",'OddsRatio_working_2-way'!N57)</f>
        <v>1.8254792118542653</v>
      </c>
      <c r="J58" s="30">
        <f>IF('Log_working_2-way'!$D57="","",A58^('Log_working_2-way'!$D57))</f>
        <v>2.2149715784230573</v>
      </c>
      <c r="K58" s="32">
        <f>IF('Log_working_2-way'!$D57="","",B58^('Log_working_2-way'!$D57))</f>
        <v>1.8230645208160881</v>
      </c>
      <c r="L58" s="37">
        <f t="shared" si="17"/>
        <v>0.45384615384615384</v>
      </c>
      <c r="M58" s="37">
        <f t="shared" si="18"/>
        <v>0.5461538461538461</v>
      </c>
      <c r="N58" s="38">
        <v>154</v>
      </c>
      <c r="O58" s="38">
        <f t="shared" si="19"/>
        <v>81.699530516431921</v>
      </c>
      <c r="P58" s="38">
        <f t="shared" si="20"/>
        <v>66.994350282485868</v>
      </c>
      <c r="Q58" s="38">
        <f t="shared" si="21"/>
        <v>87.005649717514132</v>
      </c>
      <c r="R58" s="38">
        <f t="shared" si="22"/>
        <v>72.300469483568079</v>
      </c>
      <c r="S58" s="39">
        <f t="shared" si="23"/>
        <v>-5.3061192010822111</v>
      </c>
      <c r="T58" s="39">
        <f t="shared" si="24"/>
        <v>-5.3061192010822111</v>
      </c>
      <c r="U58" t="s">
        <v>80</v>
      </c>
      <c r="V58" t="s">
        <v>81</v>
      </c>
      <c r="W58" t="s">
        <v>123</v>
      </c>
      <c r="X58" s="48" t="s">
        <v>279</v>
      </c>
      <c r="Y58" s="41"/>
    </row>
    <row r="59" spans="1:25" ht="15" x14ac:dyDescent="0.25">
      <c r="A59">
        <v>1.93</v>
      </c>
      <c r="B59">
        <v>1.91</v>
      </c>
      <c r="C59" s="29">
        <f t="shared" si="0"/>
        <v>4.1694924449990456E-2</v>
      </c>
      <c r="D59" s="30">
        <f>IF(OR($A59="",$B59=""),"",A59*'MPTO_working_2-way'!$G58)</f>
        <v>2.0104712041884816</v>
      </c>
      <c r="E59" s="32">
        <f>IF(OR($A59="",$B59=""),"",B59*'MPTO_working_2-way'!$G58)</f>
        <v>1.9896373056994816</v>
      </c>
      <c r="F59" s="30">
        <f>IF(OR($A59="",$B59=""),"",'MPTO_working_2-way'!D58)</f>
        <v>2.0109101819272834</v>
      </c>
      <c r="G59" s="32">
        <f>IF(OR($A59="",$B59=""),"",'MPTO_working_2-way'!E58)</f>
        <v>1.9892075654965866</v>
      </c>
      <c r="H59" s="30">
        <f>IF(OR($A59="",$B59=""),"",'OddsRatio_working_2-way'!M58)</f>
        <v>2.0109292863390706</v>
      </c>
      <c r="I59" s="30">
        <f>IF(OR($A59="",$B59=""),"",'OddsRatio_working_2-way'!N58)</f>
        <v>1.9891888715790902</v>
      </c>
      <c r="J59" s="30">
        <f>IF('Log_working_2-way'!$D58="","",A59^('Log_working_2-way'!$D58))</f>
        <v>2.0111305974900358</v>
      </c>
      <c r="K59" s="32">
        <f>IF('Log_working_2-way'!$D58="","",B59^('Log_working_2-way'!$D58))</f>
        <v>1.9889919289180891</v>
      </c>
      <c r="L59" s="37">
        <f t="shared" si="17"/>
        <v>0.49739583333333337</v>
      </c>
      <c r="M59" s="37">
        <f t="shared" si="18"/>
        <v>0.50260416666666674</v>
      </c>
      <c r="N59" s="38">
        <v>155</v>
      </c>
      <c r="O59" s="38">
        <f t="shared" si="19"/>
        <v>74.689119170984455</v>
      </c>
      <c r="P59" s="38">
        <f t="shared" si="20"/>
        <v>73.848167539267024</v>
      </c>
      <c r="Q59" s="38">
        <f t="shared" si="21"/>
        <v>81.15183246073299</v>
      </c>
      <c r="R59" s="38">
        <f t="shared" si="22"/>
        <v>80.310880829015559</v>
      </c>
      <c r="S59" s="39">
        <f t="shared" si="23"/>
        <v>-6.4627132897485353</v>
      </c>
      <c r="T59" s="39">
        <f t="shared" si="24"/>
        <v>-6.4627132897485353</v>
      </c>
      <c r="U59" t="s">
        <v>182</v>
      </c>
      <c r="V59" t="s">
        <v>148</v>
      </c>
      <c r="W59" t="s">
        <v>124</v>
      </c>
      <c r="X59" s="48" t="s">
        <v>279</v>
      </c>
      <c r="Y59" s="41"/>
    </row>
    <row r="60" spans="1:25" s="35" customFormat="1" ht="15" x14ac:dyDescent="0.25">
      <c r="A60">
        <v>1.98</v>
      </c>
      <c r="B60">
        <v>1.85</v>
      </c>
      <c r="C60" s="29">
        <f t="shared" si="0"/>
        <v>4.5591045591045543E-2</v>
      </c>
      <c r="D60" s="30">
        <f>IF(OR($A60="",$B60=""),"",A60*'MPTO_working_2-way'!$G59)</f>
        <v>2.07027027027027</v>
      </c>
      <c r="E60" s="32">
        <f>IF(OR($A60="",$B60=""),"",B60*'MPTO_working_2-way'!$G59)</f>
        <v>1.9343434343434343</v>
      </c>
      <c r="F60" s="30">
        <f>IF(OR($A60="",$B60=""),"",'MPTO_working_2-way'!D59)</f>
        <v>2.0735918482875744</v>
      </c>
      <c r="G60" s="32">
        <f>IF(OR($A60="",$B60=""),"",'MPTO_working_2-way'!E59)</f>
        <v>1.931452675982072</v>
      </c>
      <c r="H60" s="30">
        <f>IF(OR($A60="",$B60=""),"",'OddsRatio_working_2-way'!M59)</f>
        <v>2.0737509843863182</v>
      </c>
      <c r="I60" s="30">
        <f>IF(OR($A60="",$B60=""),"",'OddsRatio_working_2-way'!N59)</f>
        <v>1.9313146293146641</v>
      </c>
      <c r="J60" s="30">
        <f>IF('Log_working_2-way'!$D59="","",A60^('Log_working_2-way'!$D59))</f>
        <v>2.0752829704469682</v>
      </c>
      <c r="K60" s="32">
        <f>IF('Log_working_2-way'!$D59="","",B60^('Log_working_2-way'!$D59))</f>
        <v>1.9299877590211039</v>
      </c>
      <c r="L60" s="37">
        <f t="shared" si="17"/>
        <v>0.48302872062663194</v>
      </c>
      <c r="M60" s="37">
        <f t="shared" si="18"/>
        <v>0.51697127937336818</v>
      </c>
      <c r="N60" s="38">
        <v>156</v>
      </c>
      <c r="O60" s="38">
        <f t="shared" si="19"/>
        <v>77.212121212121218</v>
      </c>
      <c r="P60" s="38">
        <f t="shared" si="20"/>
        <v>71.675675675675677</v>
      </c>
      <c r="Q60" s="38">
        <f t="shared" si="21"/>
        <v>84.324324324324309</v>
      </c>
      <c r="R60" s="38">
        <f t="shared" si="22"/>
        <v>78.787878787878796</v>
      </c>
      <c r="S60" s="39">
        <f t="shared" si="23"/>
        <v>-7.1122031122030904</v>
      </c>
      <c r="T60" s="39">
        <f t="shared" si="24"/>
        <v>-7.1122031122031188</v>
      </c>
      <c r="U60" t="s">
        <v>183</v>
      </c>
      <c r="V60" t="s">
        <v>146</v>
      </c>
      <c r="W60" t="s">
        <v>124</v>
      </c>
      <c r="X60" s="48" t="s">
        <v>279</v>
      </c>
      <c r="Y60" s="41"/>
    </row>
    <row r="61" spans="1:25" ht="15" x14ac:dyDescent="0.25">
      <c r="A61">
        <v>1.79</v>
      </c>
      <c r="B61">
        <v>2.0499999999999998</v>
      </c>
      <c r="C61" s="29">
        <f t="shared" si="0"/>
        <v>4.6464095925875526E-2</v>
      </c>
      <c r="D61" s="30">
        <f>IF(OR($A61="",$B61=""),"",A61*'MPTO_working_2-way'!$G60)</f>
        <v>1.8731707317073172</v>
      </c>
      <c r="E61" s="32">
        <f>IF(OR($A61="",$B61=""),"",B61*'MPTO_working_2-way'!$G60)</f>
        <v>2.1452513966480447</v>
      </c>
      <c r="F61" s="30">
        <f>IF(OR($A61="",$B61=""),"",'MPTO_working_2-way'!D60)</f>
        <v>1.8676676421936633</v>
      </c>
      <c r="G61" s="32">
        <f>IF(OR($A61="",$B61=""),"",'MPTO_working_2-way'!E60)</f>
        <v>2.1525150315295498</v>
      </c>
      <c r="H61" s="30">
        <f>IF(OR($A61="",$B61=""),"",'OddsRatio_working_2-way'!M60)</f>
        <v>1.8673989580239028</v>
      </c>
      <c r="I61" s="30">
        <f>IF(OR($A61="",$B61=""),"",'OddsRatio_working_2-way'!N60)</f>
        <v>2.1528720328165796</v>
      </c>
      <c r="J61" s="30">
        <f>IF('Log_working_2-way'!$D60="","",A61^('Log_working_2-way'!$D60))</f>
        <v>1.8648753168978718</v>
      </c>
      <c r="K61" s="32">
        <f>IF('Log_working_2-way'!$D60="","",B61^('Log_working_2-way'!$D60))</f>
        <v>2.1562360266982945</v>
      </c>
      <c r="L61" s="37">
        <f t="shared" si="17"/>
        <v>0.53385416666666663</v>
      </c>
      <c r="M61" s="37">
        <f t="shared" si="18"/>
        <v>0.46614583333333331</v>
      </c>
      <c r="N61" s="38">
        <v>157</v>
      </c>
      <c r="O61" s="38">
        <f t="shared" si="19"/>
        <v>69.290502793296099</v>
      </c>
      <c r="P61" s="38">
        <f t="shared" si="20"/>
        <v>80.414634146341456</v>
      </c>
      <c r="Q61" s="38">
        <f t="shared" si="21"/>
        <v>76.585365853658544</v>
      </c>
      <c r="R61" s="38">
        <f t="shared" si="22"/>
        <v>87.709497206703901</v>
      </c>
      <c r="S61" s="39">
        <f t="shared" si="23"/>
        <v>-7.2948630603624451</v>
      </c>
      <c r="T61" s="39">
        <f t="shared" si="24"/>
        <v>-7.2948630603624451</v>
      </c>
      <c r="U61" t="s">
        <v>93</v>
      </c>
      <c r="V61" t="s">
        <v>184</v>
      </c>
      <c r="W61" t="s">
        <v>124</v>
      </c>
      <c r="X61" s="48" t="s">
        <v>279</v>
      </c>
      <c r="Y61" s="41"/>
    </row>
    <row r="62" spans="1:25" ht="15" x14ac:dyDescent="0.25">
      <c r="A62">
        <v>1.68</v>
      </c>
      <c r="B62">
        <v>2.2200000000000002</v>
      </c>
      <c r="C62" s="29">
        <f t="shared" si="0"/>
        <v>4.5688545688545634E-2</v>
      </c>
      <c r="D62" s="30">
        <f>IF(OR($A62="",$B62=""),"",A62*'MPTO_working_2-way'!$G61)</f>
        <v>1.7567567567567566</v>
      </c>
      <c r="E62" s="32">
        <f>IF(OR($A62="",$B62=""),"",B62*'MPTO_working_2-way'!$G61)</f>
        <v>2.3214285714285716</v>
      </c>
      <c r="F62" s="30">
        <f>IF(OR($A62="",$B62=""),"",'MPTO_working_2-way'!D61)</f>
        <v>1.7470489038785832</v>
      </c>
      <c r="G62" s="32">
        <f>IF(OR($A62="",$B62=""),"",'MPTO_working_2-way'!E61)</f>
        <v>2.3386004514672689</v>
      </c>
      <c r="H62" s="30">
        <f>IF(OR($A62="",$B62=""),"",'OddsRatio_working_2-way'!M61)</f>
        <v>1.7465768876547993</v>
      </c>
      <c r="I62" s="30">
        <f>IF(OR($A62="",$B62=""),"",'OddsRatio_working_2-way'!N61)</f>
        <v>2.3394467690277296</v>
      </c>
      <c r="J62" s="30">
        <f>IF('Log_working_2-way'!$D61="","",A62^('Log_working_2-way'!$D61))</f>
        <v>1.7421348123284788</v>
      </c>
      <c r="K62" s="32">
        <f>IF('Log_working_2-way'!$D61="","",B62^('Log_working_2-way'!$D61))</f>
        <v>2.3474640771287958</v>
      </c>
      <c r="L62" s="37">
        <f t="shared" si="17"/>
        <v>0.56923076923076932</v>
      </c>
      <c r="M62" s="37">
        <f t="shared" si="18"/>
        <v>0.43076923076923074</v>
      </c>
      <c r="N62" s="38">
        <v>158</v>
      </c>
      <c r="O62" s="38">
        <f t="shared" si="19"/>
        <v>63.952380952380949</v>
      </c>
      <c r="P62" s="38">
        <f t="shared" si="20"/>
        <v>86.828828828828847</v>
      </c>
      <c r="Q62" s="38">
        <f t="shared" si="21"/>
        <v>71.171171171171167</v>
      </c>
      <c r="R62" s="38">
        <f t="shared" si="22"/>
        <v>94.047619047619051</v>
      </c>
      <c r="S62" s="39">
        <f t="shared" si="23"/>
        <v>-7.2187902187902182</v>
      </c>
      <c r="T62" s="39">
        <f t="shared" si="24"/>
        <v>-7.218790218790204</v>
      </c>
      <c r="U62" t="s">
        <v>149</v>
      </c>
      <c r="V62" t="s">
        <v>88</v>
      </c>
      <c r="W62" t="s">
        <v>124</v>
      </c>
      <c r="X62" s="48" t="s">
        <v>279</v>
      </c>
      <c r="Y62" s="41"/>
    </row>
    <row r="63" spans="1:25" ht="15" x14ac:dyDescent="0.25">
      <c r="A63">
        <v>1.68</v>
      </c>
      <c r="B63">
        <v>2.2000000000000002</v>
      </c>
      <c r="C63" s="29">
        <f t="shared" si="0"/>
        <v>4.9783549783549708E-2</v>
      </c>
      <c r="D63" s="30">
        <f>IF(OR($A63="",$B63=""),"",A63*'MPTO_working_2-way'!$G62)</f>
        <v>1.7636363636363634</v>
      </c>
      <c r="E63" s="32">
        <f>IF(OR($A63="",$B63=""),"",B63*'MPTO_working_2-way'!$G62)</f>
        <v>2.3095238095238098</v>
      </c>
      <c r="F63" s="30">
        <f>IF(OR($A63="",$B63=""),"",'MPTO_working_2-way'!D62)</f>
        <v>1.7533206831119543</v>
      </c>
      <c r="G63" s="32">
        <f>IF(OR($A63="",$B63=""),"",'MPTO_working_2-way'!E62)</f>
        <v>2.327455919395466</v>
      </c>
      <c r="H63" s="30">
        <f>IF(OR($A63="",$B63=""),"",'OddsRatio_working_2-way'!M62)</f>
        <v>1.7527726527090808</v>
      </c>
      <c r="I63" s="30">
        <f>IF(OR($A63="",$B63=""),"",'OddsRatio_working_2-way'!N62)</f>
        <v>2.3284223283101424</v>
      </c>
      <c r="J63" s="30">
        <f>IF('Log_working_2-way'!$D62="","",A63^('Log_working_2-way'!$D62))</f>
        <v>1.7480393304857011</v>
      </c>
      <c r="K63" s="32">
        <f>IF('Log_working_2-way'!$D62="","",B63^('Log_working_2-way'!$D62))</f>
        <v>2.3368281041445402</v>
      </c>
      <c r="L63" s="37">
        <f t="shared" si="17"/>
        <v>0.56701030927835061</v>
      </c>
      <c r="M63" s="37">
        <f t="shared" si="18"/>
        <v>0.43298969072164945</v>
      </c>
      <c r="N63" s="38">
        <v>159</v>
      </c>
      <c r="O63" s="38">
        <f t="shared" si="19"/>
        <v>64.357142857142861</v>
      </c>
      <c r="P63" s="38">
        <f t="shared" si="20"/>
        <v>86.727272727272734</v>
      </c>
      <c r="Q63" s="38">
        <f t="shared" si="21"/>
        <v>72.272727272727266</v>
      </c>
      <c r="R63" s="38">
        <f t="shared" si="22"/>
        <v>94.642857142857139</v>
      </c>
      <c r="S63" s="39">
        <f t="shared" si="23"/>
        <v>-7.9155844155844051</v>
      </c>
      <c r="T63" s="39">
        <f t="shared" si="24"/>
        <v>-7.9155844155844051</v>
      </c>
      <c r="U63" t="s">
        <v>87</v>
      </c>
      <c r="V63" t="s">
        <v>185</v>
      </c>
      <c r="W63" t="s">
        <v>124</v>
      </c>
      <c r="X63" s="48" t="s">
        <v>279</v>
      </c>
      <c r="Y63" s="41"/>
    </row>
    <row r="64" spans="1:25" ht="15" x14ac:dyDescent="0.25">
      <c r="A64">
        <v>2.16</v>
      </c>
      <c r="B64">
        <v>1.71</v>
      </c>
      <c r="C64" s="29">
        <f t="shared" si="0"/>
        <v>4.7758284600389889E-2</v>
      </c>
      <c r="D64" s="30">
        <f>IF(OR($A64="",$B64=""),"",A64*'MPTO_working_2-way'!$G63)</f>
        <v>2.2631578947368425</v>
      </c>
      <c r="E64" s="32">
        <f>IF(OR($A64="",$B64=""),"",B64*'MPTO_working_2-way'!$G63)</f>
        <v>1.7916666666666667</v>
      </c>
      <c r="F64" s="30">
        <f>IF(OR($A64="",$B64=""),"",'MPTO_working_2-way'!D63)</f>
        <v>2.2774694783573808</v>
      </c>
      <c r="G64" s="32">
        <f>IF(OR($A64="",$B64=""),"",'MPTO_working_2-way'!E63)</f>
        <v>1.7827975673327543</v>
      </c>
      <c r="H64" s="30">
        <f>IF(OR($A64="",$B64=""),"",'OddsRatio_working_2-way'!M63)</f>
        <v>2.2782029638916539</v>
      </c>
      <c r="I64" s="30">
        <f>IF(OR($A64="",$B64=""),"",'OddsRatio_working_2-way'!N63)</f>
        <v>1.7823483658302366</v>
      </c>
      <c r="J64" s="30">
        <f>IF('Log_working_2-way'!$D63="","",A64^('Log_working_2-way'!$D63))</f>
        <v>2.2848793488092363</v>
      </c>
      <c r="K64" s="32">
        <f>IF('Log_working_2-way'!$D63="","",B64^('Log_working_2-way'!$D63))</f>
        <v>1.7782831912785555</v>
      </c>
      <c r="L64" s="37">
        <f t="shared" si="17"/>
        <v>0.44186046511627902</v>
      </c>
      <c r="M64" s="37">
        <f t="shared" si="18"/>
        <v>0.55813953488372092</v>
      </c>
      <c r="N64" s="38">
        <v>160</v>
      </c>
      <c r="O64" s="38">
        <f t="shared" si="19"/>
        <v>85.925925925925924</v>
      </c>
      <c r="P64" s="38">
        <f t="shared" si="20"/>
        <v>66.432748538011708</v>
      </c>
      <c r="Q64" s="38">
        <f t="shared" si="21"/>
        <v>93.567251461988292</v>
      </c>
      <c r="R64" s="38">
        <f t="shared" si="22"/>
        <v>74.074074074074062</v>
      </c>
      <c r="S64" s="39">
        <f t="shared" si="23"/>
        <v>-7.641325536062368</v>
      </c>
      <c r="T64" s="39">
        <f t="shared" si="24"/>
        <v>-7.6413255360623538</v>
      </c>
      <c r="U64" t="s">
        <v>98</v>
      </c>
      <c r="V64" t="s">
        <v>186</v>
      </c>
      <c r="W64" t="s">
        <v>125</v>
      </c>
      <c r="X64" s="48" t="s">
        <v>279</v>
      </c>
      <c r="Y64" s="41"/>
    </row>
    <row r="65" spans="1:25" ht="15" x14ac:dyDescent="0.25">
      <c r="A65">
        <v>2.04</v>
      </c>
      <c r="B65">
        <v>1.79</v>
      </c>
      <c r="C65" s="29">
        <f t="shared" si="0"/>
        <v>4.8855296308467411E-2</v>
      </c>
      <c r="D65" s="30">
        <f>IF(OR($A65="",$B65=""),"",A65*'MPTO_working_2-way'!$G64)</f>
        <v>2.1396648044692737</v>
      </c>
      <c r="E65" s="32">
        <f>IF(OR($A65="",$B65=""),"",B65*'MPTO_working_2-way'!$G64)</f>
        <v>1.8774509803921566</v>
      </c>
      <c r="F65" s="30">
        <f>IF(OR($A65="",$B65=""),"",'MPTO_working_2-way'!D64)</f>
        <v>2.1469896519285041</v>
      </c>
      <c r="G65" s="32">
        <f>IF(OR($A65="",$B65=""),"",'MPTO_working_2-way'!E64)</f>
        <v>1.8718474472011479</v>
      </c>
      <c r="H65" s="30">
        <f>IF(OR($A65="",$B65=""),"",'OddsRatio_working_2-way'!M64)</f>
        <v>2.1473690322657886</v>
      </c>
      <c r="I65" s="30">
        <f>IF(OR($A65="",$B65=""),"",'OddsRatio_working_2-way'!N64)</f>
        <v>1.8715591687403583</v>
      </c>
      <c r="J65" s="30">
        <f>IF('Log_working_2-way'!$D64="","",A65^('Log_working_2-way'!$D64))</f>
        <v>2.1507685196988517</v>
      </c>
      <c r="K65" s="32">
        <f>IF('Log_working_2-way'!$D64="","",B65^('Log_working_2-way'!$D64))</f>
        <v>1.8689844941716391</v>
      </c>
      <c r="L65" s="37">
        <f t="shared" si="17"/>
        <v>0.46736292428198434</v>
      </c>
      <c r="M65" s="37">
        <f t="shared" si="18"/>
        <v>0.53263707571801577</v>
      </c>
      <c r="N65" s="38">
        <v>161</v>
      </c>
      <c r="O65" s="38">
        <f t="shared" si="19"/>
        <v>82.078431372549019</v>
      </c>
      <c r="P65" s="38">
        <f t="shared" si="20"/>
        <v>71.055865921787699</v>
      </c>
      <c r="Q65" s="38">
        <f t="shared" si="21"/>
        <v>89.944134078212286</v>
      </c>
      <c r="R65" s="38">
        <f t="shared" si="22"/>
        <v>78.921568627450981</v>
      </c>
      <c r="S65" s="39">
        <f t="shared" si="23"/>
        <v>-7.8657027056632671</v>
      </c>
      <c r="T65" s="39">
        <f t="shared" si="24"/>
        <v>-7.8657027056632813</v>
      </c>
      <c r="U65" t="s">
        <v>187</v>
      </c>
      <c r="V65" t="s">
        <v>155</v>
      </c>
      <c r="W65" t="s">
        <v>125</v>
      </c>
      <c r="X65" s="48" t="s">
        <v>279</v>
      </c>
      <c r="Y65" s="41"/>
    </row>
    <row r="66" spans="1:25" ht="15" x14ac:dyDescent="0.25">
      <c r="A66">
        <v>1.87</v>
      </c>
      <c r="B66">
        <v>1.97</v>
      </c>
      <c r="C66" s="29">
        <f t="shared" si="0"/>
        <v>4.2373571486739481E-2</v>
      </c>
      <c r="D66" s="30">
        <f>IF(OR($A66="",$B66=""),"",A66*'MPTO_working_2-way'!$G65)</f>
        <v>1.9492385786802029</v>
      </c>
      <c r="E66" s="32">
        <f>IF(OR($A66="",$B66=""),"",B66*'MPTO_working_2-way'!$G65)</f>
        <v>2.0534759358288768</v>
      </c>
      <c r="F66" s="30">
        <f>IF(OR($A66="",$B66=""),"",'MPTO_working_2-way'!D65)</f>
        <v>1.9471444805623825</v>
      </c>
      <c r="G66" s="32">
        <f>IF(OR($A66="",$B66=""),"",'MPTO_working_2-way'!E65)</f>
        <v>2.0558051284913081</v>
      </c>
      <c r="H66" s="30">
        <f>IF(OR($A66="",$B66=""),"",'OddsRatio_working_2-way'!M65)</f>
        <v>1.9470518552301377</v>
      </c>
      <c r="I66" s="30">
        <f>IF(OR($A66="",$B66=""),"",'OddsRatio_working_2-way'!N65)</f>
        <v>2.0559083903140616</v>
      </c>
      <c r="J66" s="30">
        <f>IF('Log_working_2-way'!$D65="","",A66^('Log_working_2-way'!$D65))</f>
        <v>1.9460927711281228</v>
      </c>
      <c r="K66" s="32">
        <f>IF('Log_working_2-way'!$D65="","",B66^('Log_working_2-way'!$D65))</f>
        <v>2.0569787979748906</v>
      </c>
      <c r="L66" s="37">
        <f t="shared" si="17"/>
        <v>0.51302083333333337</v>
      </c>
      <c r="M66" s="37">
        <f t="shared" si="18"/>
        <v>0.48697916666666674</v>
      </c>
      <c r="N66" s="38">
        <v>162</v>
      </c>
      <c r="O66" s="38">
        <f t="shared" si="19"/>
        <v>75.368983957219243</v>
      </c>
      <c r="P66" s="38">
        <f t="shared" si="20"/>
        <v>79.766497461928921</v>
      </c>
      <c r="Q66" s="38">
        <f t="shared" si="21"/>
        <v>82.233502538071065</v>
      </c>
      <c r="R66" s="38">
        <f t="shared" si="22"/>
        <v>86.631016042780729</v>
      </c>
      <c r="S66" s="39">
        <f t="shared" si="23"/>
        <v>-6.8645185808518221</v>
      </c>
      <c r="T66" s="39">
        <f t="shared" si="24"/>
        <v>-6.8645185808518079</v>
      </c>
      <c r="U66" t="s">
        <v>188</v>
      </c>
      <c r="V66" t="s">
        <v>157</v>
      </c>
      <c r="W66" t="s">
        <v>125</v>
      </c>
      <c r="X66" s="48" t="s">
        <v>279</v>
      </c>
      <c r="Y66" s="41"/>
    </row>
    <row r="67" spans="1:25" ht="15" x14ac:dyDescent="0.25">
      <c r="A67">
        <v>1.97</v>
      </c>
      <c r="B67">
        <v>1.86</v>
      </c>
      <c r="C67" s="29">
        <f t="shared" ref="C67:C130" si="25">IF(OR($A67="",$B67=""),"",(1/A67)+(1/B67)-1)</f>
        <v>4.5248621800120015E-2</v>
      </c>
      <c r="D67" s="30">
        <f>IF(OR($A67="",$B67=""),"",A67*'MPTO_working_2-way'!$G66)</f>
        <v>2.0591397849462365</v>
      </c>
      <c r="E67" s="32">
        <f>IF(OR($A67="",$B67=""),"",B67*'MPTO_working_2-way'!$G66)</f>
        <v>1.9441624365482233</v>
      </c>
      <c r="F67" s="30">
        <f>IF(OR($A67="",$B67=""),"",'MPTO_working_2-way'!D66)</f>
        <v>2.0618985988408078</v>
      </c>
      <c r="G67" s="32">
        <f>IF(OR($A67="",$B67=""),"",'MPTO_working_2-way'!E66)</f>
        <v>1.9417095013512797</v>
      </c>
      <c r="H67" s="30">
        <f>IF(OR($A67="",$B67=""),"",'OddsRatio_working_2-way'!M66)</f>
        <v>2.062029649653994</v>
      </c>
      <c r="I67" s="30">
        <f>IF(OR($A67="",$B67=""),"",'OddsRatio_working_2-way'!N66)</f>
        <v>1.9415932976313763</v>
      </c>
      <c r="J67" s="30">
        <f>IF('Log_working_2-way'!$D66="","",A67^('Log_working_2-way'!$D66))</f>
        <v>2.0633011023686705</v>
      </c>
      <c r="K67" s="32">
        <f>IF('Log_working_2-way'!$D66="","",B67^('Log_working_2-way'!$D66))</f>
        <v>1.9404673782166724</v>
      </c>
      <c r="L67" s="37">
        <f t="shared" si="17"/>
        <v>0.48563968668407315</v>
      </c>
      <c r="M67" s="37">
        <f t="shared" si="18"/>
        <v>0.51436031331592691</v>
      </c>
      <c r="N67" s="38">
        <v>163</v>
      </c>
      <c r="O67" s="38">
        <f t="shared" si="19"/>
        <v>80.258883248730967</v>
      </c>
      <c r="P67" s="38">
        <f t="shared" si="20"/>
        <v>75.365591397849457</v>
      </c>
      <c r="Q67" s="38">
        <f t="shared" si="21"/>
        <v>87.634408602150529</v>
      </c>
      <c r="R67" s="38">
        <f t="shared" si="22"/>
        <v>82.741116751269033</v>
      </c>
      <c r="S67" s="39">
        <f t="shared" si="23"/>
        <v>-7.3755253534195617</v>
      </c>
      <c r="T67" s="39">
        <f t="shared" si="24"/>
        <v>-7.3755253534195759</v>
      </c>
      <c r="U67" t="s">
        <v>189</v>
      </c>
      <c r="V67" t="s">
        <v>153</v>
      </c>
      <c r="W67" t="s">
        <v>125</v>
      </c>
      <c r="X67" s="48" t="s">
        <v>279</v>
      </c>
      <c r="Y67" s="41"/>
    </row>
    <row r="68" spans="1:25" ht="15" x14ac:dyDescent="0.25">
      <c r="A68">
        <v>1.99</v>
      </c>
      <c r="B68">
        <v>1.85</v>
      </c>
      <c r="C68" s="29">
        <f t="shared" si="25"/>
        <v>4.3053103354610656E-2</v>
      </c>
      <c r="D68" s="30">
        <f>IF(OR($A68="",$B68=""),"",A68*'MPTO_working_2-way'!$G67)</f>
        <v>2.0756756756756753</v>
      </c>
      <c r="E68" s="32">
        <f>IF(OR($A68="",$B68=""),"",B68*'MPTO_working_2-way'!$G67)</f>
        <v>1.9296482412060298</v>
      </c>
      <c r="F68" s="30">
        <f>IF(OR($A68="",$B68=""),"",'MPTO_working_2-way'!D67)</f>
        <v>2.0790625441197226</v>
      </c>
      <c r="G68" s="32">
        <f>IF(OR($A68="",$B68=""),"",'MPTO_working_2-way'!E67)</f>
        <v>1.9267303414889438</v>
      </c>
      <c r="H68" s="30">
        <f>IF(OR($A68="",$B68=""),"",'OddsRatio_working_2-way'!M67)</f>
        <v>2.0792154012767514</v>
      </c>
      <c r="I68" s="30">
        <f>IF(OR($A68="",$B68=""),"",'OddsRatio_working_2-way'!N67)</f>
        <v>1.9265990819042815</v>
      </c>
      <c r="J68" s="30">
        <f>IF('Log_working_2-way'!$D67="","",A68^('Log_working_2-way'!$D67))</f>
        <v>2.0807741676242877</v>
      </c>
      <c r="K68" s="32">
        <f>IF('Log_working_2-way'!$D67="","",B68^('Log_working_2-way'!$D67))</f>
        <v>1.9252626773989769</v>
      </c>
      <c r="L68" s="37">
        <f t="shared" si="17"/>
        <v>0.48177083333333343</v>
      </c>
      <c r="M68" s="37">
        <f t="shared" si="18"/>
        <v>0.51822916666666674</v>
      </c>
      <c r="N68" s="38">
        <v>164</v>
      </c>
      <c r="O68" s="38">
        <f t="shared" si="19"/>
        <v>81.587939698492463</v>
      </c>
      <c r="P68" s="38">
        <f t="shared" si="20"/>
        <v>75.351351351351354</v>
      </c>
      <c r="Q68" s="38">
        <f t="shared" si="21"/>
        <v>88.648648648648631</v>
      </c>
      <c r="R68" s="38">
        <f t="shared" si="22"/>
        <v>82.412060301507523</v>
      </c>
      <c r="S68" s="39">
        <f t="shared" si="23"/>
        <v>-7.0607089501561688</v>
      </c>
      <c r="T68" s="39">
        <f t="shared" si="24"/>
        <v>-7.0607089501561688</v>
      </c>
      <c r="U68" t="s">
        <v>95</v>
      </c>
      <c r="V68" t="s">
        <v>96</v>
      </c>
      <c r="W68" t="s">
        <v>125</v>
      </c>
      <c r="X68" s="48" t="s">
        <v>279</v>
      </c>
      <c r="Y68" s="41"/>
    </row>
    <row r="69" spans="1:25" ht="15" x14ac:dyDescent="0.25">
      <c r="A69">
        <v>2.0499999999999998</v>
      </c>
      <c r="B69">
        <v>1.81</v>
      </c>
      <c r="C69" s="29">
        <f t="shared" si="25"/>
        <v>4.0291065894084488E-2</v>
      </c>
      <c r="D69" s="30">
        <f>IF(OR($A69="",$B69=""),"",A69*'MPTO_working_2-way'!$G68)</f>
        <v>2.132596685082873</v>
      </c>
      <c r="E69" s="32">
        <f>IF(OR($A69="",$B69=""),"",B69*'MPTO_working_2-way'!$G68)</f>
        <v>1.882926829268293</v>
      </c>
      <c r="F69" s="30">
        <f>IF(OR($A69="",$B69=""),"",'MPTO_working_2-way'!D68)</f>
        <v>2.1383086010661287</v>
      </c>
      <c r="G69" s="32">
        <f>IF(OR($A69="",$B69=""),"",'MPTO_working_2-way'!E68)</f>
        <v>1.8784963928616634</v>
      </c>
      <c r="H69" s="30">
        <f>IF(OR($A69="",$B69=""),"",'OddsRatio_working_2-way'!M68)</f>
        <v>2.1385500851066221</v>
      </c>
      <c r="I69" s="30">
        <f>IF(OR($A69="",$B69=""),"",'OddsRatio_working_2-way'!N68)</f>
        <v>1.8783100656536802</v>
      </c>
      <c r="J69" s="30">
        <f>IF('Log_working_2-way'!$D68="","",A69^('Log_working_2-way'!$D68))</f>
        <v>2.1411780217081708</v>
      </c>
      <c r="K69" s="32">
        <f>IF('Log_working_2-way'!$D68="","",B69^('Log_working_2-way'!$D68))</f>
        <v>1.8762874687184776</v>
      </c>
      <c r="L69" s="37">
        <f t="shared" si="17"/>
        <v>0.4689119170984456</v>
      </c>
      <c r="M69" s="37">
        <f t="shared" si="18"/>
        <v>0.53108808290155429</v>
      </c>
      <c r="N69" s="38">
        <v>165</v>
      </c>
      <c r="O69" s="38">
        <f t="shared" si="19"/>
        <v>84.512195121951194</v>
      </c>
      <c r="P69" s="38">
        <f t="shared" si="20"/>
        <v>73.839779005524889</v>
      </c>
      <c r="Q69" s="38">
        <f t="shared" si="21"/>
        <v>91.160220994475139</v>
      </c>
      <c r="R69" s="38">
        <f t="shared" si="22"/>
        <v>80.487804878048792</v>
      </c>
      <c r="S69" s="39">
        <f t="shared" si="23"/>
        <v>-6.6480258725239452</v>
      </c>
      <c r="T69" s="39">
        <f t="shared" si="24"/>
        <v>-6.6480258725239025</v>
      </c>
      <c r="U69" t="s">
        <v>190</v>
      </c>
      <c r="V69" t="s">
        <v>191</v>
      </c>
      <c r="W69" t="s">
        <v>125</v>
      </c>
      <c r="X69" s="48" t="s">
        <v>279</v>
      </c>
      <c r="Y69" s="41"/>
    </row>
    <row r="70" spans="1:25" ht="15" x14ac:dyDescent="0.25">
      <c r="A70">
        <v>2.2799999999999998</v>
      </c>
      <c r="B70">
        <v>1.65</v>
      </c>
      <c r="C70" s="29">
        <f t="shared" si="25"/>
        <v>4.4657097288676173E-2</v>
      </c>
      <c r="D70" s="30">
        <f>IF(OR($A70="",$B70=""),"",A70*'MPTO_working_2-way'!$G69)</f>
        <v>2.3818181818181814</v>
      </c>
      <c r="E70" s="32">
        <f>IF(OR($A70="",$B70=""),"",B70*'MPTO_working_2-way'!$G69)</f>
        <v>1.7236842105263155</v>
      </c>
      <c r="F70" s="30">
        <f>IF(OR($A70="",$B70=""),"",'MPTO_working_2-way'!D69)</f>
        <v>2.402298850574712</v>
      </c>
      <c r="G70" s="32">
        <f>IF(OR($A70="",$B70=""),"",'MPTO_working_2-way'!E69)</f>
        <v>1.7131147540983604</v>
      </c>
      <c r="H70" s="30">
        <f>IF(OR($A70="",$B70=""),"",'OddsRatio_working_2-way'!M69)</f>
        <v>2.4032928308912465</v>
      </c>
      <c r="I70" s="30">
        <f>IF(OR($A70="",$B70=""),"",'OddsRatio_working_2-way'!N69)</f>
        <v>1.7126096406869604</v>
      </c>
      <c r="J70" s="30">
        <f>IF('Log_working_2-way'!$D69="","",A70^('Log_working_2-way'!$D69))</f>
        <v>2.4128750224751347</v>
      </c>
      <c r="K70" s="32">
        <f>IF('Log_working_2-way'!$D69="","",B70^('Log_working_2-way'!$D69))</f>
        <v>1.7077766851929645</v>
      </c>
      <c r="L70" s="37">
        <f t="shared" si="17"/>
        <v>0.4198473282442749</v>
      </c>
      <c r="M70" s="37">
        <f t="shared" si="18"/>
        <v>0.58015267175572527</v>
      </c>
      <c r="N70" s="38">
        <v>166</v>
      </c>
      <c r="O70" s="38">
        <f t="shared" si="19"/>
        <v>93.192982456140342</v>
      </c>
      <c r="P70" s="38">
        <f t="shared" si="20"/>
        <v>65.393939393939377</v>
      </c>
      <c r="Q70" s="38">
        <f t="shared" si="21"/>
        <v>100.60606060606061</v>
      </c>
      <c r="R70" s="38">
        <f t="shared" si="22"/>
        <v>72.807017543859658</v>
      </c>
      <c r="S70" s="39">
        <f t="shared" si="23"/>
        <v>-7.4130781499202669</v>
      </c>
      <c r="T70" s="39">
        <f t="shared" si="24"/>
        <v>-7.4130781499202811</v>
      </c>
      <c r="U70" t="s">
        <v>192</v>
      </c>
      <c r="V70" t="s">
        <v>193</v>
      </c>
      <c r="W70" t="s">
        <v>125</v>
      </c>
      <c r="X70" s="48" t="s">
        <v>279</v>
      </c>
      <c r="Y70" s="41"/>
    </row>
    <row r="71" spans="1:25" ht="15" x14ac:dyDescent="0.25">
      <c r="A71">
        <v>2.0499999999999998</v>
      </c>
      <c r="B71">
        <v>1.79</v>
      </c>
      <c r="C71" s="29">
        <f t="shared" si="25"/>
        <v>4.6464095925875526E-2</v>
      </c>
      <c r="D71" s="30">
        <f>IF(OR($A71="",$B71=""),"",A71*'MPTO_working_2-way'!$G70)</f>
        <v>2.1452513966480447</v>
      </c>
      <c r="E71" s="32">
        <f>IF(OR($A71="",$B71=""),"",B71*'MPTO_working_2-way'!$G70)</f>
        <v>1.8731707317073172</v>
      </c>
      <c r="F71" s="30">
        <f>IF(OR($A71="",$B71=""),"",'MPTO_working_2-way'!D70)</f>
        <v>2.1525150315295498</v>
      </c>
      <c r="G71" s="32">
        <f>IF(OR($A71="",$B71=""),"",'MPTO_working_2-way'!E70)</f>
        <v>1.8676676421936633</v>
      </c>
      <c r="H71" s="30">
        <f>IF(OR($A71="",$B71=""),"",'OddsRatio_working_2-way'!M70)</f>
        <v>2.1528720328165796</v>
      </c>
      <c r="I71" s="30">
        <f>IF(OR($A71="",$B71=""),"",'OddsRatio_working_2-way'!N70)</f>
        <v>1.8673989580239028</v>
      </c>
      <c r="J71" s="30">
        <f>IF('Log_working_2-way'!$D70="","",A71^('Log_working_2-way'!$D70))</f>
        <v>2.1562360266982945</v>
      </c>
      <c r="K71" s="32">
        <f>IF('Log_working_2-way'!$D70="","",B71^('Log_working_2-way'!$D70))</f>
        <v>1.8648753168978718</v>
      </c>
      <c r="L71" s="37">
        <f t="shared" si="17"/>
        <v>0.46614583333333331</v>
      </c>
      <c r="M71" s="37">
        <f t="shared" si="18"/>
        <v>0.53385416666666663</v>
      </c>
      <c r="N71" s="38">
        <v>167</v>
      </c>
      <c r="O71" s="38">
        <f t="shared" si="19"/>
        <v>85.536585365853654</v>
      </c>
      <c r="P71" s="38">
        <f t="shared" si="20"/>
        <v>73.703910614525142</v>
      </c>
      <c r="Q71" s="38">
        <f t="shared" si="21"/>
        <v>93.296089385474858</v>
      </c>
      <c r="R71" s="38">
        <f t="shared" si="22"/>
        <v>81.463414634146346</v>
      </c>
      <c r="S71" s="39">
        <f t="shared" si="23"/>
        <v>-7.759504019621204</v>
      </c>
      <c r="T71" s="39">
        <f t="shared" si="24"/>
        <v>-7.759504019621204</v>
      </c>
      <c r="U71" t="s">
        <v>154</v>
      </c>
      <c r="V71" t="s">
        <v>194</v>
      </c>
      <c r="W71" t="s">
        <v>125</v>
      </c>
      <c r="X71" s="48" t="s">
        <v>279</v>
      </c>
      <c r="Y71" s="41"/>
    </row>
    <row r="72" spans="1:25" ht="15" x14ac:dyDescent="0.25">
      <c r="A72">
        <v>2.0499999999999998</v>
      </c>
      <c r="B72">
        <v>1.79</v>
      </c>
      <c r="C72" s="29">
        <f t="shared" si="25"/>
        <v>4.6464095925875526E-2</v>
      </c>
      <c r="D72" s="30">
        <f>IF(OR($A72="",$B72=""),"",A72*'MPTO_working_2-way'!$G71)</f>
        <v>2.1452513966480447</v>
      </c>
      <c r="E72" s="32">
        <f>IF(OR($A72="",$B72=""),"",B72*'MPTO_working_2-way'!$G71)</f>
        <v>1.8731707317073172</v>
      </c>
      <c r="F72" s="30">
        <f>IF(OR($A72="",$B72=""),"",'MPTO_working_2-way'!D71)</f>
        <v>2.1525150315295498</v>
      </c>
      <c r="G72" s="32">
        <f>IF(OR($A72="",$B72=""),"",'MPTO_working_2-way'!E71)</f>
        <v>1.8676676421936633</v>
      </c>
      <c r="H72" s="30">
        <f>IF(OR($A72="",$B72=""),"",'OddsRatio_working_2-way'!M71)</f>
        <v>2.1528720328165796</v>
      </c>
      <c r="I72" s="30">
        <f>IF(OR($A72="",$B72=""),"",'OddsRatio_working_2-way'!N71)</f>
        <v>1.8673989580239028</v>
      </c>
      <c r="J72" s="30">
        <f>IF('Log_working_2-way'!$D71="","",A72^('Log_working_2-way'!$D71))</f>
        <v>2.1562360266982945</v>
      </c>
      <c r="K72" s="32">
        <f>IF('Log_working_2-way'!$D71="","",B72^('Log_working_2-way'!$D71))</f>
        <v>1.8648753168978718</v>
      </c>
      <c r="L72" s="37">
        <f t="shared" si="17"/>
        <v>0.46614583333333331</v>
      </c>
      <c r="M72" s="37">
        <f t="shared" si="18"/>
        <v>0.53385416666666663</v>
      </c>
      <c r="N72" s="38">
        <v>168</v>
      </c>
      <c r="O72" s="38">
        <f t="shared" si="19"/>
        <v>86.048780487804876</v>
      </c>
      <c r="P72" s="38">
        <f t="shared" si="20"/>
        <v>74.14525139664805</v>
      </c>
      <c r="Q72" s="38">
        <f t="shared" si="21"/>
        <v>93.85474860335195</v>
      </c>
      <c r="R72" s="38">
        <f t="shared" si="22"/>
        <v>81.951219512195124</v>
      </c>
      <c r="S72" s="39">
        <f t="shared" si="23"/>
        <v>-7.8059681155470741</v>
      </c>
      <c r="T72" s="39">
        <f t="shared" si="24"/>
        <v>-7.8059681155470741</v>
      </c>
      <c r="U72" t="s">
        <v>156</v>
      </c>
      <c r="V72" t="s">
        <v>195</v>
      </c>
      <c r="W72" t="s">
        <v>125</v>
      </c>
      <c r="X72" s="48" t="s">
        <v>279</v>
      </c>
      <c r="Y72" s="41"/>
    </row>
    <row r="73" spans="1:25" ht="15" x14ac:dyDescent="0.25">
      <c r="A73">
        <v>2.27</v>
      </c>
      <c r="B73">
        <v>1.65</v>
      </c>
      <c r="C73" s="29">
        <f t="shared" si="25"/>
        <v>4.658924042183954E-2</v>
      </c>
      <c r="D73" s="30">
        <f>IF(OR($A73="",$B73=""),"",A73*'MPTO_working_2-way'!$G72)</f>
        <v>2.375757575757576</v>
      </c>
      <c r="E73" s="32">
        <f>IF(OR($A73="",$B73=""),"",B73*'MPTO_working_2-way'!$G72)</f>
        <v>1.7268722466960351</v>
      </c>
      <c r="F73" s="30">
        <f>IF(OR($A73="",$B73=""),"",'MPTO_working_2-way'!D72)</f>
        <v>2.3967365221564547</v>
      </c>
      <c r="G73" s="32">
        <f>IF(OR($A73="",$B73=""),"",'MPTO_working_2-way'!E72)</f>
        <v>1.7159546443706333</v>
      </c>
      <c r="H73" s="30">
        <f>IF(OR($A73="",$B73=""),"",'OddsRatio_working_2-way'!M72)</f>
        <v>2.3978004699692139</v>
      </c>
      <c r="I73" s="30">
        <f>IF(OR($A73="",$B73=""),"",'OddsRatio_working_2-way'!N72)</f>
        <v>1.715409689354322</v>
      </c>
      <c r="J73" s="30">
        <f>IF('Log_working_2-way'!$D72="","",A73^('Log_working_2-way'!$D72))</f>
        <v>2.4076349836585891</v>
      </c>
      <c r="K73" s="32">
        <f>IF('Log_working_2-way'!$D72="","",B73^('Log_working_2-way'!$D72))</f>
        <v>1.71041144302911</v>
      </c>
      <c r="L73" s="37">
        <f t="shared" si="17"/>
        <v>0.42091836734693872</v>
      </c>
      <c r="M73" s="37">
        <f t="shared" si="18"/>
        <v>0.57908163265306123</v>
      </c>
      <c r="N73" s="38">
        <v>169</v>
      </c>
      <c r="O73" s="38">
        <f t="shared" si="19"/>
        <v>94.550660792951533</v>
      </c>
      <c r="P73" s="38">
        <f t="shared" si="20"/>
        <v>66.575757575757564</v>
      </c>
      <c r="Q73" s="38">
        <f t="shared" si="21"/>
        <v>102.42424242424242</v>
      </c>
      <c r="R73" s="38">
        <f t="shared" si="22"/>
        <v>74.449339207048453</v>
      </c>
      <c r="S73" s="39">
        <f t="shared" si="23"/>
        <v>-7.8735816312908895</v>
      </c>
      <c r="T73" s="39">
        <f t="shared" si="24"/>
        <v>-7.8735816312908895</v>
      </c>
      <c r="U73" t="s">
        <v>196</v>
      </c>
      <c r="V73" t="s">
        <v>197</v>
      </c>
      <c r="W73" t="s">
        <v>125</v>
      </c>
      <c r="X73" s="48" t="s">
        <v>279</v>
      </c>
      <c r="Y73" s="41"/>
    </row>
    <row r="74" spans="1:25" ht="15" x14ac:dyDescent="0.25">
      <c r="A74">
        <v>1.7</v>
      </c>
      <c r="B74">
        <v>2.1</v>
      </c>
      <c r="C74" s="29">
        <f t="shared" si="25"/>
        <v>6.4425770308123242E-2</v>
      </c>
      <c r="D74" s="30">
        <f>IF(OR($A74="",$B74=""),"",A74*'MPTO_working_2-way'!$G73)</f>
        <v>1.8095238095238095</v>
      </c>
      <c r="E74" s="32">
        <f>IF(OR($A74="",$B74=""),"",B74*'MPTO_working_2-way'!$G73)</f>
        <v>2.2352941176470589</v>
      </c>
      <c r="F74" s="30">
        <f>IF(OR($A74="",$B74=""),"",'MPTO_working_2-way'!D73)</f>
        <v>1.7984886649874054</v>
      </c>
      <c r="G74" s="32">
        <f>IF(OR($A74="",$B74=""),"",'MPTO_working_2-way'!E73)</f>
        <v>2.2523659305993693</v>
      </c>
      <c r="H74" s="30">
        <f>IF(OR($A74="",$B74=""),"",'OddsRatio_working_2-way'!M73)</f>
        <v>1.7977240352174662</v>
      </c>
      <c r="I74" s="30">
        <f>IF(OR($A74="",$B74=""),"",'OddsRatio_working_2-way'!N73)</f>
        <v>2.2535663410560178</v>
      </c>
      <c r="J74" s="30">
        <f>IF('Log_working_2-way'!$D73="","",A74^('Log_working_2-way'!$D73))</f>
        <v>1.7926041454397228</v>
      </c>
      <c r="K74" s="32">
        <f>IF('Log_working_2-way'!$D73="","",B74^('Log_working_2-way'!$D73))</f>
        <v>2.2616638529402127</v>
      </c>
      <c r="L74" s="37">
        <f t="shared" si="17"/>
        <v>0.55263157894736836</v>
      </c>
      <c r="M74" s="37">
        <f t="shared" si="18"/>
        <v>0.44736842105263158</v>
      </c>
      <c r="N74" s="38">
        <v>170</v>
      </c>
      <c r="O74" s="38">
        <f t="shared" si="19"/>
        <v>70</v>
      </c>
      <c r="P74" s="38">
        <f t="shared" si="20"/>
        <v>89.047619047619037</v>
      </c>
      <c r="Q74" s="38">
        <f t="shared" si="21"/>
        <v>80.952380952380949</v>
      </c>
      <c r="R74" s="38">
        <f t="shared" si="22"/>
        <v>100</v>
      </c>
      <c r="S74" s="39">
        <f t="shared" si="23"/>
        <v>-10.952380952380949</v>
      </c>
      <c r="T74" s="39">
        <f t="shared" si="24"/>
        <v>-10.952380952380963</v>
      </c>
      <c r="U74" t="s">
        <v>131</v>
      </c>
      <c r="V74" t="s">
        <v>198</v>
      </c>
      <c r="W74" t="s">
        <v>126</v>
      </c>
      <c r="X74" s="48" t="s">
        <v>279</v>
      </c>
      <c r="Y74" s="41"/>
    </row>
    <row r="75" spans="1:25" ht="15" x14ac:dyDescent="0.25">
      <c r="A75">
        <v>2.11</v>
      </c>
      <c r="B75">
        <v>1.78</v>
      </c>
      <c r="C75" s="29">
        <f t="shared" si="25"/>
        <v>3.5731402098088338E-2</v>
      </c>
      <c r="D75" s="30">
        <f>IF(OR($A75="",$B75=""),"",A75*'MPTO_working_2-way'!$G74)</f>
        <v>2.1853932584269664</v>
      </c>
      <c r="E75" s="32">
        <f>IF(OR($A75="",$B75=""),"",B75*'MPTO_working_2-way'!$G74)</f>
        <v>1.8436018957345972</v>
      </c>
      <c r="F75" s="30">
        <f>IF(OR($A75="",$B75=""),"",'MPTO_working_2-way'!D74)</f>
        <v>2.1926557300484557</v>
      </c>
      <c r="G75" s="32">
        <f>IF(OR($A75="",$B75=""),"",'MPTO_working_2-way'!E74)</f>
        <v>1.8384649273092173</v>
      </c>
      <c r="H75" s="30">
        <f>IF(OR($A75="",$B75=""),"",'OddsRatio_working_2-way'!M74)</f>
        <v>2.192927878405448</v>
      </c>
      <c r="I75" s="30">
        <f>IF(OR($A75="",$B75=""),"",'OddsRatio_working_2-way'!N74)</f>
        <v>1.838273644284909</v>
      </c>
      <c r="J75" s="30">
        <f>IF('Log_working_2-way'!$D74="","",A75^('Log_working_2-way'!$D74))</f>
        <v>2.1962612557480616</v>
      </c>
      <c r="K75" s="32">
        <f>IF('Log_working_2-way'!$D74="","",B75^('Log_working_2-way'!$D74))</f>
        <v>1.8359377980310738</v>
      </c>
      <c r="L75" s="37">
        <f t="shared" si="17"/>
        <v>0.45758354755784059</v>
      </c>
      <c r="M75" s="37">
        <f t="shared" si="18"/>
        <v>0.54241645244215941</v>
      </c>
      <c r="N75" s="38">
        <v>171</v>
      </c>
      <c r="O75" s="38">
        <f t="shared" si="19"/>
        <v>89.957345971563981</v>
      </c>
      <c r="P75" s="38">
        <f t="shared" si="20"/>
        <v>74.932584269662925</v>
      </c>
      <c r="Q75" s="38">
        <f t="shared" si="21"/>
        <v>96.067415730337089</v>
      </c>
      <c r="R75" s="38">
        <f t="shared" si="22"/>
        <v>81.042654028436019</v>
      </c>
      <c r="S75" s="39">
        <f t="shared" si="23"/>
        <v>-6.1100697587731077</v>
      </c>
      <c r="T75" s="39">
        <f t="shared" si="24"/>
        <v>-6.1100697587730934</v>
      </c>
      <c r="U75" t="s">
        <v>78</v>
      </c>
      <c r="V75" t="s">
        <v>199</v>
      </c>
      <c r="W75" t="s">
        <v>122</v>
      </c>
      <c r="X75" s="48" t="s">
        <v>280</v>
      </c>
      <c r="Y75" s="41"/>
    </row>
    <row r="76" spans="1:25" ht="15" x14ac:dyDescent="0.25">
      <c r="A76">
        <v>2.33</v>
      </c>
      <c r="B76">
        <v>1.64</v>
      </c>
      <c r="C76" s="29">
        <f t="shared" si="25"/>
        <v>3.8940646917198674E-2</v>
      </c>
      <c r="D76" s="30">
        <f>IF(OR($A76="",$B76=""),"",A76*'MPTO_working_2-way'!$G75)</f>
        <v>2.4207317073170729</v>
      </c>
      <c r="E76" s="32">
        <f>IF(OR($A76="",$B76=""),"",B76*'MPTO_working_2-way'!$G75)</f>
        <v>1.7038626609442058</v>
      </c>
      <c r="F76" s="30">
        <f>IF(OR($A76="",$B76=""),"",'MPTO_working_2-way'!D75)</f>
        <v>2.4407256004087885</v>
      </c>
      <c r="G76" s="32">
        <f>IF(OR($A76="",$B76=""),"",'MPTO_working_2-way'!E75)</f>
        <v>1.6940946976414255</v>
      </c>
      <c r="H76" s="30">
        <f>IF(OR($A76="",$B76=""),"",'OddsRatio_working_2-way'!M75)</f>
        <v>2.4415703243338491</v>
      </c>
      <c r="I76" s="30">
        <f>IF(OR($A76="",$B76=""),"",'OddsRatio_working_2-way'!N75)</f>
        <v>1.6936879756192957</v>
      </c>
      <c r="J76" s="30">
        <f>IF('Log_working_2-way'!$D75="","",A76^('Log_working_2-way'!$D75))</f>
        <v>2.4508803157494472</v>
      </c>
      <c r="K76" s="32">
        <f>IF('Log_working_2-way'!$D75="","",B76^('Log_working_2-way'!$D75))</f>
        <v>1.6892367269337625</v>
      </c>
      <c r="L76" s="37">
        <f t="shared" si="17"/>
        <v>0.41309823677581869</v>
      </c>
      <c r="M76" s="37">
        <f t="shared" si="18"/>
        <v>0.58690176322418142</v>
      </c>
      <c r="N76" s="38">
        <v>172</v>
      </c>
      <c r="O76" s="38">
        <f t="shared" si="19"/>
        <v>98.180257510729618</v>
      </c>
      <c r="P76" s="38">
        <f t="shared" si="20"/>
        <v>67.121951219512184</v>
      </c>
      <c r="Q76" s="38">
        <f t="shared" si="21"/>
        <v>104.8780487804878</v>
      </c>
      <c r="R76" s="38">
        <f t="shared" si="22"/>
        <v>73.819742489270382</v>
      </c>
      <c r="S76" s="39">
        <f t="shared" si="23"/>
        <v>-6.6977912697581843</v>
      </c>
      <c r="T76" s="39">
        <f t="shared" si="24"/>
        <v>-6.6977912697581985</v>
      </c>
      <c r="U76" t="s">
        <v>166</v>
      </c>
      <c r="V76" t="s">
        <v>77</v>
      </c>
      <c r="W76" t="s">
        <v>122</v>
      </c>
      <c r="X76" s="48" t="s">
        <v>280</v>
      </c>
      <c r="Y76" s="41"/>
    </row>
    <row r="77" spans="1:25" ht="15" x14ac:dyDescent="0.25">
      <c r="A77">
        <v>1.88</v>
      </c>
      <c r="B77">
        <v>2</v>
      </c>
      <c r="C77" s="29">
        <f t="shared" si="25"/>
        <v>3.1914893617021267E-2</v>
      </c>
      <c r="D77" s="30">
        <f>IF(OR($A77="",$B77=""),"",A77*'MPTO_working_2-way'!$G76)</f>
        <v>1.94</v>
      </c>
      <c r="E77" s="32">
        <f>IF(OR($A77="",$B77=""),"",B77*'MPTO_working_2-way'!$G76)</f>
        <v>2.0638297872340425</v>
      </c>
      <c r="F77" s="30">
        <f>IF(OR($A77="",$B77=""),"",'MPTO_working_2-way'!D76)</f>
        <v>1.9381443298969072</v>
      </c>
      <c r="G77" s="32">
        <f>IF(OR($A77="",$B77=""),"",'MPTO_working_2-way'!E76)</f>
        <v>2.0659340659340657</v>
      </c>
      <c r="H77" s="30">
        <f>IF(OR($A77="",$B77=""),"",'OddsRatio_working_2-way'!M76)</f>
        <v>1.9380831519646857</v>
      </c>
      <c r="I77" s="30">
        <f>IF(OR($A77="",$B77=""),"",'OddsRatio_working_2-way'!N76)</f>
        <v>2.0660035817780522</v>
      </c>
      <c r="J77" s="30">
        <f>IF('Log_working_2-way'!$D76="","",A77^('Log_working_2-way'!$D76))</f>
        <v>1.9372406373367297</v>
      </c>
      <c r="K77" s="32">
        <f>IF('Log_working_2-way'!$D76="","",B77^('Log_working_2-way'!$D76))</f>
        <v>2.0669618454035223</v>
      </c>
      <c r="L77" s="37">
        <f t="shared" si="17"/>
        <v>0.51546391752577325</v>
      </c>
      <c r="M77" s="37">
        <f t="shared" si="18"/>
        <v>0.4845360824742268</v>
      </c>
      <c r="N77" s="38">
        <v>173</v>
      </c>
      <c r="O77" s="38">
        <f t="shared" si="19"/>
        <v>80.978723404255319</v>
      </c>
      <c r="P77" s="38">
        <f t="shared" si="20"/>
        <v>86.5</v>
      </c>
      <c r="Q77" s="38">
        <f t="shared" si="21"/>
        <v>86.5</v>
      </c>
      <c r="R77" s="38">
        <f t="shared" si="22"/>
        <v>92.021276595744681</v>
      </c>
      <c r="S77" s="39">
        <f t="shared" si="23"/>
        <v>-5.5212765957446805</v>
      </c>
      <c r="T77" s="39">
        <f t="shared" si="24"/>
        <v>-5.5212765957446805</v>
      </c>
      <c r="U77" t="s">
        <v>200</v>
      </c>
      <c r="V77" t="s">
        <v>167</v>
      </c>
      <c r="W77" t="s">
        <v>122</v>
      </c>
      <c r="X77" s="48" t="s">
        <v>280</v>
      </c>
      <c r="Y77" s="41"/>
    </row>
    <row r="78" spans="1:25" ht="15" x14ac:dyDescent="0.25">
      <c r="A78">
        <v>1.88</v>
      </c>
      <c r="B78">
        <v>1.99</v>
      </c>
      <c r="C78" s="29">
        <f t="shared" si="25"/>
        <v>3.4427456431091574E-2</v>
      </c>
      <c r="D78" s="30">
        <f>IF(OR($A78="",$B78=""),"",A78*'MPTO_working_2-way'!$G77)</f>
        <v>1.9447236180904521</v>
      </c>
      <c r="E78" s="32">
        <f>IF(OR($A78="",$B78=""),"",B78*'MPTO_working_2-way'!$G77)</f>
        <v>2.0585106382978724</v>
      </c>
      <c r="F78" s="30">
        <f>IF(OR($A78="",$B78=""),"",'MPTO_working_2-way'!D77)</f>
        <v>1.9428749480681344</v>
      </c>
      <c r="G78" s="32">
        <f>IF(OR($A78="",$B78=""),"",'MPTO_working_2-way'!E77)</f>
        <v>2.0605860321656753</v>
      </c>
      <c r="H78" s="30">
        <f>IF(OR($A78="",$B78=""),"",'OddsRatio_working_2-way'!M77)</f>
        <v>1.9428090415820634</v>
      </c>
      <c r="I78" s="30">
        <f>IF(OR($A78="",$B78=""),"",'OddsRatio_working_2-way'!N77)</f>
        <v>2.0606601717798219</v>
      </c>
      <c r="J78" s="30">
        <f>IF('Log_working_2-way'!$D77="","",A78^('Log_working_2-way'!$D77))</f>
        <v>1.9419679246135251</v>
      </c>
      <c r="K78" s="32">
        <f>IF('Log_working_2-way'!$D77="","",B78^('Log_working_2-way'!$D77))</f>
        <v>2.0616072733158419</v>
      </c>
      <c r="L78" s="37">
        <f t="shared" si="17"/>
        <v>0.51421188630490955</v>
      </c>
      <c r="M78" s="37">
        <f t="shared" si="18"/>
        <v>0.48578811369509045</v>
      </c>
      <c r="N78" s="38">
        <v>174</v>
      </c>
      <c r="O78" s="38">
        <f t="shared" si="19"/>
        <v>81.446808510638306</v>
      </c>
      <c r="P78" s="38">
        <f t="shared" si="20"/>
        <v>86.562814070351749</v>
      </c>
      <c r="Q78" s="38">
        <f t="shared" si="21"/>
        <v>87.437185929648237</v>
      </c>
      <c r="R78" s="38">
        <f t="shared" si="22"/>
        <v>92.553191489361694</v>
      </c>
      <c r="S78" s="39">
        <f t="shared" si="23"/>
        <v>-5.9903774190099313</v>
      </c>
      <c r="T78" s="39">
        <f t="shared" si="24"/>
        <v>-5.9903774190099455</v>
      </c>
      <c r="U78" t="s">
        <v>75</v>
      </c>
      <c r="V78" t="s">
        <v>116</v>
      </c>
      <c r="W78" t="s">
        <v>122</v>
      </c>
      <c r="X78" s="48" t="s">
        <v>280</v>
      </c>
      <c r="Y78" s="41"/>
    </row>
    <row r="79" spans="1:25" ht="15" x14ac:dyDescent="0.25">
      <c r="A79">
        <v>1.79</v>
      </c>
      <c r="B79">
        <v>2.08</v>
      </c>
      <c r="C79" s="29">
        <f t="shared" si="25"/>
        <v>3.9428448646325664E-2</v>
      </c>
      <c r="D79" s="30">
        <f>IF(OR($A79="",$B79=""),"",A79*'MPTO_working_2-way'!$G78)</f>
        <v>1.8605769230769229</v>
      </c>
      <c r="E79" s="32">
        <f>IF(OR($A79="",$B79=""),"",B79*'MPTO_working_2-way'!$G78)</f>
        <v>2.1620111731843576</v>
      </c>
      <c r="F79" s="30">
        <f>IF(OR($A79="",$B79=""),"",'MPTO_working_2-way'!D78)</f>
        <v>1.8554769261437256</v>
      </c>
      <c r="G79" s="32">
        <f>IF(OR($A79="",$B79=""),"",'MPTO_working_2-way'!E78)</f>
        <v>2.1689385995572641</v>
      </c>
      <c r="H79" s="30">
        <f>IF(OR($A79="",$B79=""),"",'OddsRatio_working_2-way'!M78)</f>
        <v>1.8552669065744805</v>
      </c>
      <c r="I79" s="30">
        <f>IF(OR($A79="",$B79=""),"",'OddsRatio_working_2-way'!N78)</f>
        <v>2.1692256444309357</v>
      </c>
      <c r="J79" s="30">
        <f>IF('Log_working_2-way'!$D78="","",A79^('Log_working_2-way'!$D78))</f>
        <v>1.8529410467292624</v>
      </c>
      <c r="K79" s="32">
        <f>IF('Log_working_2-way'!$D78="","",B79^('Log_working_2-way'!$D78))</f>
        <v>2.1724139714397546</v>
      </c>
      <c r="L79" s="37">
        <f t="shared" si="17"/>
        <v>0.53746770025839796</v>
      </c>
      <c r="M79" s="37">
        <f t="shared" si="18"/>
        <v>0.46253229974160204</v>
      </c>
      <c r="N79" s="38">
        <v>175</v>
      </c>
      <c r="O79" s="38">
        <f t="shared" si="19"/>
        <v>77.234636871508371</v>
      </c>
      <c r="P79" s="38">
        <f t="shared" si="20"/>
        <v>90.865384615384613</v>
      </c>
      <c r="Q79" s="38">
        <f t="shared" si="21"/>
        <v>84.134615384615373</v>
      </c>
      <c r="R79" s="38">
        <f t="shared" si="22"/>
        <v>97.765363128491614</v>
      </c>
      <c r="S79" s="39">
        <f t="shared" si="23"/>
        <v>-6.8999785131070013</v>
      </c>
      <c r="T79" s="39">
        <f t="shared" si="24"/>
        <v>-6.8999785131070013</v>
      </c>
      <c r="U79" t="s">
        <v>76</v>
      </c>
      <c r="V79" t="s">
        <v>129</v>
      </c>
      <c r="W79" t="s">
        <v>122</v>
      </c>
      <c r="X79" s="48" t="s">
        <v>280</v>
      </c>
      <c r="Y79" s="41"/>
    </row>
    <row r="80" spans="1:25" ht="15" x14ac:dyDescent="0.25">
      <c r="A80">
        <v>2.29</v>
      </c>
      <c r="B80">
        <v>1.68</v>
      </c>
      <c r="C80" s="29">
        <f t="shared" si="25"/>
        <v>3.1919317945518833E-2</v>
      </c>
      <c r="D80" s="30">
        <f>IF(OR($A80="",$B80=""),"",A80*'MPTO_working_2-way'!$G79)</f>
        <v>2.3630952380952381</v>
      </c>
      <c r="E80" s="32">
        <f>IF(OR($A80="",$B80=""),"",B80*'MPTO_working_2-way'!$G79)</f>
        <v>1.7336244541484715</v>
      </c>
      <c r="F80" s="30">
        <f>IF(OR($A80="",$B80=""),"",'MPTO_working_2-way'!D79)</f>
        <v>2.3768688990485605</v>
      </c>
      <c r="G80" s="32">
        <f>IF(OR($A80="",$B80=""),"",'MPTO_working_2-way'!E79)</f>
        <v>1.7262855604415328</v>
      </c>
      <c r="H80" s="30">
        <f>IF(OR($A80="",$B80=""),"",'OddsRatio_working_2-way'!M79)</f>
        <v>2.3773375851727168</v>
      </c>
      <c r="I80" s="30">
        <f>IF(OR($A80="",$B80=""),"",'OddsRatio_working_2-way'!N79)</f>
        <v>1.7260384169902692</v>
      </c>
      <c r="J80" s="30">
        <f>IF('Log_working_2-way'!$D79="","",A80^('Log_working_2-way'!$D79))</f>
        <v>2.3836811049586637</v>
      </c>
      <c r="K80" s="32">
        <f>IF('Log_working_2-way'!$D79="","",B80^('Log_working_2-way'!$D79))</f>
        <v>1.7227098761530257</v>
      </c>
      <c r="L80" s="37">
        <f t="shared" si="17"/>
        <v>0.42317380352644834</v>
      </c>
      <c r="M80" s="37">
        <f t="shared" si="18"/>
        <v>0.57682619647355171</v>
      </c>
      <c r="N80" s="38">
        <v>176</v>
      </c>
      <c r="O80" s="38">
        <f t="shared" si="19"/>
        <v>99.144104803493462</v>
      </c>
      <c r="P80" s="38">
        <f t="shared" si="20"/>
        <v>71.238095238095241</v>
      </c>
      <c r="Q80" s="38">
        <f t="shared" si="21"/>
        <v>104.76190476190476</v>
      </c>
      <c r="R80" s="38">
        <f t="shared" si="22"/>
        <v>76.855895196506552</v>
      </c>
      <c r="S80" s="39">
        <f t="shared" si="23"/>
        <v>-5.6177999584112968</v>
      </c>
      <c r="T80" s="39">
        <f t="shared" si="24"/>
        <v>-5.617799958411311</v>
      </c>
      <c r="U80" t="s">
        <v>83</v>
      </c>
      <c r="V80" t="s">
        <v>143</v>
      </c>
      <c r="W80" t="s">
        <v>123</v>
      </c>
      <c r="X80" s="48" t="s">
        <v>280</v>
      </c>
      <c r="Y80" s="41"/>
    </row>
    <row r="81" spans="1:25" ht="15" x14ac:dyDescent="0.25">
      <c r="A81">
        <v>2.2200000000000002</v>
      </c>
      <c r="B81">
        <v>1.71</v>
      </c>
      <c r="C81" s="29">
        <f t="shared" si="25"/>
        <v>3.5245772087877381E-2</v>
      </c>
      <c r="D81" s="30">
        <f>IF(OR($A81="",$B81=""),"",A81*'MPTO_working_2-way'!$G80)</f>
        <v>2.2982456140350882</v>
      </c>
      <c r="E81" s="32">
        <f>IF(OR($A81="",$B81=""),"",B81*'MPTO_working_2-way'!$G80)</f>
        <v>1.7702702702702702</v>
      </c>
      <c r="F81" s="30">
        <f>IF(OR($A81="",$B81=""),"",'MPTO_working_2-way'!D80)</f>
        <v>2.3103888990323171</v>
      </c>
      <c r="G81" s="32">
        <f>IF(OR($A81="",$B81=""),"",'MPTO_working_2-way'!E80)</f>
        <v>1.7631322279503969</v>
      </c>
      <c r="H81" s="30">
        <f>IF(OR($A81="",$B81=""),"",'OddsRatio_working_2-way'!M80)</f>
        <v>2.310843186332725</v>
      </c>
      <c r="I81" s="30">
        <f>IF(OR($A81="",$B81=""),"",'OddsRatio_working_2-way'!N80)</f>
        <v>1.7628677559805201</v>
      </c>
      <c r="J81" s="30">
        <f>IF('Log_working_2-way'!$D80="","",A81^('Log_working_2-way'!$D80))</f>
        <v>2.3164405926032319</v>
      </c>
      <c r="K81" s="32">
        <f>IF('Log_working_2-way'!$D80="","",B81^('Log_working_2-way'!$D80))</f>
        <v>1.7596240997267032</v>
      </c>
      <c r="L81" s="37">
        <f t="shared" si="17"/>
        <v>0.43511450381679379</v>
      </c>
      <c r="M81" s="37">
        <f t="shared" si="18"/>
        <v>0.56488549618320616</v>
      </c>
      <c r="N81" s="38">
        <v>177</v>
      </c>
      <c r="O81" s="38">
        <f t="shared" si="19"/>
        <v>97.270270270270288</v>
      </c>
      <c r="P81" s="38">
        <f t="shared" si="20"/>
        <v>73.491228070175438</v>
      </c>
      <c r="Q81" s="38">
        <f t="shared" si="21"/>
        <v>103.50877192982456</v>
      </c>
      <c r="R81" s="38">
        <f t="shared" si="22"/>
        <v>79.729729729729726</v>
      </c>
      <c r="S81" s="39">
        <f t="shared" si="23"/>
        <v>-6.2385016595542737</v>
      </c>
      <c r="T81" s="39">
        <f t="shared" si="24"/>
        <v>-6.2385016595542879</v>
      </c>
      <c r="U81" t="s">
        <v>201</v>
      </c>
      <c r="V81" t="s">
        <v>119</v>
      </c>
      <c r="W81" t="s">
        <v>123</v>
      </c>
      <c r="X81" s="48" t="s">
        <v>280</v>
      </c>
      <c r="Y81" s="41"/>
    </row>
    <row r="82" spans="1:25" ht="15" x14ac:dyDescent="0.25">
      <c r="A82">
        <v>2.04</v>
      </c>
      <c r="B82">
        <v>1.85</v>
      </c>
      <c r="C82" s="29">
        <f t="shared" si="25"/>
        <v>3.0736618971912932E-2</v>
      </c>
      <c r="D82" s="30">
        <f>IF(OR($A82="",$B82=""),"",A82*'MPTO_working_2-way'!$G81)</f>
        <v>2.1027027027027025</v>
      </c>
      <c r="E82" s="32">
        <f>IF(OR($A82="",$B82=""),"",B82*'MPTO_working_2-way'!$G81)</f>
        <v>1.9068627450980391</v>
      </c>
      <c r="F82" s="30">
        <f>IF(OR($A82="",$B82=""),"",'MPTO_working_2-way'!D81)</f>
        <v>2.1060267857142851</v>
      </c>
      <c r="G82" s="32">
        <f>IF(OR($A82="",$B82=""),"",'MPTO_working_2-way'!E81)</f>
        <v>1.9041372351160444</v>
      </c>
      <c r="H82" s="30">
        <f>IF(OR($A82="",$B82=""),"",'OddsRatio_working_2-way'!M81)</f>
        <v>2.1061326375099441</v>
      </c>
      <c r="I82" s="30">
        <f>IF(OR($A82="",$B82=""),"",'OddsRatio_working_2-way'!N81)</f>
        <v>1.904050713349474</v>
      </c>
      <c r="J82" s="30">
        <f>IF('Log_working_2-way'!$D81="","",A82^('Log_working_2-way'!$D81))</f>
        <v>2.1076465292124213</v>
      </c>
      <c r="K82" s="32">
        <f>IF('Log_working_2-way'!$D81="","",B82^('Log_working_2-way'!$D81))</f>
        <v>1.9028150891340896</v>
      </c>
      <c r="L82" s="37">
        <f t="shared" si="17"/>
        <v>0.47557840616966585</v>
      </c>
      <c r="M82" s="37">
        <f t="shared" si="18"/>
        <v>0.52442159383033427</v>
      </c>
      <c r="N82" s="38">
        <v>178</v>
      </c>
      <c r="O82" s="38">
        <f t="shared" si="19"/>
        <v>90.745098039215691</v>
      </c>
      <c r="P82" s="38">
        <f t="shared" si="20"/>
        <v>81.783783783783775</v>
      </c>
      <c r="Q82" s="38">
        <f t="shared" si="21"/>
        <v>96.216216216216196</v>
      </c>
      <c r="R82" s="38">
        <f t="shared" si="22"/>
        <v>87.254901960784309</v>
      </c>
      <c r="S82" s="39">
        <f t="shared" si="23"/>
        <v>-5.4711181770005055</v>
      </c>
      <c r="T82" s="39">
        <f t="shared" si="24"/>
        <v>-5.4711181770005339</v>
      </c>
      <c r="U82" t="s">
        <v>82</v>
      </c>
      <c r="V82" t="s">
        <v>79</v>
      </c>
      <c r="W82" t="s">
        <v>123</v>
      </c>
      <c r="X82" s="48" t="s">
        <v>280</v>
      </c>
      <c r="Y82" s="41"/>
    </row>
    <row r="83" spans="1:25" ht="15" x14ac:dyDescent="0.25">
      <c r="A83">
        <v>2</v>
      </c>
      <c r="B83">
        <v>1.89</v>
      </c>
      <c r="C83" s="29">
        <f t="shared" si="25"/>
        <v>2.9100529100529293E-2</v>
      </c>
      <c r="D83" s="30">
        <f>IF(OR($A83="",$B83=""),"",A83*'MPTO_working_2-way'!$G82)</f>
        <v>2.0582010582010586</v>
      </c>
      <c r="E83" s="32">
        <f>IF(OR($A83="",$B83=""),"",B83*'MPTO_working_2-way'!$G82)</f>
        <v>1.9450000000000003</v>
      </c>
      <c r="F83" s="30">
        <f>IF(OR($A83="",$B83=""),"",'MPTO_working_2-way'!D82)</f>
        <v>2.0599455040871937</v>
      </c>
      <c r="G83" s="32">
        <f>IF(OR($A83="",$B83=""),"",'MPTO_working_2-way'!E82)</f>
        <v>1.9434447300771212</v>
      </c>
      <c r="H83" s="30">
        <f>IF(OR($A83="",$B83=""),"",'OddsRatio_working_2-way'!M82)</f>
        <v>2.0599978800063603</v>
      </c>
      <c r="I83" s="30">
        <f>IF(OR($A83="",$B83=""),"",'OddsRatio_working_2-way'!N82)</f>
        <v>1.9433981132056606</v>
      </c>
      <c r="J83" s="30">
        <f>IF('Log_working_2-way'!$D82="","",A83^('Log_working_2-way'!$D82))</f>
        <v>2.0607901501181232</v>
      </c>
      <c r="K83" s="32">
        <f>IF('Log_working_2-way'!$D82="","",B83^('Log_working_2-way'!$D82))</f>
        <v>1.9426935194379702</v>
      </c>
      <c r="L83" s="37">
        <f t="shared" si="17"/>
        <v>0.48586118251928012</v>
      </c>
      <c r="M83" s="37">
        <f t="shared" si="18"/>
        <v>0.51413881748071977</v>
      </c>
      <c r="N83" s="38">
        <v>179</v>
      </c>
      <c r="O83" s="38">
        <f t="shared" si="19"/>
        <v>89.5</v>
      </c>
      <c r="P83" s="38">
        <f t="shared" si="20"/>
        <v>84.291005291005305</v>
      </c>
      <c r="Q83" s="38">
        <f t="shared" si="21"/>
        <v>94.708994708994723</v>
      </c>
      <c r="R83" s="38">
        <f t="shared" si="22"/>
        <v>89.5</v>
      </c>
      <c r="S83" s="39">
        <f t="shared" si="23"/>
        <v>-5.2089947089947231</v>
      </c>
      <c r="T83" s="39">
        <f t="shared" si="24"/>
        <v>-5.2089947089946946</v>
      </c>
      <c r="U83" t="s">
        <v>202</v>
      </c>
      <c r="V83" t="s">
        <v>168</v>
      </c>
      <c r="W83" t="s">
        <v>123</v>
      </c>
      <c r="X83" s="48" t="s">
        <v>280</v>
      </c>
      <c r="Y83" s="41"/>
    </row>
    <row r="84" spans="1:25" ht="15" x14ac:dyDescent="0.25">
      <c r="A84">
        <v>2.0499999999999998</v>
      </c>
      <c r="B84">
        <v>1.8</v>
      </c>
      <c r="C84" s="29">
        <f t="shared" si="25"/>
        <v>4.3360433604336057E-2</v>
      </c>
      <c r="D84" s="30">
        <f>IF(OR($A84="",$B84=""),"",A84*'MPTO_working_2-way'!$G83)</f>
        <v>2.1388888888888888</v>
      </c>
      <c r="E84" s="32">
        <f>IF(OR($A84="",$B84=""),"",B84*'MPTO_working_2-way'!$G83)</f>
        <v>1.878048780487805</v>
      </c>
      <c r="F84" s="30">
        <f>IF(OR($A84="",$B84=""),"",'MPTO_working_2-way'!D83)</f>
        <v>2.1453488372093021</v>
      </c>
      <c r="G84" s="32">
        <f>IF(OR($A84="",$B84=""),"",'MPTO_working_2-way'!E83)</f>
        <v>1.8730964467005078</v>
      </c>
      <c r="H84" s="30">
        <f>IF(OR($A84="",$B84=""),"",'OddsRatio_working_2-way'!M83)</f>
        <v>2.1456439237389602</v>
      </c>
      <c r="I84" s="30">
        <f>IF(OR($A84="",$B84=""),"",'OddsRatio_working_2-way'!N83)</f>
        <v>1.8728715609439694</v>
      </c>
      <c r="J84" s="30">
        <f>IF('Log_working_2-way'!$D83="","",A84^('Log_working_2-way'!$D83))</f>
        <v>2.1486257153159274</v>
      </c>
      <c r="K84" s="32">
        <f>IF('Log_working_2-way'!$D83="","",B84^('Log_working_2-way'!$D83))</f>
        <v>1.8706056173612808</v>
      </c>
      <c r="L84" s="37">
        <f t="shared" si="17"/>
        <v>0.46753246753246752</v>
      </c>
      <c r="M84" s="37">
        <f t="shared" si="18"/>
        <v>0.53246753246753242</v>
      </c>
      <c r="N84" s="38">
        <v>180</v>
      </c>
      <c r="O84" s="38">
        <f t="shared" si="19"/>
        <v>92.195121951219491</v>
      </c>
      <c r="P84" s="38">
        <f t="shared" si="20"/>
        <v>80</v>
      </c>
      <c r="Q84" s="38">
        <f t="shared" si="21"/>
        <v>100</v>
      </c>
      <c r="R84" s="38">
        <f t="shared" si="22"/>
        <v>87.804878048780495</v>
      </c>
      <c r="S84" s="39">
        <f t="shared" si="23"/>
        <v>-7.8048780487805089</v>
      </c>
      <c r="T84" s="39">
        <f t="shared" si="24"/>
        <v>-7.8048780487804947</v>
      </c>
      <c r="U84" t="s">
        <v>147</v>
      </c>
      <c r="V84" t="s">
        <v>203</v>
      </c>
      <c r="W84" t="s">
        <v>124</v>
      </c>
      <c r="X84" s="48" t="s">
        <v>280</v>
      </c>
      <c r="Y84" s="41"/>
    </row>
    <row r="85" spans="1:25" ht="15" x14ac:dyDescent="0.25">
      <c r="A85">
        <v>2.15</v>
      </c>
      <c r="B85">
        <v>1.71</v>
      </c>
      <c r="C85" s="29">
        <f t="shared" si="25"/>
        <v>4.9911600707194248E-2</v>
      </c>
      <c r="D85" s="30">
        <f>IF(OR($A85="",$B85=""),"",A85*'MPTO_working_2-way'!$G84)</f>
        <v>2.2573099415204676</v>
      </c>
      <c r="E85" s="32">
        <f>IF(OR($A85="",$B85=""),"",B85*'MPTO_working_2-way'!$G84)</f>
        <v>1.7953488372093021</v>
      </c>
      <c r="F85" s="30">
        <f>IF(OR($A85="",$B85=""),"",'MPTO_working_2-way'!D84)</f>
        <v>2.2718986559555074</v>
      </c>
      <c r="G85" s="32">
        <f>IF(OR($A85="",$B85=""),"",'MPTO_working_2-way'!E84)</f>
        <v>1.7862261630025504</v>
      </c>
      <c r="H85" s="30">
        <f>IF(OR($A85="",$B85=""),"",'OddsRatio_working_2-way'!M84)</f>
        <v>2.2726815429867573</v>
      </c>
      <c r="I85" s="30">
        <f>IF(OR($A85="",$B85=""),"",'OddsRatio_working_2-way'!N84)</f>
        <v>1.7857425178439978</v>
      </c>
      <c r="J85" s="30">
        <f>IF('Log_working_2-way'!$D84="","",A85^('Log_working_2-way'!$D84))</f>
        <v>2.2795010757196681</v>
      </c>
      <c r="K85" s="32">
        <f>IF('Log_working_2-way'!$D84="","",B85^('Log_working_2-way'!$D84))</f>
        <v>1.7815546379563396</v>
      </c>
      <c r="L85" s="37">
        <f t="shared" si="17"/>
        <v>0.44300518134715028</v>
      </c>
      <c r="M85" s="37">
        <f t="shared" si="18"/>
        <v>0.55699481865284983</v>
      </c>
      <c r="N85" s="38">
        <v>181</v>
      </c>
      <c r="O85" s="38">
        <f t="shared" si="19"/>
        <v>96.813953488372078</v>
      </c>
      <c r="P85" s="38">
        <f t="shared" si="20"/>
        <v>75.152046783625721</v>
      </c>
      <c r="Q85" s="38">
        <f t="shared" si="21"/>
        <v>105.84795321637426</v>
      </c>
      <c r="R85" s="38">
        <f t="shared" si="22"/>
        <v>84.186046511627907</v>
      </c>
      <c r="S85" s="39">
        <f t="shared" si="23"/>
        <v>-9.0339997280021862</v>
      </c>
      <c r="T85" s="39">
        <f t="shared" si="24"/>
        <v>-9.0339997280021862</v>
      </c>
      <c r="U85" t="s">
        <v>91</v>
      </c>
      <c r="V85" t="s">
        <v>170</v>
      </c>
      <c r="W85" t="s">
        <v>124</v>
      </c>
      <c r="X85" s="48" t="s">
        <v>280</v>
      </c>
      <c r="Y85" s="41"/>
    </row>
    <row r="86" spans="1:25" ht="15" x14ac:dyDescent="0.25">
      <c r="A86">
        <v>1.96</v>
      </c>
      <c r="B86">
        <v>1.85</v>
      </c>
      <c r="C86" s="29">
        <f t="shared" si="25"/>
        <v>5.0744622173193532E-2</v>
      </c>
      <c r="D86" s="30">
        <f>IF(OR($A86="",$B86=""),"",A86*'MPTO_working_2-way'!$G85)</f>
        <v>2.0594594594594593</v>
      </c>
      <c r="E86" s="32">
        <f>IF(OR($A86="",$B86=""),"",B86*'MPTO_working_2-way'!$G85)</f>
        <v>1.943877551020408</v>
      </c>
      <c r="F86" s="30">
        <f>IF(OR($A86="",$B86=""),"",'MPTO_working_2-way'!D85)</f>
        <v>2.0625711035267349</v>
      </c>
      <c r="G86" s="32">
        <f>IF(OR($A86="",$B86=""),"",'MPTO_working_2-way'!E85)</f>
        <v>1.9411134903640255</v>
      </c>
      <c r="H86" s="30">
        <f>IF(OR($A86="",$B86=""),"",'OddsRatio_working_2-way'!M85)</f>
        <v>2.0627378626481145</v>
      </c>
      <c r="I86" s="30">
        <f>IF(OR($A86="",$B86=""),"",'OddsRatio_working_2-way'!N85)</f>
        <v>1.9409658158863516</v>
      </c>
      <c r="J86" s="30">
        <f>IF('Log_working_2-way'!$D85="","",A86^('Log_working_2-way'!$D85))</f>
        <v>2.0641792196832438</v>
      </c>
      <c r="K86" s="32">
        <f>IF('Log_working_2-way'!$D85="","",B86^('Log_working_2-way'!$D85))</f>
        <v>1.9396913428704079</v>
      </c>
      <c r="L86" s="37">
        <f t="shared" si="17"/>
        <v>0.48556430446194232</v>
      </c>
      <c r="M86" s="37">
        <f t="shared" si="18"/>
        <v>0.51443569553805779</v>
      </c>
      <c r="N86" s="38">
        <v>182</v>
      </c>
      <c r="O86" s="38">
        <f t="shared" si="19"/>
        <v>89.142857142857125</v>
      </c>
      <c r="P86" s="38">
        <f t="shared" si="20"/>
        <v>83.6216216216216</v>
      </c>
      <c r="Q86" s="38">
        <f t="shared" si="21"/>
        <v>98.378378378378358</v>
      </c>
      <c r="R86" s="38">
        <f t="shared" si="22"/>
        <v>92.857142857142861</v>
      </c>
      <c r="S86" s="39">
        <f t="shared" si="23"/>
        <v>-9.2355212355212331</v>
      </c>
      <c r="T86" s="39">
        <f t="shared" si="24"/>
        <v>-9.2355212355212615</v>
      </c>
      <c r="U86" t="s">
        <v>204</v>
      </c>
      <c r="V86" t="s">
        <v>205</v>
      </c>
      <c r="W86" t="s">
        <v>126</v>
      </c>
      <c r="X86" s="48" t="s">
        <v>280</v>
      </c>
      <c r="Y86" s="41"/>
    </row>
    <row r="87" spans="1:25" ht="15" x14ac:dyDescent="0.25">
      <c r="A87">
        <v>1.61</v>
      </c>
      <c r="B87">
        <v>2.2799999999999998</v>
      </c>
      <c r="C87" s="29">
        <f t="shared" si="25"/>
        <v>5.9714503650430295E-2</v>
      </c>
      <c r="D87" s="30">
        <f>IF(OR($A87="",$B87=""),"",A87*'MPTO_working_2-way'!$G86)</f>
        <v>1.7061403508771928</v>
      </c>
      <c r="E87" s="32">
        <f>IF(OR($A87="",$B87=""),"",B87*'MPTO_working_2-way'!$G86)</f>
        <v>2.4161490683229809</v>
      </c>
      <c r="F87" s="30">
        <f>IF(OR($A87="",$B87=""),"",'MPTO_working_2-way'!D86)</f>
        <v>1.6913011426465168</v>
      </c>
      <c r="G87" s="32">
        <f>IF(OR($A87="",$B87=""),"",'MPTO_working_2-way'!E86)</f>
        <v>2.4465475873100502</v>
      </c>
      <c r="H87" s="30">
        <f>IF(OR($A87="",$B87=""),"",'OddsRatio_working_2-way'!M86)</f>
        <v>1.6903350635742036</v>
      </c>
      <c r="I87" s="30">
        <f>IF(OR($A87="",$B87=""),"",'OddsRatio_working_2-way'!N86)</f>
        <v>2.4485719366802954</v>
      </c>
      <c r="J87" s="30">
        <f>IF('Log_working_2-way'!$D86="","",A87^('Log_working_2-way'!$D86))</f>
        <v>1.6834854384410853</v>
      </c>
      <c r="K87" s="32">
        <f>IF('Log_working_2-way'!$D86="","",B87^('Log_working_2-way'!$D86))</f>
        <v>2.4630889610091464</v>
      </c>
      <c r="L87" s="37">
        <f t="shared" si="17"/>
        <v>0.58611825192802058</v>
      </c>
      <c r="M87" s="37">
        <f t="shared" si="18"/>
        <v>0.41388174807197953</v>
      </c>
      <c r="N87" s="38">
        <v>183</v>
      </c>
      <c r="O87" s="38">
        <f t="shared" si="19"/>
        <v>69.335403726708066</v>
      </c>
      <c r="P87" s="38">
        <f t="shared" si="20"/>
        <v>102.73684210526315</v>
      </c>
      <c r="Q87" s="38">
        <f t="shared" si="21"/>
        <v>80.26315789473685</v>
      </c>
      <c r="R87" s="38">
        <f t="shared" si="22"/>
        <v>113.66459627329192</v>
      </c>
      <c r="S87" s="39">
        <f t="shared" si="23"/>
        <v>-10.927754168028784</v>
      </c>
      <c r="T87" s="39">
        <f t="shared" si="24"/>
        <v>-10.92775416802877</v>
      </c>
      <c r="U87" t="s">
        <v>102</v>
      </c>
      <c r="V87" t="s">
        <v>101</v>
      </c>
      <c r="W87" t="s">
        <v>126</v>
      </c>
      <c r="X87" s="48" t="s">
        <v>280</v>
      </c>
      <c r="Y87" s="41"/>
    </row>
    <row r="88" spans="1:25" ht="15" x14ac:dyDescent="0.25">
      <c r="A88">
        <v>1.86</v>
      </c>
      <c r="B88">
        <v>1.94</v>
      </c>
      <c r="C88" s="29">
        <f t="shared" si="25"/>
        <v>5.3098326127923645E-2</v>
      </c>
      <c r="D88" s="30">
        <f>IF(OR($A88="",$B88=""),"",A88*'MPTO_working_2-way'!$G87)</f>
        <v>1.9587628865979381</v>
      </c>
      <c r="E88" s="32">
        <f>IF(OR($A88="",$B88=""),"",B88*'MPTO_working_2-way'!$G87)</f>
        <v>2.043010752688172</v>
      </c>
      <c r="F88" s="30">
        <f>IF(OR($A88="",$B88=""),"",'MPTO_working_2-way'!D87)</f>
        <v>1.9566207569677909</v>
      </c>
      <c r="G88" s="32">
        <f>IF(OR($A88="",$B88=""),"",'MPTO_working_2-way'!E87)</f>
        <v>2.0453463326153494</v>
      </c>
      <c r="H88" s="30">
        <f>IF(OR($A88="",$B88=""),"",'OddsRatio_working_2-way'!M87)</f>
        <v>1.9565007145952771</v>
      </c>
      <c r="I88" s="30">
        <f>IF(OR($A88="",$B88=""),"",'OddsRatio_working_2-way'!N87)</f>
        <v>2.0454775252553028</v>
      </c>
      <c r="J88" s="30">
        <f>IF('Log_working_2-way'!$D87="","",A88^('Log_working_2-way'!$D87))</f>
        <v>1.9555105302101192</v>
      </c>
      <c r="K88" s="32">
        <f>IF('Log_working_2-way'!$D87="","",B88^('Log_working_2-way'!$D87))</f>
        <v>2.0465609413834396</v>
      </c>
      <c r="L88" s="37">
        <f t="shared" si="17"/>
        <v>0.51052631578947372</v>
      </c>
      <c r="M88" s="37">
        <f t="shared" si="18"/>
        <v>0.48947368421052634</v>
      </c>
      <c r="N88" s="38">
        <v>184</v>
      </c>
      <c r="O88" s="38">
        <f t="shared" si="19"/>
        <v>85.075268817204304</v>
      </c>
      <c r="P88" s="38">
        <f t="shared" si="20"/>
        <v>89.154639175257728</v>
      </c>
      <c r="Q88" s="38">
        <f t="shared" si="21"/>
        <v>94.845360824742272</v>
      </c>
      <c r="R88" s="38">
        <f t="shared" si="22"/>
        <v>98.924731182795696</v>
      </c>
      <c r="S88" s="39">
        <f t="shared" si="23"/>
        <v>-9.7700920075379685</v>
      </c>
      <c r="T88" s="39">
        <f t="shared" si="24"/>
        <v>-9.7700920075379685</v>
      </c>
      <c r="U88" t="s">
        <v>106</v>
      </c>
      <c r="V88" t="s">
        <v>206</v>
      </c>
      <c r="W88" t="s">
        <v>126</v>
      </c>
      <c r="X88" s="48" t="s">
        <v>280</v>
      </c>
      <c r="Y88" s="41"/>
    </row>
    <row r="89" spans="1:25" ht="15" x14ac:dyDescent="0.25">
      <c r="A89">
        <v>1.87</v>
      </c>
      <c r="B89">
        <v>1.93</v>
      </c>
      <c r="C89" s="29">
        <f t="shared" si="25"/>
        <v>5.2894073314676771E-2</v>
      </c>
      <c r="D89" s="30">
        <f>IF(OR($A89="",$B89=""),"",A89*'MPTO_working_2-way'!$G88)</f>
        <v>1.9689119170984457</v>
      </c>
      <c r="E89" s="32">
        <f>IF(OR($A89="",$B89=""),"",B89*'MPTO_working_2-way'!$G88)</f>
        <v>2.0320855614973259</v>
      </c>
      <c r="F89" s="30">
        <f>IF(OR($A89="",$B89=""),"",'MPTO_working_2-way'!D88)</f>
        <v>1.9672944318770271</v>
      </c>
      <c r="G89" s="32">
        <f>IF(OR($A89="",$B89=""),"",'MPTO_working_2-way'!E88)</f>
        <v>2.0338113888027949</v>
      </c>
      <c r="H89" s="30">
        <f>IF(OR($A89="",$B89=""),"",'OddsRatio_working_2-way'!M88)</f>
        <v>1.9672041516493519</v>
      </c>
      <c r="I89" s="30">
        <f>IF(OR($A89="",$B89=""),"",'OddsRatio_working_2-way'!N88)</f>
        <v>2.0339078862458586</v>
      </c>
      <c r="J89" s="30">
        <f>IF('Log_working_2-way'!$D88="","",A89^('Log_working_2-way'!$D88))</f>
        <v>1.9664563180322503</v>
      </c>
      <c r="K89" s="32">
        <f>IF('Log_working_2-way'!$D88="","",B89^('Log_working_2-way'!$D88))</f>
        <v>2.0347079131673405</v>
      </c>
      <c r="L89" s="37">
        <f t="shared" si="17"/>
        <v>0.50789473684210529</v>
      </c>
      <c r="M89" s="37">
        <f t="shared" si="18"/>
        <v>0.49210526315789482</v>
      </c>
      <c r="N89" s="38">
        <v>185</v>
      </c>
      <c r="O89" s="38">
        <f t="shared" si="19"/>
        <v>86.069518716577548</v>
      </c>
      <c r="P89" s="38">
        <f t="shared" si="20"/>
        <v>89.145077720207269</v>
      </c>
      <c r="Q89" s="38">
        <f t="shared" si="21"/>
        <v>95.85492227979276</v>
      </c>
      <c r="R89" s="38">
        <f t="shared" si="22"/>
        <v>98.930481283422438</v>
      </c>
      <c r="S89" s="39">
        <f t="shared" si="23"/>
        <v>-9.7854035632152119</v>
      </c>
      <c r="T89" s="39">
        <f t="shared" si="24"/>
        <v>-9.7854035632151692</v>
      </c>
      <c r="U89" t="s">
        <v>133</v>
      </c>
      <c r="V89" t="s">
        <v>207</v>
      </c>
      <c r="W89" t="s">
        <v>126</v>
      </c>
      <c r="X89" s="48" t="s">
        <v>280</v>
      </c>
      <c r="Y89" s="41"/>
    </row>
    <row r="90" spans="1:25" ht="15" x14ac:dyDescent="0.25">
      <c r="A90">
        <v>1.91</v>
      </c>
      <c r="B90">
        <v>1.89</v>
      </c>
      <c r="C90" s="29">
        <f t="shared" si="25"/>
        <v>5.2660738524612949E-2</v>
      </c>
      <c r="D90" s="30">
        <f>IF(OR($A90="",$B90=""),"",A90*'MPTO_working_2-way'!$G89)</f>
        <v>2.0105820105820107</v>
      </c>
      <c r="E90" s="32">
        <f>IF(OR($A90="",$B90=""),"",B90*'MPTO_working_2-way'!$G89)</f>
        <v>1.9895287958115184</v>
      </c>
      <c r="F90" s="30">
        <f>IF(OR($A90="",$B90=""),"",'MPTO_working_2-way'!D89)</f>
        <v>2.0111423716538068</v>
      </c>
      <c r="G90" s="32">
        <f>IF(OR($A90="",$B90=""),"",'MPTO_working_2-way'!E89)</f>
        <v>1.9889804126835451</v>
      </c>
      <c r="H90" s="30">
        <f>IF(OR($A90="",$B90=""),"",'OddsRatio_working_2-way'!M89)</f>
        <v>2.0111735311569228</v>
      </c>
      <c r="I90" s="30">
        <f>IF(OR($A90="",$B90=""),"",'OddsRatio_working_2-way'!N89)</f>
        <v>1.9889499370655614</v>
      </c>
      <c r="J90" s="30">
        <f>IF('Log_working_2-way'!$D89="","",A90^('Log_working_2-way'!$D89))</f>
        <v>2.0114329967888307</v>
      </c>
      <c r="K90" s="32">
        <f>IF('Log_working_2-way'!$D89="","",B90^('Log_working_2-way'!$D89))</f>
        <v>1.9886962390721554</v>
      </c>
      <c r="L90" s="37">
        <f t="shared" si="17"/>
        <v>0.49736842105263157</v>
      </c>
      <c r="M90" s="37">
        <f t="shared" si="18"/>
        <v>0.50263157894736843</v>
      </c>
      <c r="N90" s="38">
        <v>186</v>
      </c>
      <c r="O90" s="38">
        <f t="shared" si="19"/>
        <v>88.617801047120409</v>
      </c>
      <c r="P90" s="38">
        <f t="shared" si="20"/>
        <v>87.587301587301582</v>
      </c>
      <c r="Q90" s="38">
        <f t="shared" si="21"/>
        <v>98.412698412698433</v>
      </c>
      <c r="R90" s="38">
        <f t="shared" si="22"/>
        <v>97.382198952879577</v>
      </c>
      <c r="S90" s="39">
        <f t="shared" si="23"/>
        <v>-9.7948973655780236</v>
      </c>
      <c r="T90" s="39">
        <f t="shared" si="24"/>
        <v>-9.7948973655779952</v>
      </c>
      <c r="U90" t="s">
        <v>208</v>
      </c>
      <c r="V90" t="s">
        <v>130</v>
      </c>
      <c r="W90" t="s">
        <v>126</v>
      </c>
      <c r="X90" s="48" t="s">
        <v>280</v>
      </c>
      <c r="Y90" s="41"/>
    </row>
    <row r="91" spans="1:25" ht="15" x14ac:dyDescent="0.25">
      <c r="A91">
        <v>1.98</v>
      </c>
      <c r="B91">
        <v>1.83</v>
      </c>
      <c r="C91" s="29">
        <f t="shared" si="25"/>
        <v>5.1498592482198902E-2</v>
      </c>
      <c r="D91" s="30">
        <f>IF(OR($A91="",$B91=""),"",A91*'MPTO_working_2-way'!$G90)</f>
        <v>2.081967213114754</v>
      </c>
      <c r="E91" s="32">
        <f>IF(OR($A91="",$B91=""),"",B91*'MPTO_working_2-way'!$G90)</f>
        <v>1.9242424242424241</v>
      </c>
      <c r="F91" s="30">
        <f>IF(OR($A91="",$B91=""),"",'MPTO_working_2-way'!D90)</f>
        <v>2.0863707030575225</v>
      </c>
      <c r="G91" s="32">
        <f>IF(OR($A91="",$B91=""),"",'MPTO_working_2-way'!E90)</f>
        <v>1.9204961043091109</v>
      </c>
      <c r="H91" s="30">
        <f>IF(OR($A91="",$B91=""),"",'OddsRatio_working_2-way'!M90)</f>
        <v>2.0866107359888657</v>
      </c>
      <c r="I91" s="30">
        <f>IF(OR($A91="",$B91=""),"",'OddsRatio_working_2-way'!N90)</f>
        <v>1.9202927661946518</v>
      </c>
      <c r="J91" s="30">
        <f>IF('Log_working_2-way'!$D90="","",A91^('Log_working_2-way'!$D90))</f>
        <v>2.0886540321581353</v>
      </c>
      <c r="K91" s="32">
        <f>IF('Log_working_2-way'!$D90="","",B91^('Log_working_2-way'!$D90))</f>
        <v>1.9185654675033876</v>
      </c>
      <c r="L91" s="37">
        <f t="shared" si="17"/>
        <v>0.48031496062992129</v>
      </c>
      <c r="M91" s="37">
        <f t="shared" si="18"/>
        <v>0.51968503937007882</v>
      </c>
      <c r="N91" s="38">
        <v>187</v>
      </c>
      <c r="O91" s="38">
        <f t="shared" si="19"/>
        <v>92.555555555555557</v>
      </c>
      <c r="P91" s="38">
        <f t="shared" si="20"/>
        <v>84.814207650273232</v>
      </c>
      <c r="Q91" s="38">
        <f t="shared" si="21"/>
        <v>102.18579234972677</v>
      </c>
      <c r="R91" s="38">
        <f t="shared" si="22"/>
        <v>94.444444444444457</v>
      </c>
      <c r="S91" s="39">
        <f t="shared" si="23"/>
        <v>-9.6302367941712106</v>
      </c>
      <c r="T91" s="39">
        <f t="shared" si="24"/>
        <v>-9.6302367941712248</v>
      </c>
      <c r="U91" t="s">
        <v>209</v>
      </c>
      <c r="V91" t="s">
        <v>107</v>
      </c>
      <c r="W91" t="s">
        <v>126</v>
      </c>
      <c r="X91" s="48" t="s">
        <v>280</v>
      </c>
      <c r="Y91" s="41"/>
    </row>
    <row r="92" spans="1:25" ht="15" x14ac:dyDescent="0.25">
      <c r="A92">
        <v>1.8</v>
      </c>
      <c r="B92">
        <v>2.0099999999999998</v>
      </c>
      <c r="C92" s="29">
        <f t="shared" si="25"/>
        <v>5.3067993366501032E-2</v>
      </c>
      <c r="D92" s="30">
        <f>IF(OR($A92="",$B92=""),"",A92*'MPTO_working_2-way'!$G91)</f>
        <v>1.8955223880597019</v>
      </c>
      <c r="E92" s="32">
        <f>IF(OR($A92="",$B92=""),"",B92*'MPTO_working_2-way'!$G91)</f>
        <v>2.1166666666666667</v>
      </c>
      <c r="F92" s="30">
        <f>IF(OR($A92="",$B92=""),"",'MPTO_working_2-way'!D91)</f>
        <v>1.8902821316614424</v>
      </c>
      <c r="G92" s="32">
        <f>IF(OR($A92="",$B92=""),"",'MPTO_working_2-way'!E91)</f>
        <v>2.1232394366197185</v>
      </c>
      <c r="H92" s="30">
        <f>IF(OR($A92="",$B92=""),"",'OddsRatio_working_2-way'!M91)</f>
        <v>1.88998831897997</v>
      </c>
      <c r="I92" s="30">
        <f>IF(OR($A92="",$B92=""),"",'OddsRatio_working_2-way'!N91)</f>
        <v>2.1236102527122118</v>
      </c>
      <c r="J92" s="30">
        <f>IF('Log_working_2-way'!$D91="","",A92^('Log_working_2-way'!$D91))</f>
        <v>1.8875714220239754</v>
      </c>
      <c r="K92" s="32">
        <f>IF('Log_working_2-way'!$D91="","",B92^('Log_working_2-way'!$D91))</f>
        <v>2.1266698940329505</v>
      </c>
      <c r="L92" s="37">
        <f t="shared" si="17"/>
        <v>0.52755905511811019</v>
      </c>
      <c r="M92" s="37">
        <f t="shared" si="18"/>
        <v>0.47244094488188976</v>
      </c>
      <c r="N92" s="38">
        <v>188</v>
      </c>
      <c r="O92" s="38">
        <f t="shared" si="19"/>
        <v>83.555555555555571</v>
      </c>
      <c r="P92" s="38">
        <f t="shared" si="20"/>
        <v>94.467661691542276</v>
      </c>
      <c r="Q92" s="38">
        <f t="shared" si="21"/>
        <v>93.532338308457724</v>
      </c>
      <c r="R92" s="38">
        <f t="shared" si="22"/>
        <v>104.44444444444444</v>
      </c>
      <c r="S92" s="39">
        <f t="shared" si="23"/>
        <v>-9.9767827529021531</v>
      </c>
      <c r="T92" s="39">
        <f t="shared" si="24"/>
        <v>-9.9767827529021673</v>
      </c>
      <c r="U92" t="s">
        <v>100</v>
      </c>
      <c r="V92" t="s">
        <v>99</v>
      </c>
      <c r="W92" t="s">
        <v>126</v>
      </c>
      <c r="X92" s="48" t="s">
        <v>280</v>
      </c>
      <c r="Y92" s="41"/>
    </row>
    <row r="93" spans="1:25" ht="15" x14ac:dyDescent="0.25">
      <c r="A93">
        <v>2.11</v>
      </c>
      <c r="B93">
        <v>1.72</v>
      </c>
      <c r="C93" s="29">
        <f t="shared" si="25"/>
        <v>5.5328998126308981E-2</v>
      </c>
      <c r="D93" s="30">
        <f>IF(OR($A93="",$B93=""),"",A93*'MPTO_working_2-way'!$G92)</f>
        <v>2.226744186046512</v>
      </c>
      <c r="E93" s="32">
        <f>IF(OR($A93="",$B93=""),"",B93*'MPTO_working_2-way'!$G92)</f>
        <v>1.8151658767772514</v>
      </c>
      <c r="F93" s="30">
        <f>IF(OR($A93="",$B93=""),"",'MPTO_working_2-way'!D92)</f>
        <v>2.2408001975796497</v>
      </c>
      <c r="G93" s="32">
        <f>IF(OR($A93="",$B93=""),"",'MPTO_working_2-way'!E92)</f>
        <v>1.8059315286624205</v>
      </c>
      <c r="H93" s="30">
        <f>IF(OR($A93="",$B93=""),"",'OddsRatio_working_2-way'!M92)</f>
        <v>2.2416387021459454</v>
      </c>
      <c r="I93" s="30">
        <f>IF(OR($A93="",$B93=""),"",'OddsRatio_working_2-way'!N92)</f>
        <v>1.8053872662568289</v>
      </c>
      <c r="J93" s="30">
        <f>IF('Log_working_2-way'!$D92="","",A93^('Log_working_2-way'!$D92))</f>
        <v>2.2482364933064694</v>
      </c>
      <c r="K93" s="32">
        <f>IF('Log_working_2-way'!$D92="","",B93^('Log_working_2-way'!$D92))</f>
        <v>1.8011302388288697</v>
      </c>
      <c r="L93" s="37">
        <f t="shared" si="17"/>
        <v>0.44908616187989547</v>
      </c>
      <c r="M93" s="37">
        <f t="shared" si="18"/>
        <v>0.55091383812010442</v>
      </c>
      <c r="N93" s="38">
        <v>189</v>
      </c>
      <c r="O93" s="38">
        <f t="shared" si="19"/>
        <v>99.426540284360172</v>
      </c>
      <c r="P93" s="38">
        <f t="shared" si="20"/>
        <v>79.116279069767444</v>
      </c>
      <c r="Q93" s="38">
        <f t="shared" si="21"/>
        <v>109.88372093023257</v>
      </c>
      <c r="R93" s="38">
        <f t="shared" si="22"/>
        <v>89.573459715639814</v>
      </c>
      <c r="S93" s="39">
        <f t="shared" si="23"/>
        <v>-10.457180645872398</v>
      </c>
      <c r="T93" s="39">
        <f t="shared" si="24"/>
        <v>-10.45718064587237</v>
      </c>
      <c r="U93" t="s">
        <v>210</v>
      </c>
      <c r="V93" t="s">
        <v>105</v>
      </c>
      <c r="W93" t="s">
        <v>126</v>
      </c>
      <c r="X93" s="48" t="s">
        <v>280</v>
      </c>
      <c r="Y93" s="41"/>
    </row>
    <row r="94" spans="1:25" ht="15" x14ac:dyDescent="0.25">
      <c r="A94">
        <v>2.15</v>
      </c>
      <c r="B94">
        <v>1.76</v>
      </c>
      <c r="C94" s="29">
        <f t="shared" si="25"/>
        <v>3.3298097251585723E-2</v>
      </c>
      <c r="D94" s="30">
        <f>IF(OR($A94="",$B94=""),"",A94*'MPTO_working_2-way'!$G93)</f>
        <v>2.2215909090909092</v>
      </c>
      <c r="E94" s="32">
        <f>IF(OR($A94="",$B94=""),"",B94*'MPTO_working_2-way'!$G93)</f>
        <v>1.8186046511627909</v>
      </c>
      <c r="F94" s="30">
        <f>IF(OR($A94="",$B94=""),"",'MPTO_working_2-way'!D93)</f>
        <v>2.2298173246906305</v>
      </c>
      <c r="G94" s="32">
        <f>IF(OR($A94="",$B94=""),"",'MPTO_working_2-way'!E93)</f>
        <v>1.8131288931480596</v>
      </c>
      <c r="H94" s="30">
        <f>IF(OR($A94="",$B94=""),"",'OddsRatio_working_2-way'!M93)</f>
        <v>2.2301048307916052</v>
      </c>
      <c r="I94" s="30">
        <f>IF(OR($A94="",$B94=""),"",'OddsRatio_working_2-way'!N93)</f>
        <v>1.8129388446970602</v>
      </c>
      <c r="J94" s="30">
        <f>IF('Log_working_2-way'!$D93="","",A94^('Log_working_2-way'!$D93))</f>
        <v>2.2338767288490446</v>
      </c>
      <c r="K94" s="32">
        <f>IF('Log_working_2-way'!$D93="","",B94^('Log_working_2-way'!$D93))</f>
        <v>1.8104537322239227</v>
      </c>
      <c r="L94" s="37">
        <f t="shared" si="17"/>
        <v>0.45012787723785164</v>
      </c>
      <c r="M94" s="37">
        <f t="shared" si="18"/>
        <v>0.54987212276214825</v>
      </c>
      <c r="N94" s="38">
        <v>190</v>
      </c>
      <c r="O94" s="38">
        <f t="shared" si="19"/>
        <v>101.62790697674419</v>
      </c>
      <c r="P94" s="38">
        <f t="shared" si="20"/>
        <v>82.045454545454547</v>
      </c>
      <c r="Q94" s="38">
        <f t="shared" si="21"/>
        <v>107.95454545454547</v>
      </c>
      <c r="R94" s="38">
        <f t="shared" si="22"/>
        <v>88.372093023255815</v>
      </c>
      <c r="S94" s="39">
        <f t="shared" si="23"/>
        <v>-6.3266384778012821</v>
      </c>
      <c r="T94" s="39">
        <f t="shared" si="24"/>
        <v>-6.3266384778012679</v>
      </c>
      <c r="U94" t="s">
        <v>138</v>
      </c>
      <c r="V94" t="s">
        <v>159</v>
      </c>
      <c r="W94" t="s">
        <v>180</v>
      </c>
      <c r="X94" s="48" t="s">
        <v>280</v>
      </c>
      <c r="Y94" s="41"/>
    </row>
    <row r="95" spans="1:25" ht="15" x14ac:dyDescent="0.25">
      <c r="A95">
        <v>2.1800000000000002</v>
      </c>
      <c r="B95">
        <v>1.67</v>
      </c>
      <c r="C95" s="29">
        <f t="shared" si="25"/>
        <v>5.7517991539856039E-2</v>
      </c>
      <c r="D95" s="30">
        <f>IF(OR($A95="",$B95=""),"",A95*'MPTO_working_2-way'!$G94)</f>
        <v>2.3053892215568865</v>
      </c>
      <c r="E95" s="32">
        <f>IF(OR($A95="",$B95=""),"",B95*'MPTO_working_2-way'!$G94)</f>
        <v>1.7660550458715596</v>
      </c>
      <c r="F95" s="30">
        <f>IF(OR($A95="",$B95=""),"",'MPTO_working_2-way'!D94)</f>
        <v>2.3258161374816329</v>
      </c>
      <c r="G95" s="32">
        <f>IF(OR($A95="",$B95=""),"",'MPTO_working_2-way'!E94)</f>
        <v>1.754252397243772</v>
      </c>
      <c r="H95" s="30">
        <f>IF(OR($A95="",$B95=""),"",'OddsRatio_working_2-way'!M94)</f>
        <v>2.327099856774443</v>
      </c>
      <c r="I95" s="30">
        <f>IF(OR($A95="",$B95=""),"",'OddsRatio_working_2-way'!N94)</f>
        <v>1.7535228000329461</v>
      </c>
      <c r="J95" s="30">
        <f>IF('Log_working_2-way'!$D94="","",A95^('Log_working_2-way'!$D94))</f>
        <v>2.3367577330696232</v>
      </c>
      <c r="K95" s="32">
        <f>IF('Log_working_2-way'!$D94="","",B95^('Log_working_2-way'!$D94))</f>
        <v>1.748078709595247</v>
      </c>
      <c r="L95" s="37">
        <f t="shared" si="17"/>
        <v>0.43376623376623369</v>
      </c>
      <c r="M95" s="37">
        <f t="shared" si="18"/>
        <v>0.5662337662337662</v>
      </c>
      <c r="N95" s="38">
        <v>191</v>
      </c>
      <c r="O95" s="38">
        <f t="shared" si="19"/>
        <v>103.38532110091745</v>
      </c>
      <c r="P95" s="38">
        <f t="shared" si="20"/>
        <v>76.628742514970043</v>
      </c>
      <c r="Q95" s="38">
        <f t="shared" si="21"/>
        <v>114.37125748502996</v>
      </c>
      <c r="R95" s="38">
        <f t="shared" si="22"/>
        <v>87.614678899082563</v>
      </c>
      <c r="S95" s="39">
        <f t="shared" si="23"/>
        <v>-10.985936384112506</v>
      </c>
      <c r="T95" s="39">
        <f t="shared" si="24"/>
        <v>-10.98593638411252</v>
      </c>
      <c r="U95" t="s">
        <v>110</v>
      </c>
      <c r="V95" t="s">
        <v>164</v>
      </c>
      <c r="W95" t="s">
        <v>127</v>
      </c>
      <c r="X95" s="48" t="s">
        <v>280</v>
      </c>
      <c r="Y95" s="41"/>
    </row>
    <row r="96" spans="1:25" ht="15" x14ac:dyDescent="0.25">
      <c r="A96">
        <v>2.0299999999999998</v>
      </c>
      <c r="B96">
        <v>1.79</v>
      </c>
      <c r="C96" s="29">
        <f t="shared" si="25"/>
        <v>5.1270055315518537E-2</v>
      </c>
      <c r="D96" s="30">
        <f>IF(OR($A96="",$B96=""),"",A96*'MPTO_working_2-way'!$G95)</f>
        <v>2.1340782122905022</v>
      </c>
      <c r="E96" s="32">
        <f>IF(OR($A96="",$B96=""),"",B96*'MPTO_working_2-way'!$G95)</f>
        <v>1.8817733990147782</v>
      </c>
      <c r="F96" s="30">
        <f>IF(OR($A96="",$B96=""),"",'MPTO_working_2-way'!D95)</f>
        <v>2.1414385478975744</v>
      </c>
      <c r="G96" s="32">
        <f>IF(OR($A96="",$B96=""),"",'MPTO_working_2-way'!E95)</f>
        <v>1.8760874616000205</v>
      </c>
      <c r="H96" s="30">
        <f>IF(OR($A96="",$B96=""),"",'OddsRatio_working_2-way'!M95)</f>
        <v>2.1418395107695432</v>
      </c>
      <c r="I96" s="30">
        <f>IF(OR($A96="",$B96=""),"",'OddsRatio_working_2-way'!N95)</f>
        <v>1.8757798189397472</v>
      </c>
      <c r="J96" s="30">
        <f>IF('Log_working_2-way'!$D95="","",A96^('Log_working_2-way'!$D95))</f>
        <v>2.1452627032418197</v>
      </c>
      <c r="K96" s="32">
        <f>IF('Log_working_2-way'!$D95="","",B96^('Log_working_2-way'!$D95))</f>
        <v>1.8731621113375483</v>
      </c>
      <c r="L96" s="37">
        <f t="shared" si="17"/>
        <v>0.46858638743455511</v>
      </c>
      <c r="M96" s="37">
        <f t="shared" si="18"/>
        <v>0.53141361256544506</v>
      </c>
      <c r="N96" s="38">
        <v>192</v>
      </c>
      <c r="O96" s="38">
        <f t="shared" si="19"/>
        <v>97.418719211822662</v>
      </c>
      <c r="P96" s="38">
        <f t="shared" si="20"/>
        <v>84.737430167597765</v>
      </c>
      <c r="Q96" s="38">
        <f t="shared" si="21"/>
        <v>107.26256983240222</v>
      </c>
      <c r="R96" s="38">
        <f t="shared" si="22"/>
        <v>94.581280788177352</v>
      </c>
      <c r="S96" s="39">
        <f t="shared" si="23"/>
        <v>-9.8438506205795591</v>
      </c>
      <c r="T96" s="39">
        <f t="shared" si="24"/>
        <v>-9.8438506205795875</v>
      </c>
      <c r="U96" t="s">
        <v>165</v>
      </c>
      <c r="V96" t="s">
        <v>113</v>
      </c>
      <c r="W96" t="s">
        <v>127</v>
      </c>
      <c r="X96" s="48" t="s">
        <v>280</v>
      </c>
      <c r="Y96" s="41"/>
    </row>
    <row r="97" spans="1:25" ht="15" x14ac:dyDescent="0.25">
      <c r="A97">
        <v>2.0499999999999998</v>
      </c>
      <c r="B97">
        <v>1.76</v>
      </c>
      <c r="C97" s="29">
        <f t="shared" si="25"/>
        <v>5.598669623059882E-2</v>
      </c>
      <c r="D97" s="30">
        <f>IF(OR($A97="",$B97=""),"",A97*'MPTO_working_2-way'!$G96)</f>
        <v>2.1647727272727275</v>
      </c>
      <c r="E97" s="32">
        <f>IF(OR($A97="",$B97=""),"",B97*'MPTO_working_2-way'!$G96)</f>
        <v>1.858536585365854</v>
      </c>
      <c r="F97" s="30">
        <f>IF(OR($A97="",$B97=""),"",'MPTO_working_2-way'!D96)</f>
        <v>2.1748040988547319</v>
      </c>
      <c r="G97" s="32">
        <f>IF(OR($A97="",$B97=""),"",'MPTO_working_2-way'!E96)</f>
        <v>1.8512057465366858</v>
      </c>
      <c r="H97" s="30">
        <f>IF(OR($A97="",$B97=""),"",'OddsRatio_working_2-way'!M96)</f>
        <v>2.1754058649540684</v>
      </c>
      <c r="I97" s="30">
        <f>IF(OR($A97="",$B97=""),"",'OddsRatio_working_2-way'!N96)</f>
        <v>1.8507699593953257</v>
      </c>
      <c r="J97" s="30">
        <f>IF('Log_working_2-way'!$D96="","",A97^('Log_working_2-way'!$D96))</f>
        <v>2.1801011305976625</v>
      </c>
      <c r="K97" s="32">
        <f>IF('Log_working_2-way'!$D96="","",B97^('Log_working_2-way'!$D96))</f>
        <v>1.8473850029200891</v>
      </c>
      <c r="L97" s="37">
        <f t="shared" si="17"/>
        <v>0.46194225721784771</v>
      </c>
      <c r="M97" s="37">
        <f t="shared" si="18"/>
        <v>0.53805774278215213</v>
      </c>
      <c r="N97" s="38">
        <v>193</v>
      </c>
      <c r="O97" s="38">
        <f t="shared" si="19"/>
        <v>98.853658536585357</v>
      </c>
      <c r="P97" s="38">
        <f t="shared" si="20"/>
        <v>83.340909090909108</v>
      </c>
      <c r="Q97" s="38">
        <f t="shared" si="21"/>
        <v>109.65909090909092</v>
      </c>
      <c r="R97" s="38">
        <f t="shared" si="22"/>
        <v>94.146341463414643</v>
      </c>
      <c r="S97" s="39">
        <f t="shared" si="23"/>
        <v>-10.805432372505564</v>
      </c>
      <c r="T97" s="39">
        <f t="shared" si="24"/>
        <v>-10.805432372505535</v>
      </c>
      <c r="U97" t="s">
        <v>211</v>
      </c>
      <c r="V97" t="s">
        <v>111</v>
      </c>
      <c r="W97" t="s">
        <v>127</v>
      </c>
      <c r="X97" s="48" t="s">
        <v>280</v>
      </c>
      <c r="Y97" s="41"/>
    </row>
    <row r="98" spans="1:25" ht="15" x14ac:dyDescent="0.25">
      <c r="A98">
        <v>1.96</v>
      </c>
      <c r="B98">
        <v>1.84</v>
      </c>
      <c r="C98" s="29">
        <f t="shared" si="25"/>
        <v>5.3682342502218372E-2</v>
      </c>
      <c r="D98" s="30">
        <f>IF(OR($A98="",$B98=""),"",A98*'MPTO_working_2-way'!$G97)</f>
        <v>2.0652173913043481</v>
      </c>
      <c r="E98" s="32">
        <f>IF(OR($A98="",$B98=""),"",B98*'MPTO_working_2-way'!$G97)</f>
        <v>1.9387755102040818</v>
      </c>
      <c r="F98" s="30">
        <f>IF(OR($A98="",$B98=""),"",'MPTO_working_2-way'!D97)</f>
        <v>2.0688389169343737</v>
      </c>
      <c r="G98" s="32">
        <f>IF(OR($A98="",$B98=""),"",'MPTO_working_2-way'!E97)</f>
        <v>1.9355946758265352</v>
      </c>
      <c r="H98" s="30">
        <f>IF(OR($A98="",$B98=""),"",'OddsRatio_working_2-way'!M97)</f>
        <v>2.0690449676496976</v>
      </c>
      <c r="I98" s="30">
        <f>IF(OR($A98="",$B98=""),"",'OddsRatio_working_2-way'!N97)</f>
        <v>1.9354143466934854</v>
      </c>
      <c r="J98" s="30">
        <f>IF('Log_working_2-way'!$D97="","",A98^('Log_working_2-way'!$D97))</f>
        <v>2.0707275413491004</v>
      </c>
      <c r="K98" s="32">
        <f>IF('Log_working_2-way'!$D97="","",B98^('Log_working_2-way'!$D97))</f>
        <v>1.9339444082463377</v>
      </c>
      <c r="L98" s="37">
        <f t="shared" si="17"/>
        <v>0.48421052631578942</v>
      </c>
      <c r="M98" s="37">
        <f t="shared" si="18"/>
        <v>0.51578947368421046</v>
      </c>
      <c r="N98" s="38">
        <v>194</v>
      </c>
      <c r="O98" s="38">
        <f t="shared" si="19"/>
        <v>95.020408163265316</v>
      </c>
      <c r="P98" s="38">
        <f t="shared" si="20"/>
        <v>88.565217391304358</v>
      </c>
      <c r="Q98" s="38">
        <f t="shared" si="21"/>
        <v>105.43478260869564</v>
      </c>
      <c r="R98" s="38">
        <f t="shared" si="22"/>
        <v>98.979591836734699</v>
      </c>
      <c r="S98" s="39">
        <f t="shared" si="23"/>
        <v>-10.414374445430326</v>
      </c>
      <c r="T98" s="39">
        <f t="shared" si="24"/>
        <v>-10.41437444543034</v>
      </c>
      <c r="U98" t="s">
        <v>212</v>
      </c>
      <c r="V98" t="s">
        <v>109</v>
      </c>
      <c r="W98" t="s">
        <v>127</v>
      </c>
      <c r="X98" s="48" t="s">
        <v>280</v>
      </c>
      <c r="Y98" s="41"/>
    </row>
    <row r="99" spans="1:25" ht="15" x14ac:dyDescent="0.25">
      <c r="A99">
        <v>1.81</v>
      </c>
      <c r="B99">
        <v>2</v>
      </c>
      <c r="C99" s="29">
        <f t="shared" si="25"/>
        <v>5.2486187845303789E-2</v>
      </c>
      <c r="D99" s="30">
        <f>IF(OR($A99="",$B99=""),"",A99*'MPTO_working_2-way'!$G98)</f>
        <v>1.9049999999999998</v>
      </c>
      <c r="E99" s="32">
        <f>IF(OR($A99="",$B99=""),"",B99*'MPTO_working_2-way'!$G98)</f>
        <v>2.1049723756906076</v>
      </c>
      <c r="F99" s="30">
        <f>IF(OR($A99="",$B99=""),"",'MPTO_working_2-way'!D98)</f>
        <v>1.9002624671916009</v>
      </c>
      <c r="G99" s="32">
        <f>IF(OR($A99="",$B99=""),"",'MPTO_working_2-way'!E98)</f>
        <v>2.1107871720116615</v>
      </c>
      <c r="H99" s="30">
        <f>IF(OR($A99="",$B99=""),"",'OddsRatio_working_2-way'!M98)</f>
        <v>1.8999999999999992</v>
      </c>
      <c r="I99" s="30">
        <f>IF(OR($A99="",$B99=""),"",'OddsRatio_working_2-way'!N98)</f>
        <v>2.1111111111111112</v>
      </c>
      <c r="J99" s="30">
        <f>IF('Log_working_2-way'!$D98="","",A99^('Log_working_2-way'!$D98))</f>
        <v>1.8978153207280555</v>
      </c>
      <c r="K99" s="32">
        <f>IF('Log_working_2-way'!$D98="","",B99^('Log_working_2-way'!$D98))</f>
        <v>2.1138148090273745</v>
      </c>
      <c r="L99" s="37">
        <f t="shared" si="17"/>
        <v>0.52493438320209984</v>
      </c>
      <c r="M99" s="37">
        <f t="shared" si="18"/>
        <v>0.47506561679790033</v>
      </c>
      <c r="N99" s="38">
        <v>195</v>
      </c>
      <c r="O99" s="38">
        <f t="shared" si="19"/>
        <v>87.265193370165747</v>
      </c>
      <c r="P99" s="38">
        <f t="shared" si="20"/>
        <v>97.5</v>
      </c>
      <c r="Q99" s="38">
        <f t="shared" si="21"/>
        <v>97.5</v>
      </c>
      <c r="R99" s="38">
        <f t="shared" si="22"/>
        <v>107.73480662983427</v>
      </c>
      <c r="S99" s="39">
        <f t="shared" si="23"/>
        <v>-10.234806629834253</v>
      </c>
      <c r="T99" s="39">
        <f t="shared" si="24"/>
        <v>-10.234806629834267</v>
      </c>
      <c r="U99" t="s">
        <v>213</v>
      </c>
      <c r="V99" t="s">
        <v>114</v>
      </c>
      <c r="W99" t="s">
        <v>68</v>
      </c>
      <c r="X99" s="48" t="s">
        <v>280</v>
      </c>
      <c r="Y99" s="41"/>
    </row>
    <row r="100" spans="1:25" ht="15" x14ac:dyDescent="0.25">
      <c r="A100">
        <v>1.86</v>
      </c>
      <c r="B100">
        <v>1.96</v>
      </c>
      <c r="C100" s="29">
        <f t="shared" si="25"/>
        <v>4.7838490234803466E-2</v>
      </c>
      <c r="D100" s="30">
        <f>IF(OR($A100="",$B100=""),"",A100*'MPTO_working_2-way'!$G99)</f>
        <v>1.9489795918367345</v>
      </c>
      <c r="E100" s="32">
        <f>IF(OR($A100="",$B100=""),"",B100*'MPTO_working_2-way'!$G99)</f>
        <v>2.0537634408602146</v>
      </c>
      <c r="F100" s="30">
        <f>IF(OR($A100="",$B100=""),"",'MPTO_working_2-way'!D99)</f>
        <v>1.9466040153780435</v>
      </c>
      <c r="G100" s="32">
        <f>IF(OR($A100="",$B100=""),"",'MPTO_working_2-way'!E99)</f>
        <v>2.0564079422382671</v>
      </c>
      <c r="H100" s="30">
        <f>IF(OR($A100="",$B100=""),"",'OddsRatio_working_2-way'!M99)</f>
        <v>1.9464847243000454</v>
      </c>
      <c r="I100" s="30">
        <f>IF(OR($A100="",$B100=""),"",'OddsRatio_working_2-way'!N99)</f>
        <v>2.0565410875907482</v>
      </c>
      <c r="J100" s="30">
        <f>IF('Log_working_2-way'!$D99="","",A100^('Log_working_2-way'!$D99))</f>
        <v>1.9453918188381349</v>
      </c>
      <c r="K100" s="32">
        <f>IF('Log_working_2-way'!$D99="","",B100^('Log_working_2-way'!$D99))</f>
        <v>2.0577624854299059</v>
      </c>
      <c r="L100" s="37">
        <f t="shared" si="17"/>
        <v>0.51308900523560219</v>
      </c>
      <c r="M100" s="37">
        <f t="shared" si="18"/>
        <v>0.48691099476439803</v>
      </c>
      <c r="N100" s="38">
        <v>196</v>
      </c>
      <c r="O100" s="38">
        <f t="shared" si="19"/>
        <v>90.623655913978496</v>
      </c>
      <c r="P100" s="38">
        <f t="shared" si="20"/>
        <v>95.999999999999986</v>
      </c>
      <c r="Q100" s="38">
        <f t="shared" si="21"/>
        <v>100</v>
      </c>
      <c r="R100" s="38">
        <f t="shared" si="22"/>
        <v>105.3763440860215</v>
      </c>
      <c r="S100" s="39">
        <f t="shared" si="23"/>
        <v>-9.3763440860215042</v>
      </c>
      <c r="T100" s="39">
        <f t="shared" si="24"/>
        <v>-9.3763440860215184</v>
      </c>
      <c r="U100" t="s">
        <v>214</v>
      </c>
      <c r="V100" t="s">
        <v>215</v>
      </c>
      <c r="W100" t="s">
        <v>68</v>
      </c>
      <c r="X100" s="48" t="s">
        <v>280</v>
      </c>
      <c r="Y100" s="41"/>
    </row>
    <row r="101" spans="1:25" s="35" customFormat="1" ht="15" x14ac:dyDescent="0.25">
      <c r="A101">
        <v>1.74</v>
      </c>
      <c r="B101">
        <v>2.0699999999999998</v>
      </c>
      <c r="C101" s="29">
        <f t="shared" si="25"/>
        <v>5.7804431117774335E-2</v>
      </c>
      <c r="D101" s="30">
        <f>IF(OR($A101="",$B101=""),"",A101*'MPTO_working_2-way'!$G100)</f>
        <v>1.8405797101449273</v>
      </c>
      <c r="E101" s="32">
        <f>IF(OR($A101="",$B101=""),"",B101*'MPTO_working_2-way'!$G100)</f>
        <v>2.1896551724137927</v>
      </c>
      <c r="F101" s="30">
        <f>IF(OR($A101="",$B101=""),"",'MPTO_working_2-way'!D100)</f>
        <v>1.8321379520830152</v>
      </c>
      <c r="G101" s="32">
        <f>IF(OR($A101="",$B101=""),"",'MPTO_working_2-way'!E100)</f>
        <v>2.2017238217494954</v>
      </c>
      <c r="H101" s="30">
        <f>IF(OR($A101="",$B101=""),"",'OddsRatio_working_2-way'!M100)</f>
        <v>1.8316181726289591</v>
      </c>
      <c r="I101" s="30">
        <f>IF(OR($A101="",$B101=""),"",'OddsRatio_working_2-way'!N100)</f>
        <v>2.2024749252878184</v>
      </c>
      <c r="J101" s="30">
        <f>IF('Log_working_2-way'!$D100="","",A101^('Log_working_2-way'!$D100))</f>
        <v>1.8277169498181729</v>
      </c>
      <c r="K101" s="32">
        <f>IF('Log_working_2-way'!$D100="","",B101^('Log_working_2-way'!$D100))</f>
        <v>2.2081424697372372</v>
      </c>
      <c r="L101" s="37">
        <f t="shared" si="17"/>
        <v>0.54330708661417326</v>
      </c>
      <c r="M101" s="37">
        <f t="shared" si="18"/>
        <v>0.45669291338582685</v>
      </c>
      <c r="N101" s="38">
        <v>197</v>
      </c>
      <c r="O101" s="38">
        <f t="shared" si="19"/>
        <v>83.781609195402282</v>
      </c>
      <c r="P101" s="38">
        <f t="shared" si="20"/>
        <v>101.83091787439612</v>
      </c>
      <c r="Q101" s="38">
        <f t="shared" si="21"/>
        <v>95.169082125603879</v>
      </c>
      <c r="R101" s="38">
        <f t="shared" si="22"/>
        <v>113.21839080459769</v>
      </c>
      <c r="S101" s="39">
        <f t="shared" si="23"/>
        <v>-11.387472930201596</v>
      </c>
      <c r="T101" s="39">
        <f t="shared" si="24"/>
        <v>-11.387472930201568</v>
      </c>
      <c r="U101" t="s">
        <v>216</v>
      </c>
      <c r="V101" t="s">
        <v>115</v>
      </c>
      <c r="W101" t="s">
        <v>68</v>
      </c>
      <c r="X101" s="48" t="s">
        <v>280</v>
      </c>
      <c r="Y101" s="41"/>
    </row>
    <row r="102" spans="1:25" ht="15" x14ac:dyDescent="0.25">
      <c r="A102">
        <v>1.63</v>
      </c>
      <c r="B102">
        <v>2.2599999999999998</v>
      </c>
      <c r="C102" s="29">
        <f t="shared" si="25"/>
        <v>5.5974808621532146E-2</v>
      </c>
      <c r="D102" s="30">
        <f>IF(OR($A102="",$B102=""),"",A102*'MPTO_working_2-way'!$G101)</f>
        <v>1.7212389380530972</v>
      </c>
      <c r="E102" s="32">
        <f>IF(OR($A102="",$B102=""),"",B102*'MPTO_working_2-way'!$G101)</f>
        <v>2.3865030674846626</v>
      </c>
      <c r="F102" s="30">
        <f>IF(OR($A102="",$B102=""),"",'MPTO_working_2-way'!D101)</f>
        <v>1.7079141360285595</v>
      </c>
      <c r="G102" s="32">
        <f>IF(OR($A102="",$B102=""),"",'MPTO_working_2-way'!E101)</f>
        <v>2.4126006942170406</v>
      </c>
      <c r="H102" s="30">
        <f>IF(OR($A102="",$B102=""),"",'OddsRatio_working_2-way'!M101)</f>
        <v>1.7071067811865475</v>
      </c>
      <c r="I102" s="30">
        <f>IF(OR($A102="",$B102=""),"",'OddsRatio_working_2-way'!N101)</f>
        <v>2.4142135623730949</v>
      </c>
      <c r="J102" s="30">
        <f>IF('Log_working_2-way'!$D101="","",A102^('Log_working_2-way'!$D101))</f>
        <v>1.7009700374213639</v>
      </c>
      <c r="K102" s="32">
        <f>IF('Log_working_2-way'!$D101="","",B102^('Log_working_2-way'!$D101))</f>
        <v>2.4265944999233642</v>
      </c>
      <c r="L102" s="37">
        <f t="shared" si="17"/>
        <v>0.58097686375321345</v>
      </c>
      <c r="M102" s="37">
        <f t="shared" si="18"/>
        <v>0.41902313624678661</v>
      </c>
      <c r="N102" s="38">
        <v>198</v>
      </c>
      <c r="O102" s="38">
        <f t="shared" si="19"/>
        <v>76.527607361963163</v>
      </c>
      <c r="P102" s="38">
        <f t="shared" si="20"/>
        <v>110.38938053097344</v>
      </c>
      <c r="Q102" s="38">
        <f t="shared" si="21"/>
        <v>87.61061946902656</v>
      </c>
      <c r="R102" s="38">
        <f t="shared" si="22"/>
        <v>121.47239263803681</v>
      </c>
      <c r="S102" s="39">
        <f t="shared" si="23"/>
        <v>-11.083012107063396</v>
      </c>
      <c r="T102" s="39">
        <f t="shared" si="24"/>
        <v>-11.083012107063368</v>
      </c>
      <c r="U102" t="s">
        <v>217</v>
      </c>
      <c r="V102" t="s">
        <v>218</v>
      </c>
      <c r="W102" t="s">
        <v>68</v>
      </c>
      <c r="X102" s="48" t="s">
        <v>280</v>
      </c>
      <c r="Y102" s="41"/>
    </row>
    <row r="103" spans="1:25" ht="15" x14ac:dyDescent="0.25">
      <c r="A103">
        <v>1.72</v>
      </c>
      <c r="B103">
        <v>2.1</v>
      </c>
      <c r="C103" s="29">
        <f t="shared" si="25"/>
        <v>5.75858250276855E-2</v>
      </c>
      <c r="D103" s="30">
        <f>IF(OR($A103="",$B103=""),"",A103*'MPTO_working_2-way'!$G102)</f>
        <v>1.819047619047619</v>
      </c>
      <c r="E103" s="32">
        <f>IF(OR($A103="",$B103=""),"",B103*'MPTO_working_2-way'!$G102)</f>
        <v>2.2209302325581395</v>
      </c>
      <c r="F103" s="30">
        <f>IF(OR($A103="",$B103=""),"",'MPTO_working_2-way'!D102)</f>
        <v>1.8096192384769538</v>
      </c>
      <c r="G103" s="32">
        <f>IF(OR($A103="",$B103=""),"",'MPTO_working_2-way'!E102)</f>
        <v>2.2351485148514851</v>
      </c>
      <c r="H103" s="30">
        <f>IF(OR($A103="",$B103=""),"",'OddsRatio_working_2-way'!M102)</f>
        <v>1.8090398349558905</v>
      </c>
      <c r="I103" s="30">
        <f>IF(OR($A103="",$B103=""),"",'OddsRatio_working_2-way'!N102)</f>
        <v>2.2360330811826108</v>
      </c>
      <c r="J103" s="30">
        <f>IF('Log_working_2-way'!$D102="","",A103^('Log_working_2-way'!$D102))</f>
        <v>1.8046858672870141</v>
      </c>
      <c r="K103" s="32">
        <f>IF('Log_working_2-way'!$D102="","",B103^('Log_working_2-way'!$D102))</f>
        <v>2.2427209680817906</v>
      </c>
      <c r="L103" s="37">
        <f t="shared" si="17"/>
        <v>0.54973821989528793</v>
      </c>
      <c r="M103" s="37">
        <f t="shared" si="18"/>
        <v>0.45026178010471207</v>
      </c>
      <c r="N103" s="38">
        <v>199</v>
      </c>
      <c r="O103" s="38">
        <f t="shared" si="19"/>
        <v>83.302325581395337</v>
      </c>
      <c r="P103" s="38">
        <f t="shared" si="20"/>
        <v>104.23809523809526</v>
      </c>
      <c r="Q103" s="38">
        <f t="shared" si="21"/>
        <v>94.761904761904759</v>
      </c>
      <c r="R103" s="38">
        <f t="shared" si="22"/>
        <v>115.69767441860466</v>
      </c>
      <c r="S103" s="39">
        <f t="shared" si="23"/>
        <v>-11.459579180509422</v>
      </c>
      <c r="T103" s="39">
        <f t="shared" si="24"/>
        <v>-11.459579180509408</v>
      </c>
      <c r="U103" t="s">
        <v>219</v>
      </c>
      <c r="V103" t="s">
        <v>220</v>
      </c>
      <c r="W103" t="s">
        <v>68</v>
      </c>
      <c r="X103" s="48" t="s">
        <v>280</v>
      </c>
      <c r="Y103" s="41"/>
    </row>
    <row r="104" spans="1:25" ht="15" x14ac:dyDescent="0.25">
      <c r="A104">
        <v>1.75</v>
      </c>
      <c r="B104">
        <v>2.0699999999999998</v>
      </c>
      <c r="C104" s="29">
        <f t="shared" si="25"/>
        <v>5.452035886818507E-2</v>
      </c>
      <c r="D104" s="30">
        <f>IF(OR($A104="",$B104=""),"",A104*'MPTO_working_2-way'!$G103)</f>
        <v>1.8454106280193239</v>
      </c>
      <c r="E104" s="32">
        <f>IF(OR($A104="",$B104=""),"",B104*'MPTO_working_2-way'!$G103)</f>
        <v>2.1828571428571428</v>
      </c>
      <c r="F104" s="30">
        <f>IF(OR($A104="",$B104=""),"",'MPTO_working_2-way'!D103)</f>
        <v>1.8376664552948638</v>
      </c>
      <c r="G104" s="32">
        <f>IF(OR($A104="",$B104=""),"",'MPTO_working_2-way'!E103)</f>
        <v>2.1937925813777439</v>
      </c>
      <c r="H104" s="30">
        <f>IF(OR($A104="",$B104=""),"",'OddsRatio_working_2-way'!M103)</f>
        <v>1.8372183582789212</v>
      </c>
      <c r="I104" s="30">
        <f>IF(OR($A104="",$B104=""),"",'OddsRatio_working_2-way'!N103)</f>
        <v>2.194431524477928</v>
      </c>
      <c r="J104" s="30">
        <f>IF('Log_working_2-way'!$D103="","",A104^('Log_working_2-way'!$D103))</f>
        <v>1.8336477841353114</v>
      </c>
      <c r="K104" s="32">
        <f>IF('Log_working_2-way'!$D103="","",B104^('Log_working_2-way'!$D103))</f>
        <v>2.1995473616416468</v>
      </c>
      <c r="L104" s="37">
        <f t="shared" si="17"/>
        <v>0.54188481675392663</v>
      </c>
      <c r="M104" s="37">
        <f t="shared" si="18"/>
        <v>0.45811518324607331</v>
      </c>
      <c r="N104" s="38">
        <v>200</v>
      </c>
      <c r="O104" s="38">
        <f t="shared" si="19"/>
        <v>85.714285714285708</v>
      </c>
      <c r="P104" s="38">
        <f t="shared" si="20"/>
        <v>103.38164251207728</v>
      </c>
      <c r="Q104" s="38">
        <f t="shared" si="21"/>
        <v>96.618357487922708</v>
      </c>
      <c r="R104" s="38">
        <f t="shared" si="22"/>
        <v>114.28571428571428</v>
      </c>
      <c r="S104" s="39">
        <f t="shared" si="23"/>
        <v>-10.904071773637</v>
      </c>
      <c r="T104" s="39">
        <f t="shared" si="24"/>
        <v>-10.904071773637</v>
      </c>
      <c r="U104" t="s">
        <v>221</v>
      </c>
      <c r="V104" t="s">
        <v>222</v>
      </c>
      <c r="W104" t="s">
        <v>283</v>
      </c>
      <c r="X104" s="48" t="s">
        <v>280</v>
      </c>
      <c r="Y104" s="41"/>
    </row>
    <row r="105" spans="1:25" ht="15" x14ac:dyDescent="0.25">
      <c r="A105">
        <v>1.78</v>
      </c>
      <c r="B105">
        <v>2.0299999999999998</v>
      </c>
      <c r="C105" s="29">
        <f t="shared" si="25"/>
        <v>5.4408590247412514E-2</v>
      </c>
      <c r="D105" s="30">
        <f>IF(OR($A105="",$B105=""),"",A105*'MPTO_working_2-way'!$G104)</f>
        <v>1.8768472906403944</v>
      </c>
      <c r="E105" s="32">
        <f>IF(OR($A105="",$B105=""),"",B105*'MPTO_working_2-way'!$G104)</f>
        <v>2.1404494382022472</v>
      </c>
      <c r="F105" s="30">
        <f>IF(OR($A105="",$B105=""),"",'MPTO_working_2-way'!D104)</f>
        <v>1.8705803178547395</v>
      </c>
      <c r="G105" s="32">
        <f>IF(OR($A105="",$B105=""),"",'MPTO_working_2-way'!E104)</f>
        <v>2.1486590949634299</v>
      </c>
      <c r="H105" s="30">
        <f>IF(OR($A105="",$B105=""),"",'OddsRatio_working_2-way'!M104)</f>
        <v>1.8702192559338466</v>
      </c>
      <c r="I105" s="30">
        <f>IF(OR($A105="",$B105=""),"",'OddsRatio_working_2-way'!N104)</f>
        <v>2.149135684117772</v>
      </c>
      <c r="J105" s="30">
        <f>IF('Log_working_2-way'!$D104="","",A105^('Log_working_2-way'!$D104))</f>
        <v>1.8673274535737974</v>
      </c>
      <c r="K105" s="32">
        <f>IF('Log_working_2-way'!$D104="","",B105^('Log_working_2-way'!$D104))</f>
        <v>2.1529670782097097</v>
      </c>
      <c r="L105" s="37">
        <f t="shared" si="17"/>
        <v>0.53280839895013121</v>
      </c>
      <c r="M105" s="37">
        <f t="shared" si="18"/>
        <v>0.46719160104986879</v>
      </c>
      <c r="N105" s="38">
        <v>201</v>
      </c>
      <c r="O105" s="38">
        <f t="shared" si="19"/>
        <v>88.078651685393282</v>
      </c>
      <c r="P105" s="38">
        <f t="shared" si="20"/>
        <v>101.98522167487685</v>
      </c>
      <c r="Q105" s="38">
        <f t="shared" si="21"/>
        <v>99.01477832512316</v>
      </c>
      <c r="R105" s="38">
        <f t="shared" si="22"/>
        <v>112.92134831460675</v>
      </c>
      <c r="S105" s="39">
        <f t="shared" si="23"/>
        <v>-10.936126639729878</v>
      </c>
      <c r="T105" s="39">
        <f t="shared" si="24"/>
        <v>-10.936126639729892</v>
      </c>
      <c r="U105" t="s">
        <v>223</v>
      </c>
      <c r="V105" t="s">
        <v>224</v>
      </c>
      <c r="W105" t="s">
        <v>283</v>
      </c>
      <c r="X105" s="48" t="s">
        <v>280</v>
      </c>
      <c r="Y105" s="41"/>
    </row>
    <row r="106" spans="1:25" ht="15" x14ac:dyDescent="0.25">
      <c r="A106">
        <v>1.65</v>
      </c>
      <c r="B106">
        <v>2.23</v>
      </c>
      <c r="C106" s="29">
        <f t="shared" si="25"/>
        <v>5.4491099334148752E-2</v>
      </c>
      <c r="D106" s="30">
        <f>IF(OR($A106="",$B106=""),"",A106*'MPTO_working_2-way'!$G105)</f>
        <v>1.7399103139013454</v>
      </c>
      <c r="E106" s="32">
        <f>IF(OR($A106="",$B106=""),"",B106*'MPTO_working_2-way'!$G105)</f>
        <v>2.3515151515151516</v>
      </c>
      <c r="F106" s="30">
        <f>IF(OR($A106="",$B106=""),"",'MPTO_working_2-way'!D105)</f>
        <v>1.7276675666158001</v>
      </c>
      <c r="G106" s="32">
        <f>IF(OR($A106="",$B106=""),"",'MPTO_working_2-way'!E105)</f>
        <v>2.374253911921278</v>
      </c>
      <c r="H106" s="30">
        <f>IF(OR($A106="",$B106=""),"",'OddsRatio_working_2-way'!M105)</f>
        <v>1.7269492998503024</v>
      </c>
      <c r="I106" s="30">
        <f>IF(OR($A106="",$B106=""),"",'OddsRatio_working_2-way'!N105)</f>
        <v>2.3756117520244189</v>
      </c>
      <c r="J106" s="30">
        <f>IF('Log_working_2-way'!$D105="","",A106^('Log_working_2-way'!$D105))</f>
        <v>1.7213154535788251</v>
      </c>
      <c r="K106" s="32">
        <f>IF('Log_working_2-way'!$D105="","",B106^('Log_working_2-way'!$D105))</f>
        <v>2.3863559903447866</v>
      </c>
      <c r="L106" s="37">
        <f t="shared" si="17"/>
        <v>0.57474226804123707</v>
      </c>
      <c r="M106" s="37">
        <f t="shared" si="18"/>
        <v>0.42525773195876287</v>
      </c>
      <c r="N106" s="38">
        <v>202</v>
      </c>
      <c r="O106" s="38">
        <f t="shared" si="19"/>
        <v>79.575757575757549</v>
      </c>
      <c r="P106" s="38">
        <f t="shared" si="20"/>
        <v>111.41704035874439</v>
      </c>
      <c r="Q106" s="38">
        <f t="shared" si="21"/>
        <v>90.582959641255613</v>
      </c>
      <c r="R106" s="38">
        <f t="shared" si="22"/>
        <v>122.42424242424242</v>
      </c>
      <c r="S106" s="39">
        <f t="shared" si="23"/>
        <v>-11.007202065498063</v>
      </c>
      <c r="T106" s="39">
        <f t="shared" si="24"/>
        <v>-11.007202065498035</v>
      </c>
      <c r="U106" t="s">
        <v>225</v>
      </c>
      <c r="V106" t="s">
        <v>226</v>
      </c>
      <c r="W106" t="s">
        <v>283</v>
      </c>
      <c r="X106" s="48" t="s">
        <v>280</v>
      </c>
      <c r="Y106" s="41"/>
    </row>
    <row r="107" spans="1:25" ht="15" x14ac:dyDescent="0.25">
      <c r="A107">
        <v>1.81</v>
      </c>
      <c r="B107">
        <v>2.02</v>
      </c>
      <c r="C107" s="29">
        <f t="shared" si="25"/>
        <v>4.7535692795798834E-2</v>
      </c>
      <c r="D107" s="30">
        <f>IF(OR($A107="",$B107=""),"",A107*'MPTO_working_2-way'!$G106)</f>
        <v>1.8960396039603959</v>
      </c>
      <c r="E107" s="32">
        <f>IF(OR($A107="",$B107=""),"",B107*'MPTO_working_2-way'!$G106)</f>
        <v>2.1160220994475138</v>
      </c>
      <c r="F107" s="30">
        <f>IF(OR($A107="",$B107=""),"",'MPTO_working_2-way'!D106)</f>
        <v>1.8913661993688893</v>
      </c>
      <c r="G107" s="32">
        <f>IF(OR($A107="",$B107=""),"",'MPTO_working_2-way'!E106)</f>
        <v>2.1218733677673955</v>
      </c>
      <c r="H107" s="30">
        <f>IF(OR($A107="",$B107=""),"",'OddsRatio_working_2-way'!M106)</f>
        <v>1.8911327886790064</v>
      </c>
      <c r="I107" s="30">
        <f>IF(OR($A107="",$B107=""),"",'OddsRatio_working_2-way'!N106)</f>
        <v>2.1221672153735645</v>
      </c>
      <c r="J107" s="30">
        <f>IF('Log_working_2-way'!$D106="","",A107^('Log_working_2-way'!$D106))</f>
        <v>1.8889866417645398</v>
      </c>
      <c r="K107" s="32">
        <f>IF('Log_working_2-way'!$D106="","",B107^('Log_working_2-way'!$D106))</f>
        <v>2.1248762951200719</v>
      </c>
      <c r="L107" s="37">
        <f t="shared" si="17"/>
        <v>0.52741514360313313</v>
      </c>
      <c r="M107" s="37">
        <f t="shared" si="18"/>
        <v>0.47258485639686681</v>
      </c>
      <c r="N107" s="38">
        <v>203</v>
      </c>
      <c r="O107" s="38">
        <f t="shared" si="19"/>
        <v>90.845303867403331</v>
      </c>
      <c r="P107" s="38">
        <f t="shared" si="20"/>
        <v>102.5049504950495</v>
      </c>
      <c r="Q107" s="38">
        <f t="shared" si="21"/>
        <v>100.4950495049505</v>
      </c>
      <c r="R107" s="38">
        <f t="shared" si="22"/>
        <v>112.1546961325967</v>
      </c>
      <c r="S107" s="39">
        <f t="shared" si="23"/>
        <v>-9.64974563754717</v>
      </c>
      <c r="T107" s="39">
        <f t="shared" si="24"/>
        <v>-9.6497456375471984</v>
      </c>
      <c r="U107" t="s">
        <v>227</v>
      </c>
      <c r="V107" t="s">
        <v>228</v>
      </c>
      <c r="W107" t="s">
        <v>283</v>
      </c>
      <c r="X107" s="48" t="s">
        <v>280</v>
      </c>
      <c r="Y107" s="41"/>
    </row>
    <row r="108" spans="1:25" ht="15" x14ac:dyDescent="0.25">
      <c r="A108">
        <v>1.78</v>
      </c>
      <c r="B108">
        <v>2.02</v>
      </c>
      <c r="C108" s="29">
        <f t="shared" si="25"/>
        <v>5.6847257759483849E-2</v>
      </c>
      <c r="D108" s="30">
        <f>IF(OR($A108="",$B108=""),"",A108*'MPTO_working_2-way'!$G107)</f>
        <v>1.8811881188118813</v>
      </c>
      <c r="E108" s="32">
        <f>IF(OR($A108="",$B108=""),"",B108*'MPTO_working_2-way'!$G107)</f>
        <v>2.1348314606741572</v>
      </c>
      <c r="F108" s="30">
        <f>IF(OR($A108="",$B108=""),"",'MPTO_working_2-way'!D107)</f>
        <v>1.8748566065283139</v>
      </c>
      <c r="G108" s="32">
        <f>IF(OR($A108="",$B108=""),"",'MPTO_working_2-way'!E107)</f>
        <v>2.1430444629872452</v>
      </c>
      <c r="H108" s="30">
        <f>IF(OR($A108="",$B108=""),"",'OddsRatio_working_2-way'!M107)</f>
        <v>1.8744746321952062</v>
      </c>
      <c r="I108" s="30">
        <f>IF(OR($A108="",$B108=""),"",'OddsRatio_working_2-way'!N107)</f>
        <v>2.1435437497937313</v>
      </c>
      <c r="J108" s="30">
        <f>IF('Log_working_2-way'!$D107="","",A108^('Log_working_2-way'!$D107))</f>
        <v>1.8715471181062422</v>
      </c>
      <c r="K108" s="32">
        <f>IF('Log_working_2-way'!$D107="","",B108^('Log_working_2-way'!$D107))</f>
        <v>2.1473848966079383</v>
      </c>
      <c r="L108" s="37">
        <f t="shared" si="17"/>
        <v>0.53157894736842104</v>
      </c>
      <c r="M108" s="37">
        <f t="shared" si="18"/>
        <v>0.46842105263157896</v>
      </c>
      <c r="N108" s="38">
        <v>204</v>
      </c>
      <c r="O108" s="38">
        <f t="shared" si="19"/>
        <v>89.393258426966298</v>
      </c>
      <c r="P108" s="38">
        <f t="shared" si="20"/>
        <v>103.009900990099</v>
      </c>
      <c r="Q108" s="38">
        <f t="shared" si="21"/>
        <v>100.99009900990099</v>
      </c>
      <c r="R108" s="38">
        <f t="shared" si="22"/>
        <v>114.60674157303372</v>
      </c>
      <c r="S108" s="39">
        <f t="shared" si="23"/>
        <v>-11.596840582934689</v>
      </c>
      <c r="T108" s="39">
        <f t="shared" si="24"/>
        <v>-11.596840582934718</v>
      </c>
      <c r="U108" t="s">
        <v>229</v>
      </c>
      <c r="V108" t="s">
        <v>230</v>
      </c>
      <c r="W108" t="s">
        <v>283</v>
      </c>
      <c r="X108" s="48" t="s">
        <v>280</v>
      </c>
      <c r="Y108" s="41"/>
    </row>
    <row r="109" spans="1:25" ht="15" x14ac:dyDescent="0.25">
      <c r="A109">
        <v>2.06</v>
      </c>
      <c r="B109">
        <v>1.82</v>
      </c>
      <c r="C109" s="29">
        <f t="shared" si="25"/>
        <v>3.4887442654432999E-2</v>
      </c>
      <c r="D109" s="30">
        <f>IF(OR($A109="",$B109=""),"",A109*'MPTO_working_2-way'!$G108)</f>
        <v>2.1318681318681318</v>
      </c>
      <c r="E109" s="32">
        <f>IF(OR($A109="",$B109=""),"",B109*'MPTO_working_2-way'!$G108)</f>
        <v>1.883495145631068</v>
      </c>
      <c r="F109" s="30">
        <f>IF(OR($A109="",$B109=""),"",'MPTO_working_2-way'!D108)</f>
        <v>2.1367833124358828</v>
      </c>
      <c r="G109" s="32">
        <f>IF(OR($A109="",$B109=""),"",'MPTO_working_2-way'!E108)</f>
        <v>1.8796751228316457</v>
      </c>
      <c r="H109" s="30">
        <f>IF(OR($A109="",$B109=""),"",'OddsRatio_working_2-way'!M108)</f>
        <v>2.1369621483713819</v>
      </c>
      <c r="I109" s="30">
        <f>IF(OR($A109="",$B109=""),"",'OddsRatio_working_2-way'!N108)</f>
        <v>1.8795367562872962</v>
      </c>
      <c r="J109" s="30">
        <f>IF('Log_working_2-way'!$D108="","",A109^('Log_working_2-way'!$D108))</f>
        <v>2.139211690905316</v>
      </c>
      <c r="K109" s="32">
        <f>IF('Log_working_2-way'!$D108="","",B109^('Log_working_2-way'!$D108))</f>
        <v>1.8777999804454721</v>
      </c>
      <c r="L109" s="37">
        <f t="shared" si="17"/>
        <v>0.46907216494845361</v>
      </c>
      <c r="M109" s="37">
        <f t="shared" si="18"/>
        <v>0.53092783505154639</v>
      </c>
      <c r="N109" s="38">
        <v>205</v>
      </c>
      <c r="O109" s="38">
        <f t="shared" si="19"/>
        <v>105.4854368932039</v>
      </c>
      <c r="P109" s="38">
        <f t="shared" si="20"/>
        <v>92.362637362637358</v>
      </c>
      <c r="Q109" s="38">
        <f t="shared" si="21"/>
        <v>112.63736263736263</v>
      </c>
      <c r="R109" s="38">
        <f t="shared" si="22"/>
        <v>99.514563106796118</v>
      </c>
      <c r="S109" s="39">
        <f t="shared" si="23"/>
        <v>-7.1519257441587314</v>
      </c>
      <c r="T109" s="39">
        <f t="shared" si="24"/>
        <v>-7.1519257441587598</v>
      </c>
      <c r="U109" t="s">
        <v>231</v>
      </c>
      <c r="V109" t="s">
        <v>232</v>
      </c>
      <c r="W109" t="s">
        <v>284</v>
      </c>
      <c r="X109" s="48" t="s">
        <v>280</v>
      </c>
      <c r="Y109" s="41"/>
    </row>
    <row r="110" spans="1:25" ht="15" x14ac:dyDescent="0.25">
      <c r="A110">
        <v>1.93</v>
      </c>
      <c r="B110">
        <v>1.94</v>
      </c>
      <c r="C110" s="29">
        <f t="shared" si="25"/>
        <v>3.3598632551679941E-2</v>
      </c>
      <c r="D110" s="30">
        <f>IF(OR($A110="",$B110=""),"",A110*'MPTO_working_2-way'!$G109)</f>
        <v>1.9948453608247423</v>
      </c>
      <c r="E110" s="32">
        <f>IF(OR($A110="",$B110=""),"",B110*'MPTO_working_2-way'!$G109)</f>
        <v>2.0051813471502591</v>
      </c>
      <c r="F110" s="30">
        <f>IF(OR($A110="",$B110=""),"",'MPTO_working_2-way'!D109)</f>
        <v>1.9946726333173512</v>
      </c>
      <c r="G110" s="32">
        <f>IF(OR($A110="",$B110=""),"",'MPTO_working_2-way'!E109)</f>
        <v>2.0053558995233249</v>
      </c>
      <c r="H110" s="30">
        <f>IF(OR($A110="",$B110=""),"",'OddsRatio_working_2-way'!M109)</f>
        <v>1.9946666286387909</v>
      </c>
      <c r="I110" s="30">
        <f>IF(OR($A110="",$B110=""),"",'OddsRatio_working_2-way'!N109)</f>
        <v>2.0053619687316817</v>
      </c>
      <c r="J110" s="30">
        <f>IF('Log_working_2-way'!$D109="","",A110^('Log_working_2-way'!$D109))</f>
        <v>1.9945880029745278</v>
      </c>
      <c r="K110" s="32">
        <f>IF('Log_working_2-way'!$D109="","",B110^('Log_working_2-way'!$D109))</f>
        <v>2.0054414461156225</v>
      </c>
      <c r="L110" s="37">
        <f t="shared" si="17"/>
        <v>0.50129198966408273</v>
      </c>
      <c r="M110" s="37">
        <f t="shared" si="18"/>
        <v>0.49870801033591733</v>
      </c>
      <c r="N110" s="38">
        <v>206</v>
      </c>
      <c r="O110" s="38">
        <f t="shared" si="19"/>
        <v>99.264248704663217</v>
      </c>
      <c r="P110" s="38">
        <f t="shared" si="20"/>
        <v>99.814432989690729</v>
      </c>
      <c r="Q110" s="38">
        <f t="shared" si="21"/>
        <v>106.18556701030928</v>
      </c>
      <c r="R110" s="38">
        <f t="shared" si="22"/>
        <v>106.7357512953368</v>
      </c>
      <c r="S110" s="39">
        <f t="shared" si="23"/>
        <v>-6.9213183056460679</v>
      </c>
      <c r="T110" s="39">
        <f t="shared" si="24"/>
        <v>-6.9213183056460679</v>
      </c>
      <c r="U110" t="s">
        <v>233</v>
      </c>
      <c r="V110" t="s">
        <v>234</v>
      </c>
      <c r="W110" t="s">
        <v>284</v>
      </c>
      <c r="X110" s="48" t="s">
        <v>280</v>
      </c>
      <c r="Y110" s="41"/>
    </row>
    <row r="111" spans="1:25" ht="15" x14ac:dyDescent="0.25">
      <c r="A111">
        <v>2.38</v>
      </c>
      <c r="B111">
        <v>1.62</v>
      </c>
      <c r="C111" s="29">
        <f t="shared" si="25"/>
        <v>3.7452017844174623E-2</v>
      </c>
      <c r="D111" s="30">
        <f>IF(OR($A111="",$B111=""),"",A111*'MPTO_working_2-way'!$G110)</f>
        <v>2.4691358024691357</v>
      </c>
      <c r="E111" s="32">
        <f>IF(OR($A111="",$B111=""),"",B111*'MPTO_working_2-way'!$G110)</f>
        <v>1.680672268907563</v>
      </c>
      <c r="F111" s="30">
        <f>IF(OR($A111="",$B111=""),"",'MPTO_working_2-way'!D110)</f>
        <v>2.4910195115648013</v>
      </c>
      <c r="G111" s="32">
        <f>IF(OR($A111="",$B111=""),"",'MPTO_working_2-way'!E110)</f>
        <v>1.6706820348383742</v>
      </c>
      <c r="H111" s="30">
        <f>IF(OR($A111="",$B111=""),"",'OddsRatio_working_2-way'!M110)</f>
        <v>2.4919136877222163</v>
      </c>
      <c r="I111" s="30">
        <f>IF(OR($A111="",$B111=""),"",'OddsRatio_working_2-way'!N110)</f>
        <v>1.6702800625998362</v>
      </c>
      <c r="J111" s="30">
        <f>IF('Log_working_2-way'!$D110="","",A111^('Log_working_2-way'!$D110))</f>
        <v>2.502110477070953</v>
      </c>
      <c r="K111" s="32">
        <f>IF('Log_working_2-way'!$D110="","",B111^('Log_working_2-way'!$D110))</f>
        <v>1.6657299947403132</v>
      </c>
      <c r="L111" s="37">
        <f t="shared" si="17"/>
        <v>0.40500000000000003</v>
      </c>
      <c r="M111" s="37">
        <f t="shared" si="18"/>
        <v>0.59499999999999997</v>
      </c>
      <c r="N111" s="38">
        <v>207</v>
      </c>
      <c r="O111" s="38">
        <f t="shared" si="19"/>
        <v>120.0252100840336</v>
      </c>
      <c r="P111" s="38">
        <f t="shared" si="20"/>
        <v>79.222222222222243</v>
      </c>
      <c r="Q111" s="38">
        <f t="shared" si="21"/>
        <v>127.77777777777777</v>
      </c>
      <c r="R111" s="38">
        <f t="shared" si="22"/>
        <v>86.974789915966383</v>
      </c>
      <c r="S111" s="39">
        <f t="shared" si="23"/>
        <v>-7.7525676937441688</v>
      </c>
      <c r="T111" s="39">
        <f t="shared" si="24"/>
        <v>-7.7525676937441403</v>
      </c>
      <c r="U111" t="s">
        <v>235</v>
      </c>
      <c r="V111" t="s">
        <v>236</v>
      </c>
      <c r="W111" t="s">
        <v>284</v>
      </c>
      <c r="X111" s="48" t="s">
        <v>280</v>
      </c>
      <c r="Y111" s="41"/>
    </row>
    <row r="112" spans="1:25" ht="15" x14ac:dyDescent="0.25">
      <c r="A112">
        <v>2.4700000000000002</v>
      </c>
      <c r="B112">
        <v>1.58</v>
      </c>
      <c r="C112" s="29">
        <f t="shared" si="25"/>
        <v>3.7769692000204858E-2</v>
      </c>
      <c r="D112" s="30">
        <f>IF(OR($A112="",$B112=""),"",A112*'MPTO_working_2-way'!$G111)</f>
        <v>2.5632911392405062</v>
      </c>
      <c r="E112" s="32">
        <f>IF(OR($A112="",$B112=""),"",B112*'MPTO_working_2-way'!$G111)</f>
        <v>1.6396761133603237</v>
      </c>
      <c r="F112" s="30">
        <f>IF(OR($A112="",$B112=""),"",'MPTO_working_2-way'!D111)</f>
        <v>2.5908517559583082</v>
      </c>
      <c r="G112" s="32">
        <f>IF(OR($A112="",$B112=""),"",'MPTO_working_2-way'!E111)</f>
        <v>1.6285940825439218</v>
      </c>
      <c r="H112" s="30">
        <f>IF(OR($A112="",$B112=""),"",'OddsRatio_working_2-way'!M111)</f>
        <v>2.5920058915156967</v>
      </c>
      <c r="I112" s="30">
        <f>IF(OR($A112="",$B112=""),"",'OddsRatio_working_2-way'!N111)</f>
        <v>1.6281383789653769</v>
      </c>
      <c r="J112" s="30">
        <f>IF('Log_working_2-way'!$D111="","",A112^('Log_working_2-way'!$D111))</f>
        <v>2.6049168603231139</v>
      </c>
      <c r="K112" s="32">
        <f>IF('Log_working_2-way'!$D111="","",B112^('Log_working_2-way'!$D111))</f>
        <v>1.6230852355793859</v>
      </c>
      <c r="L112" s="37">
        <f t="shared" si="17"/>
        <v>0.39012345679012345</v>
      </c>
      <c r="M112" s="37">
        <f t="shared" si="18"/>
        <v>0.60987654320987661</v>
      </c>
      <c r="N112" s="38">
        <v>208</v>
      </c>
      <c r="O112" s="38">
        <f t="shared" si="19"/>
        <v>123.78947368421052</v>
      </c>
      <c r="P112" s="38">
        <f t="shared" si="20"/>
        <v>76.354430379746816</v>
      </c>
      <c r="Q112" s="38">
        <f t="shared" si="21"/>
        <v>131.64556962025316</v>
      </c>
      <c r="R112" s="38">
        <f t="shared" si="22"/>
        <v>84.210526315789465</v>
      </c>
      <c r="S112" s="39">
        <f t="shared" si="23"/>
        <v>-7.8560959360426352</v>
      </c>
      <c r="T112" s="39">
        <f t="shared" si="24"/>
        <v>-7.8560959360426494</v>
      </c>
      <c r="U112" t="s">
        <v>237</v>
      </c>
      <c r="V112" t="s">
        <v>238</v>
      </c>
      <c r="W112" t="s">
        <v>284</v>
      </c>
      <c r="X112" s="48" t="s">
        <v>280</v>
      </c>
      <c r="Y112" s="41"/>
    </row>
    <row r="113" spans="1:25" ht="15" x14ac:dyDescent="0.25">
      <c r="A113">
        <v>1.79</v>
      </c>
      <c r="B113">
        <v>2.09</v>
      </c>
      <c r="C113" s="29">
        <f t="shared" si="25"/>
        <v>3.7128117398625982E-2</v>
      </c>
      <c r="D113" s="30">
        <f>IF(OR($A113="",$B113=""),"",A113*'MPTO_working_2-way'!$G112)</f>
        <v>1.8564593301435406</v>
      </c>
      <c r="E113" s="32">
        <f>IF(OR($A113="",$B113=""),"",B113*'MPTO_working_2-way'!$G112)</f>
        <v>2.1675977653631282</v>
      </c>
      <c r="F113" s="30">
        <f>IF(OR($A113="",$B113=""),"",'MPTO_working_2-way'!D112)</f>
        <v>1.8515255747197545</v>
      </c>
      <c r="G113" s="32">
        <f>IF(OR($A113="",$B113=""),"",'MPTO_working_2-way'!E112)</f>
        <v>2.1743628490889537</v>
      </c>
      <c r="H113" s="30">
        <f>IF(OR($A113="",$B113=""),"",'OddsRatio_working_2-way'!M112)</f>
        <v>1.8513346241060764</v>
      </c>
      <c r="I113" s="30">
        <f>IF(OR($A113="",$B113=""),"",'OddsRatio_working_2-way'!N112)</f>
        <v>2.1746262535134471</v>
      </c>
      <c r="J113" s="30">
        <f>IF('Log_working_2-way'!$D112="","",A113^('Log_working_2-way'!$D112))</f>
        <v>1.8490885498780329</v>
      </c>
      <c r="K113" s="32">
        <f>IF('Log_working_2-way'!$D112="","",B113^('Log_working_2-way'!$D112))</f>
        <v>2.177733465070919</v>
      </c>
      <c r="L113" s="37">
        <f t="shared" si="17"/>
        <v>0.53865979381443296</v>
      </c>
      <c r="M113" s="37">
        <f t="shared" si="18"/>
        <v>0.46134020618556709</v>
      </c>
      <c r="N113" s="38">
        <v>209</v>
      </c>
      <c r="O113" s="38">
        <f t="shared" si="19"/>
        <v>92.240223463687158</v>
      </c>
      <c r="P113" s="38">
        <f t="shared" si="20"/>
        <v>108.99999999999999</v>
      </c>
      <c r="Q113" s="38">
        <f t="shared" si="21"/>
        <v>100.00000000000001</v>
      </c>
      <c r="R113" s="38">
        <f t="shared" si="22"/>
        <v>116.75977653631284</v>
      </c>
      <c r="S113" s="39">
        <f t="shared" si="23"/>
        <v>-7.7597765363128559</v>
      </c>
      <c r="T113" s="39">
        <f t="shared" si="24"/>
        <v>-7.7597765363128559</v>
      </c>
      <c r="U113" t="s">
        <v>239</v>
      </c>
      <c r="V113" t="s">
        <v>240</v>
      </c>
      <c r="W113" t="s">
        <v>284</v>
      </c>
      <c r="X113" s="48" t="s">
        <v>280</v>
      </c>
      <c r="Y113" s="41"/>
    </row>
    <row r="114" spans="1:25" ht="15" x14ac:dyDescent="0.25">
      <c r="A114">
        <v>1.98</v>
      </c>
      <c r="B114">
        <v>1.88</v>
      </c>
      <c r="C114" s="29">
        <f t="shared" si="25"/>
        <v>3.6965398667526461E-2</v>
      </c>
      <c r="D114" s="30">
        <f>IF(OR($A114="",$B114=""),"",A114*'MPTO_working_2-way'!$G113)</f>
        <v>2.0531914893617023</v>
      </c>
      <c r="E114" s="32">
        <f>IF(OR($A114="",$B114=""),"",B114*'MPTO_working_2-way'!$G113)</f>
        <v>1.9494949494949496</v>
      </c>
      <c r="F114" s="30">
        <f>IF(OR($A114="",$B114=""),"",'MPTO_working_2-way'!D113)</f>
        <v>2.0552120141342756</v>
      </c>
      <c r="G114" s="32">
        <f>IF(OR($A114="",$B114=""),"",'MPTO_working_2-way'!E113)</f>
        <v>1.9476768522394308</v>
      </c>
      <c r="H114" s="30">
        <f>IF(OR($A114="",$B114=""),"",'OddsRatio_working_2-way'!M113)</f>
        <v>2.0552897060221729</v>
      </c>
      <c r="I114" s="30">
        <f>IF(OR($A114="",$B114=""),"",'OddsRatio_working_2-way'!N113)</f>
        <v>1.947607082958686</v>
      </c>
      <c r="J114" s="30">
        <f>IF('Log_working_2-way'!$D113="","",A114^('Log_working_2-way'!$D113))</f>
        <v>2.0562137224842738</v>
      </c>
      <c r="K114" s="32">
        <f>IF('Log_working_2-way'!$D113="","",B114^('Log_working_2-way'!$D113))</f>
        <v>1.9467780797695502</v>
      </c>
      <c r="L114" s="37">
        <f t="shared" si="17"/>
        <v>0.48704663212435229</v>
      </c>
      <c r="M114" s="37">
        <f t="shared" si="18"/>
        <v>0.5129533678756476</v>
      </c>
      <c r="N114" s="38">
        <v>210</v>
      </c>
      <c r="O114" s="38">
        <f t="shared" si="19"/>
        <v>103.93939393939395</v>
      </c>
      <c r="P114" s="38">
        <f t="shared" si="20"/>
        <v>98.297872340425499</v>
      </c>
      <c r="Q114" s="38">
        <f t="shared" si="21"/>
        <v>111.70212765957447</v>
      </c>
      <c r="R114" s="38">
        <f t="shared" si="22"/>
        <v>106.06060606060606</v>
      </c>
      <c r="S114" s="39">
        <f t="shared" si="23"/>
        <v>-7.7627337201805204</v>
      </c>
      <c r="T114" s="39">
        <f t="shared" si="24"/>
        <v>-7.7627337201805631</v>
      </c>
      <c r="U114" t="s">
        <v>241</v>
      </c>
      <c r="V114" t="s">
        <v>242</v>
      </c>
      <c r="W114" t="s">
        <v>284</v>
      </c>
      <c r="X114" s="48" t="s">
        <v>280</v>
      </c>
      <c r="Y114" s="41"/>
    </row>
    <row r="115" spans="1:25" ht="15" x14ac:dyDescent="0.25">
      <c r="A115">
        <v>1.89</v>
      </c>
      <c r="B115">
        <v>1.96</v>
      </c>
      <c r="C115" s="29">
        <f t="shared" si="25"/>
        <v>3.9304610733182255E-2</v>
      </c>
      <c r="D115" s="30">
        <f>IF(OR($A115="",$B115=""),"",A115*'MPTO_working_2-way'!$G114)</f>
        <v>1.9642857142857144</v>
      </c>
      <c r="E115" s="32">
        <f>IF(OR($A115="",$B115=""),"",B115*'MPTO_working_2-way'!$G114)</f>
        <v>2.0370370370370372</v>
      </c>
      <c r="F115" s="30">
        <f>IF(OR($A115="",$B115=""),"",'MPTO_working_2-way'!D114)</f>
        <v>1.9629080118694364</v>
      </c>
      <c r="G115" s="32">
        <f>IF(OR($A115="",$B115=""),"",'MPTO_working_2-way'!E114)</f>
        <v>2.0385208012326657</v>
      </c>
      <c r="H115" s="30">
        <f>IF(OR($A115="",$B115=""),"",'OddsRatio_working_2-way'!M114)</f>
        <v>1.9628516673576117</v>
      </c>
      <c r="I115" s="30">
        <f>IF(OR($A115="",$B115=""),"",'OddsRatio_working_2-way'!N114)</f>
        <v>2.0385815737789974</v>
      </c>
      <c r="J115" s="30">
        <f>IF('Log_working_2-way'!$D114="","",A115^('Log_working_2-way'!$D114))</f>
        <v>1.9622220256096747</v>
      </c>
      <c r="K115" s="32">
        <f>IF('Log_working_2-way'!$D114="","",B115^('Log_working_2-way'!$D114))</f>
        <v>2.0392611823308071</v>
      </c>
      <c r="L115" s="37">
        <f t="shared" si="17"/>
        <v>0.50909090909090904</v>
      </c>
      <c r="M115" s="37">
        <f t="shared" si="18"/>
        <v>0.49090909090909085</v>
      </c>
      <c r="N115" s="38">
        <v>211</v>
      </c>
      <c r="O115" s="38">
        <f t="shared" si="19"/>
        <v>99.359788359788354</v>
      </c>
      <c r="P115" s="38">
        <f t="shared" si="20"/>
        <v>103.34693877551021</v>
      </c>
      <c r="Q115" s="38">
        <f t="shared" si="21"/>
        <v>107.6530612244898</v>
      </c>
      <c r="R115" s="38">
        <f t="shared" si="22"/>
        <v>111.64021164021166</v>
      </c>
      <c r="S115" s="39">
        <f t="shared" si="23"/>
        <v>-8.29327286470145</v>
      </c>
      <c r="T115" s="39">
        <f t="shared" si="24"/>
        <v>-8.29327286470145</v>
      </c>
      <c r="U115" t="s">
        <v>243</v>
      </c>
      <c r="V115" t="s">
        <v>244</v>
      </c>
      <c r="W115" t="s">
        <v>285</v>
      </c>
      <c r="X115" s="48" t="s">
        <v>280</v>
      </c>
      <c r="Y115" s="41"/>
    </row>
    <row r="116" spans="1:25" ht="15" x14ac:dyDescent="0.25">
      <c r="A116">
        <v>2.33</v>
      </c>
      <c r="B116">
        <v>1.63</v>
      </c>
      <c r="C116" s="29">
        <f t="shared" si="25"/>
        <v>4.2681481871560623E-2</v>
      </c>
      <c r="D116" s="30">
        <f>IF(OR($A116="",$B116=""),"",A116*'MPTO_working_2-way'!$G115)</f>
        <v>2.4294478527607364</v>
      </c>
      <c r="E116" s="32">
        <f>IF(OR($A116="",$B116=""),"",B116*'MPTO_working_2-way'!$G115)</f>
        <v>1.6995708154506437</v>
      </c>
      <c r="F116" s="30">
        <f>IF(OR($A116="",$B116=""),"",'MPTO_working_2-way'!D115)</f>
        <v>2.4519190419316312</v>
      </c>
      <c r="G116" s="32">
        <f>IF(OR($A116="",$B116=""),"",'MPTO_working_2-way'!E115)</f>
        <v>1.6887436359189842</v>
      </c>
      <c r="H116" s="30">
        <f>IF(OR($A116="",$B116=""),"",'OddsRatio_working_2-way'!M115)</f>
        <v>2.4529663145135583</v>
      </c>
      <c r="I116" s="30">
        <f>IF(OR($A116="",$B116=""),"",'OddsRatio_working_2-way'!N115)</f>
        <v>1.688247201611685</v>
      </c>
      <c r="J116" s="30">
        <f>IF('Log_working_2-way'!$D115="","",A116^('Log_working_2-way'!$D115))</f>
        <v>2.4634823063272657</v>
      </c>
      <c r="K116" s="32">
        <f>IF('Log_working_2-way'!$D115="","",B116^('Log_working_2-way'!$D115))</f>
        <v>1.6833017356452447</v>
      </c>
      <c r="L116" s="37">
        <f t="shared" si="17"/>
        <v>0.4116161616161616</v>
      </c>
      <c r="M116" s="37">
        <f t="shared" si="18"/>
        <v>0.58838383838383845</v>
      </c>
      <c r="N116" s="38">
        <v>212</v>
      </c>
      <c r="O116" s="38">
        <f t="shared" si="19"/>
        <v>121.01287553648071</v>
      </c>
      <c r="P116" s="38">
        <f t="shared" si="20"/>
        <v>81.938650306748471</v>
      </c>
      <c r="Q116" s="38">
        <f t="shared" si="21"/>
        <v>130.06134969325154</v>
      </c>
      <c r="R116" s="38">
        <f t="shared" si="22"/>
        <v>90.987124463519322</v>
      </c>
      <c r="S116" s="39">
        <f t="shared" si="23"/>
        <v>-9.0484741567708369</v>
      </c>
      <c r="T116" s="39">
        <f t="shared" si="24"/>
        <v>-9.0484741567708511</v>
      </c>
      <c r="U116" t="s">
        <v>245</v>
      </c>
      <c r="V116" t="s">
        <v>246</v>
      </c>
      <c r="W116" t="s">
        <v>285</v>
      </c>
      <c r="X116" s="48" t="s">
        <v>280</v>
      </c>
      <c r="Y116" s="41"/>
    </row>
    <row r="117" spans="1:25" ht="15" x14ac:dyDescent="0.25">
      <c r="A117">
        <v>2.48</v>
      </c>
      <c r="B117">
        <v>1.56</v>
      </c>
      <c r="C117" s="29">
        <f t="shared" si="25"/>
        <v>4.4251447477253958E-2</v>
      </c>
      <c r="D117" s="30">
        <f>IF(OR($A117="",$B117=""),"",A117*'MPTO_working_2-way'!$G116)</f>
        <v>2.5897435897435899</v>
      </c>
      <c r="E117" s="32">
        <f>IF(OR($A117="",$B117=""),"",B117*'MPTO_working_2-way'!$G116)</f>
        <v>1.6290322580645162</v>
      </c>
      <c r="F117" s="30">
        <f>IF(OR($A117="",$B117=""),"",'MPTO_working_2-way'!D116)</f>
        <v>2.6239826370048833</v>
      </c>
      <c r="G117" s="32">
        <f>IF(OR($A117="",$B117=""),"",'MPTO_working_2-way'!E116)</f>
        <v>1.6157701303040428</v>
      </c>
      <c r="H117" s="30">
        <f>IF(OR($A117="",$B117=""),"",'OddsRatio_working_2-way'!M116)</f>
        <v>2.6256866681058635</v>
      </c>
      <c r="I117" s="30">
        <f>IF(OR($A117="",$B117=""),"",'OddsRatio_working_2-way'!N116)</f>
        <v>1.6151246852292456</v>
      </c>
      <c r="J117" s="30">
        <f>IF('Log_working_2-way'!$D116="","",A117^('Log_working_2-way'!$D116))</f>
        <v>2.6418905094818519</v>
      </c>
      <c r="K117" s="32">
        <f>IF('Log_working_2-way'!$D116="","",B117^('Log_working_2-way'!$D116))</f>
        <v>1.6090540107419686</v>
      </c>
      <c r="L117" s="37">
        <f t="shared" si="17"/>
        <v>0.38613861386138609</v>
      </c>
      <c r="M117" s="37">
        <f t="shared" si="18"/>
        <v>0.61386138613861385</v>
      </c>
      <c r="N117" s="38">
        <v>213</v>
      </c>
      <c r="O117" s="38">
        <f t="shared" si="19"/>
        <v>127.11290322580646</v>
      </c>
      <c r="P117" s="38">
        <f t="shared" si="20"/>
        <v>76.461538461538467</v>
      </c>
      <c r="Q117" s="38">
        <f t="shared" si="21"/>
        <v>136.53846153846152</v>
      </c>
      <c r="R117" s="38">
        <f t="shared" si="22"/>
        <v>85.887096774193552</v>
      </c>
      <c r="S117" s="39">
        <f t="shared" si="23"/>
        <v>-9.4255583126550562</v>
      </c>
      <c r="T117" s="39">
        <f t="shared" si="24"/>
        <v>-9.4255583126550846</v>
      </c>
      <c r="U117" t="s">
        <v>247</v>
      </c>
      <c r="V117" t="s">
        <v>248</v>
      </c>
      <c r="W117" t="s">
        <v>285</v>
      </c>
      <c r="X117" s="48" t="s">
        <v>280</v>
      </c>
      <c r="Y117" s="41"/>
    </row>
    <row r="118" spans="1:25" ht="15" x14ac:dyDescent="0.25">
      <c r="A118">
        <v>2.41</v>
      </c>
      <c r="B118">
        <v>1.59</v>
      </c>
      <c r="C118" s="29">
        <f t="shared" si="25"/>
        <v>4.3868576946162419E-2</v>
      </c>
      <c r="D118" s="30">
        <f>IF(OR($A118="",$B118=""),"",A118*'MPTO_working_2-way'!$G117)</f>
        <v>2.5157232704402515</v>
      </c>
      <c r="E118" s="32">
        <f>IF(OR($A118="",$B118=""),"",B118*'MPTO_working_2-way'!$G117)</f>
        <v>1.6597510373443984</v>
      </c>
      <c r="F118" s="30">
        <f>IF(OR($A118="",$B118=""),"",'MPTO_working_2-way'!D117)</f>
        <v>2.5445067897340552</v>
      </c>
      <c r="G118" s="32">
        <f>IF(OR($A118="",$B118=""),"",'MPTO_working_2-way'!E117)</f>
        <v>1.6474558782432986</v>
      </c>
      <c r="H118" s="30">
        <f>IF(OR($A118="",$B118=""),"",'OddsRatio_working_2-way'!M117)</f>
        <v>2.5459076649252292</v>
      </c>
      <c r="I118" s="30">
        <f>IF(OR($A118="",$B118=""),"",'OddsRatio_working_2-way'!N117)</f>
        <v>1.6468691647559472</v>
      </c>
      <c r="J118" s="30">
        <f>IF('Log_working_2-way'!$D117="","",A118^('Log_working_2-way'!$D117))</f>
        <v>2.5594636004021871</v>
      </c>
      <c r="K118" s="32">
        <f>IF('Log_working_2-way'!$D117="","",B118^('Log_working_2-way'!$D117))</f>
        <v>1.6412461308756345</v>
      </c>
      <c r="L118" s="37">
        <f t="shared" ref="L118:L138" si="26">(1/D118)</f>
        <v>0.39750000000000002</v>
      </c>
      <c r="M118" s="37">
        <f t="shared" ref="M118:M138" si="27">(1/E118)</f>
        <v>0.60249999999999992</v>
      </c>
      <c r="N118" s="38">
        <v>214</v>
      </c>
      <c r="O118" s="38">
        <f t="shared" ref="O118:O138" si="28">(1/A118)*((N118*A118)-N118)</f>
        <v>125.20331950207468</v>
      </c>
      <c r="P118" s="38">
        <f t="shared" ref="P118:P138" si="29">(1/B118)*((N118*B118)-N118)</f>
        <v>79.408805031446533</v>
      </c>
      <c r="Q118" s="38">
        <f t="shared" ref="Q118:Q138" si="30">(1/B118)*N118</f>
        <v>134.59119496855345</v>
      </c>
      <c r="R118" s="38">
        <f t="shared" ref="R118:R138" si="31">(1/A118)*N118</f>
        <v>88.796680497925308</v>
      </c>
      <c r="S118" s="39">
        <f t="shared" ref="S118:S138" si="32">O118-Q118</f>
        <v>-9.3878754664787749</v>
      </c>
      <c r="T118" s="39">
        <f t="shared" ref="T118:T138" si="33">P118-R118</f>
        <v>-9.3878754664787749</v>
      </c>
      <c r="U118" t="s">
        <v>249</v>
      </c>
      <c r="V118" t="s">
        <v>250</v>
      </c>
      <c r="W118" t="s">
        <v>285</v>
      </c>
      <c r="X118" s="48" t="s">
        <v>280</v>
      </c>
      <c r="Y118" s="41"/>
    </row>
    <row r="119" spans="1:25" ht="15" x14ac:dyDescent="0.25">
      <c r="A119">
        <v>2.27</v>
      </c>
      <c r="B119">
        <v>1.63</v>
      </c>
      <c r="C119" s="29">
        <f t="shared" si="25"/>
        <v>5.4025566876570785E-2</v>
      </c>
      <c r="D119" s="30">
        <f>IF(OR($A119="",$B119=""),"",A119*'MPTO_working_2-way'!$G118)</f>
        <v>2.3926380368098159</v>
      </c>
      <c r="E119" s="32">
        <f>IF(OR($A119="",$B119=""),"",B119*'MPTO_working_2-way'!$G118)</f>
        <v>1.7180616740088102</v>
      </c>
      <c r="F119" s="30">
        <f>IF(OR($A119="",$B119=""),"",'MPTO_working_2-way'!D118)</f>
        <v>2.418286984085487</v>
      </c>
      <c r="G119" s="32">
        <f>IF(OR($A119="",$B119=""),"",'MPTO_working_2-way'!E118)</f>
        <v>1.7050759199096792</v>
      </c>
      <c r="H119" s="30">
        <f>IF(OR($A119="",$B119=""),"",'OddsRatio_working_2-way'!M118)</f>
        <v>2.4198144300833877</v>
      </c>
      <c r="I119" s="30">
        <f>IF(OR($A119="",$B119=""),"",'OddsRatio_working_2-way'!N118)</f>
        <v>1.7043173944508145</v>
      </c>
      <c r="J119" s="30">
        <f>IF('Log_working_2-way'!$D118="","",A119^('Log_working_2-way'!$D118))</f>
        <v>2.4319584275419412</v>
      </c>
      <c r="K119" s="32">
        <f>IF('Log_working_2-way'!$D118="","",B119^('Log_working_2-way'!$D118))</f>
        <v>1.6983442960099051</v>
      </c>
      <c r="L119" s="37">
        <f t="shared" si="26"/>
        <v>0.41794871794871796</v>
      </c>
      <c r="M119" s="37">
        <f t="shared" si="27"/>
        <v>0.5820512820512822</v>
      </c>
      <c r="N119" s="38">
        <v>215</v>
      </c>
      <c r="O119" s="38">
        <f t="shared" si="28"/>
        <v>120.2863436123348</v>
      </c>
      <c r="P119" s="38">
        <f t="shared" si="29"/>
        <v>83.098159509202446</v>
      </c>
      <c r="Q119" s="38">
        <f t="shared" si="30"/>
        <v>131.90184049079755</v>
      </c>
      <c r="R119" s="38">
        <f t="shared" si="31"/>
        <v>94.713656387665196</v>
      </c>
      <c r="S119" s="39">
        <f t="shared" si="32"/>
        <v>-11.61549687846275</v>
      </c>
      <c r="T119" s="39">
        <f t="shared" si="33"/>
        <v>-11.61549687846275</v>
      </c>
      <c r="U119" t="s">
        <v>251</v>
      </c>
      <c r="V119" t="s">
        <v>252</v>
      </c>
      <c r="W119" t="s">
        <v>285</v>
      </c>
      <c r="X119" s="48" t="s">
        <v>280</v>
      </c>
      <c r="Y119" s="41"/>
    </row>
    <row r="120" spans="1:25" ht="15" x14ac:dyDescent="0.25">
      <c r="A120">
        <v>2.78</v>
      </c>
      <c r="B120">
        <v>1.46</v>
      </c>
      <c r="C120" s="29">
        <f t="shared" si="25"/>
        <v>4.4643737065142464E-2</v>
      </c>
      <c r="D120" s="30">
        <f>IF(OR($A120="",$B120=""),"",A120*'MPTO_working_2-way'!$G119)</f>
        <v>2.904109589041096</v>
      </c>
      <c r="E120" s="32">
        <f>IF(OR($A120="",$B120=""),"",B120*'MPTO_working_2-way'!$G119)</f>
        <v>1.525179856115108</v>
      </c>
      <c r="F120" s="30">
        <f>IF(OR($A120="",$B120=""),"",'MPTO_working_2-way'!D119)</f>
        <v>2.9639258069227399</v>
      </c>
      <c r="G120" s="32">
        <f>IF(OR($A120="",$B120=""),"",'MPTO_working_2-way'!E119)</f>
        <v>1.5091842046553134</v>
      </c>
      <c r="H120" s="30">
        <f>IF(OR($A120="",$B120=""),"",'OddsRatio_working_2-way'!M119)</f>
        <v>2.9671210479762817</v>
      </c>
      <c r="I120" s="30">
        <f>IF(OR($A120="",$B120=""),"",'OddsRatio_working_2-way'!N119)</f>
        <v>1.5083571247579157</v>
      </c>
      <c r="J120" s="30">
        <f>IF('Log_working_2-way'!$D119="","",A120^('Log_working_2-way'!$D119))</f>
        <v>2.9960031877976663</v>
      </c>
      <c r="K120" s="32">
        <f>IF('Log_working_2-way'!$D119="","",B120^('Log_working_2-way'!$D119))</f>
        <v>1.5010012038614082</v>
      </c>
      <c r="L120" s="37">
        <f t="shared" si="26"/>
        <v>0.34433962264150941</v>
      </c>
      <c r="M120" s="37">
        <f t="shared" si="27"/>
        <v>0.65566037735849059</v>
      </c>
      <c r="N120" s="38">
        <v>216</v>
      </c>
      <c r="O120" s="38">
        <f t="shared" si="28"/>
        <v>138.30215827338128</v>
      </c>
      <c r="P120" s="38">
        <f t="shared" si="29"/>
        <v>68.054794520547958</v>
      </c>
      <c r="Q120" s="38">
        <f t="shared" si="30"/>
        <v>147.94520547945206</v>
      </c>
      <c r="R120" s="38">
        <f t="shared" si="31"/>
        <v>77.697841726618719</v>
      </c>
      <c r="S120" s="39">
        <f t="shared" si="32"/>
        <v>-9.6430472060707757</v>
      </c>
      <c r="T120" s="39">
        <f t="shared" si="33"/>
        <v>-9.6430472060707615</v>
      </c>
      <c r="U120" t="s">
        <v>253</v>
      </c>
      <c r="V120" t="s">
        <v>254</v>
      </c>
      <c r="W120" t="s">
        <v>285</v>
      </c>
      <c r="X120" s="48" t="s">
        <v>280</v>
      </c>
      <c r="Y120" s="41"/>
    </row>
    <row r="121" spans="1:25" ht="15" x14ac:dyDescent="0.25">
      <c r="A121">
        <v>2.5</v>
      </c>
      <c r="B121">
        <v>1.56</v>
      </c>
      <c r="C121" s="29">
        <f t="shared" si="25"/>
        <v>4.102564102564088E-2</v>
      </c>
      <c r="D121" s="30">
        <f>IF(OR($A121="",$B121=""),"",A121*'MPTO_working_2-way'!$G120)</f>
        <v>2.6025641025641022</v>
      </c>
      <c r="E121" s="32">
        <f>IF(OR($A121="",$B121=""),"",B121*'MPTO_working_2-way'!$G120)</f>
        <v>1.6239999999999999</v>
      </c>
      <c r="F121" s="30">
        <f>IF(OR($A121="",$B121=""),"",'MPTO_working_2-way'!D120)</f>
        <v>2.6351351351351346</v>
      </c>
      <c r="G121" s="32">
        <f>IF(OR($A121="",$B121=""),"",'MPTO_working_2-way'!E120)</f>
        <v>1.6115702479338843</v>
      </c>
      <c r="H121" s="30">
        <f>IF(OR($A121="",$B121=""),"",'OddsRatio_working_2-way'!M120)</f>
        <v>2.6366341767699417</v>
      </c>
      <c r="I121" s="30">
        <f>IF(OR($A121="",$B121=""),"",'OddsRatio_working_2-way'!N120)</f>
        <v>1.6110100926607782</v>
      </c>
      <c r="J121" s="30">
        <f>IF('Log_working_2-way'!$D120="","",A121^('Log_working_2-way'!$D120))</f>
        <v>2.6519924845520593</v>
      </c>
      <c r="K121" s="32">
        <f>IF('Log_working_2-way'!$D120="","",B121^('Log_working_2-way'!$D120))</f>
        <v>1.6053296303406839</v>
      </c>
      <c r="L121" s="37">
        <f t="shared" si="26"/>
        <v>0.38423645320197047</v>
      </c>
      <c r="M121" s="37">
        <f t="shared" si="27"/>
        <v>0.61576354679802958</v>
      </c>
      <c r="N121" s="38">
        <v>217</v>
      </c>
      <c r="O121" s="38">
        <f t="shared" si="28"/>
        <v>130.20000000000002</v>
      </c>
      <c r="P121" s="38">
        <f t="shared" si="29"/>
        <v>77.897435897435912</v>
      </c>
      <c r="Q121" s="38">
        <f t="shared" si="30"/>
        <v>139.10256410256409</v>
      </c>
      <c r="R121" s="38">
        <f t="shared" si="31"/>
        <v>86.800000000000011</v>
      </c>
      <c r="S121" s="39">
        <f t="shared" si="32"/>
        <v>-8.9025641025640709</v>
      </c>
      <c r="T121" s="39">
        <f t="shared" si="33"/>
        <v>-8.9025641025640994</v>
      </c>
      <c r="U121" t="s">
        <v>255</v>
      </c>
      <c r="V121" t="s">
        <v>256</v>
      </c>
      <c r="W121" t="s">
        <v>285</v>
      </c>
      <c r="X121" s="48" t="s">
        <v>280</v>
      </c>
      <c r="Y121" s="41"/>
    </row>
    <row r="122" spans="1:25" ht="15" x14ac:dyDescent="0.25">
      <c r="A122">
        <v>2.0099999999999998</v>
      </c>
      <c r="B122">
        <v>1.86</v>
      </c>
      <c r="C122" s="29">
        <f t="shared" si="25"/>
        <v>3.5146846413095734E-2</v>
      </c>
      <c r="D122" s="30">
        <f>IF(OR($A122="",$B122=""),"",A122*'MPTO_working_2-way'!$G121)</f>
        <v>2.0806451612903221</v>
      </c>
      <c r="E122" s="32">
        <f>IF(OR($A122="",$B122=""),"",B122*'MPTO_working_2-way'!$G121)</f>
        <v>1.9253731343283582</v>
      </c>
      <c r="F122" s="30">
        <f>IF(OR($A122="",$B122=""),"",'MPTO_working_2-way'!D121)</f>
        <v>2.0835980605249955</v>
      </c>
      <c r="G122" s="32">
        <f>IF(OR($A122="",$B122=""),"",'MPTO_working_2-way'!E121)</f>
        <v>1.9228514118191637</v>
      </c>
      <c r="H122" s="30">
        <f>IF(OR($A122="",$B122=""),"",'OddsRatio_working_2-way'!M121)</f>
        <v>2.0837059585750928</v>
      </c>
      <c r="I122" s="30">
        <f>IF(OR($A122="",$B122=""),"",'OddsRatio_working_2-way'!N121)</f>
        <v>1.9227595290837431</v>
      </c>
      <c r="J122" s="30">
        <f>IF('Log_working_2-way'!$D121="","",A122^('Log_working_2-way'!$D121))</f>
        <v>2.0850553480183369</v>
      </c>
      <c r="K122" s="32">
        <f>IF('Log_working_2-way'!$D121="","",B122^('Log_working_2-way'!$D121))</f>
        <v>1.9216119729065091</v>
      </c>
      <c r="L122" s="37">
        <f t="shared" si="26"/>
        <v>0.48062015503875982</v>
      </c>
      <c r="M122" s="37">
        <f t="shared" si="27"/>
        <v>0.51937984496124034</v>
      </c>
      <c r="N122" s="38">
        <v>218</v>
      </c>
      <c r="O122" s="38">
        <f t="shared" si="28"/>
        <v>109.54228855721392</v>
      </c>
      <c r="P122" s="38">
        <f t="shared" si="29"/>
        <v>100.79569892473118</v>
      </c>
      <c r="Q122" s="38">
        <f t="shared" si="30"/>
        <v>117.20430107526882</v>
      </c>
      <c r="R122" s="38">
        <f t="shared" si="31"/>
        <v>108.45771144278608</v>
      </c>
      <c r="S122" s="39">
        <f t="shared" si="32"/>
        <v>-7.6620125180548939</v>
      </c>
      <c r="T122" s="39">
        <f t="shared" si="33"/>
        <v>-7.6620125180548939</v>
      </c>
      <c r="U122" t="s">
        <v>117</v>
      </c>
      <c r="V122" t="s">
        <v>257</v>
      </c>
      <c r="W122" t="s">
        <v>122</v>
      </c>
      <c r="X122" s="48" t="s">
        <v>281</v>
      </c>
      <c r="Y122" s="41"/>
    </row>
    <row r="123" spans="1:25" ht="15" x14ac:dyDescent="0.25">
      <c r="A123">
        <v>2.15</v>
      </c>
      <c r="B123">
        <v>1.74</v>
      </c>
      <c r="C123" s="29">
        <f t="shared" si="25"/>
        <v>3.9828922747928264E-2</v>
      </c>
      <c r="D123" s="30">
        <f>IF(OR($A123="",$B123=""),"",A123*'MPTO_working_2-way'!$G122)</f>
        <v>2.2356321839080455</v>
      </c>
      <c r="E123" s="32">
        <f>IF(OR($A123="",$B123=""),"",B123*'MPTO_working_2-way'!$G122)</f>
        <v>1.8093023255813951</v>
      </c>
      <c r="F123" s="30">
        <f>IF(OR($A123="",$B123=""),"",'MPTO_working_2-way'!D122)</f>
        <v>2.2461723206244368</v>
      </c>
      <c r="G123" s="32">
        <f>IF(OR($A123="",$B123=""),"",'MPTO_working_2-way'!E122)</f>
        <v>1.8024572392194651</v>
      </c>
      <c r="H123" s="30">
        <f>IF(OR($A123="",$B123=""),"",'OddsRatio_working_2-way'!M122)</f>
        <v>2.2466170438647359</v>
      </c>
      <c r="I123" s="30">
        <f>IF(OR($A123="",$B123=""),"",'OddsRatio_working_2-way'!N122)</f>
        <v>1.8021709673564388</v>
      </c>
      <c r="J123" s="30">
        <f>IF('Log_working_2-way'!$D122="","",A123^('Log_working_2-way'!$D122))</f>
        <v>2.2514857299538718</v>
      </c>
      <c r="K123" s="32">
        <f>IF('Log_working_2-way'!$D122="","",B123^('Log_working_2-way'!$D122))</f>
        <v>1.7990502616731108</v>
      </c>
      <c r="L123" s="37">
        <f t="shared" si="26"/>
        <v>0.44730077120822631</v>
      </c>
      <c r="M123" s="37">
        <f t="shared" si="27"/>
        <v>0.5526992287917738</v>
      </c>
      <c r="N123" s="38">
        <v>219</v>
      </c>
      <c r="O123" s="38">
        <f t="shared" si="28"/>
        <v>117.13953488372091</v>
      </c>
      <c r="P123" s="38">
        <f t="shared" si="29"/>
        <v>93.137931034482747</v>
      </c>
      <c r="Q123" s="38">
        <f t="shared" si="30"/>
        <v>125.86206896551724</v>
      </c>
      <c r="R123" s="38">
        <f t="shared" si="31"/>
        <v>101.86046511627907</v>
      </c>
      <c r="S123" s="39">
        <f t="shared" si="32"/>
        <v>-8.7225340817963257</v>
      </c>
      <c r="T123" s="39">
        <f t="shared" si="33"/>
        <v>-8.7225340817963257</v>
      </c>
      <c r="U123" t="s">
        <v>85</v>
      </c>
      <c r="V123" t="s">
        <v>141</v>
      </c>
      <c r="W123" t="s">
        <v>123</v>
      </c>
      <c r="X123" s="48" t="s">
        <v>281</v>
      </c>
      <c r="Y123" s="41"/>
    </row>
    <row r="124" spans="1:25" ht="15" x14ac:dyDescent="0.25">
      <c r="A124">
        <v>2.21</v>
      </c>
      <c r="B124">
        <v>1.71</v>
      </c>
      <c r="C124" s="29">
        <f t="shared" si="25"/>
        <v>3.7284009420232245E-2</v>
      </c>
      <c r="D124" s="30">
        <f>IF(OR($A124="",$B124=""),"",A124*'MPTO_working_2-way'!$G123)</f>
        <v>2.2923976608187133</v>
      </c>
      <c r="E124" s="32">
        <f>IF(OR($A124="",$B124=""),"",B124*'MPTO_working_2-way'!$G123)</f>
        <v>1.7737556561085972</v>
      </c>
      <c r="F124" s="30">
        <f>IF(OR($A124="",$B124=""),"",'MPTO_working_2-way'!D123)</f>
        <v>2.3049617273032235</v>
      </c>
      <c r="G124" s="32">
        <f>IF(OR($A124="",$B124=""),"",'MPTO_working_2-way'!E123)</f>
        <v>1.7663059989250076</v>
      </c>
      <c r="H124" s="30">
        <f>IF(OR($A124="",$B124=""),"",'OddsRatio_working_2-way'!M123)</f>
        <v>2.305459824013238</v>
      </c>
      <c r="I124" s="30">
        <f>IF(OR($A124="",$B124=""),"",'OddsRatio_working_2-way'!N123)</f>
        <v>1.7660136157433048</v>
      </c>
      <c r="J124" s="30">
        <f>IF('Log_working_2-way'!$D123="","",A124^('Log_working_2-way'!$D123))</f>
        <v>2.3112626061065349</v>
      </c>
      <c r="K124" s="32">
        <f>IF('Log_working_2-way'!$D123="","",B124^('Log_working_2-way'!$D123))</f>
        <v>1.7626237454975722</v>
      </c>
      <c r="L124" s="37">
        <f t="shared" si="26"/>
        <v>0.43622448979591838</v>
      </c>
      <c r="M124" s="37">
        <f t="shared" si="27"/>
        <v>0.56377551020408168</v>
      </c>
      <c r="N124" s="38">
        <v>220</v>
      </c>
      <c r="O124" s="38">
        <f t="shared" si="28"/>
        <v>120.4524886877828</v>
      </c>
      <c r="P124" s="38">
        <f t="shared" si="29"/>
        <v>91.345029239766063</v>
      </c>
      <c r="Q124" s="38">
        <f t="shared" si="30"/>
        <v>128.65497076023391</v>
      </c>
      <c r="R124" s="38">
        <f t="shared" si="31"/>
        <v>99.547511312217196</v>
      </c>
      <c r="S124" s="39">
        <f t="shared" si="32"/>
        <v>-8.2024820724511045</v>
      </c>
      <c r="T124" s="39">
        <f t="shared" si="33"/>
        <v>-8.2024820724511329</v>
      </c>
      <c r="U124" t="s">
        <v>258</v>
      </c>
      <c r="V124" t="s">
        <v>118</v>
      </c>
      <c r="W124" t="s">
        <v>123</v>
      </c>
      <c r="X124" s="48" t="s">
        <v>281</v>
      </c>
      <c r="Y124" s="41"/>
    </row>
    <row r="125" spans="1:25" ht="15" x14ac:dyDescent="0.25">
      <c r="A125">
        <v>2.27</v>
      </c>
      <c r="B125">
        <v>1.68</v>
      </c>
      <c r="C125" s="29">
        <f t="shared" si="25"/>
        <v>3.5766729599328695E-2</v>
      </c>
      <c r="D125" s="30">
        <f>IF(OR($A125="",$B125=""),"",A125*'MPTO_working_2-way'!$G124)</f>
        <v>2.3511904761904763</v>
      </c>
      <c r="E125" s="32">
        <f>IF(OR($A125="",$B125=""),"",B125*'MPTO_working_2-way'!$G124)</f>
        <v>1.7400881057268722</v>
      </c>
      <c r="F125" s="30">
        <f>IF(OR($A125="",$B125=""),"",'MPTO_working_2-way'!D124)</f>
        <v>2.3660503784588656</v>
      </c>
      <c r="G125" s="32">
        <f>IF(OR($A125="",$B125=""),"",'MPTO_working_2-way'!E124)</f>
        <v>1.7320374239258789</v>
      </c>
      <c r="H125" s="30">
        <f>IF(OR($A125="",$B125=""),"",'OddsRatio_working_2-way'!M124)</f>
        <v>2.3666188418222287</v>
      </c>
      <c r="I125" s="30">
        <f>IF(OR($A125="",$B125=""),"",'OddsRatio_working_2-way'!N124)</f>
        <v>1.7317329231804059</v>
      </c>
      <c r="J125" s="30">
        <f>IF('Log_working_2-way'!$D124="","",A125^('Log_working_2-way'!$D124))</f>
        <v>2.37348902776783</v>
      </c>
      <c r="K125" s="32">
        <f>IF('Log_working_2-way'!$D124="","",B125^('Log_working_2-way'!$D124))</f>
        <v>1.72807279838637</v>
      </c>
      <c r="L125" s="37">
        <f t="shared" si="26"/>
        <v>0.42531645569620252</v>
      </c>
      <c r="M125" s="37">
        <f t="shared" si="27"/>
        <v>0.57468354430379742</v>
      </c>
      <c r="N125" s="38">
        <v>221</v>
      </c>
      <c r="O125" s="38">
        <f t="shared" si="28"/>
        <v>123.6431718061674</v>
      </c>
      <c r="P125" s="38">
        <f t="shared" si="29"/>
        <v>89.452380952380935</v>
      </c>
      <c r="Q125" s="38">
        <f t="shared" si="30"/>
        <v>131.54761904761904</v>
      </c>
      <c r="R125" s="38">
        <f t="shared" si="31"/>
        <v>97.356828193832598</v>
      </c>
      <c r="S125" s="39">
        <f t="shared" si="32"/>
        <v>-7.9044472414516349</v>
      </c>
      <c r="T125" s="39">
        <f t="shared" si="33"/>
        <v>-7.9044472414516633</v>
      </c>
      <c r="U125" t="s">
        <v>169</v>
      </c>
      <c r="V125" t="s">
        <v>259</v>
      </c>
      <c r="W125" t="s">
        <v>123</v>
      </c>
      <c r="X125" s="48" t="s">
        <v>281</v>
      </c>
      <c r="Y125" s="41"/>
    </row>
    <row r="126" spans="1:25" ht="15" x14ac:dyDescent="0.25">
      <c r="A126">
        <v>1.75</v>
      </c>
      <c r="B126">
        <v>2.14</v>
      </c>
      <c r="C126" s="29">
        <f t="shared" si="25"/>
        <v>3.8718291054739673E-2</v>
      </c>
      <c r="D126" s="30">
        <f>IF(OR($A126="",$B126=""),"",A126*'MPTO_working_2-way'!$G125)</f>
        <v>1.8177570093457944</v>
      </c>
      <c r="E126" s="32">
        <f>IF(OR($A126="",$B126=""),"",B126*'MPTO_working_2-way'!$G125)</f>
        <v>2.2228571428571429</v>
      </c>
      <c r="F126" s="30">
        <f>IF(OR($A126="",$B126=""),"",'MPTO_working_2-way'!D125)</f>
        <v>1.81136638452237</v>
      </c>
      <c r="G126" s="32">
        <f>IF(OR($A126="",$B126=""),"",'MPTO_working_2-way'!E125)</f>
        <v>2.2324888226527575</v>
      </c>
      <c r="H126" s="30">
        <f>IF(OR($A126="",$B126=""),"",'OddsRatio_working_2-way'!M125)</f>
        <v>1.8111071056538131</v>
      </c>
      <c r="I126" s="30">
        <f>IF(OR($A126="",$B126=""),"",'OddsRatio_working_2-way'!N125)</f>
        <v>2.2328828005937953</v>
      </c>
      <c r="J126" s="30">
        <f>IF('Log_working_2-way'!$D125="","",A126^('Log_working_2-way'!$D125))</f>
        <v>1.8081956651086979</v>
      </c>
      <c r="K126" s="32">
        <f>IF('Log_working_2-way'!$D125="","",B126^('Log_working_2-way'!$D125))</f>
        <v>2.2373241322265098</v>
      </c>
      <c r="L126" s="37">
        <f t="shared" si="26"/>
        <v>0.55012853470437018</v>
      </c>
      <c r="M126" s="37">
        <f t="shared" si="27"/>
        <v>0.44987146529562982</v>
      </c>
      <c r="N126" s="38">
        <v>222</v>
      </c>
      <c r="O126" s="38">
        <f t="shared" si="28"/>
        <v>95.142857142857139</v>
      </c>
      <c r="P126" s="38">
        <f t="shared" si="29"/>
        <v>118.26168224299067</v>
      </c>
      <c r="Q126" s="38">
        <f t="shared" si="30"/>
        <v>103.73831775700934</v>
      </c>
      <c r="R126" s="38">
        <f t="shared" si="31"/>
        <v>126.85714285714285</v>
      </c>
      <c r="S126" s="39">
        <f t="shared" si="32"/>
        <v>-8.5954606141522021</v>
      </c>
      <c r="T126" s="39">
        <f t="shared" si="33"/>
        <v>-8.5954606141521737</v>
      </c>
      <c r="U126" t="s">
        <v>120</v>
      </c>
      <c r="V126" t="s">
        <v>260</v>
      </c>
      <c r="W126" t="s">
        <v>123</v>
      </c>
      <c r="X126" s="48" t="s">
        <v>281</v>
      </c>
      <c r="Y126" s="41"/>
    </row>
    <row r="127" spans="1:25" ht="15" x14ac:dyDescent="0.25">
      <c r="A127">
        <v>2.13</v>
      </c>
      <c r="B127">
        <v>1.73</v>
      </c>
      <c r="C127" s="29">
        <f t="shared" si="25"/>
        <v>4.7518250156042274E-2</v>
      </c>
      <c r="D127" s="30">
        <f>IF(OR($A127="",$B127=""),"",A127*'MPTO_working_2-way'!$G126)</f>
        <v>2.2312138728323698</v>
      </c>
      <c r="E127" s="32">
        <f>IF(OR($A127="",$B127=""),"",B127*'MPTO_working_2-way'!$G126)</f>
        <v>1.812206572769953</v>
      </c>
      <c r="F127" s="30">
        <f>IF(OR($A127="",$B127=""),"",'MPTO_working_2-way'!D126)</f>
        <v>2.243538616091814</v>
      </c>
      <c r="G127" s="32">
        <f>IF(OR($A127="",$B127=""),"",'MPTO_working_2-way'!E126)</f>
        <v>1.8041567725036107</v>
      </c>
      <c r="H127" s="30">
        <f>IF(OR($A127="",$B127=""),"",'OddsRatio_working_2-way'!M126)</f>
        <v>2.244164460784607</v>
      </c>
      <c r="I127" s="30">
        <f>IF(OR($A127="",$B127=""),"",'OddsRatio_working_2-way'!N126)</f>
        <v>1.8037522622767821</v>
      </c>
      <c r="J127" s="30">
        <f>IF('Log_working_2-way'!$D126="","",A127^('Log_working_2-way'!$D126))</f>
        <v>2.2499028330075874</v>
      </c>
      <c r="K127" s="32">
        <f>IF('Log_working_2-way'!$D126="","",B127^('Log_working_2-way'!$D126))</f>
        <v>1.8000621917089168</v>
      </c>
      <c r="L127" s="37">
        <f t="shared" si="26"/>
        <v>0.44818652849740936</v>
      </c>
      <c r="M127" s="37">
        <f t="shared" si="27"/>
        <v>0.55181347150259064</v>
      </c>
      <c r="N127" s="38">
        <v>223</v>
      </c>
      <c r="O127" s="38">
        <f t="shared" si="28"/>
        <v>118.3051643192488</v>
      </c>
      <c r="P127" s="38">
        <f t="shared" si="29"/>
        <v>94.098265895953773</v>
      </c>
      <c r="Q127" s="38">
        <f t="shared" si="30"/>
        <v>128.90173410404626</v>
      </c>
      <c r="R127" s="38">
        <f t="shared" si="31"/>
        <v>104.69483568075117</v>
      </c>
      <c r="S127" s="39">
        <f t="shared" si="32"/>
        <v>-10.596569784797452</v>
      </c>
      <c r="T127" s="39">
        <f t="shared" si="33"/>
        <v>-10.596569784797396</v>
      </c>
      <c r="U127" t="s">
        <v>261</v>
      </c>
      <c r="V127" t="s">
        <v>151</v>
      </c>
      <c r="W127" t="s">
        <v>124</v>
      </c>
      <c r="X127" s="48" t="s">
        <v>281</v>
      </c>
      <c r="Y127" s="41"/>
    </row>
    <row r="128" spans="1:25" ht="15" x14ac:dyDescent="0.25">
      <c r="A128">
        <v>1.79</v>
      </c>
      <c r="B128">
        <v>2.0099999999999998</v>
      </c>
      <c r="C128" s="29">
        <f t="shared" si="25"/>
        <v>5.6171655688040278E-2</v>
      </c>
      <c r="D128" s="30">
        <f>IF(OR($A128="",$B128=""),"",A128*'MPTO_working_2-way'!$G127)</f>
        <v>1.8905472636815921</v>
      </c>
      <c r="E128" s="32">
        <f>IF(OR($A128="",$B128=""),"",B128*'MPTO_working_2-way'!$G127)</f>
        <v>2.1229050279329607</v>
      </c>
      <c r="F128" s="30">
        <f>IF(OR($A128="",$B128=""),"",'MPTO_working_2-way'!D127)</f>
        <v>1.8847533984651248</v>
      </c>
      <c r="G128" s="32">
        <f>IF(OR($A128="",$B128=""),"",'MPTO_working_2-way'!E127)</f>
        <v>2.1302584445957544</v>
      </c>
      <c r="H128" s="30">
        <f>IF(OR($A128="",$B128=""),"",'OddsRatio_working_2-way'!M127)</f>
        <v>1.884408399904582</v>
      </c>
      <c r="I128" s="30">
        <f>IF(OR($A128="",$B128=""),"",'OddsRatio_working_2-way'!N127)</f>
        <v>2.1306993467134521</v>
      </c>
      <c r="J128" s="30">
        <f>IF('Log_working_2-way'!$D127="","",A128^('Log_working_2-way'!$D127))</f>
        <v>1.8817300657088789</v>
      </c>
      <c r="K128" s="32">
        <f>IF('Log_working_2-way'!$D127="","",B128^('Log_working_2-way'!$D127))</f>
        <v>2.1341339474384169</v>
      </c>
      <c r="L128" s="37">
        <f t="shared" si="26"/>
        <v>0.52894736842105261</v>
      </c>
      <c r="M128" s="37">
        <f t="shared" si="27"/>
        <v>0.47105263157894744</v>
      </c>
      <c r="N128" s="38">
        <v>224</v>
      </c>
      <c r="O128" s="38">
        <f t="shared" si="28"/>
        <v>98.860335195530737</v>
      </c>
      <c r="P128" s="38">
        <f t="shared" si="29"/>
        <v>112.55721393034825</v>
      </c>
      <c r="Q128" s="38">
        <f t="shared" si="30"/>
        <v>111.44278606965176</v>
      </c>
      <c r="R128" s="38">
        <f t="shared" si="31"/>
        <v>125.13966480446926</v>
      </c>
      <c r="S128" s="39">
        <f t="shared" si="32"/>
        <v>-12.582450874121022</v>
      </c>
      <c r="T128" s="39">
        <f t="shared" si="33"/>
        <v>-12.582450874121008</v>
      </c>
      <c r="U128" t="s">
        <v>104</v>
      </c>
      <c r="V128" t="s">
        <v>103</v>
      </c>
      <c r="W128" t="s">
        <v>126</v>
      </c>
      <c r="X128" s="48" t="s">
        <v>281</v>
      </c>
      <c r="Y128" s="41"/>
    </row>
    <row r="129" spans="1:25" s="35" customFormat="1" ht="15" x14ac:dyDescent="0.25">
      <c r="A129">
        <v>2</v>
      </c>
      <c r="B129">
        <v>1.81</v>
      </c>
      <c r="C129" s="29">
        <f t="shared" si="25"/>
        <v>5.2486187845303789E-2</v>
      </c>
      <c r="D129" s="30">
        <f>IF(OR($A129="",$B129=""),"",A129*'MPTO_working_2-way'!$G128)</f>
        <v>2.1049723756906076</v>
      </c>
      <c r="E129" s="32">
        <f>IF(OR($A129="",$B129=""),"",B129*'MPTO_working_2-way'!$G128)</f>
        <v>1.9049999999999998</v>
      </c>
      <c r="F129" s="30">
        <f>IF(OR($A129="",$B129=""),"",'MPTO_working_2-way'!D128)</f>
        <v>2.1107871720116615</v>
      </c>
      <c r="G129" s="32">
        <f>IF(OR($A129="",$B129=""),"",'MPTO_working_2-way'!E128)</f>
        <v>1.9002624671916009</v>
      </c>
      <c r="H129" s="30">
        <f>IF(OR($A129="",$B129=""),"",'OddsRatio_working_2-way'!M128)</f>
        <v>2.1111111111111112</v>
      </c>
      <c r="I129" s="30">
        <f>IF(OR($A129="",$B129=""),"",'OddsRatio_working_2-way'!N128)</f>
        <v>1.8999999999999992</v>
      </c>
      <c r="J129" s="30">
        <f>IF('Log_working_2-way'!$D128="","",A129^('Log_working_2-way'!$D128))</f>
        <v>2.1138148090273745</v>
      </c>
      <c r="K129" s="32">
        <f>IF('Log_working_2-way'!$D128="","",B129^('Log_working_2-way'!$D128))</f>
        <v>1.8978153207280555</v>
      </c>
      <c r="L129" s="37">
        <f t="shared" si="26"/>
        <v>0.47506561679790033</v>
      </c>
      <c r="M129" s="37">
        <f t="shared" si="27"/>
        <v>0.52493438320209984</v>
      </c>
      <c r="N129" s="38">
        <v>225</v>
      </c>
      <c r="O129" s="38">
        <f t="shared" si="28"/>
        <v>112.5</v>
      </c>
      <c r="P129" s="38">
        <f t="shared" si="29"/>
        <v>100.69060773480663</v>
      </c>
      <c r="Q129" s="38">
        <f t="shared" si="30"/>
        <v>124.30939226519338</v>
      </c>
      <c r="R129" s="38">
        <f t="shared" si="31"/>
        <v>112.5</v>
      </c>
      <c r="S129" s="39">
        <f t="shared" si="32"/>
        <v>-11.809392265193381</v>
      </c>
      <c r="T129" s="39">
        <f t="shared" si="33"/>
        <v>-11.809392265193367</v>
      </c>
      <c r="U129" t="s">
        <v>262</v>
      </c>
      <c r="V129" t="s">
        <v>132</v>
      </c>
      <c r="W129" t="s">
        <v>126</v>
      </c>
      <c r="X129" s="48" t="s">
        <v>281</v>
      </c>
      <c r="Y129" s="41"/>
    </row>
    <row r="130" spans="1:25" ht="15" x14ac:dyDescent="0.25">
      <c r="A130">
        <v>2.06</v>
      </c>
      <c r="B130">
        <v>1.83</v>
      </c>
      <c r="C130" s="29">
        <f t="shared" si="25"/>
        <v>3.1884980635577431E-2</v>
      </c>
      <c r="D130" s="30">
        <f>IF(OR($A130="",$B130=""),"",A130*'MPTO_working_2-way'!$G129)</f>
        <v>2.1256830601092895</v>
      </c>
      <c r="E130" s="32">
        <f>IF(OR($A130="",$B130=""),"",B130*'MPTO_working_2-way'!$G129)</f>
        <v>1.8883495145631068</v>
      </c>
      <c r="F130" s="30">
        <f>IF(OR($A130="",$B130=""),"",'MPTO_working_2-way'!D129)</f>
        <v>2.1299508446804905</v>
      </c>
      <c r="G130" s="32">
        <f>IF(OR($A130="",$B130=""),"",'MPTO_working_2-way'!E129)</f>
        <v>1.8849942497124856</v>
      </c>
      <c r="H130" s="30">
        <f>IF(OR($A130="",$B130=""),"",'OddsRatio_working_2-way'!M129)</f>
        <v>2.1300922235529893</v>
      </c>
      <c r="I130" s="30">
        <f>IF(OR($A130="",$B130=""),"",'OddsRatio_working_2-way'!N129)</f>
        <v>1.8848835335367746</v>
      </c>
      <c r="J130" s="30">
        <f>IF('Log_working_2-way'!$D129="","",A130^('Log_working_2-way'!$D129))</f>
        <v>2.1320394516231058</v>
      </c>
      <c r="K130" s="32">
        <f>IF('Log_working_2-way'!$D129="","",B130^('Log_working_2-way'!$D129))</f>
        <v>1.8833614398916756</v>
      </c>
      <c r="L130" s="37">
        <f t="shared" si="26"/>
        <v>0.47043701799485865</v>
      </c>
      <c r="M130" s="37">
        <f t="shared" si="27"/>
        <v>0.5295629820051414</v>
      </c>
      <c r="N130" s="38">
        <v>226</v>
      </c>
      <c r="O130" s="38">
        <f t="shared" si="28"/>
        <v>116.29126213592234</v>
      </c>
      <c r="P130" s="38">
        <f t="shared" si="29"/>
        <v>102.50273224043717</v>
      </c>
      <c r="Q130" s="38">
        <f t="shared" si="30"/>
        <v>123.49726775956283</v>
      </c>
      <c r="R130" s="38">
        <f t="shared" si="31"/>
        <v>109.70873786407768</v>
      </c>
      <c r="S130" s="39">
        <f t="shared" si="32"/>
        <v>-7.2060056236404932</v>
      </c>
      <c r="T130" s="39">
        <f t="shared" si="33"/>
        <v>-7.2060056236405075</v>
      </c>
      <c r="U130" t="s">
        <v>135</v>
      </c>
      <c r="V130" t="s">
        <v>139</v>
      </c>
      <c r="W130" t="s">
        <v>180</v>
      </c>
      <c r="X130" s="48" t="s">
        <v>281</v>
      </c>
      <c r="Y130" s="41"/>
    </row>
    <row r="131" spans="1:25" ht="15" x14ac:dyDescent="0.25">
      <c r="A131">
        <v>1.61</v>
      </c>
      <c r="B131">
        <v>2.4</v>
      </c>
      <c r="C131" s="29">
        <f t="shared" ref="C131:C138" si="34">IF(OR($A131="",$B131=""),"",(1/A131)+(1/B131)-1)</f>
        <v>3.7784679089026829E-2</v>
      </c>
      <c r="D131" s="30">
        <f>IF(OR($A131="",$B131=""),"",A131*'MPTO_working_2-way'!$G130)</f>
        <v>1.6708333333333334</v>
      </c>
      <c r="E131" s="32">
        <f>IF(OR($A131="",$B131=""),"",B131*'MPTO_working_2-way'!$G130)</f>
        <v>2.4906832298136643</v>
      </c>
      <c r="F131" s="30">
        <f>IF(OR($A131="",$B131=""),"",'MPTO_working_2-way'!D130)</f>
        <v>1.6605070906746886</v>
      </c>
      <c r="G131" s="32">
        <f>IF(OR($A131="",$B131=""),"",'MPTO_working_2-way'!E130)</f>
        <v>2.5139882888744305</v>
      </c>
      <c r="H131" s="30">
        <f>IF(OR($A131="",$B131=""),"",'OddsRatio_working_2-way'!M130)</f>
        <v>1.660086574408453</v>
      </c>
      <c r="I131" s="30">
        <f>IF(OR($A131="",$B131=""),"",'OddsRatio_working_2-way'!N130)</f>
        <v>2.5149527937243179</v>
      </c>
      <c r="J131" s="30">
        <f>IF('Log_working_2-way'!$D130="","",A131^('Log_working_2-way'!$D130))</f>
        <v>1.6553816409506441</v>
      </c>
      <c r="K131" s="32">
        <f>IF('Log_working_2-way'!$D130="","",B131^('Log_working_2-way'!$D130))</f>
        <v>2.5258285211487945</v>
      </c>
      <c r="L131" s="37">
        <f t="shared" si="26"/>
        <v>0.59850374064837908</v>
      </c>
      <c r="M131" s="37">
        <f t="shared" si="27"/>
        <v>0.40149625935162098</v>
      </c>
      <c r="N131" s="38">
        <v>227</v>
      </c>
      <c r="O131" s="38">
        <f t="shared" si="28"/>
        <v>86.006211180124239</v>
      </c>
      <c r="P131" s="38">
        <f t="shared" si="29"/>
        <v>132.41666666666666</v>
      </c>
      <c r="Q131" s="38">
        <f t="shared" si="30"/>
        <v>94.583333333333343</v>
      </c>
      <c r="R131" s="38">
        <f t="shared" si="31"/>
        <v>140.99378881987576</v>
      </c>
      <c r="S131" s="39">
        <f t="shared" si="32"/>
        <v>-8.5771221532091033</v>
      </c>
      <c r="T131" s="39">
        <f t="shared" si="33"/>
        <v>-8.5771221532091033</v>
      </c>
      <c r="U131" t="s">
        <v>263</v>
      </c>
      <c r="V131" t="s">
        <v>264</v>
      </c>
      <c r="W131" t="s">
        <v>284</v>
      </c>
      <c r="X131" s="48" t="s">
        <v>281</v>
      </c>
      <c r="Y131" s="41"/>
    </row>
    <row r="132" spans="1:25" ht="15" x14ac:dyDescent="0.25">
      <c r="A132">
        <v>2.69</v>
      </c>
      <c r="B132">
        <v>1.5</v>
      </c>
      <c r="C132" s="29">
        <f t="shared" si="34"/>
        <v>3.8413878562577386E-2</v>
      </c>
      <c r="D132" s="30">
        <f>IF(OR($A132="",$B132=""),"",A132*'MPTO_working_2-way'!$G131)</f>
        <v>2.793333333333333</v>
      </c>
      <c r="E132" s="32">
        <f>IF(OR($A132="",$B132=""),"",B132*'MPTO_working_2-way'!$G131)</f>
        <v>1.557620817843866</v>
      </c>
      <c r="F132" s="30">
        <f>IF(OR($A132="",$B132=""),"",'MPTO_working_2-way'!D131)</f>
        <v>2.8365553602811948</v>
      </c>
      <c r="G132" s="32">
        <f>IF(OR($A132="",$B132=""),"",'MPTO_working_2-way'!E131)</f>
        <v>1.5444976076555021</v>
      </c>
      <c r="H132" s="30">
        <f>IF(OR($A132="",$B132=""),"",'OddsRatio_working_2-way'!M131)</f>
        <v>2.838477631085023</v>
      </c>
      <c r="I132" s="30">
        <f>IF(OR($A132="",$B132=""),"",'OddsRatio_working_2-way'!N131)</f>
        <v>1.5439282932204215</v>
      </c>
      <c r="J132" s="30">
        <f>IF('Log_working_2-way'!$D131="","",A132^('Log_working_2-way'!$D131))</f>
        <v>2.8590051192932453</v>
      </c>
      <c r="K132" s="32">
        <f>IF('Log_working_2-way'!$D131="","",B132^('Log_working_2-way'!$D131))</f>
        <v>1.5379221335225206</v>
      </c>
      <c r="L132" s="37">
        <f t="shared" si="26"/>
        <v>0.35799522673031031</v>
      </c>
      <c r="M132" s="37">
        <f t="shared" si="27"/>
        <v>0.64200477326968985</v>
      </c>
      <c r="N132" s="38">
        <v>228</v>
      </c>
      <c r="O132" s="38">
        <f t="shared" si="28"/>
        <v>143.24163568773233</v>
      </c>
      <c r="P132" s="38">
        <f t="shared" si="29"/>
        <v>76</v>
      </c>
      <c r="Q132" s="38">
        <f t="shared" si="30"/>
        <v>152</v>
      </c>
      <c r="R132" s="38">
        <f t="shared" si="31"/>
        <v>84.758364312267659</v>
      </c>
      <c r="S132" s="39">
        <f t="shared" si="32"/>
        <v>-8.7583643122676733</v>
      </c>
      <c r="T132" s="39">
        <f t="shared" si="33"/>
        <v>-8.7583643122676591</v>
      </c>
      <c r="U132" t="s">
        <v>265</v>
      </c>
      <c r="V132" t="s">
        <v>266</v>
      </c>
      <c r="W132" t="s">
        <v>284</v>
      </c>
      <c r="X132" s="48" t="s">
        <v>281</v>
      </c>
      <c r="Y132" s="41"/>
    </row>
    <row r="133" spans="1:25" ht="15" x14ac:dyDescent="0.25">
      <c r="A133">
        <v>2.5299999999999998</v>
      </c>
      <c r="B133">
        <v>1.56</v>
      </c>
      <c r="C133" s="29">
        <f t="shared" si="34"/>
        <v>3.6282558021688338E-2</v>
      </c>
      <c r="D133" s="30">
        <f>IF(OR($A133="",$B133=""),"",A133*'MPTO_working_2-way'!$G132)</f>
        <v>2.6217948717948714</v>
      </c>
      <c r="E133" s="32">
        <f>IF(OR($A133="",$B133=""),"",B133*'MPTO_working_2-way'!$G132)</f>
        <v>1.6166007905138338</v>
      </c>
      <c r="F133" s="30">
        <f>IF(OR($A133="",$B133=""),"",'MPTO_working_2-way'!D132)</f>
        <v>2.6517065305025525</v>
      </c>
      <c r="G133" s="32">
        <f>IF(OR($A133="",$B133=""),"",'MPTO_working_2-way'!E132)</f>
        <v>1.6054344288968434</v>
      </c>
      <c r="H133" s="30">
        <f>IF(OR($A133="",$B133=""),"",'OddsRatio_working_2-way'!M132)</f>
        <v>2.6529194950580188</v>
      </c>
      <c r="I133" s="30">
        <f>IF(OR($A133="",$B133=""),"",'OddsRatio_working_2-way'!N132)</f>
        <v>1.6049901419820203</v>
      </c>
      <c r="J133" s="30">
        <f>IF('Log_working_2-way'!$D132="","",A133^('Log_working_2-way'!$D132))</f>
        <v>2.6669477843763532</v>
      </c>
      <c r="K133" s="32">
        <f>IF('Log_working_2-way'!$D132="","",B133^('Log_working_2-way'!$D132))</f>
        <v>1.59989881469138</v>
      </c>
      <c r="L133" s="37">
        <f t="shared" si="26"/>
        <v>0.38141809290953549</v>
      </c>
      <c r="M133" s="37">
        <f t="shared" si="27"/>
        <v>0.61858190709046468</v>
      </c>
      <c r="N133" s="38">
        <v>229</v>
      </c>
      <c r="O133" s="38">
        <f t="shared" si="28"/>
        <v>138.48616600790515</v>
      </c>
      <c r="P133" s="38">
        <f t="shared" si="29"/>
        <v>82.205128205128204</v>
      </c>
      <c r="Q133" s="38">
        <f t="shared" si="30"/>
        <v>146.7948717948718</v>
      </c>
      <c r="R133" s="38">
        <f t="shared" si="31"/>
        <v>90.513833992094874</v>
      </c>
      <c r="S133" s="39">
        <f t="shared" si="32"/>
        <v>-8.308705786966641</v>
      </c>
      <c r="T133" s="39">
        <f t="shared" si="33"/>
        <v>-8.3087057869666694</v>
      </c>
      <c r="U133" t="s">
        <v>267</v>
      </c>
      <c r="V133" t="s">
        <v>268</v>
      </c>
      <c r="W133" t="s">
        <v>284</v>
      </c>
      <c r="X133" s="48" t="s">
        <v>281</v>
      </c>
      <c r="Y133" s="41"/>
    </row>
    <row r="134" spans="1:25" ht="15" x14ac:dyDescent="0.25">
      <c r="A134">
        <v>2.64</v>
      </c>
      <c r="B134">
        <v>1.51</v>
      </c>
      <c r="C134" s="29">
        <f t="shared" si="34"/>
        <v>4.1039534417017798E-2</v>
      </c>
      <c r="D134" s="30">
        <f>IF(OR($A134="",$B134=""),"",A134*'MPTO_working_2-way'!$G133)</f>
        <v>2.7483443708609272</v>
      </c>
      <c r="E134" s="32">
        <f>IF(OR($A134="",$B134=""),"",B134*'MPTO_working_2-way'!$G133)</f>
        <v>1.5719696969696968</v>
      </c>
      <c r="F134" s="30">
        <f>IF(OR($A134="",$B134=""),"",'MPTO_working_2-way'!D133)</f>
        <v>2.7912057134855064</v>
      </c>
      <c r="G134" s="32">
        <f>IF(OR($A134="",$B134=""),"",'MPTO_working_2-way'!E133)</f>
        <v>1.5582831678523961</v>
      </c>
      <c r="H134" s="30">
        <f>IF(OR($A134="",$B134=""),"",'OddsRatio_working_2-way'!M133)</f>
        <v>2.7932334690468505</v>
      </c>
      <c r="I134" s="30">
        <f>IF(OR($A134="",$B134=""),"",'OddsRatio_working_2-way'!N133)</f>
        <v>1.5576518714718863</v>
      </c>
      <c r="J134" s="30">
        <f>IF('Log_working_2-way'!$D133="","",A134^('Log_working_2-way'!$D133))</f>
        <v>2.8136165906530577</v>
      </c>
      <c r="K134" s="32">
        <f>IF('Log_working_2-way'!$D133="","",B134^('Log_working_2-way'!$D133))</f>
        <v>1.5513844575270319</v>
      </c>
      <c r="L134" s="37">
        <f t="shared" si="26"/>
        <v>0.363855421686747</v>
      </c>
      <c r="M134" s="37">
        <f t="shared" si="27"/>
        <v>0.63614457831325311</v>
      </c>
      <c r="N134" s="38">
        <v>230</v>
      </c>
      <c r="O134" s="38">
        <f t="shared" si="28"/>
        <v>142.8787878787879</v>
      </c>
      <c r="P134" s="38">
        <f t="shared" si="29"/>
        <v>77.682119205298022</v>
      </c>
      <c r="Q134" s="38">
        <f t="shared" si="30"/>
        <v>152.31788079470201</v>
      </c>
      <c r="R134" s="38">
        <f t="shared" si="31"/>
        <v>87.121212121212125</v>
      </c>
      <c r="S134" s="39">
        <f t="shared" si="32"/>
        <v>-9.4390929159141024</v>
      </c>
      <c r="T134" s="39">
        <f t="shared" si="33"/>
        <v>-9.4390929159141024</v>
      </c>
      <c r="U134" t="s">
        <v>269</v>
      </c>
      <c r="V134" t="s">
        <v>270</v>
      </c>
      <c r="W134" t="s">
        <v>285</v>
      </c>
      <c r="X134" s="48" t="s">
        <v>281</v>
      </c>
      <c r="Y134" s="41"/>
    </row>
    <row r="135" spans="1:25" s="35" customFormat="1" ht="15" x14ac:dyDescent="0.25">
      <c r="A135">
        <v>1.78</v>
      </c>
      <c r="B135">
        <v>2.14</v>
      </c>
      <c r="C135" s="29">
        <f t="shared" si="34"/>
        <v>2.908747243515708E-2</v>
      </c>
      <c r="D135" s="30">
        <f>IF(OR($A135="",$B135=""),"",A135*'MPTO_working_2-way'!$G134)</f>
        <v>1.8317757009345796</v>
      </c>
      <c r="E135" s="32">
        <f>IF(OR($A135="",$B135=""),"",B135*'MPTO_working_2-way'!$G134)</f>
        <v>2.2022471910112364</v>
      </c>
      <c r="F135" s="30">
        <f>IF(OR($A135="",$B135=""),"",'MPTO_working_2-way'!D134)</f>
        <v>1.8273049985608751</v>
      </c>
      <c r="G135" s="32">
        <f>IF(OR($A135="",$B135=""),"",'MPTO_working_2-way'!E134)</f>
        <v>2.2087440565928333</v>
      </c>
      <c r="H135" s="30">
        <f>IF(OR($A135="",$B135=""),"",'OddsRatio_working_2-way'!M134)</f>
        <v>1.8271701918685113</v>
      </c>
      <c r="I135" s="30">
        <f>IF(OR($A135="",$B135=""),"",'OddsRatio_working_2-way'!N134)</f>
        <v>2.2089410496539781</v>
      </c>
      <c r="J135" s="30">
        <f>IF('Log_working_2-way'!$D134="","",A135^('Log_working_2-way'!$D134))</f>
        <v>1.8251471689098502</v>
      </c>
      <c r="K135" s="32">
        <f>IF('Log_working_2-way'!$D134="","",B135^('Log_working_2-way'!$D134))</f>
        <v>2.2119050245559748</v>
      </c>
      <c r="L135" s="37">
        <f t="shared" si="26"/>
        <v>0.54591836734693866</v>
      </c>
      <c r="M135" s="37">
        <f t="shared" si="27"/>
        <v>0.45408163265306112</v>
      </c>
      <c r="N135" s="38">
        <v>231</v>
      </c>
      <c r="O135" s="38">
        <f t="shared" si="28"/>
        <v>101.22471910112361</v>
      </c>
      <c r="P135" s="38">
        <f t="shared" si="29"/>
        <v>123.05607476635515</v>
      </c>
      <c r="Q135" s="38">
        <f t="shared" si="30"/>
        <v>107.94392523364486</v>
      </c>
      <c r="R135" s="38">
        <f t="shared" si="31"/>
        <v>129.77528089887642</v>
      </c>
      <c r="S135" s="39">
        <f t="shared" si="32"/>
        <v>-6.7192061325212507</v>
      </c>
      <c r="T135" s="39">
        <f t="shared" si="33"/>
        <v>-6.7192061325212649</v>
      </c>
      <c r="U135" t="s">
        <v>271</v>
      </c>
      <c r="V135" t="s">
        <v>272</v>
      </c>
      <c r="W135" t="s">
        <v>284</v>
      </c>
      <c r="X135" s="48" t="s">
        <v>282</v>
      </c>
      <c r="Y135" s="41"/>
    </row>
    <row r="136" spans="1:25" ht="15" x14ac:dyDescent="0.25">
      <c r="A136">
        <v>2.5099999999999998</v>
      </c>
      <c r="B136">
        <v>1.54</v>
      </c>
      <c r="C136" s="29">
        <f t="shared" si="34"/>
        <v>4.7757023852641467E-2</v>
      </c>
      <c r="D136" s="30">
        <f>IF(OR($A136="",$B136=""),"",A136*'MPTO_working_2-way'!$G135)</f>
        <v>2.6298701298701297</v>
      </c>
      <c r="E136" s="32">
        <f>IF(OR($A136="",$B136=""),"",B136*'MPTO_working_2-way'!$G135)</f>
        <v>1.6135458167330679</v>
      </c>
      <c r="F136" s="30">
        <f>IF(OR($A136="",$B136=""),"",'MPTO_working_2-way'!D135)</f>
        <v>2.6700283207846929</v>
      </c>
      <c r="G136" s="32">
        <f>IF(OR($A136="",$B136=""),"",'MPTO_working_2-way'!E135)</f>
        <v>1.5987922405592092</v>
      </c>
      <c r="H136" s="30">
        <f>IF(OR($A136="",$B136=""),"",'OddsRatio_working_2-way'!M135)</f>
        <v>2.6722129936991572</v>
      </c>
      <c r="I136" s="30">
        <f>IF(OR($A136="",$B136=""),"",'OddsRatio_working_2-way'!N135)</f>
        <v>1.5980099447665865</v>
      </c>
      <c r="J136" s="30">
        <f>IF('Log_working_2-way'!$D135="","",A136^('Log_working_2-way'!$D135))</f>
        <v>2.6913578433827081</v>
      </c>
      <c r="K136" s="32">
        <f>IF('Log_working_2-way'!$D135="","",B136^('Log_working_2-way'!$D135))</f>
        <v>1.5912409392906393</v>
      </c>
      <c r="L136" s="37">
        <f t="shared" si="26"/>
        <v>0.38024691358024693</v>
      </c>
      <c r="M136" s="37">
        <f t="shared" si="27"/>
        <v>0.61975308641975302</v>
      </c>
      <c r="N136" s="38">
        <v>232</v>
      </c>
      <c r="O136" s="38">
        <f t="shared" si="28"/>
        <v>139.56972111553785</v>
      </c>
      <c r="P136" s="38">
        <f t="shared" si="29"/>
        <v>81.350649350649363</v>
      </c>
      <c r="Q136" s="38">
        <f t="shared" si="30"/>
        <v>150.64935064935065</v>
      </c>
      <c r="R136" s="38">
        <f t="shared" si="31"/>
        <v>92.430278884462155</v>
      </c>
      <c r="S136" s="39">
        <f t="shared" si="32"/>
        <v>-11.079629533812806</v>
      </c>
      <c r="T136" s="39">
        <f t="shared" si="33"/>
        <v>-11.079629533812792</v>
      </c>
      <c r="U136" t="s">
        <v>273</v>
      </c>
      <c r="V136" t="s">
        <v>274</v>
      </c>
      <c r="W136" t="s">
        <v>285</v>
      </c>
      <c r="X136" t="s">
        <v>282</v>
      </c>
      <c r="Y136" s="41"/>
    </row>
    <row r="137" spans="1:25" s="35" customFormat="1" ht="15" x14ac:dyDescent="0.25">
      <c r="A137">
        <v>2.56</v>
      </c>
      <c r="B137">
        <v>1.55</v>
      </c>
      <c r="C137" s="29">
        <f t="shared" si="34"/>
        <v>3.5786290322580516E-2</v>
      </c>
      <c r="D137" s="30">
        <f>IF(OR($A137="",$B137=""),"",A137*'MPTO_working_2-way'!$G136)</f>
        <v>2.6516129032258062</v>
      </c>
      <c r="E137" s="32">
        <f>IF(OR($A137="",$B137=""),"",B137*'MPTO_working_2-way'!$G136)</f>
        <v>1.6054687499999998</v>
      </c>
      <c r="F137" s="30">
        <f>IF(OR($A137="",$B137=""),"",'MPTO_working_2-way'!D136)</f>
        <v>2.6828938471940496</v>
      </c>
      <c r="G137" s="32">
        <f>IF(OR($A137="",$B137=""),"",'MPTO_working_2-way'!E136)</f>
        <v>1.5942145439935715</v>
      </c>
      <c r="H137" s="30">
        <f>IF(OR($A137="",$B137=""),"",'OddsRatio_working_2-way'!M136)</f>
        <v>2.6841507166413687</v>
      </c>
      <c r="I137" s="30">
        <f>IF(OR($A137="",$B137=""),"",'OddsRatio_working_2-way'!N136)</f>
        <v>1.5937710859953542</v>
      </c>
      <c r="J137" s="30">
        <f>IF('Log_working_2-way'!$D136="","",A137^('Log_working_2-way'!$D136))</f>
        <v>2.6988345648365546</v>
      </c>
      <c r="K137" s="32">
        <f>IF('Log_working_2-way'!$D136="","",B137^('Log_working_2-way'!$D136))</f>
        <v>1.5886388355278223</v>
      </c>
      <c r="L137" s="37">
        <f t="shared" si="26"/>
        <v>0.37712895377128958</v>
      </c>
      <c r="M137" s="37">
        <f t="shared" si="27"/>
        <v>0.62287104622871059</v>
      </c>
      <c r="N137" s="38">
        <v>233</v>
      </c>
      <c r="O137" s="38">
        <f t="shared" si="28"/>
        <v>141.984375</v>
      </c>
      <c r="P137" s="38">
        <f t="shared" si="29"/>
        <v>82.677419354838733</v>
      </c>
      <c r="Q137" s="38">
        <f t="shared" si="30"/>
        <v>150.32258064516128</v>
      </c>
      <c r="R137" s="38">
        <f t="shared" si="31"/>
        <v>91.015625</v>
      </c>
      <c r="S137" s="39">
        <f t="shared" si="32"/>
        <v>-8.3382056451612812</v>
      </c>
      <c r="T137" s="39">
        <f t="shared" si="33"/>
        <v>-8.3382056451612669</v>
      </c>
      <c r="U137" t="s">
        <v>275</v>
      </c>
      <c r="V137" t="s">
        <v>276</v>
      </c>
      <c r="W137" t="s">
        <v>285</v>
      </c>
      <c r="X137" t="s">
        <v>282</v>
      </c>
      <c r="Y137" s="41"/>
    </row>
    <row r="138" spans="1:25" ht="15" x14ac:dyDescent="0.25">
      <c r="A138">
        <v>1.85</v>
      </c>
      <c r="B138">
        <v>2.0499999999999998</v>
      </c>
      <c r="C138" s="29">
        <f t="shared" si="34"/>
        <v>2.8345418589321048E-2</v>
      </c>
      <c r="D138" s="30">
        <f>IF(OR($A138="",$B138=""),"",A138*'MPTO_working_2-way'!$G137)</f>
        <v>1.902439024390244</v>
      </c>
      <c r="E138" s="32">
        <f>IF(OR($A138="",$B138=""),"",B138*'MPTO_working_2-way'!$G137)</f>
        <v>2.1081081081081079</v>
      </c>
      <c r="F138" s="30">
        <f>IF(OR($A138="",$B138=""),"",'MPTO_working_2-way'!D137)</f>
        <v>1.8998121477770822</v>
      </c>
      <c r="G138" s="32">
        <f>IF(OR($A138="",$B138=""),"",'MPTO_working_2-way'!E137)</f>
        <v>2.1113430758524703</v>
      </c>
      <c r="H138" s="30">
        <f>IF(OR($A138="",$B138=""),"",'OddsRatio_working_2-way'!M137)</f>
        <v>1.8997354108424378</v>
      </c>
      <c r="I138" s="30">
        <f>IF(OR($A138="",$B138=""),"",'OddsRatio_working_2-way'!N137)</f>
        <v>2.1114378604524222</v>
      </c>
      <c r="J138" s="30">
        <f>IF('Log_working_2-way'!$D137="","",A138^('Log_working_2-way'!$D137))</f>
        <v>1.8985467665018629</v>
      </c>
      <c r="K138" s="32">
        <f>IF('Log_working_2-way'!$D137="","",B138^('Log_working_2-way'!$D137))</f>
        <v>2.1129081281913611</v>
      </c>
      <c r="L138" s="37">
        <f t="shared" si="26"/>
        <v>0.52564102564102555</v>
      </c>
      <c r="M138" s="37">
        <f t="shared" si="27"/>
        <v>0.47435897435897439</v>
      </c>
      <c r="N138" s="38">
        <v>234</v>
      </c>
      <c r="O138" s="38">
        <f t="shared" si="28"/>
        <v>107.51351351351352</v>
      </c>
      <c r="P138" s="38">
        <f t="shared" si="29"/>
        <v>119.85365853658534</v>
      </c>
      <c r="Q138" s="38">
        <f t="shared" si="30"/>
        <v>114.14634146341464</v>
      </c>
      <c r="R138" s="38">
        <f t="shared" si="31"/>
        <v>126.48648648648647</v>
      </c>
      <c r="S138" s="39">
        <f t="shared" si="32"/>
        <v>-6.6328279499011273</v>
      </c>
      <c r="T138" s="39">
        <f t="shared" si="33"/>
        <v>-6.6328279499011273</v>
      </c>
      <c r="U138" t="s">
        <v>277</v>
      </c>
      <c r="V138" t="s">
        <v>278</v>
      </c>
      <c r="W138" t="s">
        <v>285</v>
      </c>
      <c r="X138" t="s">
        <v>282</v>
      </c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52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52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52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52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52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5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52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52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52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52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52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52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52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52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52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5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52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52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52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52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52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52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52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52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52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5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52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52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52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52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52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52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52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52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52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5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48" activePane="bottomLeft" state="frozen"/>
      <selection pane="bottomLeft" activeCell="AF54" sqref="AF54:AG13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35</v>
      </c>
      <c r="O1" s="56"/>
      <c r="P1" s="5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1.69</v>
      </c>
      <c r="B3">
        <v>3.77</v>
      </c>
      <c r="C3">
        <v>5.91</v>
      </c>
      <c r="D3" s="20">
        <f>IF(OR($A3="",$B3="",$C3=""),"",(1/A3)+(1/B3)+(1/C3)-1)</f>
        <v>2.6172703453937851E-2</v>
      </c>
      <c r="E3" s="17">
        <f>IF(OR($A3="",$B3="",$C3=""),"",A3*'MPTO_working_3-way'!$I2)</f>
        <v>1.734231868837155</v>
      </c>
      <c r="F3" s="21">
        <f>IF(OR($A3="",$B3="",$C3=""),"",B3*'MPTO_working_3-way'!$I2)</f>
        <v>3.8686710920213456</v>
      </c>
      <c r="G3" s="22">
        <f>IF(OR($A3="",$B3="",$C3=""),"",C3*'MPTO_working_3-way'!$I2)</f>
        <v>6.0646806774127731</v>
      </c>
      <c r="H3" s="17">
        <f>IF(OR($A3="",$B3="",$C3=""),"",'MPTO_working_3-way'!E2)</f>
        <v>1.7152901631716908</v>
      </c>
      <c r="I3" s="21">
        <f>IF(OR($A3="",$B3="",$C3=""),"",'MPTO_working_3-way'!F2)</f>
        <v>3.8982136664676319</v>
      </c>
      <c r="J3" s="22">
        <f>IF(OR($A3="",$B3="",$C3=""),"",'MPTO_working_3-way'!G2)</f>
        <v>6.2312865411106992</v>
      </c>
      <c r="K3" s="17">
        <f>IF(OR($A3="",$B3="",$C3=""),"",'OddsRatio_working_3-way'!H2)</f>
        <v>1.7222007271650943</v>
      </c>
      <c r="L3" s="21">
        <f>IF(OR($A3="",$B3="",$C3=""),"",'OddsRatio_working_3-way'!I2)</f>
        <v>3.8992695858656683</v>
      </c>
      <c r="M3" s="22">
        <f>IF(OR($A3="",$B3="",$C3=""),"",'OddsRatio_working_3-way'!J2)</f>
        <v>6.1391385077979912</v>
      </c>
      <c r="N3" s="23">
        <f>(1/E3)* 100</f>
        <v>57.662416310601216</v>
      </c>
      <c r="O3" s="24">
        <f>(1/F3)* 100</f>
        <v>25.848669380614343</v>
      </c>
      <c r="P3" s="24">
        <f>(1/G3)* 100</f>
        <v>16.488914308784441</v>
      </c>
      <c r="Q3" t="s">
        <v>73</v>
      </c>
      <c r="R3" t="s">
        <v>71</v>
      </c>
      <c r="S3" t="s">
        <v>177</v>
      </c>
      <c r="T3" s="35">
        <v>100</v>
      </c>
      <c r="U3" s="35">
        <f>(1/A4)*((T3*A4)-T3)</f>
        <v>74.160206718346245</v>
      </c>
      <c r="V3" s="35">
        <f>(1/B4)*((T3*B4)-T3)</f>
        <v>71.590909090909093</v>
      </c>
      <c r="W3" s="35">
        <f>(1/C4)*((T3*C4)-T3)</f>
        <v>51.92307692307692</v>
      </c>
      <c r="X3" s="35">
        <f>((1/B4)+(1/C4))*T3</f>
        <v>76.486013986013972</v>
      </c>
      <c r="Y3" s="35">
        <f>((1/A4)+(1/C4))*T3</f>
        <v>73.916716358576821</v>
      </c>
      <c r="Z3" s="35">
        <f>((1/A4)+(1/B4))*T3</f>
        <v>54.248884190744647</v>
      </c>
      <c r="AA3" s="35">
        <f t="shared" ref="AA3" si="0">U3-X3</f>
        <v>-2.3258072676677273</v>
      </c>
      <c r="AB3" s="35">
        <f t="shared" ref="AB3" si="1">V3-Y3</f>
        <v>-2.3258072676677273</v>
      </c>
      <c r="AC3" s="35">
        <f t="shared" ref="AC3" si="2">W3-Z3</f>
        <v>-2.3258072676677273</v>
      </c>
      <c r="AD3" s="27"/>
      <c r="AE3" s="27"/>
      <c r="AF3">
        <v>2.2400000000000002</v>
      </c>
      <c r="AG3">
        <v>1.72</v>
      </c>
      <c r="AH3" s="41"/>
      <c r="AI3" s="27"/>
      <c r="AJ3" t="s">
        <v>122</v>
      </c>
    </row>
    <row r="4" spans="1:36" ht="15" x14ac:dyDescent="0.25">
      <c r="A4">
        <v>3.87</v>
      </c>
      <c r="B4">
        <v>3.52</v>
      </c>
      <c r="C4">
        <v>2.08</v>
      </c>
      <c r="D4" s="20">
        <f t="shared" ref="D4:D67" si="3">IF(OR($A4="",$B4="",$C4=""),"",(1/A4)+(1/B4)+(1/C4)-1)</f>
        <v>2.3258072676677344E-2</v>
      </c>
      <c r="E4" s="17">
        <f>IF(OR($A4="",$B4="",$C4=""),"",A4*'MPTO_working_3-way'!$I3)</f>
        <v>3.9600087412587412</v>
      </c>
      <c r="F4" s="21">
        <f>IF(OR($A4="",$B4="",$C4=""),"",B4*'MPTO_working_3-way'!$I3)</f>
        <v>3.6018684158219041</v>
      </c>
      <c r="G4" s="22">
        <f>IF(OR($A4="",$B4="",$C4=""),"",C4*'MPTO_working_3-way'!$I3)</f>
        <v>2.1283767911674891</v>
      </c>
      <c r="H4" s="17">
        <f>IF(OR($A4="",$B4="",$C4=""),"",'MPTO_working_3-way'!E3)</f>
        <v>3.9897027061936958</v>
      </c>
      <c r="I4" s="21">
        <f>IF(OR($A4="",$B4="",$C4=""),"",'MPTO_working_3-way'!F3)</f>
        <v>3.6187538825375722</v>
      </c>
      <c r="J4" s="22">
        <f>IF(OR($A4="",$B4="",$C4=""),"",'MPTO_working_3-way'!G3)</f>
        <v>2.11409097927109</v>
      </c>
      <c r="K4" s="17">
        <f>IF(OR($A4="",$B4="",$C4=""),"",'OddsRatio_working_3-way'!H3)</f>
        <v>3.9760218080776371</v>
      </c>
      <c r="L4" s="21">
        <f>IF(OR($A4="",$B4="",$C4=""),"",'OddsRatio_working_3-way'!I3)</f>
        <v>3.6130923192876812</v>
      </c>
      <c r="M4" s="22">
        <f>IF(OR($A4="",$B4="",$C4=""),"",'OddsRatio_working_3-way'!J3)</f>
        <v>2.11989670826615</v>
      </c>
      <c r="N4" s="23">
        <f t="shared" ref="N4" si="4">(1/E4)* 100</f>
        <v>25.252469510512665</v>
      </c>
      <c r="O4" s="24">
        <f t="shared" ref="O4" si="5">(1/F4)* 100</f>
        <v>27.763368467523868</v>
      </c>
      <c r="P4" s="24">
        <f t="shared" ref="P4" si="6">(1/G4)* 100</f>
        <v>46.984162021963463</v>
      </c>
      <c r="Q4" t="s">
        <v>75</v>
      </c>
      <c r="R4" t="s">
        <v>72</v>
      </c>
      <c r="S4" t="s">
        <v>177</v>
      </c>
      <c r="T4" s="35">
        <v>100</v>
      </c>
      <c r="U4" s="35">
        <f t="shared" ref="U4:U5" si="7">(1/A5)*((T4*A5)-T4)</f>
        <v>70.149253731343279</v>
      </c>
      <c r="V4" s="35">
        <f t="shared" ref="V4:V5" si="8">(1/B5)*((T4*B5)-T4)</f>
        <v>72.222222222222229</v>
      </c>
      <c r="W4" s="35">
        <f t="shared" ref="W4:W5" si="9">(1/C5)*((T4*C5)-T4)</f>
        <v>55.357142857142868</v>
      </c>
      <c r="X4" s="35">
        <f t="shared" ref="X4:X5" si="10">((1/B5)+(1/C5))*T4</f>
        <v>72.420634920634924</v>
      </c>
      <c r="Y4" s="35">
        <f t="shared" ref="Y4:Y5" si="11">((1/A5)+(1/C5))*T4</f>
        <v>74.49360341151386</v>
      </c>
      <c r="Z4" s="35">
        <f t="shared" ref="Z4:Z5" si="12">((1/A5)+(1/B5))*T4</f>
        <v>57.628524046434492</v>
      </c>
      <c r="AA4" s="35">
        <f t="shared" ref="AA4:AA5" si="13">U4-X4</f>
        <v>-2.2713811892916453</v>
      </c>
      <c r="AB4" s="35">
        <f t="shared" ref="AB4:AB5" si="14">V4-Y4</f>
        <v>-2.2713811892916311</v>
      </c>
      <c r="AC4" s="35">
        <f t="shared" ref="AC4:AC5" si="15">W4-Z4</f>
        <v>-2.271381189291624</v>
      </c>
      <c r="AD4" s="4"/>
      <c r="AE4" s="4"/>
      <c r="AF4">
        <v>1.94</v>
      </c>
      <c r="AG4">
        <v>1.96</v>
      </c>
      <c r="AH4" s="4"/>
      <c r="AI4" s="4"/>
      <c r="AJ4" t="s">
        <v>122</v>
      </c>
    </row>
    <row r="5" spans="1:36" s="12" customFormat="1" ht="15" x14ac:dyDescent="0.25">
      <c r="A5">
        <v>3.35</v>
      </c>
      <c r="B5">
        <v>3.6</v>
      </c>
      <c r="C5">
        <v>2.2400000000000002</v>
      </c>
      <c r="D5" s="20">
        <f t="shared" si="3"/>
        <v>2.2713811892916436E-2</v>
      </c>
      <c r="E5" s="17">
        <f>IF(OR($A5="",$B5="",$C5=""),"",A5*'MPTO_working_3-way'!$I4)</f>
        <v>3.4260912698412702</v>
      </c>
      <c r="F5" s="21">
        <f>IF(OR($A5="",$B5="",$C5=""),"",B5*'MPTO_working_3-way'!$I4)</f>
        <v>3.6817697228144994</v>
      </c>
      <c r="G5" s="22">
        <f>IF(OR($A5="",$B5="",$C5=""),"",C5*'MPTO_working_3-way'!$I4)</f>
        <v>2.2908789386401329</v>
      </c>
      <c r="H5" s="17">
        <f>IF(OR($A5="",$B5="",$C5=""),"",'MPTO_working_3-way'!E4)</f>
        <v>3.4371797916737359</v>
      </c>
      <c r="I5" s="21">
        <f>IF(OR($A5="",$B5="",$C5=""),"",'MPTO_working_3-way'!F4)</f>
        <v>3.7008731231505507</v>
      </c>
      <c r="J5" s="22">
        <f>IF(OR($A5="",$B5="",$C5=""),"",'MPTO_working_3-way'!G4)</f>
        <v>2.2786450132709528</v>
      </c>
      <c r="K5" s="17">
        <f>IF(OR($A5="",$B5="",$C5=""),"",'OddsRatio_working_3-way'!H4)</f>
        <v>3.4330985770761142</v>
      </c>
      <c r="L5" s="21">
        <f>IF(OR($A5="",$B5="",$C5=""),"",'OddsRatio_working_3-way'!I4)</f>
        <v>3.6919388512331466</v>
      </c>
      <c r="M5" s="22">
        <f>IF(OR($A5="",$B5="",$C5=""),"",'OddsRatio_working_3-way'!J4)</f>
        <v>2.2838477598188858</v>
      </c>
      <c r="N5" s="23">
        <f t="shared" ref="N5:N53" si="16">(1/E5)* 100</f>
        <v>29.187780512523524</v>
      </c>
      <c r="O5" s="24">
        <f t="shared" ref="O5:O53" si="17">(1/F5)* 100</f>
        <v>27.160851310264945</v>
      </c>
      <c r="P5" s="24">
        <f t="shared" ref="P5:P53" si="18">(1/G5)* 100</f>
        <v>43.651368177211516</v>
      </c>
      <c r="Q5" t="s">
        <v>128</v>
      </c>
      <c r="R5" t="s">
        <v>74</v>
      </c>
      <c r="S5" t="s">
        <v>177</v>
      </c>
      <c r="T5" s="35">
        <v>100</v>
      </c>
      <c r="U5" s="35">
        <f t="shared" si="7"/>
        <v>87.11340206185568</v>
      </c>
      <c r="V5" s="35">
        <f t="shared" si="8"/>
        <v>82.817869415807564</v>
      </c>
      <c r="W5" s="35">
        <f t="shared" si="9"/>
        <v>27.536231884057976</v>
      </c>
      <c r="X5" s="35">
        <f t="shared" si="10"/>
        <v>89.645898700134481</v>
      </c>
      <c r="Y5" s="35">
        <f t="shared" si="11"/>
        <v>85.350366054086365</v>
      </c>
      <c r="Z5" s="35">
        <f t="shared" si="12"/>
        <v>30.068728522336773</v>
      </c>
      <c r="AA5" s="35">
        <f t="shared" si="13"/>
        <v>-2.5324966382788006</v>
      </c>
      <c r="AB5" s="35">
        <f t="shared" si="14"/>
        <v>-2.5324966382788006</v>
      </c>
      <c r="AC5" s="35">
        <f t="shared" si="15"/>
        <v>-2.532496638278797</v>
      </c>
      <c r="AD5" s="27"/>
      <c r="AE5" s="27"/>
      <c r="AF5">
        <v>1.75</v>
      </c>
      <c r="AG5">
        <v>2.1800000000000002</v>
      </c>
      <c r="AH5" s="36"/>
      <c r="AI5" s="27"/>
      <c r="AJ5" t="s">
        <v>122</v>
      </c>
    </row>
    <row r="6" spans="1:36" s="12" customFormat="1" ht="15" x14ac:dyDescent="0.25">
      <c r="A6">
        <v>7.76</v>
      </c>
      <c r="B6">
        <v>5.82</v>
      </c>
      <c r="C6">
        <v>1.38</v>
      </c>
      <c r="D6" s="20">
        <f t="shared" si="3"/>
        <v>2.5324966382788139E-2</v>
      </c>
      <c r="E6" s="17">
        <f>IF(OR($A6="",$B6="",$C6=""),"",A6*'MPTO_working_3-way'!$I5)</f>
        <v>7.9565217391304355</v>
      </c>
      <c r="F6" s="21">
        <f>IF(OR($A6="",$B6="",$C6=""),"",B6*'MPTO_working_3-way'!$I5)</f>
        <v>5.9673913043478271</v>
      </c>
      <c r="G6" s="22">
        <f>IF(OR($A6="",$B6="",$C6=""),"",C6*'MPTO_working_3-way'!$I5)</f>
        <v>1.4149484536082475</v>
      </c>
      <c r="H6" s="17">
        <f>IF(OR($A6="",$B6="",$C6=""),"",'MPTO_working_3-way'!E5)</f>
        <v>8.3039702233250665</v>
      </c>
      <c r="I6" s="21">
        <f>IF(OR($A6="",$B6="",$C6=""),"",'MPTO_working_3-way'!F5)</f>
        <v>6.1207133058984926</v>
      </c>
      <c r="J6" s="22">
        <f>IF(OR($A6="",$B6="",$C6=""),"",'MPTO_working_3-way'!G5)</f>
        <v>1.396265776572442</v>
      </c>
      <c r="K6" s="17">
        <f>IF(OR($A6="",$B6="",$C6=""),"",'OddsRatio_working_3-way'!H5)</f>
        <v>8.1498632729425591</v>
      </c>
      <c r="L6" s="21">
        <f>IF(OR($A6="",$B6="",$C6=""),"",'OddsRatio_working_3-way'!I5)</f>
        <v>6.0979794342578604</v>
      </c>
      <c r="M6" s="22">
        <f>IF(OR($A6="",$B6="",$C6=""),"",'OddsRatio_working_3-way'!J5)</f>
        <v>1.4019153910825699</v>
      </c>
      <c r="N6" s="23">
        <f t="shared" si="16"/>
        <v>12.568306010928962</v>
      </c>
      <c r="O6" s="24">
        <f t="shared" si="17"/>
        <v>16.757741347905281</v>
      </c>
      <c r="P6" s="24">
        <f t="shared" si="18"/>
        <v>70.673952641165755</v>
      </c>
      <c r="Q6" t="s">
        <v>70</v>
      </c>
      <c r="R6" t="s">
        <v>129</v>
      </c>
      <c r="S6" t="s">
        <v>177</v>
      </c>
      <c r="T6" s="35">
        <v>100</v>
      </c>
      <c r="U6" s="35">
        <f t="shared" ref="U6:U53" si="19">(1/A7)*((T6*A7)-T6)</f>
        <v>72.067039106145245</v>
      </c>
      <c r="V6" s="35">
        <f t="shared" ref="V6:V53" si="20">(1/B7)*((T6*B7)-T6)</f>
        <v>73.333333333333329</v>
      </c>
      <c r="W6" s="35">
        <f t="shared" ref="W6:W53" si="21">(1/C7)*((T6*C7)-T6)</f>
        <v>50</v>
      </c>
      <c r="X6" s="35">
        <f t="shared" ref="X6:X53" si="22">((1/B7)+(1/C7))*T6</f>
        <v>76.666666666666657</v>
      </c>
      <c r="Y6" s="35">
        <f t="shared" ref="Y6:Y53" si="23">((1/A7)+(1/C7))*T6</f>
        <v>77.932960893854755</v>
      </c>
      <c r="Z6" s="35">
        <f t="shared" ref="Z6:Z53" si="24">((1/A7)+(1/B7))*T6</f>
        <v>54.599627560521412</v>
      </c>
      <c r="AA6" s="35">
        <f t="shared" ref="AA6:AA53" si="25">U6-X6</f>
        <v>-4.5996275605214123</v>
      </c>
      <c r="AB6" s="35">
        <f t="shared" ref="AB6:AB53" si="26">V6-Y6</f>
        <v>-4.5996275605214265</v>
      </c>
      <c r="AC6" s="35">
        <f t="shared" ref="AC6:AC53" si="27">W6-Z6</f>
        <v>-4.5996275605214123</v>
      </c>
      <c r="AD6" s="27"/>
      <c r="AE6" s="27"/>
      <c r="AF6">
        <v>1.34</v>
      </c>
      <c r="AG6">
        <v>3.47</v>
      </c>
      <c r="AH6" s="36"/>
      <c r="AI6" s="27"/>
      <c r="AJ6" t="s">
        <v>122</v>
      </c>
    </row>
    <row r="7" spans="1:36" s="12" customFormat="1" ht="15" x14ac:dyDescent="0.25">
      <c r="A7">
        <v>3.58</v>
      </c>
      <c r="B7">
        <v>3.75</v>
      </c>
      <c r="C7">
        <v>2</v>
      </c>
      <c r="D7" s="20">
        <f t="shared" si="3"/>
        <v>4.5996275605214132E-2</v>
      </c>
      <c r="E7" s="17">
        <f>IF(OR($A7="",$B7="",$C7=""),"",A7*'MPTO_working_3-way'!$I6)</f>
        <v>3.7446666666666668</v>
      </c>
      <c r="F7" s="21">
        <f>IF(OR($A7="",$B7="",$C7=""),"",B7*'MPTO_working_3-way'!$I6)</f>
        <v>3.9224860335195531</v>
      </c>
      <c r="G7" s="22">
        <f>IF(OR($A7="",$B7="",$C7=""),"",C7*'MPTO_working_3-way'!$I6)</f>
        <v>2.0919925512104283</v>
      </c>
      <c r="H7" s="17">
        <f>IF(OR($A7="",$B7="",$C7=""),"",'MPTO_working_3-way'!E6)</f>
        <v>3.7879144133552787</v>
      </c>
      <c r="I7" s="21">
        <f>IF(OR($A7="",$B7="",$C7=""),"",'MPTO_working_3-way'!F6)</f>
        <v>3.9787601877006669</v>
      </c>
      <c r="J7" s="22">
        <f>IF(OR($A7="",$B7="",$C7=""),"",'MPTO_working_3-way'!G6)</f>
        <v>2.0632684426229506</v>
      </c>
      <c r="K7" s="17">
        <f>IF(OR($A7="",$B7="",$C7=""),"",'OddsRatio_working_3-way'!H6)</f>
        <v>3.7721791281604076</v>
      </c>
      <c r="L7" s="21">
        <f>IF(OR($A7="",$B7="",$C7=""),"",'OddsRatio_working_3-way'!I6)</f>
        <v>3.9548420939694267</v>
      </c>
      <c r="M7" s="22">
        <f>IF(OR($A7="",$B7="",$C7=""),"",'OddsRatio_working_3-way'!J6)</f>
        <v>2.0744880341707006</v>
      </c>
      <c r="N7" s="23">
        <f t="shared" si="16"/>
        <v>26.704646608509879</v>
      </c>
      <c r="O7" s="24">
        <f t="shared" si="17"/>
        <v>25.494035962257435</v>
      </c>
      <c r="P7" s="24">
        <f t="shared" si="18"/>
        <v>47.801317429232689</v>
      </c>
      <c r="Q7" t="s">
        <v>104</v>
      </c>
      <c r="R7" t="s">
        <v>130</v>
      </c>
      <c r="S7" t="s">
        <v>177</v>
      </c>
      <c r="T7" s="35">
        <v>100</v>
      </c>
      <c r="U7" s="35">
        <f t="shared" si="19"/>
        <v>43.502824858757066</v>
      </c>
      <c r="V7" s="35">
        <f t="shared" si="20"/>
        <v>74.160206718346245</v>
      </c>
      <c r="W7" s="35">
        <f t="shared" si="21"/>
        <v>77.528089887640448</v>
      </c>
      <c r="X7" s="35">
        <f t="shared" si="22"/>
        <v>48.311703394013293</v>
      </c>
      <c r="Y7" s="35">
        <f t="shared" si="23"/>
        <v>78.969085253602486</v>
      </c>
      <c r="Z7" s="35">
        <f t="shared" si="24"/>
        <v>82.336968422896689</v>
      </c>
      <c r="AA7" s="35">
        <f t="shared" si="25"/>
        <v>-4.8088785352562269</v>
      </c>
      <c r="AB7" s="35">
        <f t="shared" si="26"/>
        <v>-4.8088785352562411</v>
      </c>
      <c r="AC7" s="35">
        <f t="shared" si="27"/>
        <v>-4.8088785352562411</v>
      </c>
      <c r="AD7" s="27"/>
      <c r="AE7" s="27"/>
      <c r="AF7">
        <v>1.72</v>
      </c>
      <c r="AG7">
        <v>2.15</v>
      </c>
      <c r="AH7" s="36"/>
      <c r="AI7" s="27"/>
      <c r="AJ7" t="s">
        <v>126</v>
      </c>
    </row>
    <row r="8" spans="1:36" ht="15" x14ac:dyDescent="0.25">
      <c r="A8">
        <v>1.77</v>
      </c>
      <c r="B8">
        <v>3.87</v>
      </c>
      <c r="C8">
        <v>4.45</v>
      </c>
      <c r="D8" s="20">
        <f t="shared" si="3"/>
        <v>4.8088785352562446E-2</v>
      </c>
      <c r="E8" s="17">
        <f>IF(OR($A8="",$B8="",$C8=""),"",A8*'MPTO_working_3-way'!$I7)</f>
        <v>1.8551171500740355</v>
      </c>
      <c r="F8" s="21">
        <f>IF(OR($A8="",$B8="",$C8=""),"",B8*'MPTO_working_3-way'!$I7)</f>
        <v>4.056103599314417</v>
      </c>
      <c r="G8" s="22">
        <f>IF(OR($A8="",$B8="",$C8=""),"",C8*'MPTO_working_3-way'!$I7)</f>
        <v>4.6639950948189028</v>
      </c>
      <c r="H8" s="17">
        <f>IF(OR($A8="",$B8="",$C8=""),"",'MPTO_working_3-way'!E7)</f>
        <v>1.8216855610972049</v>
      </c>
      <c r="I8" s="21">
        <f>IF(OR($A8="",$B8="",$C8=""),"",'MPTO_working_3-way'!F7)</f>
        <v>4.1259514732565554</v>
      </c>
      <c r="J8" s="22">
        <f>IF(OR($A8="",$B8="",$C8=""),"",'MPTO_working_3-way'!G7)</f>
        <v>4.7918077872631093</v>
      </c>
      <c r="K8" s="17">
        <f>IF(OR($A8="",$B8="",$C8=""),"",'OddsRatio_working_3-way'!H7)</f>
        <v>1.8336747611257302</v>
      </c>
      <c r="L8" s="21">
        <f>IF(OR($A8="",$B8="",$C8=""),"",'OddsRatio_working_3-way'!I7)</f>
        <v>4.1073332005595402</v>
      </c>
      <c r="M8" s="22">
        <f>IF(OR($A8="",$B8="",$C8=""),"",'OddsRatio_working_3-way'!J7)</f>
        <v>4.73529600764126</v>
      </c>
      <c r="N8" s="23">
        <f t="shared" si="16"/>
        <v>53.904951499159559</v>
      </c>
      <c r="O8" s="24">
        <f t="shared" si="17"/>
        <v>24.654202623646622</v>
      </c>
      <c r="P8" s="24">
        <f t="shared" si="18"/>
        <v>21.440845877193805</v>
      </c>
      <c r="Q8" t="s">
        <v>131</v>
      </c>
      <c r="R8" t="s">
        <v>132</v>
      </c>
      <c r="S8" t="s">
        <v>177</v>
      </c>
      <c r="T8" s="35">
        <v>100</v>
      </c>
      <c r="U8" s="35">
        <f t="shared" si="19"/>
        <v>44.751381215469614</v>
      </c>
      <c r="V8" s="35">
        <f t="shared" si="20"/>
        <v>74.293059125964007</v>
      </c>
      <c r="W8" s="35">
        <f t="shared" si="21"/>
        <v>76.359338061465735</v>
      </c>
      <c r="X8" s="35">
        <f t="shared" si="22"/>
        <v>49.347602812570265</v>
      </c>
      <c r="Y8" s="35">
        <f t="shared" si="23"/>
        <v>78.889280723064672</v>
      </c>
      <c r="Z8" s="35">
        <f t="shared" si="24"/>
        <v>80.955559658566372</v>
      </c>
      <c r="AA8" s="35">
        <f t="shared" si="25"/>
        <v>-4.5962215971006515</v>
      </c>
      <c r="AB8" s="35">
        <f t="shared" si="26"/>
        <v>-4.5962215971006657</v>
      </c>
      <c r="AC8" s="35">
        <f t="shared" si="27"/>
        <v>-4.5962215971006373</v>
      </c>
      <c r="AF8">
        <v>1.88</v>
      </c>
      <c r="AG8">
        <v>1.96</v>
      </c>
      <c r="AJ8" t="s">
        <v>126</v>
      </c>
    </row>
    <row r="9" spans="1:36" ht="15" x14ac:dyDescent="0.25">
      <c r="A9">
        <v>1.81</v>
      </c>
      <c r="B9">
        <v>3.89</v>
      </c>
      <c r="C9">
        <v>4.2300000000000004</v>
      </c>
      <c r="D9" s="20">
        <f t="shared" si="3"/>
        <v>4.596221597100647E-2</v>
      </c>
      <c r="E9" s="17">
        <f>IF(OR($A9="",$B9="",$C9=""),"",A9*'MPTO_working_3-way'!$I8)</f>
        <v>1.8931916109075217</v>
      </c>
      <c r="F9" s="21">
        <f>IF(OR($A9="",$B9="",$C9=""),"",B9*'MPTO_working_3-way'!$I8)</f>
        <v>4.0687930201272149</v>
      </c>
      <c r="G9" s="22">
        <f>IF(OR($A9="",$B9="",$C9=""),"",C9*'MPTO_working_3-way'!$I8)</f>
        <v>4.4244201735573574</v>
      </c>
      <c r="H9" s="17">
        <f>IF(OR($A9="",$B9="",$C9=""),"",'MPTO_working_3-way'!E8)</f>
        <v>1.8616238283960311</v>
      </c>
      <c r="I9" s="21">
        <f>IF(OR($A9="",$B9="",$C9=""),"",'MPTO_working_3-way'!F8)</f>
        <v>4.1365274094587097</v>
      </c>
      <c r="J9" s="22">
        <f>IF(OR($A9="",$B9="",$C9=""),"",'MPTO_working_3-way'!G8)</f>
        <v>4.5231291871992063</v>
      </c>
      <c r="K9" s="17">
        <f>IF(OR($A9="",$B9="",$C9=""),"",'OddsRatio_working_3-way'!H8)</f>
        <v>1.8731191501533215</v>
      </c>
      <c r="L9" s="21">
        <f>IF(OR($A9="",$B9="",$C9=""),"",'OddsRatio_working_3-way'!I8)</f>
        <v>4.1152028937569129</v>
      </c>
      <c r="M9" s="22">
        <f>IF(OR($A9="",$B9="",$C9=""),"",'OddsRatio_working_3-way'!J8)</f>
        <v>4.4816973518459626</v>
      </c>
      <c r="N9" s="23">
        <f t="shared" si="16"/>
        <v>52.82085522873404</v>
      </c>
      <c r="O9" s="24">
        <f t="shared" si="17"/>
        <v>24.577313101287565</v>
      </c>
      <c r="P9" s="24">
        <f t="shared" si="18"/>
        <v>22.601831669978399</v>
      </c>
      <c r="Q9" t="s">
        <v>102</v>
      </c>
      <c r="R9" t="s">
        <v>99</v>
      </c>
      <c r="S9" t="s">
        <v>177</v>
      </c>
      <c r="T9" s="35">
        <v>100</v>
      </c>
      <c r="U9" s="35">
        <f t="shared" si="19"/>
        <v>51.219512195121943</v>
      </c>
      <c r="V9" s="35">
        <f t="shared" si="20"/>
        <v>71.346704871060169</v>
      </c>
      <c r="W9" s="35">
        <f t="shared" si="21"/>
        <v>72.899728997289984</v>
      </c>
      <c r="X9" s="35">
        <f t="shared" si="22"/>
        <v>55.753566131649855</v>
      </c>
      <c r="Y9" s="35">
        <f t="shared" si="23"/>
        <v>75.880758807588094</v>
      </c>
      <c r="Z9" s="35">
        <f t="shared" si="24"/>
        <v>77.433782933817881</v>
      </c>
      <c r="AA9" s="35">
        <f t="shared" si="25"/>
        <v>-4.5340539365279113</v>
      </c>
      <c r="AB9" s="35">
        <f t="shared" si="26"/>
        <v>-4.5340539365279255</v>
      </c>
      <c r="AC9" s="35">
        <f t="shared" si="27"/>
        <v>-4.5340539365278971</v>
      </c>
      <c r="AF9">
        <v>1.76</v>
      </c>
      <c r="AG9">
        <v>2.08</v>
      </c>
      <c r="AJ9" t="s">
        <v>126</v>
      </c>
    </row>
    <row r="10" spans="1:36" ht="15" x14ac:dyDescent="0.25">
      <c r="A10">
        <v>2.0499999999999998</v>
      </c>
      <c r="B10">
        <v>3.49</v>
      </c>
      <c r="C10">
        <v>3.69</v>
      </c>
      <c r="D10" s="20">
        <f t="shared" si="3"/>
        <v>4.5340539365279042E-2</v>
      </c>
      <c r="E10" s="17">
        <f>IF(OR($A10="",$B10="",$C10=""),"",A10*'MPTO_working_3-way'!$I9)</f>
        <v>2.1429481056988218</v>
      </c>
      <c r="F10" s="21">
        <f>IF(OR($A10="",$B10="",$C10=""),"",B10*'MPTO_working_3-way'!$I9)</f>
        <v>3.6482384823848242</v>
      </c>
      <c r="G10" s="22">
        <f>IF(OR($A10="",$B10="",$C10=""),"",C10*'MPTO_working_3-way'!$I9)</f>
        <v>3.8573065902578798</v>
      </c>
      <c r="H10" s="17">
        <f>IF(OR($A10="",$B10="",$C10=""),"",'MPTO_working_3-way'!E9)</f>
        <v>2.1155453096850851</v>
      </c>
      <c r="I10" s="21">
        <f>IF(OR($A10="",$B10="",$C10=""),"",'MPTO_working_3-way'!F9)</f>
        <v>3.6843344999570866</v>
      </c>
      <c r="J10" s="22">
        <f>IF(OR($A10="",$B10="",$C10=""),"",'MPTO_working_3-way'!G9)</f>
        <v>3.9079414531513947</v>
      </c>
      <c r="K10" s="17">
        <f>IF(OR($A10="",$B10="",$C10=""),"",'OddsRatio_working_3-way'!H9)</f>
        <v>2.1264397540661859</v>
      </c>
      <c r="L10" s="21">
        <f>IF(OR($A10="",$B10="",$C10=""),"",'OddsRatio_working_3-way'!I9)</f>
        <v>3.6712714167855274</v>
      </c>
      <c r="M10" s="22">
        <f>IF(OR($A10="",$B10="",$C10=""),"",'OddsRatio_working_3-way'!J9)</f>
        <v>3.8858313699409921</v>
      </c>
      <c r="N10" s="23">
        <f t="shared" si="16"/>
        <v>46.664685782201758</v>
      </c>
      <c r="O10" s="24">
        <f t="shared" si="17"/>
        <v>27.410488783241714</v>
      </c>
      <c r="P10" s="24">
        <f t="shared" si="18"/>
        <v>25.924825434556531</v>
      </c>
      <c r="Q10" t="s">
        <v>106</v>
      </c>
      <c r="R10" t="s">
        <v>105</v>
      </c>
      <c r="S10" t="s">
        <v>177</v>
      </c>
      <c r="T10" s="35">
        <v>100</v>
      </c>
      <c r="U10" s="35">
        <f t="shared" si="19"/>
        <v>70.149253731343279</v>
      </c>
      <c r="V10" s="35">
        <f t="shared" si="20"/>
        <v>72.527472527472526</v>
      </c>
      <c r="W10" s="35">
        <f t="shared" si="21"/>
        <v>52.830188679245275</v>
      </c>
      <c r="X10" s="35">
        <f t="shared" si="22"/>
        <v>74.642338793282178</v>
      </c>
      <c r="Y10" s="35">
        <f t="shared" si="23"/>
        <v>77.020557589411425</v>
      </c>
      <c r="Z10" s="35">
        <f t="shared" si="24"/>
        <v>57.323273741184181</v>
      </c>
      <c r="AA10" s="35">
        <f t="shared" si="25"/>
        <v>-4.4930850619388991</v>
      </c>
      <c r="AB10" s="35">
        <f t="shared" si="26"/>
        <v>-4.4930850619388991</v>
      </c>
      <c r="AC10" s="35">
        <f t="shared" si="27"/>
        <v>-4.4930850619389062</v>
      </c>
      <c r="AF10">
        <v>1.93</v>
      </c>
      <c r="AG10">
        <v>1.91</v>
      </c>
      <c r="AJ10" t="s">
        <v>126</v>
      </c>
    </row>
    <row r="11" spans="1:36" ht="15" x14ac:dyDescent="0.25">
      <c r="A11">
        <v>3.35</v>
      </c>
      <c r="B11">
        <v>3.64</v>
      </c>
      <c r="C11">
        <v>2.12</v>
      </c>
      <c r="D11" s="20">
        <f t="shared" si="3"/>
        <v>4.493085061938884E-2</v>
      </c>
      <c r="E11" s="17">
        <f>IF(OR($A11="",$B11="",$C11=""),"",A11*'MPTO_working_3-way'!$I10)</f>
        <v>3.5005183495749526</v>
      </c>
      <c r="F11" s="21">
        <f>IF(OR($A11="",$B11="",$C11=""),"",B11*'MPTO_working_3-way'!$I10)</f>
        <v>3.8035482962545757</v>
      </c>
      <c r="G11" s="22">
        <f>IF(OR($A11="",$B11="",$C11=""),"",C11*'MPTO_working_3-way'!$I10)</f>
        <v>2.2152534033131044</v>
      </c>
      <c r="H11" s="17">
        <f>IF(OR($A11="",$B11="",$C11=""),"",'MPTO_working_3-way'!E10)</f>
        <v>3.526957262034264</v>
      </c>
      <c r="I11" s="21">
        <f>IF(OR($A11="",$B11="",$C11=""),"",'MPTO_working_3-way'!F10)</f>
        <v>3.8498804635314481</v>
      </c>
      <c r="J11" s="22">
        <f>IF(OR($A11="",$B11="",$C11=""),"",'MPTO_working_3-way'!G10)</f>
        <v>2.1895197354750695</v>
      </c>
      <c r="K11" s="17">
        <f>IF(OR($A11="",$B11="",$C11=""),"",'OddsRatio_working_3-way'!H10)</f>
        <v>3.5178705995373956</v>
      </c>
      <c r="L11" s="21">
        <f>IF(OR($A11="",$B11="",$C11=""),"",'OddsRatio_working_3-way'!I10)</f>
        <v>3.8285865458632866</v>
      </c>
      <c r="M11" s="22">
        <f>IF(OR($A11="",$B11="",$C11=""),"",'OddsRatio_working_3-way'!J10)</f>
        <v>2.2000064133965456</v>
      </c>
      <c r="N11" s="23">
        <f t="shared" si="16"/>
        <v>28.567197772907665</v>
      </c>
      <c r="O11" s="24">
        <f t="shared" si="17"/>
        <v>26.291239708582602</v>
      </c>
      <c r="P11" s="24">
        <f t="shared" si="18"/>
        <v>45.141562518509751</v>
      </c>
      <c r="Q11" t="s">
        <v>133</v>
      </c>
      <c r="R11" t="s">
        <v>107</v>
      </c>
      <c r="S11" t="s">
        <v>177</v>
      </c>
      <c r="T11" s="35">
        <v>100</v>
      </c>
      <c r="U11" s="35">
        <f t="shared" si="19"/>
        <v>78.021978021978015</v>
      </c>
      <c r="V11" s="35">
        <f t="shared" si="20"/>
        <v>73.68421052631578</v>
      </c>
      <c r="W11" s="35">
        <f t="shared" si="21"/>
        <v>43.502824858757066</v>
      </c>
      <c r="X11" s="35">
        <f t="shared" si="22"/>
        <v>82.812964614927154</v>
      </c>
      <c r="Y11" s="35">
        <f t="shared" si="23"/>
        <v>78.475197119264919</v>
      </c>
      <c r="Z11" s="35">
        <f t="shared" si="24"/>
        <v>48.293811451706183</v>
      </c>
      <c r="AA11" s="35">
        <f t="shared" si="25"/>
        <v>-4.7909865929491389</v>
      </c>
      <c r="AB11" s="35">
        <f t="shared" si="26"/>
        <v>-4.7909865929491389</v>
      </c>
      <c r="AC11" s="35">
        <f t="shared" si="27"/>
        <v>-4.7909865929491176</v>
      </c>
      <c r="AF11">
        <v>1.74</v>
      </c>
      <c r="AG11">
        <v>2.12</v>
      </c>
      <c r="AJ11" t="s">
        <v>126</v>
      </c>
    </row>
    <row r="12" spans="1:36" ht="15" x14ac:dyDescent="0.25">
      <c r="A12">
        <v>4.55</v>
      </c>
      <c r="B12">
        <v>3.8</v>
      </c>
      <c r="C12">
        <v>1.77</v>
      </c>
      <c r="D12" s="20">
        <f t="shared" si="3"/>
        <v>4.7909865929491202E-2</v>
      </c>
      <c r="E12" s="17">
        <f>IF(OR($A12="",$B12="",$C12=""),"",A12*'MPTO_working_3-way'!$I11)</f>
        <v>4.7679898899791846</v>
      </c>
      <c r="F12" s="21">
        <f>IF(OR($A12="",$B12="",$C12=""),"",B12*'MPTO_working_3-way'!$I11)</f>
        <v>3.9820574905320663</v>
      </c>
      <c r="G12" s="22">
        <f>IF(OR($A12="",$B12="",$C12=""),"",C12*'MPTO_working_3-way'!$I11)</f>
        <v>1.8548004626951995</v>
      </c>
      <c r="H12" s="17">
        <f>IF(OR($A12="",$B12="",$C12=""),"",'MPTO_working_3-way'!E11)</f>
        <v>4.9065242253551222</v>
      </c>
      <c r="I12" s="21">
        <f>IF(OR($A12="",$B12="",$C12=""),"",'MPTO_working_3-way'!F11)</f>
        <v>4.04550481839052</v>
      </c>
      <c r="J12" s="22">
        <f>IF(OR($A12="",$B12="",$C12=""),"",'MPTO_working_3-way'!G11)</f>
        <v>1.8214876656125134</v>
      </c>
      <c r="K12" s="17">
        <f>IF(OR($A12="",$B12="",$C12=""),"",'OddsRatio_working_3-way'!H11)</f>
        <v>4.8426427692495375</v>
      </c>
      <c r="L12" s="21">
        <f>IF(OR($A12="",$B12="",$C12=""),"",'OddsRatio_working_3-way'!I11)</f>
        <v>4.0308168320841427</v>
      </c>
      <c r="M12" s="22">
        <f>IF(OR($A12="",$B12="",$C12=""),"",'OddsRatio_working_3-way'!J11)</f>
        <v>1.8334746288231394</v>
      </c>
      <c r="N12" s="23">
        <f t="shared" si="16"/>
        <v>20.973198833782881</v>
      </c>
      <c r="O12" s="24">
        <f t="shared" si="17"/>
        <v>25.112645972029501</v>
      </c>
      <c r="P12" s="24">
        <f t="shared" si="18"/>
        <v>53.914155194187629</v>
      </c>
      <c r="Q12" t="s">
        <v>134</v>
      </c>
      <c r="R12" t="s">
        <v>103</v>
      </c>
      <c r="S12" t="s">
        <v>177</v>
      </c>
      <c r="T12" s="35">
        <v>100</v>
      </c>
      <c r="U12" s="35">
        <f t="shared" si="19"/>
        <v>28.057553956834536</v>
      </c>
      <c r="V12" s="35">
        <f t="shared" si="20"/>
        <v>80.039920159680634</v>
      </c>
      <c r="W12" s="35">
        <f t="shared" si="21"/>
        <v>86.876640419947506</v>
      </c>
      <c r="X12" s="35">
        <f t="shared" si="22"/>
        <v>33.083439420371853</v>
      </c>
      <c r="Y12" s="35">
        <f t="shared" si="23"/>
        <v>85.065805623217969</v>
      </c>
      <c r="Z12" s="35">
        <f t="shared" si="24"/>
        <v>91.902525883484842</v>
      </c>
      <c r="AA12" s="35">
        <f t="shared" si="25"/>
        <v>-5.0258854635373176</v>
      </c>
      <c r="AB12" s="35">
        <f t="shared" si="26"/>
        <v>-5.0258854635373353</v>
      </c>
      <c r="AC12" s="35">
        <f t="shared" si="27"/>
        <v>-5.0258854635373353</v>
      </c>
      <c r="AF12">
        <v>1.93</v>
      </c>
      <c r="AG12">
        <v>1.9</v>
      </c>
      <c r="AJ12" t="s">
        <v>126</v>
      </c>
    </row>
    <row r="13" spans="1:36" ht="15" x14ac:dyDescent="0.25">
      <c r="A13">
        <v>1.39</v>
      </c>
      <c r="B13">
        <v>5.01</v>
      </c>
      <c r="C13">
        <v>7.62</v>
      </c>
      <c r="D13" s="20">
        <f t="shared" si="3"/>
        <v>5.0258854635373273E-2</v>
      </c>
      <c r="E13" s="17">
        <f>IF(OR($A13="",$B13="",$C13=""),"",A13*'MPTO_working_3-way'!$I12)</f>
        <v>1.4598598079431688</v>
      </c>
      <c r="F13" s="21">
        <f>IF(OR($A13="",$B13="",$C13=""),"",B13*'MPTO_working_3-way'!$I12)</f>
        <v>5.2617968617232203</v>
      </c>
      <c r="G13" s="22">
        <f>IF(OR($A13="",$B13="",$C13=""),"",C13*'MPTO_working_3-way'!$I12)</f>
        <v>8.0029724723215452</v>
      </c>
      <c r="H13" s="17">
        <f>IF(OR($A13="",$B13="",$C13=""),"",'MPTO_working_3-way'!E12)</f>
        <v>1.4231400979735516</v>
      </c>
      <c r="I13" s="21">
        <f>IF(OR($A13="",$B13="",$C13=""),"",'MPTO_working_3-way'!F12)</f>
        <v>5.4690280316848554</v>
      </c>
      <c r="J13" s="22">
        <f>IF(OR($A13="",$B13="",$C13=""),"",'MPTO_working_3-way'!G12)</f>
        <v>8.7351010863377976</v>
      </c>
      <c r="K13" s="17">
        <f>IF(OR($A13="",$B13="",$C13=""),"",'OddsRatio_working_3-way'!H12)</f>
        <v>1.433942634710037</v>
      </c>
      <c r="L13" s="21">
        <f>IF(OR($A13="",$B13="",$C13=""),"",'OddsRatio_working_3-way'!I12)</f>
        <v>5.461820423557052</v>
      </c>
      <c r="M13" s="22">
        <f>IF(OR($A13="",$B13="",$C13=""),"",'OddsRatio_working_3-way'!J12)</f>
        <v>8.3658980558473033</v>
      </c>
      <c r="N13" s="23">
        <f t="shared" si="16"/>
        <v>68.499728162865424</v>
      </c>
      <c r="O13" s="24">
        <f t="shared" si="17"/>
        <v>19.004914600076436</v>
      </c>
      <c r="P13" s="24">
        <f t="shared" si="18"/>
        <v>12.495357237058128</v>
      </c>
      <c r="Q13" t="s">
        <v>100</v>
      </c>
      <c r="R13" t="s">
        <v>101</v>
      </c>
      <c r="S13" t="s">
        <v>177</v>
      </c>
      <c r="T13" s="35">
        <v>100</v>
      </c>
      <c r="U13" s="35">
        <f t="shared" si="19"/>
        <v>71.671388101982998</v>
      </c>
      <c r="V13" s="35">
        <f t="shared" si="20"/>
        <v>71.346704871060169</v>
      </c>
      <c r="W13" s="35">
        <f t="shared" si="21"/>
        <v>54.128440366972484</v>
      </c>
      <c r="X13" s="35">
        <f t="shared" si="22"/>
        <v>74.524854761967347</v>
      </c>
      <c r="Y13" s="35">
        <f t="shared" si="23"/>
        <v>74.200171531044518</v>
      </c>
      <c r="Z13" s="35">
        <f t="shared" si="24"/>
        <v>56.981907026956826</v>
      </c>
      <c r="AA13" s="35">
        <f t="shared" si="25"/>
        <v>-2.853466659984349</v>
      </c>
      <c r="AB13" s="35">
        <f t="shared" si="26"/>
        <v>-2.853466659984349</v>
      </c>
      <c r="AC13" s="35">
        <f t="shared" si="27"/>
        <v>-2.8534666599843419</v>
      </c>
      <c r="AF13">
        <v>1.68</v>
      </c>
      <c r="AG13">
        <v>2.21</v>
      </c>
      <c r="AJ13" t="s">
        <v>126</v>
      </c>
    </row>
    <row r="14" spans="1:36" ht="15" x14ac:dyDescent="0.25">
      <c r="A14">
        <v>3.53</v>
      </c>
      <c r="B14">
        <v>3.49</v>
      </c>
      <c r="C14">
        <v>2.1800000000000002</v>
      </c>
      <c r="D14" s="20">
        <f t="shared" si="3"/>
        <v>2.8534666599843383E-2</v>
      </c>
      <c r="E14" s="17">
        <f>IF(OR($A14="",$B14="",$C14=""),"",A14*'MPTO_working_3-way'!$I13)</f>
        <v>3.630727373097447</v>
      </c>
      <c r="F14" s="21">
        <f>IF(OR($A14="",$B14="",$C14=""),"",B14*'MPTO_working_3-way'!$I13)</f>
        <v>3.5895859864334536</v>
      </c>
      <c r="G14" s="22">
        <f>IF(OR($A14="",$B14="",$C14=""),"",C14*'MPTO_working_3-way'!$I13)</f>
        <v>2.2422055731876589</v>
      </c>
      <c r="H14" s="17">
        <f>IF(OR($A14="",$B14="",$C14=""),"",'MPTO_working_3-way'!E13)</f>
        <v>3.6526402869929</v>
      </c>
      <c r="I14" s="21">
        <f>IF(OR($A14="",$B14="",$C14=""),"",'MPTO_working_3-way'!F13)</f>
        <v>3.6098294764220147</v>
      </c>
      <c r="J14" s="22">
        <f>IF(OR($A14="",$B14="",$C14=""),"",'MPTO_working_3-way'!G13)</f>
        <v>2.2261598498218405</v>
      </c>
      <c r="K14" s="17">
        <f>IF(OR($A14="",$B14="",$C14=""),"",'OddsRatio_working_3-way'!H13)</f>
        <v>3.6432888779194954</v>
      </c>
      <c r="L14" s="21">
        <f>IF(OR($A14="",$B14="",$C14=""),"",'OddsRatio_working_3-way'!I13)</f>
        <v>3.6014977494148392</v>
      </c>
      <c r="M14" s="22">
        <f>IF(OR($A14="",$B14="",$C14=""),"",'OddsRatio_working_3-way'!J13)</f>
        <v>2.2328382908873534</v>
      </c>
      <c r="N14" s="23">
        <f t="shared" si="16"/>
        <v>27.542690409907582</v>
      </c>
      <c r="O14" s="24">
        <f t="shared" si="17"/>
        <v>27.85836594469162</v>
      </c>
      <c r="P14" s="24">
        <f t="shared" si="18"/>
        <v>44.598943645400801</v>
      </c>
      <c r="Q14" t="s">
        <v>135</v>
      </c>
      <c r="R14" t="s">
        <v>136</v>
      </c>
      <c r="S14" t="s">
        <v>177</v>
      </c>
      <c r="T14" s="35">
        <v>100</v>
      </c>
      <c r="U14" s="35">
        <f t="shared" si="19"/>
        <v>69.135802469135797</v>
      </c>
      <c r="V14" s="35">
        <f t="shared" si="20"/>
        <v>67.426710097719877</v>
      </c>
      <c r="W14" s="35">
        <f t="shared" si="21"/>
        <v>59.016393442622956</v>
      </c>
      <c r="X14" s="35">
        <f t="shared" si="22"/>
        <v>73.556896459657182</v>
      </c>
      <c r="Y14" s="35">
        <f t="shared" si="23"/>
        <v>71.847804088241247</v>
      </c>
      <c r="Z14" s="35">
        <f t="shared" si="24"/>
        <v>63.437487433144327</v>
      </c>
      <c r="AA14" s="35">
        <f t="shared" si="25"/>
        <v>-4.4210939905213849</v>
      </c>
      <c r="AB14" s="35">
        <f t="shared" si="26"/>
        <v>-4.4210939905213706</v>
      </c>
      <c r="AC14" s="35">
        <f t="shared" si="27"/>
        <v>-4.4210939905213706</v>
      </c>
      <c r="AF14">
        <v>1.98</v>
      </c>
      <c r="AG14">
        <v>1.9</v>
      </c>
      <c r="AJ14" t="s">
        <v>180</v>
      </c>
    </row>
    <row r="15" spans="1:36" ht="15" x14ac:dyDescent="0.25">
      <c r="A15">
        <v>3.24</v>
      </c>
      <c r="B15">
        <v>3.07</v>
      </c>
      <c r="C15">
        <v>2.44</v>
      </c>
      <c r="D15" s="20">
        <f t="shared" si="3"/>
        <v>4.4210939905213742E-2</v>
      </c>
      <c r="E15" s="17">
        <f>IF(OR($A15="",$B15="",$C15=""),"",A15*'MPTO_working_3-way'!$I14)</f>
        <v>3.3832434452928926</v>
      </c>
      <c r="F15" s="21">
        <f>IF(OR($A15="",$B15="",$C15=""),"",B15*'MPTO_working_3-way'!$I14)</f>
        <v>3.2057275855090062</v>
      </c>
      <c r="G15" s="22">
        <f>IF(OR($A15="",$B15="",$C15=""),"",C15*'MPTO_working_3-way'!$I14)</f>
        <v>2.5478746933687213</v>
      </c>
      <c r="H15" s="17">
        <f>IF(OR($A15="",$B15="",$C15=""),"",'MPTO_working_3-way'!E14)</f>
        <v>3.4024600325093348</v>
      </c>
      <c r="I15" s="21">
        <f>IF(OR($A15="",$B15="",$C15=""),"",'MPTO_working_3-way'!F14)</f>
        <v>3.215476277118249</v>
      </c>
      <c r="J15" s="22">
        <f>IF(OR($A15="",$B15="",$C15=""),"",'MPTO_working_3-way'!G14)</f>
        <v>2.531010666521317</v>
      </c>
      <c r="K15" s="17">
        <f>IF(OR($A15="",$B15="",$C15=""),"",'OddsRatio_working_3-way'!H14)</f>
        <v>3.3932600257223817</v>
      </c>
      <c r="L15" s="21">
        <f>IF(OR($A15="",$B15="",$C15=""),"",'OddsRatio_working_3-way'!I14)</f>
        <v>3.2116286844845225</v>
      </c>
      <c r="M15" s="22">
        <f>IF(OR($A15="",$B15="",$C15=""),"",'OddsRatio_working_3-way'!J14)</f>
        <v>2.5385243022501025</v>
      </c>
      <c r="N15" s="23">
        <f t="shared" si="16"/>
        <v>29.557435525111273</v>
      </c>
      <c r="O15" s="24">
        <f t="shared" si="17"/>
        <v>31.194166482527859</v>
      </c>
      <c r="P15" s="24">
        <f t="shared" si="18"/>
        <v>39.248397992360871</v>
      </c>
      <c r="Q15" t="s">
        <v>137</v>
      </c>
      <c r="R15" t="s">
        <v>138</v>
      </c>
      <c r="S15" t="s">
        <v>177</v>
      </c>
      <c r="T15" s="35">
        <v>100</v>
      </c>
      <c r="U15" s="35">
        <f t="shared" si="19"/>
        <v>66.777408637873762</v>
      </c>
      <c r="V15" s="35">
        <f t="shared" si="20"/>
        <v>68.152866242038215</v>
      </c>
      <c r="W15" s="35">
        <f t="shared" si="21"/>
        <v>62.264150943396231</v>
      </c>
      <c r="X15" s="35">
        <f t="shared" si="22"/>
        <v>69.582982814565568</v>
      </c>
      <c r="Y15" s="35">
        <f t="shared" si="23"/>
        <v>70.958440418730035</v>
      </c>
      <c r="Z15" s="35">
        <f t="shared" si="24"/>
        <v>65.069725120088023</v>
      </c>
      <c r="AA15" s="35">
        <f t="shared" si="25"/>
        <v>-2.8055741766918061</v>
      </c>
      <c r="AB15" s="35">
        <f t="shared" si="26"/>
        <v>-2.8055741766918203</v>
      </c>
      <c r="AC15" s="35">
        <f t="shared" si="27"/>
        <v>-2.8055741766917919</v>
      </c>
      <c r="AF15">
        <v>2.14</v>
      </c>
      <c r="AG15">
        <v>1.72</v>
      </c>
      <c r="AJ15" t="s">
        <v>180</v>
      </c>
    </row>
    <row r="16" spans="1:36" ht="15" x14ac:dyDescent="0.25">
      <c r="A16">
        <v>3.01</v>
      </c>
      <c r="B16">
        <v>3.14</v>
      </c>
      <c r="C16">
        <v>2.65</v>
      </c>
      <c r="D16" s="20">
        <f t="shared" si="3"/>
        <v>2.8055741766918052E-2</v>
      </c>
      <c r="E16" s="17">
        <f>IF(OR($A16="",$B16="",$C16=""),"",A16*'MPTO_working_3-way'!$I15)</f>
        <v>3.0944477827184231</v>
      </c>
      <c r="F16" s="21">
        <f>IF(OR($A16="",$B16="",$C16=""),"",B16*'MPTO_working_3-way'!$I15)</f>
        <v>3.2280950291481227</v>
      </c>
      <c r="G16" s="22">
        <f>IF(OR($A16="",$B16="",$C16=""),"",C16*'MPTO_working_3-way'!$I15)</f>
        <v>2.7243477156823328</v>
      </c>
      <c r="H16" s="17">
        <f>IF(OR($A16="",$B16="",$C16=""),"",'MPTO_working_3-way'!E15)</f>
        <v>3.0971834242843559</v>
      </c>
      <c r="I16" s="21">
        <f>IF(OR($A16="",$B16="",$C16=""),"",'MPTO_working_3-way'!F15)</f>
        <v>3.234995679561679</v>
      </c>
      <c r="J16" s="22">
        <f>IF(OR($A16="",$B16="",$C16=""),"",'MPTO_working_3-way'!G15)</f>
        <v>2.7173427418611134</v>
      </c>
      <c r="K16" s="17">
        <f>IF(OR($A16="",$B16="",$C16=""),"",'OddsRatio_working_3-way'!H15)</f>
        <v>3.0960367492993144</v>
      </c>
      <c r="L16" s="21">
        <f>IF(OR($A16="",$B16="",$C16=""),"",'OddsRatio_working_3-way'!I15)</f>
        <v>3.2316013151743945</v>
      </c>
      <c r="M16" s="22">
        <f>IF(OR($A16="",$B16="",$C16=""),"",'OddsRatio_working_3-way'!J15)</f>
        <v>2.7206271822606309</v>
      </c>
      <c r="N16" s="23">
        <f t="shared" si="16"/>
        <v>32.315943593706919</v>
      </c>
      <c r="O16" s="24">
        <f t="shared" si="17"/>
        <v>30.978022362120321</v>
      </c>
      <c r="P16" s="24">
        <f t="shared" si="18"/>
        <v>36.70603404417276</v>
      </c>
      <c r="Q16" t="s">
        <v>139</v>
      </c>
      <c r="R16" t="s">
        <v>140</v>
      </c>
      <c r="S16" t="s">
        <v>177</v>
      </c>
      <c r="T16" s="35">
        <v>100</v>
      </c>
      <c r="U16" s="35">
        <f t="shared" si="19"/>
        <v>29.577464788732396</v>
      </c>
      <c r="V16" s="35">
        <f t="shared" si="20"/>
        <v>78.070175438596479</v>
      </c>
      <c r="W16" s="35">
        <f t="shared" si="21"/>
        <v>88.358556461001157</v>
      </c>
      <c r="X16" s="35">
        <f t="shared" si="22"/>
        <v>33.571268100402349</v>
      </c>
      <c r="Y16" s="35">
        <f t="shared" si="23"/>
        <v>82.063978750266457</v>
      </c>
      <c r="Z16" s="35">
        <f t="shared" si="24"/>
        <v>92.352359772671122</v>
      </c>
      <c r="AA16" s="35">
        <f t="shared" si="25"/>
        <v>-3.9938033116699536</v>
      </c>
      <c r="AB16" s="35">
        <f t="shared" si="26"/>
        <v>-3.9938033116699785</v>
      </c>
      <c r="AC16" s="35">
        <f t="shared" si="27"/>
        <v>-3.9938033116699643</v>
      </c>
      <c r="AF16">
        <v>2.3199999999999998</v>
      </c>
      <c r="AG16">
        <v>1.66</v>
      </c>
      <c r="AJ16" t="s">
        <v>180</v>
      </c>
    </row>
    <row r="17" spans="1:36" ht="15" x14ac:dyDescent="0.25">
      <c r="A17">
        <v>1.42</v>
      </c>
      <c r="B17">
        <v>4.5599999999999996</v>
      </c>
      <c r="C17">
        <v>8.59</v>
      </c>
      <c r="D17" s="20">
        <f t="shared" si="3"/>
        <v>3.9938033116699634E-2</v>
      </c>
      <c r="E17" s="17">
        <f>IF(OR($A17="",$B17="",$C17=""),"",A17*'MPTO_working_3-way'!$I16)</f>
        <v>1.4767120070257134</v>
      </c>
      <c r="F17" s="21">
        <f>IF(OR($A17="",$B17="",$C17=""),"",B17*'MPTO_working_3-way'!$I16)</f>
        <v>4.7421174310121499</v>
      </c>
      <c r="G17" s="22">
        <f>IF(OR($A17="",$B17="",$C17=""),"",C17*'MPTO_working_3-way'!$I16)</f>
        <v>8.9330677044724496</v>
      </c>
      <c r="H17" s="17">
        <f>IF(OR($A17="",$B17="",$C17=""),"",'MPTO_working_3-way'!E16)</f>
        <v>1.4473609141099149</v>
      </c>
      <c r="I17" s="21">
        <f>IF(OR($A17="",$B17="",$C17=""),"",'MPTO_working_3-way'!F16)</f>
        <v>4.8547090466277645</v>
      </c>
      <c r="J17" s="22">
        <f>IF(OR($A17="",$B17="",$C17=""),"",'MPTO_working_3-way'!G16)</f>
        <v>9.6991556929692884</v>
      </c>
      <c r="K17" s="17">
        <f>IF(OR($A17="",$B17="",$C17=""),"",'OddsRatio_working_3-way'!H16)</f>
        <v>1.4565529077296644</v>
      </c>
      <c r="L17" s="21">
        <f>IF(OR($A17="",$B17="",$C17=""),"",'OddsRatio_working_3-way'!I16)</f>
        <v>4.8698294083752538</v>
      </c>
      <c r="M17" s="22">
        <f>IF(OR($A17="",$B17="",$C17=""),"",'OddsRatio_working_3-way'!J16)</f>
        <v>9.2505632611146567</v>
      </c>
      <c r="N17" s="23">
        <f t="shared" si="16"/>
        <v>67.718011043610844</v>
      </c>
      <c r="O17" s="24">
        <f t="shared" si="17"/>
        <v>21.087626246036713</v>
      </c>
      <c r="P17" s="24">
        <f t="shared" si="18"/>
        <v>11.194362710352433</v>
      </c>
      <c r="Q17" t="s">
        <v>76</v>
      </c>
      <c r="R17" t="s">
        <v>77</v>
      </c>
      <c r="S17" t="s">
        <v>178</v>
      </c>
      <c r="T17" s="35">
        <v>100</v>
      </c>
      <c r="U17" s="35">
        <f t="shared" si="19"/>
        <v>94.107248084855641</v>
      </c>
      <c r="V17" s="35">
        <f t="shared" si="20"/>
        <v>87.437185929648237</v>
      </c>
      <c r="W17" s="35">
        <f t="shared" si="21"/>
        <v>14.529914529914532</v>
      </c>
      <c r="X17" s="35">
        <f t="shared" si="22"/>
        <v>98.032899540437228</v>
      </c>
      <c r="Y17" s="35">
        <f t="shared" si="23"/>
        <v>91.362837385229852</v>
      </c>
      <c r="Z17" s="35">
        <f t="shared" si="24"/>
        <v>18.455565985496129</v>
      </c>
      <c r="AA17" s="35">
        <f t="shared" si="25"/>
        <v>-3.9256514555815869</v>
      </c>
      <c r="AB17" s="35">
        <f t="shared" si="26"/>
        <v>-3.9256514555816153</v>
      </c>
      <c r="AC17" s="35">
        <f t="shared" si="27"/>
        <v>-3.9256514555815976</v>
      </c>
      <c r="AF17">
        <v>1.91</v>
      </c>
      <c r="AG17">
        <v>1.96</v>
      </c>
      <c r="AJ17" t="s">
        <v>122</v>
      </c>
    </row>
    <row r="18" spans="1:36" ht="15" x14ac:dyDescent="0.25">
      <c r="A18">
        <v>16.97</v>
      </c>
      <c r="B18">
        <v>7.96</v>
      </c>
      <c r="C18">
        <v>1.17</v>
      </c>
      <c r="D18" s="20">
        <f t="shared" si="3"/>
        <v>3.9256514555816135E-2</v>
      </c>
      <c r="E18" s="17">
        <f>IF(OR($A18="",$B18="",$C18=""),"",A18*'MPTO_working_3-way'!$I17)</f>
        <v>17.6361830520122</v>
      </c>
      <c r="F18" s="21">
        <f>IF(OR($A18="",$B18="",$C18=""),"",B18*'MPTO_working_3-way'!$I17)</f>
        <v>8.2724818558642959</v>
      </c>
      <c r="G18" s="22">
        <f>IF(OR($A18="",$B18="",$C18=""),"",C18*'MPTO_working_3-way'!$I17)</f>
        <v>1.2159301220303047</v>
      </c>
      <c r="H18" s="17">
        <f>IF(OR($A18="",$B18="",$C18=""),"",'MPTO_working_3-way'!E17)</f>
        <v>21.814050173855417</v>
      </c>
      <c r="I18" s="21">
        <f>IF(OR($A18="",$B18="",$C18=""),"",'MPTO_working_3-way'!F17)</f>
        <v>8.8855214064721117</v>
      </c>
      <c r="J18" s="22">
        <f>IF(OR($A18="",$B18="",$C18=""),"",'MPTO_working_3-way'!G17)</f>
        <v>1.1881912564683101</v>
      </c>
      <c r="K18" s="17">
        <f>IF(OR($A18="",$B18="",$C18=""),"",'OddsRatio_working_3-way'!H17)</f>
        <v>19.312008404311534</v>
      </c>
      <c r="L18" s="21">
        <f>IF(OR($A18="",$B18="",$C18=""),"",'OddsRatio_working_3-way'!I17)</f>
        <v>8.980687444834583</v>
      </c>
      <c r="M18" s="22">
        <f>IF(OR($A18="",$B18="",$C18=""),"",'OddsRatio_working_3-way'!J17)</f>
        <v>1.1949305841410744</v>
      </c>
      <c r="N18" s="23">
        <f t="shared" si="16"/>
        <v>5.6701611513717252</v>
      </c>
      <c r="O18" s="24">
        <f t="shared" si="17"/>
        <v>12.088270695826404</v>
      </c>
      <c r="P18" s="24">
        <f t="shared" si="18"/>
        <v>82.241568152801875</v>
      </c>
      <c r="Q18" t="s">
        <v>78</v>
      </c>
      <c r="R18" t="s">
        <v>69</v>
      </c>
      <c r="S18" t="s">
        <v>178</v>
      </c>
      <c r="T18" s="35">
        <v>100</v>
      </c>
      <c r="U18" s="35">
        <f t="shared" si="19"/>
        <v>39.759036144578317</v>
      </c>
      <c r="V18" s="35">
        <f t="shared" si="20"/>
        <v>74.874371859296474</v>
      </c>
      <c r="W18" s="35">
        <f t="shared" si="21"/>
        <v>82.30088495575221</v>
      </c>
      <c r="X18" s="35">
        <f t="shared" si="22"/>
        <v>42.824743184951302</v>
      </c>
      <c r="Y18" s="35">
        <f t="shared" si="23"/>
        <v>77.940078899669473</v>
      </c>
      <c r="Z18" s="35">
        <f t="shared" si="24"/>
        <v>85.366591996125209</v>
      </c>
      <c r="AA18" s="35">
        <f t="shared" si="25"/>
        <v>-3.0657070403729847</v>
      </c>
      <c r="AB18" s="35">
        <f t="shared" si="26"/>
        <v>-3.0657070403729989</v>
      </c>
      <c r="AC18" s="35">
        <f t="shared" si="27"/>
        <v>-3.0657070403729989</v>
      </c>
      <c r="AF18">
        <v>1.49</v>
      </c>
      <c r="AG18">
        <v>2.65</v>
      </c>
      <c r="AJ18" t="s">
        <v>122</v>
      </c>
    </row>
    <row r="19" spans="1:36" ht="15" x14ac:dyDescent="0.25">
      <c r="A19">
        <v>1.66</v>
      </c>
      <c r="B19">
        <v>3.98</v>
      </c>
      <c r="C19">
        <v>5.65</v>
      </c>
      <c r="D19" s="20">
        <f t="shared" si="3"/>
        <v>3.0657070403729891E-2</v>
      </c>
      <c r="E19" s="17">
        <f>IF(OR($A19="",$B19="",$C19=""),"",A19*'MPTO_working_3-way'!$I18)</f>
        <v>1.7108907368701916</v>
      </c>
      <c r="F19" s="21">
        <f>IF(OR($A19="",$B19="",$C19=""),"",B19*'MPTO_working_3-way'!$I18)</f>
        <v>4.102015140206845</v>
      </c>
      <c r="G19" s="22">
        <f>IF(OR($A19="",$B19="",$C19=""),"",C19*'MPTO_working_3-way'!$I18)</f>
        <v>5.8232124477810743</v>
      </c>
      <c r="H19" s="17">
        <f>IF(OR($A19="",$B19="",$C19=""),"",'MPTO_working_3-way'!E18)</f>
        <v>1.6886454707733896</v>
      </c>
      <c r="I19" s="21">
        <f>IF(OR($A19="",$B19="",$C19=""),"",'MPTO_working_3-way'!F18)</f>
        <v>4.1487362101196545</v>
      </c>
      <c r="J19" s="22">
        <f>IF(OR($A19="",$B19="",$C19=""),"",'MPTO_working_3-way'!G18)</f>
        <v>5.9962058297217506</v>
      </c>
      <c r="K19" s="17">
        <f>IF(OR($A19="",$B19="",$C19=""),"",'OddsRatio_working_3-way'!H18)</f>
        <v>1.6965011900315246</v>
      </c>
      <c r="L19" s="21">
        <f>IF(OR($A19="",$B19="",$C19=""),"",'OddsRatio_working_3-way'!I18)</f>
        <v>4.1448084034756745</v>
      </c>
      <c r="M19" s="22">
        <f>IF(OR($A19="",$B19="",$C19=""),"",'OddsRatio_working_3-way'!J18)</f>
        <v>5.9071674752221099</v>
      </c>
      <c r="N19" s="23">
        <f t="shared" si="16"/>
        <v>58.449086107587704</v>
      </c>
      <c r="O19" s="24">
        <f t="shared" si="17"/>
        <v>24.37826204487326</v>
      </c>
      <c r="P19" s="24">
        <f t="shared" si="18"/>
        <v>17.17265184753904</v>
      </c>
      <c r="Q19" t="s">
        <v>82</v>
      </c>
      <c r="R19" t="s">
        <v>141</v>
      </c>
      <c r="S19" t="s">
        <v>178</v>
      </c>
      <c r="T19" s="35">
        <v>100</v>
      </c>
      <c r="U19" s="35">
        <f t="shared" si="19"/>
        <v>71.428571428571431</v>
      </c>
      <c r="V19" s="35">
        <f t="shared" si="20"/>
        <v>69.969969969969966</v>
      </c>
      <c r="W19" s="35">
        <f t="shared" si="21"/>
        <v>55.752212389380524</v>
      </c>
      <c r="X19" s="35">
        <f t="shared" si="22"/>
        <v>74.277817640649502</v>
      </c>
      <c r="Y19" s="35">
        <f t="shared" si="23"/>
        <v>72.819216182048038</v>
      </c>
      <c r="Z19" s="35">
        <f t="shared" si="24"/>
        <v>58.601458601458603</v>
      </c>
      <c r="AA19" s="35">
        <f t="shared" si="25"/>
        <v>-2.8492462120780715</v>
      </c>
      <c r="AB19" s="35">
        <f t="shared" si="26"/>
        <v>-2.8492462120780715</v>
      </c>
      <c r="AC19" s="35">
        <f t="shared" si="27"/>
        <v>-2.8492462120780786</v>
      </c>
      <c r="AF19">
        <v>1.98</v>
      </c>
      <c r="AG19">
        <v>1.91</v>
      </c>
      <c r="AJ19" t="s">
        <v>123</v>
      </c>
    </row>
    <row r="20" spans="1:36" ht="15" x14ac:dyDescent="0.25">
      <c r="A20">
        <v>3.5</v>
      </c>
      <c r="B20">
        <v>3.33</v>
      </c>
      <c r="C20">
        <v>2.2599999999999998</v>
      </c>
      <c r="D20" s="20">
        <f t="shared" si="3"/>
        <v>2.8492462120780715E-2</v>
      </c>
      <c r="E20" s="17">
        <f>IF(OR($A20="",$B20="",$C20=""),"",A20*'MPTO_working_3-way'!$I19)</f>
        <v>3.5997236174227325</v>
      </c>
      <c r="F20" s="21">
        <f>IF(OR($A20="",$B20="",$C20=""),"",B20*'MPTO_working_3-way'!$I19)</f>
        <v>3.4248798988622</v>
      </c>
      <c r="G20" s="22">
        <f>IF(OR($A20="",$B20="",$C20=""),"",C20*'MPTO_working_3-way'!$I19)</f>
        <v>2.3243929643929642</v>
      </c>
      <c r="H20" s="17">
        <f>IF(OR($A20="",$B20="",$C20=""),"",'MPTO_working_3-way'!E19)</f>
        <v>3.620344620628674</v>
      </c>
      <c r="I20" s="21">
        <f>IF(OR($A20="",$B20="",$C20=""),"",'MPTO_working_3-way'!F19)</f>
        <v>3.438756282773777</v>
      </c>
      <c r="J20" s="22">
        <f>IF(OR($A20="",$B20="",$C20=""),"",'MPTO_working_3-way'!G19)</f>
        <v>2.3095734264712329</v>
      </c>
      <c r="K20" s="17">
        <f>IF(OR($A20="",$B20="",$C20=""),"",'OddsRatio_working_3-way'!H19)</f>
        <v>3.6108920286182831</v>
      </c>
      <c r="L20" s="21">
        <f>IF(OR($A20="",$B20="",$C20=""),"",'OddsRatio_working_3-way'!I19)</f>
        <v>3.4333513706722396</v>
      </c>
      <c r="M20" s="22">
        <f>IF(OR($A20="",$B20="",$C20=""),"",'OddsRatio_working_3-way'!J19)</f>
        <v>2.315889582423615</v>
      </c>
      <c r="N20" s="23">
        <f t="shared" si="16"/>
        <v>27.779910523129626</v>
      </c>
      <c r="O20" s="24">
        <f t="shared" si="17"/>
        <v>29.198104153439541</v>
      </c>
      <c r="P20" s="24">
        <f t="shared" si="18"/>
        <v>43.02198532343084</v>
      </c>
      <c r="Q20" t="s">
        <v>80</v>
      </c>
      <c r="R20" t="s">
        <v>84</v>
      </c>
      <c r="S20" t="s">
        <v>178</v>
      </c>
      <c r="T20" s="35">
        <v>100</v>
      </c>
      <c r="U20" s="35">
        <f t="shared" si="19"/>
        <v>51.219512195121943</v>
      </c>
      <c r="V20" s="35">
        <f t="shared" si="20"/>
        <v>70.674486803519059</v>
      </c>
      <c r="W20" s="35">
        <f t="shared" si="21"/>
        <v>75.247524752475243</v>
      </c>
      <c r="X20" s="35">
        <f t="shared" si="22"/>
        <v>54.077988444005683</v>
      </c>
      <c r="Y20" s="35">
        <f t="shared" si="23"/>
        <v>73.532963052402806</v>
      </c>
      <c r="Z20" s="35">
        <f t="shared" si="24"/>
        <v>78.106001001358976</v>
      </c>
      <c r="AA20" s="35">
        <f t="shared" si="25"/>
        <v>-2.8584762488837399</v>
      </c>
      <c r="AB20" s="35">
        <f t="shared" si="26"/>
        <v>-2.858476248883747</v>
      </c>
      <c r="AC20" s="35">
        <f t="shared" si="27"/>
        <v>-2.8584762488837328</v>
      </c>
      <c r="AF20">
        <v>2.14</v>
      </c>
      <c r="AG20">
        <v>1.77</v>
      </c>
      <c r="AJ20" t="s">
        <v>123</v>
      </c>
    </row>
    <row r="21" spans="1:36" ht="15" x14ac:dyDescent="0.25">
      <c r="A21">
        <v>2.0499999999999998</v>
      </c>
      <c r="B21">
        <v>3.41</v>
      </c>
      <c r="C21">
        <v>4.04</v>
      </c>
      <c r="D21" s="20">
        <f t="shared" si="3"/>
        <v>2.8584762488837345E-2</v>
      </c>
      <c r="E21" s="17">
        <f>IF(OR($A21="",$B21="",$C21=""),"",A21*'MPTO_working_3-way'!$I20)</f>
        <v>2.1085987631021164</v>
      </c>
      <c r="F21" s="21">
        <f>IF(OR($A21="",$B21="",$C21=""),"",B21*'MPTO_working_3-way'!$I20)</f>
        <v>3.5074740400869353</v>
      </c>
      <c r="G21" s="22">
        <f>IF(OR($A21="",$B21="",$C21=""),"",C21*'MPTO_working_3-way'!$I20)</f>
        <v>4.1554824404549029</v>
      </c>
      <c r="H21" s="17">
        <f>IF(OR($A21="",$B21="",$C21=""),"",'MPTO_working_3-way'!E20)</f>
        <v>2.090840216850534</v>
      </c>
      <c r="I21" s="21">
        <f>IF(OR($A21="",$B21="",$C21=""),"",'MPTO_working_3-way'!F20)</f>
        <v>3.5245162804009529</v>
      </c>
      <c r="J21" s="22">
        <f>IF(OR($A21="",$B21="",$C21=""),"",'MPTO_working_3-way'!G20)</f>
        <v>4.2017424923949447</v>
      </c>
      <c r="K21" s="17">
        <f>IF(OR($A21="",$B21="",$C21=""),"",'OddsRatio_working_3-way'!H20)</f>
        <v>2.098025649002766</v>
      </c>
      <c r="L21" s="21">
        <f>IF(OR($A21="",$B21="",$C21=""),"",'OddsRatio_working_3-way'!I20)</f>
        <v>3.520230299139683</v>
      </c>
      <c r="M21" s="22">
        <f>IF(OR($A21="",$B21="",$C21=""),"",'OddsRatio_working_3-way'!J20)</f>
        <v>4.1790456885413416</v>
      </c>
      <c r="N21" s="23">
        <f t="shared" si="16"/>
        <v>47.424859461115574</v>
      </c>
      <c r="O21" s="24">
        <f t="shared" si="17"/>
        <v>28.510546010348069</v>
      </c>
      <c r="P21" s="24">
        <f t="shared" si="18"/>
        <v>24.064594528536364</v>
      </c>
      <c r="Q21" t="s">
        <v>142</v>
      </c>
      <c r="R21" t="s">
        <v>143</v>
      </c>
      <c r="S21" t="s">
        <v>178</v>
      </c>
      <c r="T21" s="35">
        <v>100</v>
      </c>
      <c r="U21" s="35">
        <f t="shared" si="19"/>
        <v>35.897435897435898</v>
      </c>
      <c r="V21" s="35">
        <f t="shared" si="20"/>
        <v>76.19047619047619</v>
      </c>
      <c r="W21" s="35">
        <f t="shared" si="21"/>
        <v>84.98498498498499</v>
      </c>
      <c r="X21" s="35">
        <f t="shared" si="22"/>
        <v>38.82453882453882</v>
      </c>
      <c r="Y21" s="35">
        <f t="shared" si="23"/>
        <v>79.117579117579112</v>
      </c>
      <c r="Z21" s="35">
        <f t="shared" si="24"/>
        <v>87.912087912087912</v>
      </c>
      <c r="AA21" s="35">
        <f t="shared" si="25"/>
        <v>-2.9271029271029221</v>
      </c>
      <c r="AB21" s="35">
        <f t="shared" si="26"/>
        <v>-2.9271029271029221</v>
      </c>
      <c r="AC21" s="35">
        <f t="shared" si="27"/>
        <v>-2.9271029271029221</v>
      </c>
      <c r="AF21">
        <v>2.23</v>
      </c>
      <c r="AG21">
        <v>1.71</v>
      </c>
      <c r="AJ21" t="s">
        <v>123</v>
      </c>
    </row>
    <row r="22" spans="1:36" ht="15" x14ac:dyDescent="0.25">
      <c r="A22">
        <v>1.56</v>
      </c>
      <c r="B22">
        <v>4.2</v>
      </c>
      <c r="C22">
        <v>6.66</v>
      </c>
      <c r="D22" s="20">
        <f t="shared" si="3"/>
        <v>2.9271029271029203E-2</v>
      </c>
      <c r="E22" s="17">
        <f>IF(OR($A22="",$B22="",$C22=""),"",A22*'MPTO_working_3-way'!$I21)</f>
        <v>1.6056628056628055</v>
      </c>
      <c r="F22" s="21">
        <f>IF(OR($A22="",$B22="",$C22=""),"",B22*'MPTO_working_3-way'!$I21)</f>
        <v>4.3229383229383229</v>
      </c>
      <c r="G22" s="22">
        <f>IF(OR($A22="",$B22="",$C22=""),"",C22*'MPTO_working_3-way'!$I21)</f>
        <v>6.8549450549450546</v>
      </c>
      <c r="H22" s="17">
        <f>IF(OR($A22="",$B22="",$C22=""),"",'MPTO_working_3-way'!E21)</f>
        <v>1.5841116609744195</v>
      </c>
      <c r="I22" s="21">
        <f>IF(OR($A22="",$B22="",$C22=""),"",'MPTO_working_3-way'!F21)</f>
        <v>4.3794681568551885</v>
      </c>
      <c r="J22" s="22">
        <f>IF(OR($A22="",$B22="",$C22=""),"",'MPTO_working_3-way'!G21)</f>
        <v>7.1228551281046766</v>
      </c>
      <c r="K22" s="17">
        <f>IF(OR($A22="",$B22="",$C22=""),"",'OddsRatio_working_3-way'!H21)</f>
        <v>1.5914426674978432</v>
      </c>
      <c r="L22" s="21">
        <f>IF(OR($A22="",$B22="",$C22=""),"",'OddsRatio_working_3-way'!I21)</f>
        <v>4.3796723857019604</v>
      </c>
      <c r="M22" s="22">
        <f>IF(OR($A22="",$B22="",$C22=""),"",'OddsRatio_working_3-way'!J21)</f>
        <v>6.9777955322103402</v>
      </c>
      <c r="N22" s="23">
        <f t="shared" si="16"/>
        <v>62.279576787431878</v>
      </c>
      <c r="O22" s="24">
        <f t="shared" si="17"/>
        <v>23.13241423533184</v>
      </c>
      <c r="P22" s="24">
        <f t="shared" si="18"/>
        <v>14.588008977236294</v>
      </c>
      <c r="Q22" t="s">
        <v>144</v>
      </c>
      <c r="R22" t="s">
        <v>81</v>
      </c>
      <c r="S22" t="s">
        <v>178</v>
      </c>
      <c r="T22" s="35">
        <v>100</v>
      </c>
      <c r="U22" s="35">
        <f t="shared" si="19"/>
        <v>55.752212389380524</v>
      </c>
      <c r="V22" s="35">
        <f t="shared" si="20"/>
        <v>71.590909090909093</v>
      </c>
      <c r="W22" s="35">
        <f t="shared" si="21"/>
        <v>68.253968253968253</v>
      </c>
      <c r="X22" s="35">
        <f t="shared" si="22"/>
        <v>60.155122655122661</v>
      </c>
      <c r="Y22" s="35">
        <f t="shared" si="23"/>
        <v>75.993819356651215</v>
      </c>
      <c r="Z22" s="35">
        <f t="shared" si="24"/>
        <v>72.656878519710389</v>
      </c>
      <c r="AA22" s="35">
        <f t="shared" si="25"/>
        <v>-4.4029102657421362</v>
      </c>
      <c r="AB22" s="35">
        <f t="shared" si="26"/>
        <v>-4.402910265742122</v>
      </c>
      <c r="AC22" s="35">
        <f t="shared" si="27"/>
        <v>-4.4029102657421362</v>
      </c>
      <c r="AF22">
        <v>2.0699999999999998</v>
      </c>
      <c r="AG22">
        <v>1.83</v>
      </c>
      <c r="AJ22" t="s">
        <v>123</v>
      </c>
    </row>
    <row r="23" spans="1:36" ht="15" x14ac:dyDescent="0.25">
      <c r="A23">
        <v>2.2599999999999998</v>
      </c>
      <c r="B23">
        <v>3.52</v>
      </c>
      <c r="C23">
        <v>3.15</v>
      </c>
      <c r="D23" s="20">
        <f t="shared" si="3"/>
        <v>4.4029102657421326E-2</v>
      </c>
      <c r="E23" s="17">
        <f>IF(OR($A23="",$B23="",$C23=""),"",A23*'MPTO_working_3-way'!$I22)</f>
        <v>2.3595057720057722</v>
      </c>
      <c r="F23" s="21">
        <f>IF(OR($A23="",$B23="",$C23=""),"",B23*'MPTO_working_3-way'!$I22)</f>
        <v>3.674982441354123</v>
      </c>
      <c r="G23" s="22">
        <f>IF(OR($A23="",$B23="",$C23=""),"",C23*'MPTO_working_3-way'!$I22)</f>
        <v>3.2886916733708769</v>
      </c>
      <c r="H23" s="17">
        <f>IF(OR($A23="",$B23="",$C23=""),"",'MPTO_working_3-way'!E22)</f>
        <v>2.337532664110336</v>
      </c>
      <c r="I23" s="21">
        <f>IF(OR($A23="",$B23="",$C23=""),"",'MPTO_working_3-way'!F22)</f>
        <v>3.7117521359081418</v>
      </c>
      <c r="J23" s="22">
        <f>IF(OR($A23="",$B23="",$C23=""),"",'MPTO_working_3-way'!G22)</f>
        <v>3.3026849682896438</v>
      </c>
      <c r="K23" s="17">
        <f>IF(OR($A23="",$B23="",$C23=""),"",'OddsRatio_working_3-way'!H22)</f>
        <v>2.3469125364694281</v>
      </c>
      <c r="L23" s="21">
        <f>IF(OR($A23="",$B23="",$C23=""),"",'OddsRatio_working_3-way'!I22)</f>
        <v>3.6938250729388566</v>
      </c>
      <c r="M23" s="22">
        <f>IF(OR($A23="",$B23="",$C23=""),"",'OddsRatio_working_3-way'!J22)</f>
        <v>3.2983031376264056</v>
      </c>
      <c r="N23" s="23">
        <f t="shared" si="16"/>
        <v>42.381756885888798</v>
      </c>
      <c r="O23" s="24">
        <f t="shared" si="17"/>
        <v>27.211014364235421</v>
      </c>
      <c r="P23" s="24">
        <f t="shared" si="18"/>
        <v>30.407228749875774</v>
      </c>
      <c r="Q23" t="s">
        <v>145</v>
      </c>
      <c r="R23" t="s">
        <v>146</v>
      </c>
      <c r="S23" t="s">
        <v>178</v>
      </c>
      <c r="T23" s="35">
        <v>100</v>
      </c>
      <c r="U23" s="35">
        <f t="shared" si="19"/>
        <v>47.368421052631575</v>
      </c>
      <c r="V23" s="35">
        <f t="shared" si="20"/>
        <v>73.40425531914893</v>
      </c>
      <c r="W23" s="35">
        <f t="shared" si="21"/>
        <v>74.489795918367349</v>
      </c>
      <c r="X23" s="35">
        <f t="shared" si="22"/>
        <v>52.105948762483713</v>
      </c>
      <c r="Y23" s="35">
        <f t="shared" si="23"/>
        <v>78.141783029001076</v>
      </c>
      <c r="Z23" s="35">
        <f t="shared" si="24"/>
        <v>79.22732362821948</v>
      </c>
      <c r="AA23" s="35">
        <f t="shared" si="25"/>
        <v>-4.737527709852138</v>
      </c>
      <c r="AB23" s="35">
        <f t="shared" si="26"/>
        <v>-4.7375277098521451</v>
      </c>
      <c r="AC23" s="35">
        <f t="shared" si="27"/>
        <v>-4.7375277098521309</v>
      </c>
      <c r="AF23">
        <v>1.93</v>
      </c>
      <c r="AG23">
        <v>1.9</v>
      </c>
      <c r="AJ23" t="s">
        <v>124</v>
      </c>
    </row>
    <row r="24" spans="1:36" ht="15" x14ac:dyDescent="0.25">
      <c r="A24">
        <v>1.9</v>
      </c>
      <c r="B24">
        <v>3.76</v>
      </c>
      <c r="C24">
        <v>3.92</v>
      </c>
      <c r="D24" s="20">
        <f t="shared" si="3"/>
        <v>4.7375277098521407E-2</v>
      </c>
      <c r="E24" s="17">
        <f>IF(OR($A24="",$B24="",$C24=""),"",A24*'MPTO_working_3-way'!$I23)</f>
        <v>1.9900130264871905</v>
      </c>
      <c r="F24" s="21">
        <f>IF(OR($A24="",$B24="",$C24=""),"",B24*'MPTO_working_3-way'!$I23)</f>
        <v>3.9381310418904403</v>
      </c>
      <c r="G24" s="22">
        <f>IF(OR($A24="",$B24="",$C24=""),"",C24*'MPTO_working_3-way'!$I23)</f>
        <v>4.1057110862262034</v>
      </c>
      <c r="H24" s="17">
        <f>IF(OR($A24="",$B24="",$C24=""),"",'MPTO_working_3-way'!E23)</f>
        <v>1.9587716549532206</v>
      </c>
      <c r="I24" s="21">
        <f>IF(OR($A24="",$B24="",$C24=""),"",'MPTO_working_3-way'!F23)</f>
        <v>3.9973507513817199</v>
      </c>
      <c r="J24" s="22">
        <f>IF(OR($A24="",$B24="",$C24=""),"",'MPTO_working_3-way'!G23)</f>
        <v>4.178675452418469</v>
      </c>
      <c r="K24" s="17">
        <f>IF(OR($A24="",$B24="",$C24=""),"",'OddsRatio_working_3-way'!H23)</f>
        <v>1.9705300603161413</v>
      </c>
      <c r="L24" s="21">
        <f>IF(OR($A24="",$B24="",$C24=""),"",'OddsRatio_working_3-way'!I23)</f>
        <v>3.9762921849695001</v>
      </c>
      <c r="M24" s="22">
        <f>IF(OR($A24="",$B24="",$C24=""),"",'OddsRatio_working_3-way'!J23)</f>
        <v>4.148830862359036</v>
      </c>
      <c r="N24" s="23">
        <f t="shared" si="16"/>
        <v>50.250927340170193</v>
      </c>
      <c r="O24" s="24">
        <f t="shared" si="17"/>
        <v>25.392755836788133</v>
      </c>
      <c r="P24" s="24">
        <f t="shared" si="18"/>
        <v>24.356316823041681</v>
      </c>
      <c r="Q24" t="s">
        <v>93</v>
      </c>
      <c r="R24" t="s">
        <v>88</v>
      </c>
      <c r="S24" t="s">
        <v>178</v>
      </c>
      <c r="T24" s="35">
        <v>100</v>
      </c>
      <c r="U24" s="35">
        <f t="shared" si="19"/>
        <v>57.081545064377686</v>
      </c>
      <c r="V24" s="35">
        <f t="shared" si="20"/>
        <v>70.930232558139537</v>
      </c>
      <c r="W24" s="35">
        <f t="shared" si="21"/>
        <v>67.637540453074436</v>
      </c>
      <c r="X24" s="35">
        <f t="shared" si="22"/>
        <v>61.432226988786034</v>
      </c>
      <c r="Y24" s="35">
        <f t="shared" si="23"/>
        <v>75.280914482547885</v>
      </c>
      <c r="Z24" s="35">
        <f t="shared" si="24"/>
        <v>71.988222377482785</v>
      </c>
      <c r="AA24" s="35">
        <f t="shared" si="25"/>
        <v>-4.3506819244083488</v>
      </c>
      <c r="AB24" s="35">
        <f t="shared" si="26"/>
        <v>-4.3506819244083488</v>
      </c>
      <c r="AC24" s="35">
        <f t="shared" si="27"/>
        <v>-4.3506819244083488</v>
      </c>
      <c r="AF24">
        <v>1.91</v>
      </c>
      <c r="AG24">
        <v>1.93</v>
      </c>
      <c r="AJ24" t="s">
        <v>124</v>
      </c>
    </row>
    <row r="25" spans="1:36" ht="15" x14ac:dyDescent="0.25">
      <c r="A25">
        <v>2.33</v>
      </c>
      <c r="B25">
        <v>3.44</v>
      </c>
      <c r="C25">
        <v>3.09</v>
      </c>
      <c r="D25" s="20">
        <f t="shared" si="3"/>
        <v>4.3506819244083506E-2</v>
      </c>
      <c r="E25" s="17">
        <f>IF(OR($A25="",$B25="",$C25=""),"",A25*'MPTO_working_3-way'!$I24)</f>
        <v>2.4313708888387144</v>
      </c>
      <c r="F25" s="21">
        <f>IF(OR($A25="",$B25="",$C25=""),"",B25*'MPTO_working_3-way'!$I24)</f>
        <v>3.5896634581996474</v>
      </c>
      <c r="G25" s="22">
        <f>IF(OR($A25="",$B25="",$C25=""),"",C25*'MPTO_working_3-way'!$I24)</f>
        <v>3.224436071464218</v>
      </c>
      <c r="H25" s="17">
        <f>IF(OR($A25="",$B25="",$C25=""),"",'MPTO_working_3-way'!E24)</f>
        <v>2.4114847853713779</v>
      </c>
      <c r="I25" s="21">
        <f>IF(OR($A25="",$B25="",$C25=""),"",'MPTO_working_3-way'!F24)</f>
        <v>3.6206250906363495</v>
      </c>
      <c r="J25" s="22">
        <f>IF(OR($A25="",$B25="",$C25=""),"",'MPTO_working_3-way'!G24)</f>
        <v>3.2349653440594133</v>
      </c>
      <c r="K25" s="17">
        <f>IF(OR($A25="",$B25="",$C25=""),"",'OddsRatio_working_3-way'!H24)</f>
        <v>2.4201462630349595</v>
      </c>
      <c r="L25" s="21">
        <f>IF(OR($A25="",$B25="",$C25=""),"",'OddsRatio_working_3-way'!I24)</f>
        <v>3.6053811141393246</v>
      </c>
      <c r="M25" s="22">
        <f>IF(OR($A25="",$B25="",$C25=""),"",'OddsRatio_working_3-way'!J24)</f>
        <v>3.2316584133406505</v>
      </c>
      <c r="N25" s="23">
        <f t="shared" si="16"/>
        <v>41.129060341658771</v>
      </c>
      <c r="O25" s="24">
        <f t="shared" si="17"/>
        <v>27.857764708158406</v>
      </c>
      <c r="P25" s="24">
        <f t="shared" si="18"/>
        <v>31.013174950182826</v>
      </c>
      <c r="Q25" t="s">
        <v>147</v>
      </c>
      <c r="R25" t="s">
        <v>148</v>
      </c>
      <c r="S25" t="s">
        <v>178</v>
      </c>
      <c r="T25" s="35">
        <v>100</v>
      </c>
      <c r="U25" s="35">
        <f t="shared" si="19"/>
        <v>41.520467836257311</v>
      </c>
      <c r="V25" s="35">
        <f t="shared" si="20"/>
        <v>75.903614457831324</v>
      </c>
      <c r="W25" s="35">
        <f t="shared" si="21"/>
        <v>77.777777777777771</v>
      </c>
      <c r="X25" s="35">
        <f t="shared" si="22"/>
        <v>46.318607764390897</v>
      </c>
      <c r="Y25" s="35">
        <f t="shared" si="23"/>
        <v>80.701754385964904</v>
      </c>
      <c r="Z25" s="35">
        <f t="shared" si="24"/>
        <v>82.575917705911365</v>
      </c>
      <c r="AA25" s="35">
        <f t="shared" si="25"/>
        <v>-4.7981399281335868</v>
      </c>
      <c r="AB25" s="35">
        <f t="shared" si="26"/>
        <v>-4.7981399281335797</v>
      </c>
      <c r="AC25" s="35">
        <f t="shared" si="27"/>
        <v>-4.7981399281335939</v>
      </c>
      <c r="AF25">
        <v>1.93</v>
      </c>
      <c r="AG25">
        <v>1.91</v>
      </c>
      <c r="AJ25" t="s">
        <v>124</v>
      </c>
    </row>
    <row r="26" spans="1:36" ht="15" x14ac:dyDescent="0.25">
      <c r="A26">
        <v>1.71</v>
      </c>
      <c r="B26">
        <v>4.1500000000000004</v>
      </c>
      <c r="C26">
        <v>4.5</v>
      </c>
      <c r="D26" s="20">
        <f t="shared" si="3"/>
        <v>4.7981399281335824E-2</v>
      </c>
      <c r="E26" s="17">
        <f>IF(OR($A26="",$B26="",$C26=""),"",A26*'MPTO_working_3-way'!$I25)</f>
        <v>1.7920481927710843</v>
      </c>
      <c r="F26" s="21">
        <f>IF(OR($A26="",$B26="",$C26=""),"",B26*'MPTO_working_3-way'!$I25)</f>
        <v>4.3491228070175438</v>
      </c>
      <c r="G26" s="22">
        <f>IF(OR($A26="",$B26="",$C26=""),"",C26*'MPTO_working_3-way'!$I25)</f>
        <v>4.7159162967660109</v>
      </c>
      <c r="H26" s="17">
        <f>IF(OR($A26="",$B26="",$C26=""),"",'MPTO_working_3-way'!E25)</f>
        <v>1.7580824972129319</v>
      </c>
      <c r="I26" s="21">
        <f>IF(OR($A26="",$B26="",$C26=""),"",'MPTO_working_3-way'!F25)</f>
        <v>4.4450360162856244</v>
      </c>
      <c r="J26" s="22">
        <f>IF(OR($A26="",$B26="",$C26=""),"",'MPTO_working_3-way'!G25)</f>
        <v>4.8489921421250424</v>
      </c>
      <c r="K26" s="17">
        <f>IF(OR($A26="",$B26="",$C26=""),"",'OddsRatio_working_3-way'!H25)</f>
        <v>1.769905137629509</v>
      </c>
      <c r="L26" s="21">
        <f>IF(OR($A26="",$B26="",$C26=""),"",'OddsRatio_working_3-way'!I25)</f>
        <v>4.4157763148351439</v>
      </c>
      <c r="M26" s="22">
        <f>IF(OR($A26="",$B26="",$C26=""),"",'OddsRatio_working_3-way'!J25)</f>
        <v>4.7953070164834939</v>
      </c>
      <c r="N26" s="23">
        <f t="shared" si="16"/>
        <v>55.802070727443862</v>
      </c>
      <c r="O26" s="24">
        <f t="shared" si="17"/>
        <v>22.993142396127471</v>
      </c>
      <c r="P26" s="24">
        <f t="shared" si="18"/>
        <v>21.20478687642867</v>
      </c>
      <c r="Q26" t="s">
        <v>149</v>
      </c>
      <c r="R26" t="s">
        <v>150</v>
      </c>
      <c r="S26" t="s">
        <v>178</v>
      </c>
      <c r="T26" s="35">
        <v>100</v>
      </c>
      <c r="U26" s="35">
        <f t="shared" si="19"/>
        <v>57.627118644067799</v>
      </c>
      <c r="V26" s="35">
        <f t="shared" si="20"/>
        <v>72.067039106145245</v>
      </c>
      <c r="W26" s="35">
        <f t="shared" si="21"/>
        <v>65.870307167235495</v>
      </c>
      <c r="X26" s="35">
        <f t="shared" si="22"/>
        <v>62.062653726619253</v>
      </c>
      <c r="Y26" s="35">
        <f t="shared" si="23"/>
        <v>76.502574188696698</v>
      </c>
      <c r="Z26" s="35">
        <f t="shared" si="24"/>
        <v>70.305842249786949</v>
      </c>
      <c r="AA26" s="35">
        <f t="shared" si="25"/>
        <v>-4.4355350825514535</v>
      </c>
      <c r="AB26" s="35">
        <f t="shared" si="26"/>
        <v>-4.4355350825514535</v>
      </c>
      <c r="AC26" s="35">
        <f t="shared" si="27"/>
        <v>-4.4355350825514535</v>
      </c>
      <c r="AF26">
        <v>1.74</v>
      </c>
      <c r="AG26">
        <v>2.12</v>
      </c>
      <c r="AJ26" t="s">
        <v>124</v>
      </c>
    </row>
    <row r="27" spans="1:36" ht="15" x14ac:dyDescent="0.25">
      <c r="A27">
        <v>2.36</v>
      </c>
      <c r="B27">
        <v>3.58</v>
      </c>
      <c r="C27">
        <v>2.93</v>
      </c>
      <c r="D27" s="20">
        <f t="shared" si="3"/>
        <v>4.4355350825514561E-2</v>
      </c>
      <c r="E27" s="17">
        <f>IF(OR($A27="",$B27="",$C27=""),"",A27*'MPTO_working_3-way'!$I26)</f>
        <v>2.464678627948214</v>
      </c>
      <c r="F27" s="21">
        <f>IF(OR($A27="",$B27="",$C27=""),"",B27*'MPTO_working_3-way'!$I26)</f>
        <v>3.7387921559553421</v>
      </c>
      <c r="G27" s="22">
        <f>IF(OR($A27="",$B27="",$C27=""),"",C27*'MPTO_working_3-way'!$I26)</f>
        <v>3.0599611779187579</v>
      </c>
      <c r="H27" s="17">
        <f>IF(OR($A27="",$B27="",$C27=""),"",'MPTO_working_3-way'!E26)</f>
        <v>2.4453244010638855</v>
      </c>
      <c r="I27" s="21">
        <f>IF(OR($A27="",$B27="",$C27=""),"",'MPTO_working_3-way'!F26)</f>
        <v>3.7800824823540045</v>
      </c>
      <c r="J27" s="22">
        <f>IF(OR($A27="",$B27="",$C27=""),"",'MPTO_working_3-way'!G26)</f>
        <v>3.0626763416481695</v>
      </c>
      <c r="K27" s="17">
        <f>IF(OR($A27="",$B27="",$C27=""),"",'OddsRatio_working_3-way'!H26)</f>
        <v>2.4540200153244371</v>
      </c>
      <c r="L27" s="21">
        <f>IF(OR($A27="",$B27="",$C27=""),"",'OddsRatio_working_3-way'!I26)</f>
        <v>3.7583614996595958</v>
      </c>
      <c r="M27" s="22">
        <f>IF(OR($A27="",$B27="",$C27=""),"",'OddsRatio_working_3-way'!J26)</f>
        <v>3.0634254629236506</v>
      </c>
      <c r="N27" s="23">
        <f t="shared" si="16"/>
        <v>40.573241016516462</v>
      </c>
      <c r="O27" s="24">
        <f t="shared" si="17"/>
        <v>26.746605809770628</v>
      </c>
      <c r="P27" s="24">
        <f t="shared" si="18"/>
        <v>32.68015317371291</v>
      </c>
      <c r="Q27" t="s">
        <v>89</v>
      </c>
      <c r="R27" t="s">
        <v>151</v>
      </c>
      <c r="S27" t="s">
        <v>178</v>
      </c>
      <c r="T27" s="35">
        <v>100</v>
      </c>
      <c r="U27" s="35">
        <f t="shared" si="19"/>
        <v>29.078014184397166</v>
      </c>
      <c r="V27" s="35">
        <f t="shared" si="20"/>
        <v>79.079497907949786</v>
      </c>
      <c r="W27" s="35">
        <f t="shared" si="21"/>
        <v>86.631016042780729</v>
      </c>
      <c r="X27" s="35">
        <f t="shared" si="22"/>
        <v>34.289486049269456</v>
      </c>
      <c r="Y27" s="35">
        <f t="shared" si="23"/>
        <v>84.290969772822095</v>
      </c>
      <c r="Z27" s="35">
        <f t="shared" si="24"/>
        <v>91.842487907653052</v>
      </c>
      <c r="AA27" s="35">
        <f t="shared" si="25"/>
        <v>-5.2114718648722906</v>
      </c>
      <c r="AB27" s="35">
        <f t="shared" si="26"/>
        <v>-5.2114718648723084</v>
      </c>
      <c r="AC27" s="35">
        <f t="shared" si="27"/>
        <v>-5.2114718648723226</v>
      </c>
      <c r="AF27">
        <v>1.91</v>
      </c>
      <c r="AG27">
        <v>1.93</v>
      </c>
      <c r="AJ27" t="s">
        <v>124</v>
      </c>
    </row>
    <row r="28" spans="1:36" ht="15" x14ac:dyDescent="0.25">
      <c r="A28">
        <v>1.41</v>
      </c>
      <c r="B28">
        <v>4.78</v>
      </c>
      <c r="C28">
        <v>7.48</v>
      </c>
      <c r="D28" s="20">
        <f t="shared" si="3"/>
        <v>5.2114718648722969E-2</v>
      </c>
      <c r="E28" s="17">
        <f>IF(OR($A28="",$B28="",$C28=""),"",A28*'MPTO_working_3-way'!$I27)</f>
        <v>1.4834817532946993</v>
      </c>
      <c r="F28" s="21">
        <f>IF(OR($A28="",$B28="",$C28=""),"",B28*'MPTO_working_3-way'!$I27)</f>
        <v>5.0291083551408962</v>
      </c>
      <c r="G28" s="22">
        <f>IF(OR($A28="",$B28="",$C28=""),"",C28*'MPTO_working_3-way'!$I27)</f>
        <v>7.8698180954924482</v>
      </c>
      <c r="H28" s="17">
        <f>IF(OR($A28="",$B28="",$C28=""),"",'MPTO_working_3-way'!E27)</f>
        <v>1.4454035968380412</v>
      </c>
      <c r="I28" s="21">
        <f>IF(OR($A28="",$B28="",$C28=""),"",'MPTO_working_3-way'!F27)</f>
        <v>5.2128552670545005</v>
      </c>
      <c r="J28" s="22">
        <f>IF(OR($A28="",$B28="",$C28=""),"",'MPTO_working_3-way'!G27)</f>
        <v>8.597101972566783</v>
      </c>
      <c r="K28" s="17">
        <f>IF(OR($A28="",$B28="",$C28=""),"",'OddsRatio_working_3-way'!H27)</f>
        <v>1.4567806219687007</v>
      </c>
      <c r="L28" s="21">
        <f>IF(OR($A28="",$B28="",$C28=""),"",'OddsRatio_working_3-way'!I27)</f>
        <v>5.2112945147358269</v>
      </c>
      <c r="M28" s="22">
        <f>IF(OR($A28="",$B28="",$C28=""),"",'OddsRatio_working_3-way'!J27)</f>
        <v>8.2193620252614199</v>
      </c>
      <c r="N28" s="23">
        <f t="shared" si="16"/>
        <v>67.408985501781643</v>
      </c>
      <c r="O28" s="24">
        <f t="shared" si="17"/>
        <v>19.884240493203372</v>
      </c>
      <c r="P28" s="24">
        <f t="shared" si="18"/>
        <v>12.706774005014987</v>
      </c>
      <c r="Q28" t="s">
        <v>87</v>
      </c>
      <c r="R28" t="s">
        <v>92</v>
      </c>
      <c r="S28" t="s">
        <v>178</v>
      </c>
      <c r="T28" s="35">
        <v>100</v>
      </c>
      <c r="U28" s="35">
        <f t="shared" si="19"/>
        <v>56.521739130434774</v>
      </c>
      <c r="V28" s="35">
        <f t="shared" si="20"/>
        <v>70.059880239520965</v>
      </c>
      <c r="W28" s="35">
        <f t="shared" si="21"/>
        <v>69.040247678018574</v>
      </c>
      <c r="X28" s="35">
        <f t="shared" si="22"/>
        <v>60.899872082460469</v>
      </c>
      <c r="Y28" s="35">
        <f t="shared" si="23"/>
        <v>74.438013191546645</v>
      </c>
      <c r="Z28" s="35">
        <f t="shared" si="24"/>
        <v>73.418380630044268</v>
      </c>
      <c r="AA28" s="35">
        <f t="shared" si="25"/>
        <v>-4.3781329520256946</v>
      </c>
      <c r="AB28" s="35">
        <f t="shared" si="26"/>
        <v>-4.3781329520256804</v>
      </c>
      <c r="AC28" s="35">
        <f t="shared" si="27"/>
        <v>-4.3781329520256946</v>
      </c>
      <c r="AF28">
        <v>1.74</v>
      </c>
      <c r="AG28">
        <v>2.12</v>
      </c>
      <c r="AJ28" t="s">
        <v>124</v>
      </c>
    </row>
    <row r="29" spans="1:36" ht="15" x14ac:dyDescent="0.25">
      <c r="A29">
        <v>2.2999999999999998</v>
      </c>
      <c r="B29">
        <v>3.34</v>
      </c>
      <c r="C29">
        <v>3.23</v>
      </c>
      <c r="D29" s="20">
        <f t="shared" si="3"/>
        <v>4.3781329520256929E-2</v>
      </c>
      <c r="E29" s="17">
        <f>IF(OR($A29="",$B29="",$C29=""),"",A29*'MPTO_working_3-way'!$I28)</f>
        <v>2.4006970578965907</v>
      </c>
      <c r="F29" s="21">
        <f>IF(OR($A29="",$B29="",$C29=""),"",B29*'MPTO_working_3-way'!$I28)</f>
        <v>3.4862296405976578</v>
      </c>
      <c r="G29" s="22">
        <f>IF(OR($A29="",$B29="",$C29=""),"",C29*'MPTO_working_3-way'!$I28)</f>
        <v>3.37141369435043</v>
      </c>
      <c r="H29" s="17">
        <f>IF(OR($A29="",$B29="",$C29=""),"",'MPTO_working_3-way'!E28)</f>
        <v>2.379882384761812</v>
      </c>
      <c r="I29" s="21">
        <f>IF(OR($A29="",$B29="",$C29=""),"",'MPTO_working_3-way'!F28)</f>
        <v>3.511144464370449</v>
      </c>
      <c r="J29" s="22">
        <f>IF(OR($A29="",$B29="",$C29=""),"",'MPTO_working_3-way'!G28)</f>
        <v>3.3897874557256356</v>
      </c>
      <c r="K29" s="17">
        <f>IF(OR($A29="",$B29="",$C29=""),"",'OddsRatio_working_3-way'!H28)</f>
        <v>2.3888044281127305</v>
      </c>
      <c r="L29" s="21">
        <f>IF(OR($A29="",$B29="",$C29=""),"",'OddsRatio_working_3-way'!I28)</f>
        <v>3.499847970602914</v>
      </c>
      <c r="M29" s="22">
        <f>IF(OR($A29="",$B29="",$C29=""),"",'OddsRatio_working_3-way'!J28)</f>
        <v>3.3823337497626067</v>
      </c>
      <c r="N29" s="23">
        <f t="shared" si="16"/>
        <v>41.654568480879718</v>
      </c>
      <c r="O29" s="24">
        <f t="shared" si="17"/>
        <v>28.684283684438128</v>
      </c>
      <c r="P29" s="24">
        <f t="shared" si="18"/>
        <v>29.661147834682151</v>
      </c>
      <c r="Q29" t="s">
        <v>91</v>
      </c>
      <c r="R29" t="s">
        <v>86</v>
      </c>
      <c r="S29" t="s">
        <v>178</v>
      </c>
      <c r="T29" s="35">
        <v>100</v>
      </c>
      <c r="U29" s="35">
        <f t="shared" si="19"/>
        <v>36.30573248407643</v>
      </c>
      <c r="V29" s="35">
        <f t="shared" si="20"/>
        <v>76.019184652278184</v>
      </c>
      <c r="W29" s="35">
        <f t="shared" si="21"/>
        <v>82.728842832469766</v>
      </c>
      <c r="X29" s="35">
        <f t="shared" si="22"/>
        <v>41.251972515252042</v>
      </c>
      <c r="Y29" s="35">
        <f t="shared" si="23"/>
        <v>80.96542468345379</v>
      </c>
      <c r="Z29" s="35">
        <f t="shared" si="24"/>
        <v>87.675082863645386</v>
      </c>
      <c r="AA29" s="35">
        <f t="shared" si="25"/>
        <v>-4.9462400311756127</v>
      </c>
      <c r="AB29" s="35">
        <f t="shared" si="26"/>
        <v>-4.9462400311756056</v>
      </c>
      <c r="AC29" s="35">
        <f t="shared" si="27"/>
        <v>-4.9462400311756198</v>
      </c>
      <c r="AF29">
        <v>2.1</v>
      </c>
      <c r="AG29">
        <v>1.75</v>
      </c>
      <c r="AJ29" t="s">
        <v>124</v>
      </c>
    </row>
    <row r="30" spans="1:36" s="35" customFormat="1" ht="15" x14ac:dyDescent="0.25">
      <c r="A30">
        <v>1.57</v>
      </c>
      <c r="B30">
        <v>4.17</v>
      </c>
      <c r="C30">
        <v>5.79</v>
      </c>
      <c r="D30" s="20">
        <f t="shared" si="3"/>
        <v>4.9462400311756083E-2</v>
      </c>
      <c r="E30" s="17">
        <f>IF(OR($A30="",$B30="",$C30=""),"",A30*'MPTO_working_3-way'!$I29)</f>
        <v>1.6476559684894572</v>
      </c>
      <c r="F30" s="21">
        <f>IF(OR($A30="",$B30="",$C30=""),"",B30*'MPTO_working_3-way'!$I29)</f>
        <v>4.3762582093000226</v>
      </c>
      <c r="G30" s="22">
        <f>IF(OR($A30="",$B30="",$C30=""),"",C30*'MPTO_working_3-way'!$I29)</f>
        <v>6.0763872978050681</v>
      </c>
      <c r="H30" s="17">
        <f>IF(OR($A30="",$B30="",$C30=""),"",'MPTO_working_3-way'!E29)</f>
        <v>1.6117198896549589</v>
      </c>
      <c r="I30" s="21">
        <f>IF(OR($A30="",$B30="",$C30=""),"",'MPTO_working_3-way'!F29)</f>
        <v>4.4778655069857392</v>
      </c>
      <c r="J30" s="22">
        <f>IF(OR($A30="",$B30="",$C30=""),"",'MPTO_working_3-way'!G29)</f>
        <v>6.4010608389141552</v>
      </c>
      <c r="K30" s="17">
        <f>IF(OR($A30="",$B30="",$C30=""),"",'OddsRatio_working_3-way'!H29)</f>
        <v>1.6235655328729106</v>
      </c>
      <c r="L30" s="21">
        <f>IF(OR($A30="",$B30="",$C30=""),"",'OddsRatio_working_3-way'!I29)</f>
        <v>4.4678995424686443</v>
      </c>
      <c r="M30" s="22">
        <f>IF(OR($A30="",$B30="",$C30=""),"",'OddsRatio_working_3-way'!J29)</f>
        <v>6.2401384253706009</v>
      </c>
      <c r="N30" s="23">
        <f t="shared" si="16"/>
        <v>60.692281588175412</v>
      </c>
      <c r="O30" s="24">
        <f t="shared" si="17"/>
        <v>22.850571245428153</v>
      </c>
      <c r="P30" s="24">
        <f t="shared" si="18"/>
        <v>16.457147166396442</v>
      </c>
      <c r="Q30" t="s">
        <v>152</v>
      </c>
      <c r="R30" t="s">
        <v>90</v>
      </c>
      <c r="S30" t="s">
        <v>178</v>
      </c>
      <c r="T30" s="35">
        <v>100</v>
      </c>
      <c r="U30" s="35">
        <f t="shared" si="19"/>
        <v>47.368421052631575</v>
      </c>
      <c r="V30" s="35">
        <f t="shared" si="20"/>
        <v>72.29916897506925</v>
      </c>
      <c r="W30" s="35">
        <f t="shared" si="21"/>
        <v>75.728155339805824</v>
      </c>
      <c r="X30" s="35">
        <f t="shared" si="22"/>
        <v>51.972675685124926</v>
      </c>
      <c r="Y30" s="35">
        <f t="shared" si="23"/>
        <v>76.903423607562587</v>
      </c>
      <c r="Z30" s="35">
        <f t="shared" si="24"/>
        <v>80.332409972299175</v>
      </c>
      <c r="AA30" s="35">
        <f t="shared" si="25"/>
        <v>-4.6042546324933511</v>
      </c>
      <c r="AB30" s="35">
        <f t="shared" si="26"/>
        <v>-4.6042546324933369</v>
      </c>
      <c r="AC30" s="35">
        <f t="shared" si="27"/>
        <v>-4.6042546324933511</v>
      </c>
      <c r="AD30" s="36"/>
      <c r="AE30" s="36"/>
      <c r="AF30">
        <v>1.74</v>
      </c>
      <c r="AG30">
        <v>2.12</v>
      </c>
      <c r="AH30" s="36"/>
      <c r="AI30" s="36"/>
      <c r="AJ30" t="s">
        <v>124</v>
      </c>
    </row>
    <row r="31" spans="1:36" ht="15" x14ac:dyDescent="0.25">
      <c r="A31">
        <v>1.9</v>
      </c>
      <c r="B31">
        <v>3.61</v>
      </c>
      <c r="C31">
        <v>4.12</v>
      </c>
      <c r="D31" s="20">
        <f t="shared" si="3"/>
        <v>4.6042546324933431E-2</v>
      </c>
      <c r="E31" s="17">
        <f>IF(OR($A31="",$B31="",$C31=""),"",A31*'MPTO_working_3-way'!$I30)</f>
        <v>1.9874808380173734</v>
      </c>
      <c r="F31" s="21">
        <f>IF(OR($A31="",$B31="",$C31=""),"",B31*'MPTO_working_3-way'!$I30)</f>
        <v>3.7762135922330096</v>
      </c>
      <c r="G31" s="22">
        <f>IF(OR($A31="",$B31="",$C31=""),"",C31*'MPTO_working_3-way'!$I30)</f>
        <v>4.309695290858726</v>
      </c>
      <c r="H31" s="17">
        <f>IF(OR($A31="",$B31="",$C31=""),"",'MPTO_working_3-way'!E30)</f>
        <v>1.9570686690761077</v>
      </c>
      <c r="I31" s="21">
        <f>IF(OR($A31="",$B31="",$C31=""),"",'MPTO_working_3-way'!F30)</f>
        <v>3.8217418117034399</v>
      </c>
      <c r="J31" s="22">
        <f>IF(OR($A31="",$B31="",$C31=""),"",'MPTO_working_3-way'!G30)</f>
        <v>4.398099593896621</v>
      </c>
      <c r="K31" s="17">
        <f>IF(OR($A31="",$B31="",$C31=""),"",'OddsRatio_working_3-way'!H30)</f>
        <v>1.9685817802903001</v>
      </c>
      <c r="L31" s="21">
        <f>IF(OR($A31="",$B31="",$C31=""),"",'OddsRatio_working_3-way'!I30)</f>
        <v>3.808887162841871</v>
      </c>
      <c r="M31" s="22">
        <f>IF(OR($A31="",$B31="",$C31=""),"",'OddsRatio_working_3-way'!J30)</f>
        <v>4.3577501716730414</v>
      </c>
      <c r="N31" s="23">
        <f t="shared" si="16"/>
        <v>50.314950507777354</v>
      </c>
      <c r="O31" s="24">
        <f t="shared" si="17"/>
        <v>26.481552898830184</v>
      </c>
      <c r="P31" s="24">
        <f t="shared" si="18"/>
        <v>23.203496593392465</v>
      </c>
      <c r="Q31" t="s">
        <v>98</v>
      </c>
      <c r="R31" t="s">
        <v>96</v>
      </c>
      <c r="S31" t="s">
        <v>178</v>
      </c>
      <c r="T31" s="35">
        <v>100</v>
      </c>
      <c r="U31" s="35">
        <f t="shared" si="19"/>
        <v>60.474308300395251</v>
      </c>
      <c r="V31" s="35">
        <f t="shared" si="20"/>
        <v>69.78851963746223</v>
      </c>
      <c r="W31" s="35">
        <f t="shared" si="21"/>
        <v>65.397923875432525</v>
      </c>
      <c r="X31" s="35">
        <f t="shared" si="22"/>
        <v>64.813556487105231</v>
      </c>
      <c r="Y31" s="35">
        <f t="shared" si="23"/>
        <v>74.127767824172224</v>
      </c>
      <c r="Z31" s="35">
        <f t="shared" si="24"/>
        <v>69.73717206214252</v>
      </c>
      <c r="AA31" s="35">
        <f t="shared" si="25"/>
        <v>-4.3392481867099804</v>
      </c>
      <c r="AB31" s="35">
        <f t="shared" si="26"/>
        <v>-4.3392481867099946</v>
      </c>
      <c r="AC31" s="35">
        <f t="shared" si="27"/>
        <v>-4.3392481867099946</v>
      </c>
      <c r="AF31">
        <v>1.95</v>
      </c>
      <c r="AG31">
        <v>1.88</v>
      </c>
      <c r="AJ31" t="s">
        <v>125</v>
      </c>
    </row>
    <row r="32" spans="1:36" ht="15" x14ac:dyDescent="0.25">
      <c r="A32">
        <v>2.5299999999999998</v>
      </c>
      <c r="B32">
        <v>3.31</v>
      </c>
      <c r="C32">
        <v>2.89</v>
      </c>
      <c r="D32" s="20">
        <f t="shared" si="3"/>
        <v>4.3392481867099875E-2</v>
      </c>
      <c r="E32" s="17">
        <f>IF(OR($A32="",$B32="",$C32=""),"",A32*'MPTO_working_3-way'!$I31)</f>
        <v>2.6397829791237624</v>
      </c>
      <c r="F32" s="21">
        <f>IF(OR($A32="",$B32="",$C32=""),"",B32*'MPTO_working_3-way'!$I31)</f>
        <v>3.4536291149801008</v>
      </c>
      <c r="G32" s="22">
        <f>IF(OR($A32="",$B32="",$C32=""),"",C32*'MPTO_working_3-way'!$I31)</f>
        <v>3.0154042725959189</v>
      </c>
      <c r="H32" s="17">
        <f>IF(OR($A32="",$B32="",$C32=""),"",'MPTO_working_3-way'!E31)</f>
        <v>2.6261003741853655</v>
      </c>
      <c r="I32" s="21">
        <f>IF(OR($A32="",$B32="",$C32=""),"",'MPTO_working_3-way'!F31)</f>
        <v>3.4764392999793587</v>
      </c>
      <c r="J32" s="22">
        <f>IF(OR($A32="",$B32="",$C32=""),"",'MPTO_working_3-way'!G31)</f>
        <v>3.0160762841700488</v>
      </c>
      <c r="K32" s="17">
        <f>IF(OR($A32="",$B32="",$C32=""),"",'OddsRatio_working_3-way'!H31)</f>
        <v>2.6324626688770714</v>
      </c>
      <c r="L32" s="21">
        <f>IF(OR($A32="",$B32="",$C32=""),"",'OddsRatio_working_3-way'!I31)</f>
        <v>3.4646985392849912</v>
      </c>
      <c r="M32" s="22">
        <f>IF(OR($A32="",$B32="",$C32=""),"",'OddsRatio_working_3-way'!J31)</f>
        <v>3.0165715321422648</v>
      </c>
      <c r="N32" s="23">
        <f t="shared" si="16"/>
        <v>37.881901955892431</v>
      </c>
      <c r="O32" s="24">
        <f t="shared" si="17"/>
        <v>28.955048927011429</v>
      </c>
      <c r="P32" s="24">
        <f t="shared" si="18"/>
        <v>33.163049117096136</v>
      </c>
      <c r="Q32" t="s">
        <v>95</v>
      </c>
      <c r="R32" t="s">
        <v>97</v>
      </c>
      <c r="S32" t="s">
        <v>178</v>
      </c>
      <c r="T32" s="35">
        <v>100</v>
      </c>
      <c r="U32" s="35">
        <f t="shared" si="19"/>
        <v>56.896551724137922</v>
      </c>
      <c r="V32" s="35">
        <f t="shared" si="20"/>
        <v>70.930232558139537</v>
      </c>
      <c r="W32" s="35">
        <f t="shared" si="21"/>
        <v>67.741935483870961</v>
      </c>
      <c r="X32" s="35">
        <f t="shared" si="22"/>
        <v>61.327831957989495</v>
      </c>
      <c r="Y32" s="35">
        <f t="shared" si="23"/>
        <v>75.361512791991103</v>
      </c>
      <c r="Z32" s="35">
        <f t="shared" si="24"/>
        <v>72.173215717722542</v>
      </c>
      <c r="AA32" s="35">
        <f t="shared" si="25"/>
        <v>-4.4312802338515738</v>
      </c>
      <c r="AB32" s="35">
        <f t="shared" si="26"/>
        <v>-4.4312802338515667</v>
      </c>
      <c r="AC32" s="35">
        <f t="shared" si="27"/>
        <v>-4.4312802338515809</v>
      </c>
      <c r="AF32">
        <v>2.25</v>
      </c>
      <c r="AG32">
        <v>1.66</v>
      </c>
      <c r="AJ32" t="s">
        <v>125</v>
      </c>
    </row>
    <row r="33" spans="1:36" ht="15" x14ac:dyDescent="0.25">
      <c r="A33">
        <v>2.3199999999999998</v>
      </c>
      <c r="B33">
        <v>3.44</v>
      </c>
      <c r="C33">
        <v>3.1</v>
      </c>
      <c r="D33" s="20">
        <f t="shared" si="3"/>
        <v>4.4312802338515755E-2</v>
      </c>
      <c r="E33" s="17">
        <f>IF(OR($A33="",$B33="",$C33=""),"",A33*'MPTO_working_3-way'!$I32)</f>
        <v>2.4228057014253563</v>
      </c>
      <c r="F33" s="21">
        <f>IF(OR($A33="",$B33="",$C33=""),"",B33*'MPTO_working_3-way'!$I32)</f>
        <v>3.5924360400444941</v>
      </c>
      <c r="G33" s="22">
        <f>IF(OR($A33="",$B33="",$C33=""),"",C33*'MPTO_working_3-way'!$I32)</f>
        <v>3.2373696872493989</v>
      </c>
      <c r="H33" s="17">
        <f>IF(OR($A33="",$B33="",$C33=""),"",'MPTO_working_3-way'!E32)</f>
        <v>2.4023242084330234</v>
      </c>
      <c r="I33" s="21">
        <f>IF(OR($A33="",$B33="",$C33=""),"",'MPTO_working_3-way'!F32)</f>
        <v>3.6241503773496464</v>
      </c>
      <c r="J33" s="22">
        <f>IF(OR($A33="",$B33="",$C33=""),"",'MPTO_working_3-way'!G32)</f>
        <v>3.2487604000336168</v>
      </c>
      <c r="K33" s="17">
        <f>IF(OR($A33="",$B33="",$C33=""),"",'OddsRatio_working_3-way'!H32)</f>
        <v>2.4112133458028877</v>
      </c>
      <c r="L33" s="21">
        <f>IF(OR($A33="",$B33="",$C33=""),"",'OddsRatio_working_3-way'!I32)</f>
        <v>3.608606487696246</v>
      </c>
      <c r="M33" s="22">
        <f>IF(OR($A33="",$B33="",$C33=""),"",'OddsRatio_working_3-way'!J32)</f>
        <v>3.2451121410500479</v>
      </c>
      <c r="N33" s="23">
        <f t="shared" si="16"/>
        <v>41.2744612335893</v>
      </c>
      <c r="O33" s="24">
        <f t="shared" si="17"/>
        <v>27.836264552885805</v>
      </c>
      <c r="P33" s="24">
        <f t="shared" si="18"/>
        <v>30.889274213524892</v>
      </c>
      <c r="Q33" t="s">
        <v>94</v>
      </c>
      <c r="R33" t="s">
        <v>153</v>
      </c>
      <c r="S33" t="s">
        <v>178</v>
      </c>
      <c r="T33" s="35">
        <v>100</v>
      </c>
      <c r="U33" s="35">
        <f t="shared" si="19"/>
        <v>45.355191256830594</v>
      </c>
      <c r="V33" s="35">
        <f t="shared" si="20"/>
        <v>73.190348525469176</v>
      </c>
      <c r="W33" s="35">
        <f t="shared" si="21"/>
        <v>76.851851851851848</v>
      </c>
      <c r="X33" s="35">
        <f t="shared" si="22"/>
        <v>49.957799622678976</v>
      </c>
      <c r="Y33" s="35">
        <f t="shared" si="23"/>
        <v>77.79295689131753</v>
      </c>
      <c r="Z33" s="35">
        <f t="shared" si="24"/>
        <v>81.454460217700216</v>
      </c>
      <c r="AA33" s="35">
        <f t="shared" si="25"/>
        <v>-4.6026083658483827</v>
      </c>
      <c r="AB33" s="35">
        <f t="shared" si="26"/>
        <v>-4.6026083658483543</v>
      </c>
      <c r="AC33" s="35">
        <f t="shared" si="27"/>
        <v>-4.6026083658483685</v>
      </c>
      <c r="AF33">
        <v>2.0099999999999998</v>
      </c>
      <c r="AG33">
        <v>1.83</v>
      </c>
      <c r="AJ33" t="s">
        <v>125</v>
      </c>
    </row>
    <row r="34" spans="1:36" ht="15" x14ac:dyDescent="0.25">
      <c r="A34">
        <v>1.83</v>
      </c>
      <c r="B34">
        <v>3.73</v>
      </c>
      <c r="C34">
        <v>4.32</v>
      </c>
      <c r="D34" s="20">
        <f t="shared" si="3"/>
        <v>4.6026083658483596E-2</v>
      </c>
      <c r="E34" s="17">
        <f>IF(OR($A34="",$B34="",$C34=""),"",A34*'MPTO_working_3-way'!$I33)</f>
        <v>1.914227733095025</v>
      </c>
      <c r="F34" s="21">
        <f>IF(OR($A34="",$B34="",$C34=""),"",B34*'MPTO_working_3-way'!$I33)</f>
        <v>3.901677292046144</v>
      </c>
      <c r="G34" s="22">
        <f>IF(OR($A34="",$B34="",$C34=""),"",C34*'MPTO_working_3-way'!$I33)</f>
        <v>4.5188326814046498</v>
      </c>
      <c r="H34" s="17">
        <f>IF(OR($A34="",$B34="",$C34=""),"",'MPTO_working_3-way'!E33)</f>
        <v>1.8828630967903088</v>
      </c>
      <c r="I34" s="21">
        <f>IF(OR($A34="",$B34="",$C34=""),"",'MPTO_working_3-way'!F33)</f>
        <v>3.9564084991190347</v>
      </c>
      <c r="J34" s="22">
        <f>IF(OR($A34="",$B34="",$C34=""),"",'MPTO_working_3-way'!G33)</f>
        <v>4.6266425835993292</v>
      </c>
      <c r="K34" s="17">
        <f>IF(OR($A34="",$B34="",$C34=""),"",'OddsRatio_working_3-way'!H33)</f>
        <v>1.8944242488046812</v>
      </c>
      <c r="L34" s="21">
        <f>IF(OR($A34="",$B34="",$C34=""),"",'OddsRatio_working_3-way'!I33)</f>
        <v>3.9419014448635896</v>
      </c>
      <c r="M34" s="22">
        <f>IF(OR($A34="",$B34="",$C34=""),"",'OddsRatio_working_3-way'!J33)</f>
        <v>4.5776969952187256</v>
      </c>
      <c r="N34" s="23">
        <f t="shared" si="16"/>
        <v>52.240388262641403</v>
      </c>
      <c r="O34" s="24">
        <f t="shared" si="17"/>
        <v>25.630002820545243</v>
      </c>
      <c r="P34" s="24">
        <f t="shared" si="18"/>
        <v>22.129608916813368</v>
      </c>
      <c r="Q34" t="s">
        <v>154</v>
      </c>
      <c r="R34" t="s">
        <v>155</v>
      </c>
      <c r="S34" t="s">
        <v>178</v>
      </c>
      <c r="T34" s="35">
        <v>100</v>
      </c>
      <c r="U34" s="35">
        <f t="shared" si="19"/>
        <v>46.236559139784944</v>
      </c>
      <c r="V34" s="35">
        <f t="shared" si="20"/>
        <v>71.671388101982998</v>
      </c>
      <c r="W34" s="35">
        <f t="shared" si="21"/>
        <v>77.426636568848764</v>
      </c>
      <c r="X34" s="35">
        <f t="shared" si="22"/>
        <v>50.901975329168245</v>
      </c>
      <c r="Y34" s="35">
        <f t="shared" si="23"/>
        <v>76.336804291366292</v>
      </c>
      <c r="Z34" s="35">
        <f t="shared" si="24"/>
        <v>82.092052758232043</v>
      </c>
      <c r="AA34" s="35">
        <f t="shared" si="25"/>
        <v>-4.6654161893833006</v>
      </c>
      <c r="AB34" s="35">
        <f t="shared" si="26"/>
        <v>-4.6654161893832935</v>
      </c>
      <c r="AC34" s="35">
        <f t="shared" si="27"/>
        <v>-4.6654161893832793</v>
      </c>
      <c r="AF34">
        <v>2.19</v>
      </c>
      <c r="AG34">
        <v>1.69</v>
      </c>
      <c r="AJ34" t="s">
        <v>125</v>
      </c>
    </row>
    <row r="35" spans="1:36" s="35" customFormat="1" ht="15" x14ac:dyDescent="0.25">
      <c r="A35">
        <v>1.86</v>
      </c>
      <c r="B35">
        <v>3.53</v>
      </c>
      <c r="C35">
        <v>4.43</v>
      </c>
      <c r="D35" s="20">
        <f t="shared" si="3"/>
        <v>4.6654161893832979E-2</v>
      </c>
      <c r="E35" s="17">
        <f>IF(OR($A35="",$B35="",$C35=""),"",A35*'MPTO_working_3-way'!$I34)</f>
        <v>1.9467767411225294</v>
      </c>
      <c r="F35" s="21">
        <f>IF(OR($A35="",$B35="",$C35=""),"",B35*'MPTO_working_3-way'!$I34)</f>
        <v>3.6946891914852302</v>
      </c>
      <c r="G35" s="22">
        <f>IF(OR($A35="",$B35="",$C35=""),"",C35*'MPTO_working_3-way'!$I34)</f>
        <v>4.6366779371896802</v>
      </c>
      <c r="H35" s="17">
        <f>IF(OR($A35="",$B35="",$C35=""),"",'MPTO_working_3-way'!E34)</f>
        <v>1.9154041774848722</v>
      </c>
      <c r="I35" s="21">
        <f>IF(OR($A35="",$B35="",$C35=""),"",'MPTO_working_3-way'!F34)</f>
        <v>3.7350402531521385</v>
      </c>
      <c r="J35" s="22">
        <f>IF(OR($A35="",$B35="",$C35=""),"",'MPTO_working_3-way'!G34)</f>
        <v>4.7577757598882551</v>
      </c>
      <c r="K35" s="17">
        <f>IF(OR($A35="",$B35="",$C35=""),"",'OddsRatio_working_3-way'!H34)</f>
        <v>1.9272085089473703</v>
      </c>
      <c r="L35" s="21">
        <f>IF(OR($A35="",$B35="",$C35=""),"",'OddsRatio_working_3-way'!I34)</f>
        <v>3.7277180553916827</v>
      </c>
      <c r="M35" s="22">
        <f>IF(OR($A35="",$B35="",$C35=""),"",'OddsRatio_working_3-way'!J34)</f>
        <v>4.6980525414993943</v>
      </c>
      <c r="N35" s="23">
        <f t="shared" si="16"/>
        <v>51.366958464039939</v>
      </c>
      <c r="O35" s="24">
        <f t="shared" si="17"/>
        <v>27.06587613119385</v>
      </c>
      <c r="P35" s="24">
        <f t="shared" si="18"/>
        <v>21.567165404766204</v>
      </c>
      <c r="Q35" t="s">
        <v>156</v>
      </c>
      <c r="R35" t="s">
        <v>157</v>
      </c>
      <c r="S35" t="s">
        <v>178</v>
      </c>
      <c r="T35" s="35">
        <v>100</v>
      </c>
      <c r="U35" s="35">
        <f t="shared" si="19"/>
        <v>45.945945945945937</v>
      </c>
      <c r="V35" s="35">
        <f t="shared" si="20"/>
        <v>68.454258675078862</v>
      </c>
      <c r="W35" s="35">
        <f t="shared" si="21"/>
        <v>79.550102249488745</v>
      </c>
      <c r="X35" s="35">
        <f t="shared" si="22"/>
        <v>51.995639075432386</v>
      </c>
      <c r="Y35" s="35">
        <f t="shared" si="23"/>
        <v>74.50395180456529</v>
      </c>
      <c r="Z35" s="35">
        <f t="shared" si="24"/>
        <v>85.599795378975173</v>
      </c>
      <c r="AA35" s="35">
        <f t="shared" si="25"/>
        <v>-6.0496931294864495</v>
      </c>
      <c r="AB35" s="35">
        <f t="shared" si="26"/>
        <v>-6.0496931294864282</v>
      </c>
      <c r="AC35" s="35">
        <f t="shared" si="27"/>
        <v>-6.0496931294864282</v>
      </c>
      <c r="AD35" s="36"/>
      <c r="AE35" s="36"/>
      <c r="AF35">
        <v>2.06</v>
      </c>
      <c r="AG35">
        <v>1.78</v>
      </c>
      <c r="AH35" s="36"/>
      <c r="AI35" s="36"/>
      <c r="AJ35" t="s">
        <v>125</v>
      </c>
    </row>
    <row r="36" spans="1:36" ht="15" x14ac:dyDescent="0.25">
      <c r="A36">
        <v>1.85</v>
      </c>
      <c r="B36">
        <v>3.17</v>
      </c>
      <c r="C36">
        <v>4.8899999999999997</v>
      </c>
      <c r="D36" s="20">
        <f t="shared" si="3"/>
        <v>6.049693129486422E-2</v>
      </c>
      <c r="E36" s="17">
        <f>IF(OR($A36="",$B36="",$C36=""),"",A36*'MPTO_working_3-way'!$I35)</f>
        <v>1.961919322895499</v>
      </c>
      <c r="F36" s="21">
        <f>IF(OR($A36="",$B36="",$C36=""),"",B36*'MPTO_working_3-way'!$I35)</f>
        <v>3.3617752722047194</v>
      </c>
      <c r="G36" s="22">
        <f>IF(OR($A36="",$B36="",$C36=""),"",C36*'MPTO_working_3-way'!$I35)</f>
        <v>5.1858299940318853</v>
      </c>
      <c r="H36" s="17">
        <f>IF(OR($A36="",$B36="",$C36=""),"",'MPTO_working_3-way'!E35)</f>
        <v>1.9216914693547467</v>
      </c>
      <c r="I36" s="21">
        <f>IF(OR($A36="",$B36="",$C36=""),"",'MPTO_working_3-way'!F35)</f>
        <v>3.3864811123810026</v>
      </c>
      <c r="J36" s="22">
        <f>IF(OR($A36="",$B36="",$C36=""),"",'MPTO_working_3-way'!G35)</f>
        <v>5.424954780070502</v>
      </c>
      <c r="K36" s="17">
        <f>IF(OR($A36="",$B36="",$C36=""),"",'OddsRatio_working_3-way'!H35)</f>
        <v>1.9372551218082836</v>
      </c>
      <c r="L36" s="21">
        <f>IF(OR($A36="",$B36="",$C36=""),"",'OddsRatio_working_3-way'!I35)</f>
        <v>3.3927571933223239</v>
      </c>
      <c r="M36" s="22">
        <f>IF(OR($A36="",$B36="",$C36=""),"",'OddsRatio_working_3-way'!J35)</f>
        <v>5.2893204986284976</v>
      </c>
      <c r="N36" s="23">
        <f t="shared" si="16"/>
        <v>50.970495490311485</v>
      </c>
      <c r="O36" s="24">
        <f t="shared" si="17"/>
        <v>29.746188219897878</v>
      </c>
      <c r="P36" s="24">
        <f t="shared" si="18"/>
        <v>19.283316289790651</v>
      </c>
      <c r="Q36" t="s">
        <v>158</v>
      </c>
      <c r="R36" t="s">
        <v>159</v>
      </c>
      <c r="S36" t="s">
        <v>178</v>
      </c>
      <c r="T36" s="35">
        <v>100</v>
      </c>
      <c r="U36" s="35">
        <f t="shared" si="19"/>
        <v>40.476190476190474</v>
      </c>
      <c r="V36" s="35">
        <f t="shared" si="20"/>
        <v>74.358974358974365</v>
      </c>
      <c r="W36" s="35">
        <f t="shared" si="21"/>
        <v>81.981981981981988</v>
      </c>
      <c r="X36" s="35">
        <f t="shared" si="22"/>
        <v>43.659043659043661</v>
      </c>
      <c r="Y36" s="35">
        <f t="shared" si="23"/>
        <v>77.541827541827544</v>
      </c>
      <c r="Z36" s="35">
        <f t="shared" si="24"/>
        <v>85.164835164835168</v>
      </c>
      <c r="AA36" s="35">
        <f t="shared" si="25"/>
        <v>-3.1828531828531865</v>
      </c>
      <c r="AB36" s="35">
        <f t="shared" si="26"/>
        <v>-3.1828531828531794</v>
      </c>
      <c r="AC36" s="35">
        <f t="shared" si="27"/>
        <v>-3.1828531828531794</v>
      </c>
      <c r="AF36">
        <v>2.1800000000000002</v>
      </c>
      <c r="AG36">
        <v>1.67</v>
      </c>
      <c r="AJ36" t="s">
        <v>180</v>
      </c>
    </row>
    <row r="37" spans="1:36" ht="15" x14ac:dyDescent="0.25">
      <c r="A37">
        <v>1.68</v>
      </c>
      <c r="B37">
        <v>3.9</v>
      </c>
      <c r="C37">
        <v>5.55</v>
      </c>
      <c r="D37" s="20">
        <f t="shared" si="3"/>
        <v>3.1828531828531847E-2</v>
      </c>
      <c r="E37" s="17">
        <f>IF(OR($A37="",$B37="",$C37=""),"",A37*'MPTO_working_3-way'!$I36)</f>
        <v>1.7334719334719335</v>
      </c>
      <c r="F37" s="21">
        <f>IF(OR($A37="",$B37="",$C37=""),"",B37*'MPTO_working_3-way'!$I36)</f>
        <v>4.0241312741312738</v>
      </c>
      <c r="G37" s="22">
        <f>IF(OR($A37="",$B37="",$C37=""),"",C37*'MPTO_working_3-way'!$I36)</f>
        <v>5.7266483516483513</v>
      </c>
      <c r="H37" s="17">
        <f>IF(OR($A37="",$B37="",$C37=""),"",'MPTO_working_3-way'!E36)</f>
        <v>1.7104876947392189</v>
      </c>
      <c r="I37" s="21">
        <f>IF(OR($A37="",$B37="",$C37=""),"",'MPTO_working_3-way'!F36)</f>
        <v>4.0683359065583673</v>
      </c>
      <c r="J37" s="22">
        <f>IF(OR($A37="",$B37="",$C37=""),"",'MPTO_working_3-way'!G36)</f>
        <v>5.8972462780967208</v>
      </c>
      <c r="K37" s="17">
        <f>IF(OR($A37="",$B37="",$C37=""),"",'OddsRatio_working_3-way'!H36)</f>
        <v>1.7186787304859723</v>
      </c>
      <c r="L37" s="21">
        <f>IF(OR($A37="",$B37="",$C37=""),"",'OddsRatio_working_3-way'!I36)</f>
        <v>4.0649534094254722</v>
      </c>
      <c r="M37" s="22">
        <f>IF(OR($A37="",$B37="",$C37=""),"",'OddsRatio_working_3-way'!J36)</f>
        <v>5.8088062113399639</v>
      </c>
      <c r="N37" s="23">
        <f t="shared" si="16"/>
        <v>57.687694890861117</v>
      </c>
      <c r="O37" s="24">
        <f t="shared" si="17"/>
        <v>24.850083952986328</v>
      </c>
      <c r="P37" s="24">
        <f t="shared" si="18"/>
        <v>17.462221156152555</v>
      </c>
      <c r="Q37" t="s">
        <v>160</v>
      </c>
      <c r="R37" t="s">
        <v>161</v>
      </c>
      <c r="S37" t="s">
        <v>178</v>
      </c>
      <c r="T37" s="35">
        <v>100</v>
      </c>
      <c r="U37" s="35">
        <f t="shared" si="19"/>
        <v>21.875</v>
      </c>
      <c r="V37" s="35">
        <f t="shared" si="20"/>
        <v>82.206405693950188</v>
      </c>
      <c r="W37" s="35">
        <f t="shared" si="21"/>
        <v>92.732558139534888</v>
      </c>
      <c r="X37" s="35">
        <f t="shared" si="22"/>
        <v>25.061036166514938</v>
      </c>
      <c r="Y37" s="35">
        <f t="shared" si="23"/>
        <v>85.392441860465112</v>
      </c>
      <c r="Z37" s="35">
        <f t="shared" si="24"/>
        <v>95.918594306049826</v>
      </c>
      <c r="AA37" s="35">
        <f t="shared" si="25"/>
        <v>-3.1860361665149384</v>
      </c>
      <c r="AB37" s="35">
        <f t="shared" si="26"/>
        <v>-3.1860361665149242</v>
      </c>
      <c r="AC37" s="35">
        <f t="shared" si="27"/>
        <v>-3.1860361665149384</v>
      </c>
      <c r="AF37">
        <v>1.93</v>
      </c>
      <c r="AG37">
        <v>1.96</v>
      </c>
      <c r="AJ37" t="s">
        <v>180</v>
      </c>
    </row>
    <row r="38" spans="1:36" ht="15" x14ac:dyDescent="0.25">
      <c r="A38">
        <v>1.28</v>
      </c>
      <c r="B38">
        <v>5.62</v>
      </c>
      <c r="C38">
        <v>13.76</v>
      </c>
      <c r="D38" s="20">
        <f t="shared" si="3"/>
        <v>3.1860361665149384E-2</v>
      </c>
      <c r="E38" s="17">
        <f>IF(OR($A38="",$B38="",$C38=""),"",A38*'MPTO_working_3-way'!$I37)</f>
        <v>1.3207812629313913</v>
      </c>
      <c r="F38" s="21">
        <f>IF(OR($A38="",$B38="",$C38=""),"",B38*'MPTO_working_3-way'!$I37)</f>
        <v>5.7990552325581399</v>
      </c>
      <c r="G38" s="22">
        <f>IF(OR($A38="",$B38="",$C38=""),"",C38*'MPTO_working_3-way'!$I37)</f>
        <v>14.198398576512455</v>
      </c>
      <c r="H38" s="17">
        <f>IF(OR($A38="",$B38="",$C38=""),"",'MPTO_working_3-way'!E37)</f>
        <v>1.2976397965781636</v>
      </c>
      <c r="I38" s="21">
        <f>IF(OR($A38="",$B38="",$C38=""),"",'MPTO_working_3-way'!F37)</f>
        <v>5.9767210597637064</v>
      </c>
      <c r="J38" s="22">
        <f>IF(OR($A38="",$B38="",$C38=""),"",'MPTO_working_3-way'!G37)</f>
        <v>16.114919214792792</v>
      </c>
      <c r="K38" s="17">
        <f>IF(OR($A38="",$B38="",$C38=""),"",'OddsRatio_working_3-way'!H37)</f>
        <v>1.3043343031886667</v>
      </c>
      <c r="L38" s="21">
        <f>IF(OR($A38="",$B38="",$C38=""),"",'OddsRatio_working_3-way'!I37)</f>
        <v>6.0215160026130015</v>
      </c>
      <c r="M38" s="22">
        <f>IF(OR($A38="",$B38="",$C38=""),"",'OddsRatio_working_3-way'!J37)</f>
        <v>14.868948959597807</v>
      </c>
      <c r="N38" s="23">
        <f t="shared" si="16"/>
        <v>75.712763957641442</v>
      </c>
      <c r="O38" s="24">
        <f t="shared" si="17"/>
        <v>17.244188232345383</v>
      </c>
      <c r="P38" s="24">
        <f t="shared" si="18"/>
        <v>7.0430478100131584</v>
      </c>
      <c r="Q38" t="s">
        <v>162</v>
      </c>
      <c r="R38" t="s">
        <v>163</v>
      </c>
      <c r="S38" t="s">
        <v>178</v>
      </c>
      <c r="T38" s="35">
        <v>100</v>
      </c>
      <c r="U38" s="35">
        <f t="shared" si="19"/>
        <v>44.134078212290497</v>
      </c>
      <c r="V38" s="35">
        <f t="shared" si="20"/>
        <v>71.988795518207283</v>
      </c>
      <c r="W38" s="35">
        <f t="shared" si="21"/>
        <v>77.973568281938327</v>
      </c>
      <c r="X38" s="35">
        <f t="shared" si="22"/>
        <v>50.037636199854397</v>
      </c>
      <c r="Y38" s="35">
        <f t="shared" si="23"/>
        <v>77.892353505771169</v>
      </c>
      <c r="Z38" s="35">
        <f t="shared" si="24"/>
        <v>83.877126269502213</v>
      </c>
      <c r="AA38" s="35">
        <f t="shared" si="25"/>
        <v>-5.9035579875639002</v>
      </c>
      <c r="AB38" s="35">
        <f t="shared" si="26"/>
        <v>-5.9035579875638859</v>
      </c>
      <c r="AC38" s="35">
        <f t="shared" si="27"/>
        <v>-5.9035579875638859</v>
      </c>
      <c r="AF38">
        <v>1.86</v>
      </c>
      <c r="AG38">
        <v>2.0299999999999998</v>
      </c>
      <c r="AJ38" t="s">
        <v>180</v>
      </c>
    </row>
    <row r="39" spans="1:36" ht="15" x14ac:dyDescent="0.25">
      <c r="A39">
        <v>1.79</v>
      </c>
      <c r="B39">
        <v>3.57</v>
      </c>
      <c r="C39">
        <v>4.54</v>
      </c>
      <c r="D39" s="20">
        <f t="shared" si="3"/>
        <v>5.9035579875638788E-2</v>
      </c>
      <c r="E39" s="17">
        <f>IF(OR($A39="",$B39="",$C39=""),"",A39*'MPTO_working_3-way'!$I38)</f>
        <v>1.8956736879773934</v>
      </c>
      <c r="F39" s="21">
        <f>IF(OR($A39="",$B39="",$C39=""),"",B39*'MPTO_working_3-way'!$I38)</f>
        <v>3.7807570201560301</v>
      </c>
      <c r="G39" s="22">
        <f>IF(OR($A39="",$B39="",$C39=""),"",C39*'MPTO_working_3-way'!$I38)</f>
        <v>4.8080215326353999</v>
      </c>
      <c r="H39" s="17">
        <f>IF(OR($A39="",$B39="",$C39=""),"",'MPTO_working_3-way'!E38)</f>
        <v>1.8553540344410404</v>
      </c>
      <c r="I39" s="21">
        <f>IF(OR($A39="",$B39="",$C39=""),"",'MPTO_working_3-way'!F38)</f>
        <v>3.8397515302159571</v>
      </c>
      <c r="J39" s="22">
        <f>IF(OR($A39="",$B39="",$C39=""),"",'MPTO_working_3-way'!G38)</f>
        <v>4.985398004669678</v>
      </c>
      <c r="K39" s="17">
        <f>IF(OR($A39="",$B39="",$C39=""),"",'OddsRatio_working_3-way'!H38)</f>
        <v>1.8699764189009214</v>
      </c>
      <c r="L39" s="21">
        <f>IF(OR($A39="",$B39="",$C39=""),"",'OddsRatio_working_3-way'!I38)</f>
        <v>3.830176451361226</v>
      </c>
      <c r="M39" s="22">
        <f>IF(OR($A39="",$B39="",$C39=""),"",'OddsRatio_working_3-way'!J38)</f>
        <v>4.8983753454547614</v>
      </c>
      <c r="N39" s="23">
        <f t="shared" si="16"/>
        <v>52.75169489043018</v>
      </c>
      <c r="O39" s="24">
        <f t="shared" si="17"/>
        <v>26.449729370831943</v>
      </c>
      <c r="P39" s="24">
        <f t="shared" si="18"/>
        <v>20.798575738737888</v>
      </c>
      <c r="Q39" t="s">
        <v>110</v>
      </c>
      <c r="R39" t="s">
        <v>111</v>
      </c>
      <c r="S39" t="s">
        <v>178</v>
      </c>
      <c r="T39" s="35">
        <v>100</v>
      </c>
      <c r="U39" s="35">
        <f t="shared" si="19"/>
        <v>69.78851963746223</v>
      </c>
      <c r="V39" s="35">
        <f t="shared" si="20"/>
        <v>68.55345911949685</v>
      </c>
      <c r="W39" s="35">
        <f t="shared" si="21"/>
        <v>56.140350877192972</v>
      </c>
      <c r="X39" s="35">
        <f t="shared" si="22"/>
        <v>75.306190003310164</v>
      </c>
      <c r="Y39" s="35">
        <f t="shared" si="23"/>
        <v>74.071129485344784</v>
      </c>
      <c r="Z39" s="35">
        <f t="shared" si="24"/>
        <v>61.658021243040906</v>
      </c>
      <c r="AA39" s="35">
        <f t="shared" si="25"/>
        <v>-5.517670365847934</v>
      </c>
      <c r="AB39" s="35">
        <f t="shared" si="26"/>
        <v>-5.517670365847934</v>
      </c>
      <c r="AC39" s="35">
        <f t="shared" si="27"/>
        <v>-5.517670365847934</v>
      </c>
      <c r="AF39">
        <v>2.09</v>
      </c>
      <c r="AG39">
        <v>1.74</v>
      </c>
      <c r="AJ39" t="s">
        <v>127</v>
      </c>
    </row>
    <row r="40" spans="1:36" ht="15" x14ac:dyDescent="0.25">
      <c r="A40">
        <v>3.31</v>
      </c>
      <c r="B40">
        <v>3.18</v>
      </c>
      <c r="C40">
        <v>2.2799999999999998</v>
      </c>
      <c r="D40" s="20">
        <f t="shared" si="3"/>
        <v>5.5176703658479376E-2</v>
      </c>
      <c r="E40" s="17">
        <f>IF(OR($A40="",$B40="",$C40=""),"",A40*'MPTO_working_3-way'!$I39)</f>
        <v>3.4926348891095667</v>
      </c>
      <c r="F40" s="21">
        <f>IF(OR($A40="",$B40="",$C40=""),"",B40*'MPTO_working_3-way'!$I39)</f>
        <v>3.3554619176339644</v>
      </c>
      <c r="G40" s="22">
        <f>IF(OR($A40="",$B40="",$C40=""),"",C40*'MPTO_working_3-way'!$I39)</f>
        <v>2.4058028843413326</v>
      </c>
      <c r="H40" s="17">
        <f>IF(OR($A40="",$B40="",$C40=""),"",'MPTO_working_3-way'!E39)</f>
        <v>3.5245698051757319</v>
      </c>
      <c r="I40" s="21">
        <f>IF(OR($A40="",$B40="",$C40=""),"",'MPTO_working_3-way'!F39)</f>
        <v>3.3775434148186849</v>
      </c>
      <c r="J40" s="22">
        <f>IF(OR($A40="",$B40="",$C40=""),"",'MPTO_working_3-way'!G39)</f>
        <v>2.3797950261433294</v>
      </c>
      <c r="K40" s="17">
        <f>IF(OR($A40="",$B40="",$C40=""),"",'OddsRatio_working_3-way'!H39)</f>
        <v>3.510049259687249</v>
      </c>
      <c r="L40" s="21">
        <f>IF(OR($A40="",$B40="",$C40=""),"",'OddsRatio_working_3-way'!I39)</f>
        <v>3.3687910762416462</v>
      </c>
      <c r="M40" s="22">
        <f>IF(OR($A40="",$B40="",$C40=""),"",'OddsRatio_working_3-way'!J39)</f>
        <v>2.3908498062336268</v>
      </c>
      <c r="N40" s="23">
        <f t="shared" si="16"/>
        <v>28.631678711053187</v>
      </c>
      <c r="O40" s="24">
        <f t="shared" si="17"/>
        <v>29.802156142637127</v>
      </c>
      <c r="P40" s="24">
        <f t="shared" si="18"/>
        <v>41.566165146309679</v>
      </c>
      <c r="Q40" t="s">
        <v>109</v>
      </c>
      <c r="R40" t="s">
        <v>164</v>
      </c>
      <c r="S40" t="s">
        <v>178</v>
      </c>
      <c r="T40" s="35">
        <v>100</v>
      </c>
      <c r="U40" s="35">
        <f t="shared" si="19"/>
        <v>36.30573248407643</v>
      </c>
      <c r="V40" s="35">
        <f t="shared" si="20"/>
        <v>74.874371859296474</v>
      </c>
      <c r="W40" s="35">
        <f t="shared" si="21"/>
        <v>82.547993019197207</v>
      </c>
      <c r="X40" s="35">
        <f t="shared" si="22"/>
        <v>42.577635121506304</v>
      </c>
      <c r="Y40" s="35">
        <f t="shared" si="23"/>
        <v>81.146274496726363</v>
      </c>
      <c r="Z40" s="35">
        <f t="shared" si="24"/>
        <v>88.819895656627082</v>
      </c>
      <c r="AA40" s="35">
        <f t="shared" si="25"/>
        <v>-6.271902637429875</v>
      </c>
      <c r="AB40" s="35">
        <f t="shared" si="26"/>
        <v>-6.2719026374298892</v>
      </c>
      <c r="AC40" s="35">
        <f t="shared" si="27"/>
        <v>-6.271902637429875</v>
      </c>
      <c r="AF40">
        <v>2.15</v>
      </c>
      <c r="AG40">
        <v>1.69</v>
      </c>
      <c r="AJ40" t="s">
        <v>127</v>
      </c>
    </row>
    <row r="41" spans="1:36" s="35" customFormat="1" ht="15" x14ac:dyDescent="0.25">
      <c r="A41">
        <v>1.57</v>
      </c>
      <c r="B41">
        <v>3.98</v>
      </c>
      <c r="C41">
        <v>5.73</v>
      </c>
      <c r="D41" s="20">
        <f t="shared" si="3"/>
        <v>6.2719026374298714E-2</v>
      </c>
      <c r="E41" s="17">
        <f>IF(OR($A41="",$B41="",$C41=""),"",A41*'MPTO_working_3-way'!$I40)</f>
        <v>1.668468871407649</v>
      </c>
      <c r="F41" s="21">
        <f>IF(OR($A41="",$B41="",$C41=""),"",B41*'MPTO_working_3-way'!$I40)</f>
        <v>4.229621724969709</v>
      </c>
      <c r="G41" s="22">
        <f>IF(OR($A41="",$B41="",$C41=""),"",C41*'MPTO_working_3-way'!$I40)</f>
        <v>6.0893800211247324</v>
      </c>
      <c r="H41" s="17">
        <f>IF(OR($A41="",$B41="",$C41=""),"",'MPTO_working_3-way'!E40)</f>
        <v>1.6232808787011048</v>
      </c>
      <c r="I41" s="21">
        <f>IF(OR($A41="",$B41="",$C41=""),"",'MPTO_working_3-way'!F40)</f>
        <v>4.3412210270852647</v>
      </c>
      <c r="J41" s="22">
        <f>IF(OR($A41="",$B41="",$C41=""),"",'MPTO_working_3-way'!G40)</f>
        <v>6.5098348635996528</v>
      </c>
      <c r="K41" s="17">
        <f>IF(OR($A41="",$B41="",$C41=""),"",'OddsRatio_working_3-way'!H40)</f>
        <v>1.6380330550320386</v>
      </c>
      <c r="L41" s="21">
        <f>IF(OR($A41="",$B41="",$C41=""),"",'OddsRatio_working_3-way'!I40)</f>
        <v>4.3356815859569728</v>
      </c>
      <c r="M41" s="22">
        <f>IF(OR($A41="",$B41="",$C41=""),"",'OddsRatio_working_3-way'!J40)</f>
        <v>6.2945550005290194</v>
      </c>
      <c r="N41" s="23">
        <f t="shared" si="16"/>
        <v>59.935190709091437</v>
      </c>
      <c r="O41" s="24">
        <f t="shared" si="17"/>
        <v>23.642776234490842</v>
      </c>
      <c r="P41" s="24">
        <f t="shared" si="18"/>
        <v>16.422033056417721</v>
      </c>
      <c r="Q41" t="s">
        <v>112</v>
      </c>
      <c r="R41" t="s">
        <v>113</v>
      </c>
      <c r="S41" t="s">
        <v>178</v>
      </c>
      <c r="T41" s="35">
        <v>100</v>
      </c>
      <c r="U41" s="35">
        <f t="shared" si="19"/>
        <v>43.820224719101127</v>
      </c>
      <c r="V41" s="35">
        <f t="shared" si="20"/>
        <v>72.14484679665739</v>
      </c>
      <c r="W41" s="35">
        <f t="shared" si="21"/>
        <v>78.021978021978015</v>
      </c>
      <c r="X41" s="35">
        <f t="shared" si="22"/>
        <v>49.833175181364595</v>
      </c>
      <c r="Y41" s="35">
        <f t="shared" si="23"/>
        <v>78.157797258920851</v>
      </c>
      <c r="Z41" s="35">
        <f t="shared" si="24"/>
        <v>84.034928484241505</v>
      </c>
      <c r="AA41" s="35">
        <f t="shared" si="25"/>
        <v>-6.0129504622634684</v>
      </c>
      <c r="AB41" s="35">
        <f t="shared" si="26"/>
        <v>-6.0129504622634613</v>
      </c>
      <c r="AC41" s="35">
        <f t="shared" si="27"/>
        <v>-6.0129504622634897</v>
      </c>
      <c r="AD41" s="36"/>
      <c r="AE41" s="36"/>
      <c r="AF41">
        <v>2.0699999999999998</v>
      </c>
      <c r="AG41">
        <v>1.74</v>
      </c>
      <c r="AH41" s="36"/>
      <c r="AI41" s="36"/>
      <c r="AJ41" t="s">
        <v>127</v>
      </c>
    </row>
    <row r="42" spans="1:36" ht="15" x14ac:dyDescent="0.25">
      <c r="A42">
        <v>1.78</v>
      </c>
      <c r="B42">
        <v>3.59</v>
      </c>
      <c r="C42">
        <v>4.55</v>
      </c>
      <c r="D42" s="20">
        <f t="shared" si="3"/>
        <v>6.0129504622634666E-2</v>
      </c>
      <c r="E42" s="17">
        <f>IF(OR($A42="",$B42="",$C42=""),"",A42*'MPTO_working_3-way'!$I41)</f>
        <v>1.8870305182282898</v>
      </c>
      <c r="F42" s="21">
        <f>IF(OR($A42="",$B42="",$C42=""),"",B42*'MPTO_working_3-way'!$I41)</f>
        <v>3.8058649215952585</v>
      </c>
      <c r="G42" s="22">
        <f>IF(OR($A42="",$B42="",$C42=""),"",C42*'MPTO_working_3-way'!$I41)</f>
        <v>4.8235892460329879</v>
      </c>
      <c r="H42" s="17">
        <f>IF(OR($A42="",$B42="",$C42=""),"",'MPTO_working_3-way'!E41)</f>
        <v>1.8458542454895448</v>
      </c>
      <c r="I42" s="21">
        <f>IF(OR($A42="",$B42="",$C42=""),"",'MPTO_working_3-way'!F41)</f>
        <v>3.8683467923442181</v>
      </c>
      <c r="J42" s="22">
        <f>IF(OR($A42="",$B42="",$C42=""),"",'MPTO_working_3-way'!G41)</f>
        <v>5.0065823647954826</v>
      </c>
      <c r="K42" s="17">
        <f>IF(OR($A42="",$B42="",$C42=""),"",'OddsRatio_working_3-way'!H41)</f>
        <v>1.8607003505854627</v>
      </c>
      <c r="L42" s="21">
        <f>IF(OR($A42="",$B42="",$C42=""),"",'OddsRatio_working_3-way'!I41)</f>
        <v>3.8579665487389074</v>
      </c>
      <c r="M42" s="22">
        <f>IF(OR($A42="",$B42="",$C42=""),"",'OddsRatio_working_3-way'!J41)</f>
        <v>4.9172900571517859</v>
      </c>
      <c r="N42" s="23">
        <f t="shared" si="16"/>
        <v>52.99331358662328</v>
      </c>
      <c r="O42" s="24">
        <f t="shared" si="17"/>
        <v>26.275236263005414</v>
      </c>
      <c r="P42" s="24">
        <f t="shared" si="18"/>
        <v>20.731450150371305</v>
      </c>
      <c r="Q42" t="s">
        <v>165</v>
      </c>
      <c r="R42" t="s">
        <v>108</v>
      </c>
      <c r="S42" t="s">
        <v>178</v>
      </c>
      <c r="T42" s="35">
        <v>100</v>
      </c>
      <c r="U42" s="35">
        <f t="shared" si="19"/>
        <v>59.514170040485837</v>
      </c>
      <c r="V42" s="35">
        <f t="shared" si="20"/>
        <v>71.014492753623188</v>
      </c>
      <c r="W42" s="35">
        <f t="shared" si="21"/>
        <v>60.317460317460316</v>
      </c>
      <c r="X42" s="35">
        <f t="shared" si="22"/>
        <v>68.668046928916496</v>
      </c>
      <c r="Y42" s="35">
        <f t="shared" si="23"/>
        <v>80.168369642053847</v>
      </c>
      <c r="Z42" s="35">
        <f t="shared" si="24"/>
        <v>69.471337205890975</v>
      </c>
      <c r="AA42" s="35">
        <f t="shared" si="25"/>
        <v>-9.1538768884306592</v>
      </c>
      <c r="AB42" s="35">
        <f t="shared" si="26"/>
        <v>-9.1538768884306592</v>
      </c>
      <c r="AC42" s="35">
        <f t="shared" si="27"/>
        <v>-9.1538768884306592</v>
      </c>
      <c r="AF42">
        <v>2.02</v>
      </c>
      <c r="AG42">
        <v>1.79</v>
      </c>
      <c r="AJ42" t="s">
        <v>127</v>
      </c>
    </row>
    <row r="43" spans="1:36" ht="15" x14ac:dyDescent="0.25">
      <c r="A43">
        <v>2.4700000000000002</v>
      </c>
      <c r="B43">
        <v>3.45</v>
      </c>
      <c r="C43">
        <v>2.52</v>
      </c>
      <c r="D43" s="20">
        <f t="shared" si="3"/>
        <v>9.1538768884306565E-2</v>
      </c>
      <c r="E43" s="17">
        <f>IF(OR($A43="",$B43="",$C43=""),"",A43*'MPTO_working_3-way'!$I42)</f>
        <v>2.6961007591442376</v>
      </c>
      <c r="F43" s="21">
        <f>IF(OR($A43="",$B43="",$C43=""),"",B43*'MPTO_working_3-way'!$I42)</f>
        <v>3.7658087526508579</v>
      </c>
      <c r="G43" s="22">
        <f>IF(OR($A43="",$B43="",$C43=""),"",C43*'MPTO_working_3-way'!$I42)</f>
        <v>2.7506776975884524</v>
      </c>
      <c r="H43" s="17">
        <f>IF(OR($A43="",$B43="",$C43=""),"",'MPTO_working_3-way'!E42)</f>
        <v>2.6713299066025109</v>
      </c>
      <c r="I43" s="21">
        <f>IF(OR($A43="",$B43="",$C43=""),"",'MPTO_working_3-way'!F42)</f>
        <v>3.8559100474757417</v>
      </c>
      <c r="J43" s="22">
        <f>IF(OR($A43="",$B43="",$C43=""),"",'MPTO_working_3-way'!G42)</f>
        <v>2.7299097665218284</v>
      </c>
      <c r="K43" s="17">
        <f>IF(OR($A43="",$B43="",$C43=""),"",'OddsRatio_working_3-way'!H42)</f>
        <v>2.68417500678924</v>
      </c>
      <c r="L43" s="21">
        <f>IF(OR($A43="",$B43="",$C43=""),"",'OddsRatio_working_3-way'!I42)</f>
        <v>3.806958344648733</v>
      </c>
      <c r="M43" s="22">
        <f>IF(OR($A43="",$B43="",$C43=""),"",'OddsRatio_working_3-way'!J42)</f>
        <v>2.7414598709657447</v>
      </c>
      <c r="N43" s="23">
        <f t="shared" si="16"/>
        <v>37.090601922363149</v>
      </c>
      <c r="O43" s="24">
        <f t="shared" si="17"/>
        <v>26.554720796590431</v>
      </c>
      <c r="P43" s="24">
        <f t="shared" si="18"/>
        <v>36.354677281046428</v>
      </c>
      <c r="Q43" t="s">
        <v>114</v>
      </c>
      <c r="R43" t="s">
        <v>115</v>
      </c>
      <c r="S43" t="s">
        <v>178</v>
      </c>
      <c r="T43" s="35">
        <v>100</v>
      </c>
      <c r="U43" s="35">
        <f t="shared" si="19"/>
        <v>42.196531791907518</v>
      </c>
      <c r="V43" s="35">
        <f t="shared" si="20"/>
        <v>74.025974025974023</v>
      </c>
      <c r="W43" s="35">
        <f t="shared" si="21"/>
        <v>80.158730158730151</v>
      </c>
      <c r="X43" s="35">
        <f t="shared" si="22"/>
        <v>45.815295815295812</v>
      </c>
      <c r="Y43" s="35">
        <f t="shared" si="23"/>
        <v>77.644738049362331</v>
      </c>
      <c r="Z43" s="35">
        <f t="shared" si="24"/>
        <v>83.77749418211846</v>
      </c>
      <c r="AA43" s="35">
        <f t="shared" si="25"/>
        <v>-3.6187640233882945</v>
      </c>
      <c r="AB43" s="35">
        <f t="shared" si="26"/>
        <v>-3.6187640233883087</v>
      </c>
      <c r="AC43" s="35">
        <f t="shared" si="27"/>
        <v>-3.6187640233883087</v>
      </c>
      <c r="AF43">
        <v>1.81</v>
      </c>
      <c r="AG43">
        <v>2.0099999999999998</v>
      </c>
      <c r="AJ43" t="s">
        <v>68</v>
      </c>
    </row>
    <row r="44" spans="1:36" ht="15" x14ac:dyDescent="0.25">
      <c r="A44">
        <v>1.73</v>
      </c>
      <c r="B44">
        <v>3.85</v>
      </c>
      <c r="C44">
        <v>5.04</v>
      </c>
      <c r="D44" s="20">
        <f t="shared" si="3"/>
        <v>3.6187640233882989E-2</v>
      </c>
      <c r="E44" s="17">
        <f>IF(OR($A44="",$B44="",$C44=""),"",A44*'MPTO_working_3-way'!$I43)</f>
        <v>1.7926046176046175</v>
      </c>
      <c r="F44" s="21">
        <f>IF(OR($A44="",$B44="",$C44=""),"",B44*'MPTO_working_3-way'!$I43)</f>
        <v>3.9893224149004496</v>
      </c>
      <c r="G44" s="22">
        <f>IF(OR($A44="",$B44="",$C44=""),"",C44*'MPTO_working_3-way'!$I43)</f>
        <v>5.2223857067787707</v>
      </c>
      <c r="H44" s="17">
        <f>IF(OR($A44="",$B44="",$C44=""),"",'MPTO_working_3-way'!E43)</f>
        <v>1.7668714368876235</v>
      </c>
      <c r="I44" s="21">
        <f>IF(OR($A44="",$B44="",$C44=""),"",'MPTO_working_3-way'!F43)</f>
        <v>4.0375049813934432</v>
      </c>
      <c r="J44" s="22">
        <f>IF(OR($A44="",$B44="",$C44=""),"",'MPTO_working_3-way'!G43)</f>
        <v>5.366241943184531</v>
      </c>
      <c r="K44" s="17">
        <f>IF(OR($A44="",$B44="",$C44=""),"",'OddsRatio_working_3-way'!H43)</f>
        <v>1.7761323334961496</v>
      </c>
      <c r="L44" s="21">
        <f>IF(OR($A44="",$B44="",$C44=""),"",'OddsRatio_working_3-way'!I43)</f>
        <v>4.0301056855671602</v>
      </c>
      <c r="M44" s="22">
        <f>IF(OR($A44="",$B44="",$C44=""),"",'OddsRatio_working_3-way'!J43)</f>
        <v>5.295307708663624</v>
      </c>
      <c r="N44" s="23">
        <f t="shared" si="16"/>
        <v>55.784749753476483</v>
      </c>
      <c r="O44" s="24">
        <f t="shared" si="17"/>
        <v>25.066913525588134</v>
      </c>
      <c r="P44" s="24">
        <f t="shared" si="18"/>
        <v>19.148336720935379</v>
      </c>
      <c r="Q44" t="s">
        <v>166</v>
      </c>
      <c r="R44" t="s">
        <v>116</v>
      </c>
      <c r="S44" t="s">
        <v>179</v>
      </c>
      <c r="T44" s="35">
        <v>100</v>
      </c>
      <c r="U44" s="35">
        <f t="shared" si="19"/>
        <v>27.536231884057976</v>
      </c>
      <c r="V44" s="35">
        <f t="shared" si="20"/>
        <v>79.879275653923543</v>
      </c>
      <c r="W44" s="35">
        <f t="shared" si="21"/>
        <v>88.46597462514417</v>
      </c>
      <c r="X44" s="35">
        <f t="shared" si="22"/>
        <v>31.654749720932283</v>
      </c>
      <c r="Y44" s="35">
        <f t="shared" si="23"/>
        <v>83.997793490797861</v>
      </c>
      <c r="Z44" s="35">
        <f t="shared" si="24"/>
        <v>92.584492462018503</v>
      </c>
      <c r="AA44" s="35">
        <f t="shared" si="25"/>
        <v>-4.1185178368743074</v>
      </c>
      <c r="AB44" s="35">
        <f t="shared" si="26"/>
        <v>-4.118517836874318</v>
      </c>
      <c r="AC44" s="35">
        <f t="shared" si="27"/>
        <v>-4.1185178368743323</v>
      </c>
      <c r="AF44">
        <v>2.0299999999999998</v>
      </c>
      <c r="AG44">
        <v>1.85</v>
      </c>
      <c r="AJ44" t="s">
        <v>122</v>
      </c>
    </row>
    <row r="45" spans="1:36" ht="15" x14ac:dyDescent="0.25">
      <c r="A45">
        <v>1.38</v>
      </c>
      <c r="B45">
        <v>4.97</v>
      </c>
      <c r="C45">
        <v>8.67</v>
      </c>
      <c r="D45" s="20">
        <f t="shared" si="3"/>
        <v>4.1185178368743136E-2</v>
      </c>
      <c r="E45" s="17">
        <f>IF(OR($A45="",$B45="",$C45=""),"",A45*'MPTO_working_3-way'!$I44)</f>
        <v>1.4368355461488653</v>
      </c>
      <c r="F45" s="21">
        <f>IF(OR($A45="",$B45="",$C45=""),"",B45*'MPTO_working_3-way'!$I44)</f>
        <v>5.1746903364926533</v>
      </c>
      <c r="G45" s="22">
        <f>IF(OR($A45="",$B45="",$C45=""),"",C45*'MPTO_working_3-way'!$I44)</f>
        <v>9.0270754964570035</v>
      </c>
      <c r="H45" s="17">
        <f>IF(OR($A45="",$B45="",$C45=""),"",'MPTO_working_3-way'!E44)</f>
        <v>1.40664922566009</v>
      </c>
      <c r="I45" s="21">
        <f>IF(OR($A45="",$B45="",$C45=""),"",'MPTO_working_3-way'!F44)</f>
        <v>5.3339349821057187</v>
      </c>
      <c r="J45" s="22">
        <f>IF(OR($A45="",$B45="",$C45=""),"",'MPTO_working_3-way'!G44)</f>
        <v>9.8413707864647861</v>
      </c>
      <c r="K45" s="17">
        <f>IF(OR($A45="",$B45="",$C45=""),"",'OddsRatio_working_3-way'!H44)</f>
        <v>1.4157145043260198</v>
      </c>
      <c r="L45" s="21">
        <f>IF(OR($A45="",$B45="",$C45=""),"",'OddsRatio_working_3-way'!I44)</f>
        <v>5.3431225846692092</v>
      </c>
      <c r="M45" s="22">
        <f>IF(OR($A45="",$B45="",$C45=""),"",'OddsRatio_working_3-way'!J44)</f>
        <v>9.3908690741594043</v>
      </c>
      <c r="N45" s="23">
        <f t="shared" si="16"/>
        <v>69.597387305755973</v>
      </c>
      <c r="O45" s="24">
        <f t="shared" si="17"/>
        <v>19.324827863570068</v>
      </c>
      <c r="P45" s="24">
        <f t="shared" si="18"/>
        <v>11.077784830673961</v>
      </c>
      <c r="Q45" t="s">
        <v>117</v>
      </c>
      <c r="R45" t="s">
        <v>167</v>
      </c>
      <c r="S45" t="s">
        <v>179</v>
      </c>
      <c r="T45" s="35">
        <v>100</v>
      </c>
      <c r="U45" s="35">
        <f t="shared" si="19"/>
        <v>40.476190476190474</v>
      </c>
      <c r="V45" s="35">
        <f t="shared" si="20"/>
        <v>74.747474747474755</v>
      </c>
      <c r="W45" s="35">
        <f t="shared" si="21"/>
        <v>81.71846435100548</v>
      </c>
      <c r="X45" s="35">
        <f t="shared" si="22"/>
        <v>43.534060901519766</v>
      </c>
      <c r="Y45" s="35">
        <f t="shared" si="23"/>
        <v>77.805345172804039</v>
      </c>
      <c r="Z45" s="35">
        <f t="shared" si="24"/>
        <v>84.776334776334778</v>
      </c>
      <c r="AA45" s="35">
        <f t="shared" si="25"/>
        <v>-3.0578704253292912</v>
      </c>
      <c r="AB45" s="35">
        <f t="shared" si="26"/>
        <v>-3.0578704253292841</v>
      </c>
      <c r="AC45" s="35">
        <f t="shared" si="27"/>
        <v>-3.0578704253292983</v>
      </c>
      <c r="AF45">
        <v>1.7</v>
      </c>
      <c r="AG45">
        <v>2.21</v>
      </c>
      <c r="AJ45" t="s">
        <v>122</v>
      </c>
    </row>
    <row r="46" spans="1:36" ht="15" x14ac:dyDescent="0.25">
      <c r="A46">
        <v>1.68</v>
      </c>
      <c r="B46">
        <v>3.96</v>
      </c>
      <c r="C46">
        <v>5.47</v>
      </c>
      <c r="D46" s="20">
        <f t="shared" si="3"/>
        <v>3.0578704253292788E-2</v>
      </c>
      <c r="E46" s="17">
        <f>IF(OR($A46="",$B46="",$C46=""),"",A46*'MPTO_working_3-way'!$I45)</f>
        <v>1.7313722231455317</v>
      </c>
      <c r="F46" s="21">
        <f>IF(OR($A46="",$B46="",$C46=""),"",B46*'MPTO_working_3-way'!$I45)</f>
        <v>4.0810916688430394</v>
      </c>
      <c r="G46" s="22">
        <f>IF(OR($A46="",$B46="",$C46=""),"",C46*'MPTO_working_3-way'!$I45)</f>
        <v>5.6372655122655111</v>
      </c>
      <c r="H46" s="17">
        <f>IF(OR($A46="",$B46="",$C46=""),"",'MPTO_working_3-way'!E45)</f>
        <v>1.7092696608103457</v>
      </c>
      <c r="I46" s="21">
        <f>IF(OR($A46="",$B46="",$C46=""),"",'MPTO_working_3-way'!F45)</f>
        <v>4.1265641810921183</v>
      </c>
      <c r="J46" s="22">
        <f>IF(OR($A46="",$B46="",$C46=""),"",'MPTO_working_3-way'!G45)</f>
        <v>5.7929890962439208</v>
      </c>
      <c r="K46" s="17">
        <f>IF(OR($A46="",$B46="",$C46=""),"",'OddsRatio_working_3-way'!H45)</f>
        <v>1.7171253652564122</v>
      </c>
      <c r="L46" s="21">
        <f>IF(OR($A46="",$B46="",$C46=""),"",'OddsRatio_working_3-way'!I45)</f>
        <v>4.121604531116148</v>
      </c>
      <c r="M46" s="22">
        <f>IF(OR($A46="",$B46="",$C46=""),"",'OddsRatio_working_3-way'!J45)</f>
        <v>5.7140446804355349</v>
      </c>
      <c r="N46" s="23">
        <f t="shared" si="16"/>
        <v>57.757655265094563</v>
      </c>
      <c r="O46" s="24">
        <f t="shared" si="17"/>
        <v>24.503247688221936</v>
      </c>
      <c r="P46" s="24">
        <f t="shared" si="18"/>
        <v>17.739097046683522</v>
      </c>
      <c r="Q46" t="s">
        <v>120</v>
      </c>
      <c r="R46" t="s">
        <v>168</v>
      </c>
      <c r="S46" t="s">
        <v>179</v>
      </c>
      <c r="T46" s="35">
        <v>100</v>
      </c>
      <c r="U46" s="35">
        <f t="shared" si="19"/>
        <v>66.666666666666657</v>
      </c>
      <c r="V46" s="35">
        <f t="shared" si="20"/>
        <v>70.760233918128648</v>
      </c>
      <c r="W46" s="35">
        <f t="shared" si="21"/>
        <v>59.839357429718881</v>
      </c>
      <c r="X46" s="35">
        <f t="shared" si="22"/>
        <v>69.400408652152464</v>
      </c>
      <c r="Y46" s="35">
        <f t="shared" si="23"/>
        <v>73.493975903614455</v>
      </c>
      <c r="Z46" s="35">
        <f t="shared" si="24"/>
        <v>62.57309941520468</v>
      </c>
      <c r="AA46" s="35">
        <f t="shared" si="25"/>
        <v>-2.7337419854858069</v>
      </c>
      <c r="AB46" s="35">
        <f t="shared" si="26"/>
        <v>-2.7337419854858069</v>
      </c>
      <c r="AC46" s="35">
        <f t="shared" si="27"/>
        <v>-2.7337419854857998</v>
      </c>
      <c r="AF46">
        <v>1.93</v>
      </c>
      <c r="AG46">
        <v>1.96</v>
      </c>
      <c r="AJ46" t="s">
        <v>123</v>
      </c>
    </row>
    <row r="47" spans="1:36" ht="15" x14ac:dyDescent="0.25">
      <c r="A47">
        <v>3</v>
      </c>
      <c r="B47">
        <v>3.42</v>
      </c>
      <c r="C47">
        <v>2.4900000000000002</v>
      </c>
      <c r="D47" s="20">
        <f t="shared" si="3"/>
        <v>2.7337419854857936E-2</v>
      </c>
      <c r="E47" s="17">
        <f>IF(OR($A47="",$B47="",$C47=""),"",A47*'MPTO_working_3-way'!$I46)</f>
        <v>3.082012259564574</v>
      </c>
      <c r="F47" s="21">
        <f>IF(OR($A47="",$B47="",$C47=""),"",B47*'MPTO_working_3-way'!$I46)</f>
        <v>3.5134939759036139</v>
      </c>
      <c r="G47" s="22">
        <f>IF(OR($A47="",$B47="",$C47=""),"",C47*'MPTO_working_3-way'!$I46)</f>
        <v>2.5580701754385964</v>
      </c>
      <c r="H47" s="17">
        <f>IF(OR($A47="",$B47="",$C47=""),"",'MPTO_working_3-way'!E46)</f>
        <v>3.0843172763491489</v>
      </c>
      <c r="I47" s="21">
        <f>IF(OR($A47="",$B47="",$C47=""),"",'MPTO_working_3-way'!F46)</f>
        <v>3.5300116066987224</v>
      </c>
      <c r="J47" s="22">
        <f>IF(OR($A47="",$B47="",$C47=""),"",'MPTO_working_3-way'!G46)</f>
        <v>2.547809956917185</v>
      </c>
      <c r="K47" s="17">
        <f>IF(OR($A47="",$B47="",$C47=""),"",'OddsRatio_working_3-way'!H46)</f>
        <v>3.083915846637451</v>
      </c>
      <c r="L47" s="21">
        <f>IF(OR($A47="",$B47="",$C47=""),"",'OddsRatio_working_3-way'!I46)</f>
        <v>3.5215381744313157</v>
      </c>
      <c r="M47" s="22">
        <f>IF(OR($A47="",$B47="",$C47=""),"",'OddsRatio_working_3-way'!J46)</f>
        <v>2.5525173057449013</v>
      </c>
      <c r="N47" s="23">
        <f t="shared" si="16"/>
        <v>32.44633427062616</v>
      </c>
      <c r="O47" s="24">
        <f t="shared" si="17"/>
        <v>28.46169672861944</v>
      </c>
      <c r="P47" s="24">
        <f t="shared" si="18"/>
        <v>39.091969000754403</v>
      </c>
      <c r="Q47" t="s">
        <v>83</v>
      </c>
      <c r="R47" t="s">
        <v>119</v>
      </c>
      <c r="S47" t="s">
        <v>179</v>
      </c>
      <c r="T47" s="35">
        <v>100</v>
      </c>
      <c r="U47" s="35">
        <f t="shared" si="19"/>
        <v>51.690821256038639</v>
      </c>
      <c r="V47" s="35">
        <f t="shared" si="20"/>
        <v>71.671388101982998</v>
      </c>
      <c r="W47" s="35">
        <f t="shared" si="21"/>
        <v>73.821989528795811</v>
      </c>
      <c r="X47" s="35">
        <f t="shared" si="22"/>
        <v>54.506622369221191</v>
      </c>
      <c r="Y47" s="35">
        <f t="shared" si="23"/>
        <v>74.487189215165557</v>
      </c>
      <c r="Z47" s="35">
        <f t="shared" si="24"/>
        <v>76.637790641978356</v>
      </c>
      <c r="AA47" s="35">
        <f t="shared" si="25"/>
        <v>-2.8158011131825518</v>
      </c>
      <c r="AB47" s="35">
        <f t="shared" si="26"/>
        <v>-2.8158011131825589</v>
      </c>
      <c r="AC47" s="35">
        <f t="shared" si="27"/>
        <v>-2.8158011131825447</v>
      </c>
      <c r="AF47">
        <v>1.97</v>
      </c>
      <c r="AG47">
        <v>1.92</v>
      </c>
      <c r="AJ47" t="s">
        <v>123</v>
      </c>
    </row>
    <row r="48" spans="1:36" ht="15" x14ac:dyDescent="0.25">
      <c r="A48">
        <v>2.0699999999999998</v>
      </c>
      <c r="B48">
        <v>3.53</v>
      </c>
      <c r="C48">
        <v>3.82</v>
      </c>
      <c r="D48" s="20">
        <f t="shared" si="3"/>
        <v>2.8158011131825367E-2</v>
      </c>
      <c r="E48" s="17">
        <f>IF(OR($A48="",$B48="",$C48=""),"",A48*'MPTO_working_3-way'!$I47)</f>
        <v>2.1282870830428782</v>
      </c>
      <c r="F48" s="21">
        <f>IF(OR($A48="",$B48="",$C48=""),"",B48*'MPTO_working_3-way'!$I47)</f>
        <v>3.6293977792953434</v>
      </c>
      <c r="G48" s="22">
        <f>IF(OR($A48="",$B48="",$C48=""),"",C48*'MPTO_working_3-way'!$I47)</f>
        <v>3.9275636025235729</v>
      </c>
      <c r="H48" s="17">
        <f>IF(OR($A48="",$B48="",$C48=""),"",'MPTO_working_3-way'!E47)</f>
        <v>2.1110149682531092</v>
      </c>
      <c r="I48" s="21">
        <f>IF(OR($A48="",$B48="",$C48=""),"",'MPTO_working_3-way'!F47)</f>
        <v>3.6509659698968728</v>
      </c>
      <c r="J48" s="22">
        <f>IF(OR($A48="",$B48="",$C48=""),"",'MPTO_working_3-way'!G47)</f>
        <v>3.9620577344409513</v>
      </c>
      <c r="K48" s="17">
        <f>IF(OR($A48="",$B48="",$C48=""),"",'OddsRatio_working_3-way'!H47)</f>
        <v>2.1179895346598432</v>
      </c>
      <c r="L48" s="21">
        <f>IF(OR($A48="",$B48="",$C48=""),"",'OddsRatio_working_3-way'!I47)</f>
        <v>3.6434705819527147</v>
      </c>
      <c r="M48" s="22">
        <f>IF(OR($A48="",$B48="",$C48=""),"",'OddsRatio_working_3-way'!J47)</f>
        <v>3.946477091346503</v>
      </c>
      <c r="N48" s="23">
        <f t="shared" si="16"/>
        <v>46.986142422584685</v>
      </c>
      <c r="O48" s="24">
        <f t="shared" si="17"/>
        <v>27.55278040077912</v>
      </c>
      <c r="P48" s="24">
        <f t="shared" si="18"/>
        <v>25.461077176636199</v>
      </c>
      <c r="Q48" t="s">
        <v>85</v>
      </c>
      <c r="R48" t="s">
        <v>79</v>
      </c>
      <c r="S48" t="s">
        <v>179</v>
      </c>
      <c r="T48" s="35">
        <v>100</v>
      </c>
      <c r="U48" s="35">
        <f t="shared" si="19"/>
        <v>42.857142857142854</v>
      </c>
      <c r="V48" s="35">
        <f t="shared" si="20"/>
        <v>72.375690607734811</v>
      </c>
      <c r="W48" s="35">
        <f t="shared" si="21"/>
        <v>81.884057971014499</v>
      </c>
      <c r="X48" s="35">
        <f t="shared" si="22"/>
        <v>45.740251421250704</v>
      </c>
      <c r="Y48" s="35">
        <f t="shared" si="23"/>
        <v>75.258799171842654</v>
      </c>
      <c r="Z48" s="35">
        <f t="shared" si="24"/>
        <v>84.767166535122328</v>
      </c>
      <c r="AA48" s="35">
        <f t="shared" si="25"/>
        <v>-2.8831085641078502</v>
      </c>
      <c r="AB48" s="35">
        <f t="shared" si="26"/>
        <v>-2.8831085641078431</v>
      </c>
      <c r="AC48" s="35">
        <f t="shared" si="27"/>
        <v>-2.8831085641078289</v>
      </c>
      <c r="AF48">
        <v>2.2799999999999998</v>
      </c>
      <c r="AG48">
        <v>1.68</v>
      </c>
      <c r="AJ48" t="s">
        <v>123</v>
      </c>
    </row>
    <row r="49" spans="1:36" ht="15" x14ac:dyDescent="0.25">
      <c r="A49">
        <v>1.75</v>
      </c>
      <c r="B49">
        <v>3.62</v>
      </c>
      <c r="C49">
        <v>5.52</v>
      </c>
      <c r="D49" s="20">
        <f t="shared" si="3"/>
        <v>2.8831085641078502E-2</v>
      </c>
      <c r="E49" s="17">
        <f>IF(OR($A49="",$B49="",$C49=""),"",A49*'MPTO_working_3-way'!$I48)</f>
        <v>1.8004543998718874</v>
      </c>
      <c r="F49" s="21">
        <f>IF(OR($A49="",$B49="",$C49=""),"",B49*'MPTO_working_3-way'!$I48)</f>
        <v>3.7243685300207043</v>
      </c>
      <c r="G49" s="22">
        <f>IF(OR($A49="",$B49="",$C49=""),"",C49*'MPTO_working_3-way'!$I48)</f>
        <v>5.6791475927387527</v>
      </c>
      <c r="H49" s="17">
        <f>IF(OR($A49="",$B49="",$C49=""),"",'MPTO_working_3-way'!E48)</f>
        <v>1.7799351872274725</v>
      </c>
      <c r="I49" s="21">
        <f>IF(OR($A49="",$B49="",$C49=""),"",'MPTO_working_3-way'!F48)</f>
        <v>3.7504772663897215</v>
      </c>
      <c r="J49" s="22">
        <f>IF(OR($A49="",$B49="",$C49=""),"",'MPTO_working_3-way'!G48)</f>
        <v>5.829236308677098</v>
      </c>
      <c r="K49" s="17">
        <f>IF(OR($A49="",$B49="",$C49=""),"",'OddsRatio_working_3-way'!H48)</f>
        <v>1.7875944485335602</v>
      </c>
      <c r="L49" s="21">
        <f>IF(OR($A49="",$B49="",$C49=""),"",'OddsRatio_working_3-way'!I48)</f>
        <v>3.7513299402105709</v>
      </c>
      <c r="M49" s="22">
        <f>IF(OR($A49="",$B49="",$C49=""),"",'OddsRatio_working_3-way'!J48)</f>
        <v>5.7465692098289214</v>
      </c>
      <c r="N49" s="23">
        <f t="shared" si="16"/>
        <v>55.541534407711502</v>
      </c>
      <c r="O49" s="24">
        <f t="shared" si="17"/>
        <v>26.85018928549589</v>
      </c>
      <c r="P49" s="24">
        <f t="shared" si="18"/>
        <v>17.608276306792597</v>
      </c>
      <c r="Q49" t="s">
        <v>169</v>
      </c>
      <c r="R49" t="s">
        <v>118</v>
      </c>
      <c r="S49" t="s">
        <v>179</v>
      </c>
      <c r="T49" s="35">
        <v>100</v>
      </c>
      <c r="U49" s="35">
        <f t="shared" si="19"/>
        <v>50.73891625615763</v>
      </c>
      <c r="V49" s="35">
        <f t="shared" si="20"/>
        <v>71.014492753623188</v>
      </c>
      <c r="W49" s="35">
        <f t="shared" si="21"/>
        <v>73.753280839895012</v>
      </c>
      <c r="X49" s="35">
        <f t="shared" si="22"/>
        <v>55.2322264064818</v>
      </c>
      <c r="Y49" s="35">
        <f t="shared" si="23"/>
        <v>75.507802903947365</v>
      </c>
      <c r="Z49" s="35">
        <f t="shared" si="24"/>
        <v>78.246590990219175</v>
      </c>
      <c r="AA49" s="35">
        <f t="shared" si="25"/>
        <v>-4.4933101503241701</v>
      </c>
      <c r="AB49" s="35">
        <f t="shared" si="26"/>
        <v>-4.4933101503241772</v>
      </c>
      <c r="AC49" s="35">
        <f t="shared" si="27"/>
        <v>-4.493310150324163</v>
      </c>
      <c r="AF49">
        <v>2.3199999999999998</v>
      </c>
      <c r="AG49">
        <v>1.66</v>
      </c>
      <c r="AJ49" t="s">
        <v>123</v>
      </c>
    </row>
    <row r="50" spans="1:36" ht="15" x14ac:dyDescent="0.25">
      <c r="A50">
        <v>2.0299999999999998</v>
      </c>
      <c r="B50">
        <v>3.45</v>
      </c>
      <c r="C50">
        <v>3.81</v>
      </c>
      <c r="D50" s="20">
        <f t="shared" si="3"/>
        <v>4.4933101503241701E-2</v>
      </c>
      <c r="E50" s="17">
        <f>IF(OR($A50="",$B50="",$C50=""),"",A50*'MPTO_working_3-way'!$I49)</f>
        <v>2.1212141960515805</v>
      </c>
      <c r="F50" s="21">
        <f>IF(OR($A50="",$B50="",$C50=""),"",B50*'MPTO_working_3-way'!$I49)</f>
        <v>3.605019200186184</v>
      </c>
      <c r="G50" s="22">
        <f>IF(OR($A50="",$B50="",$C50=""),"",C50*'MPTO_working_3-way'!$I49)</f>
        <v>3.9811951167273509</v>
      </c>
      <c r="H50" s="17">
        <f>IF(OR($A50="",$B50="",$C50=""),"",'MPTO_working_3-way'!E49)</f>
        <v>2.093657082530231</v>
      </c>
      <c r="I50" s="21">
        <f>IF(OR($A50="",$B50="",$C50=""),"",'MPTO_working_3-way'!F49)</f>
        <v>3.6379858875242097</v>
      </c>
      <c r="J50" s="22">
        <f>IF(OR($A50="",$B50="",$C50=""),"",'MPTO_working_3-way'!G49)</f>
        <v>4.0405756040609679</v>
      </c>
      <c r="K50" s="17">
        <f>IF(OR($A50="",$B50="",$C50=""),"",'OddsRatio_working_3-way'!H49)</f>
        <v>2.1045713547999769</v>
      </c>
      <c r="L50" s="21">
        <f>IF(OR($A50="",$B50="",$C50=""),"",'OddsRatio_working_3-way'!I49)</f>
        <v>3.6273784653009167</v>
      </c>
      <c r="M50" s="22">
        <f>IF(OR($A50="",$B50="",$C50=""),"",'OddsRatio_working_3-way'!J49)</f>
        <v>4.013442239794113</v>
      </c>
      <c r="N50" s="23">
        <f t="shared" si="16"/>
        <v>47.14281103065386</v>
      </c>
      <c r="O50" s="24">
        <f t="shared" si="17"/>
        <v>27.739103302094875</v>
      </c>
      <c r="P50" s="24">
        <f t="shared" si="18"/>
        <v>25.118085667251265</v>
      </c>
      <c r="Q50" t="s">
        <v>121</v>
      </c>
      <c r="R50" t="s">
        <v>170</v>
      </c>
      <c r="S50" t="s">
        <v>179</v>
      </c>
      <c r="T50" s="35">
        <v>100</v>
      </c>
      <c r="U50" s="35">
        <f t="shared" si="19"/>
        <v>63.369963369963365</v>
      </c>
      <c r="V50" s="35">
        <f t="shared" si="20"/>
        <v>68.051118210862612</v>
      </c>
      <c r="W50" s="35">
        <f t="shared" si="21"/>
        <v>65.870307167235495</v>
      </c>
      <c r="X50" s="35">
        <f t="shared" si="22"/>
        <v>66.078574621901879</v>
      </c>
      <c r="Y50" s="35">
        <f t="shared" si="23"/>
        <v>70.759729462801133</v>
      </c>
      <c r="Z50" s="35">
        <f t="shared" si="24"/>
        <v>68.578918419174002</v>
      </c>
      <c r="AA50" s="35">
        <f t="shared" si="25"/>
        <v>-2.7086112519385139</v>
      </c>
      <c r="AB50" s="35">
        <f t="shared" si="26"/>
        <v>-2.708611251938521</v>
      </c>
      <c r="AC50" s="35">
        <f t="shared" si="27"/>
        <v>-2.7086112519385068</v>
      </c>
      <c r="AF50">
        <v>1.99</v>
      </c>
      <c r="AG50">
        <v>1.85</v>
      </c>
      <c r="AJ50" t="s">
        <v>124</v>
      </c>
    </row>
    <row r="51" spans="1:36" ht="15" x14ac:dyDescent="0.25">
      <c r="A51">
        <v>2.73</v>
      </c>
      <c r="B51">
        <v>3.13</v>
      </c>
      <c r="C51">
        <v>2.93</v>
      </c>
      <c r="D51" s="20">
        <f t="shared" si="3"/>
        <v>2.7086112519385086E-2</v>
      </c>
      <c r="E51" s="17">
        <f>IF(OR($A51="",$B51="",$C51=""),"",A51*'MPTO_working_3-way'!$I50)</f>
        <v>2.8039450871779215</v>
      </c>
      <c r="F51" s="21">
        <f>IF(OR($A51="",$B51="",$C51=""),"",B51*'MPTO_working_3-way'!$I50)</f>
        <v>3.2147795321856751</v>
      </c>
      <c r="G51" s="22">
        <f>IF(OR($A51="",$B51="",$C51=""),"",C51*'MPTO_working_3-way'!$I50)</f>
        <v>3.0093623096817983</v>
      </c>
      <c r="H51" s="17">
        <f>IF(OR($A51="",$B51="",$C51=""),"",'MPTO_working_3-way'!E50)</f>
        <v>2.7989905329907252</v>
      </c>
      <c r="I51" s="21">
        <f>IF(OR($A51="",$B51="",$C51=""),"",'MPTO_working_3-way'!F50)</f>
        <v>3.221025683536078</v>
      </c>
      <c r="J51" s="22">
        <f>IF(OR($A51="",$B51="",$C51=""),"",'MPTO_working_3-way'!G50)</f>
        <v>3.0096167111513017</v>
      </c>
      <c r="K51" s="17">
        <f>IF(OR($A51="",$B51="",$C51=""),"",'OddsRatio_working_3-way'!H50)</f>
        <v>2.8013710004169989</v>
      </c>
      <c r="L51" s="21">
        <f>IF(OR($A51="",$B51="",$C51=""),"",'OddsRatio_working_3-way'!I50)</f>
        <v>3.2178729658313334</v>
      </c>
      <c r="M51" s="22">
        <f>IF(OR($A51="",$B51="",$C51=""),"",'OddsRatio_working_3-way'!J50)</f>
        <v>3.0096219831241662</v>
      </c>
      <c r="N51" s="23">
        <f t="shared" si="16"/>
        <v>35.664036523856005</v>
      </c>
      <c r="O51" s="24">
        <f t="shared" si="17"/>
        <v>31.106332175759395</v>
      </c>
      <c r="P51" s="24">
        <f t="shared" si="18"/>
        <v>33.229631300384604</v>
      </c>
      <c r="Q51" t="s">
        <v>171</v>
      </c>
      <c r="R51" t="s">
        <v>172</v>
      </c>
      <c r="S51" t="s">
        <v>179</v>
      </c>
      <c r="T51" s="35">
        <v>100</v>
      </c>
      <c r="U51" s="35">
        <f t="shared" si="19"/>
        <v>81.751824817518241</v>
      </c>
      <c r="V51" s="35">
        <f t="shared" si="20"/>
        <v>72.752043596730246</v>
      </c>
      <c r="W51" s="35">
        <f t="shared" si="21"/>
        <v>42.528735632183903</v>
      </c>
      <c r="X51" s="35">
        <f t="shared" si="22"/>
        <v>84.719220771085844</v>
      </c>
      <c r="Y51" s="35">
        <f t="shared" si="23"/>
        <v>75.719439550297835</v>
      </c>
      <c r="Z51" s="35">
        <f t="shared" si="24"/>
        <v>45.496131585751506</v>
      </c>
      <c r="AA51" s="35">
        <f t="shared" si="25"/>
        <v>-2.9673959535676033</v>
      </c>
      <c r="AB51" s="35">
        <f t="shared" si="26"/>
        <v>-2.9673959535675891</v>
      </c>
      <c r="AC51" s="35">
        <f t="shared" si="27"/>
        <v>-2.9673959535676033</v>
      </c>
      <c r="AF51">
        <v>2.4500000000000002</v>
      </c>
      <c r="AG51">
        <v>1.6</v>
      </c>
      <c r="AJ51" t="s">
        <v>180</v>
      </c>
    </row>
    <row r="52" spans="1:36" ht="15" x14ac:dyDescent="0.25">
      <c r="A52">
        <v>5.48</v>
      </c>
      <c r="B52">
        <v>3.67</v>
      </c>
      <c r="C52">
        <v>1.74</v>
      </c>
      <c r="D52" s="20">
        <f t="shared" si="3"/>
        <v>2.9673959535676087E-2</v>
      </c>
      <c r="E52" s="17">
        <f>IF(OR($A52="",$B52="",$C52=""),"",A52*'MPTO_working_3-way'!$I51)</f>
        <v>5.6426132982555055</v>
      </c>
      <c r="F52" s="21">
        <f>IF(OR($A52="",$B52="",$C52=""),"",B52*'MPTO_working_3-way'!$I51)</f>
        <v>3.7789034314959311</v>
      </c>
      <c r="G52" s="22">
        <f>IF(OR($A52="",$B52="",$C52=""),"",C52*'MPTO_working_3-way'!$I51)</f>
        <v>1.7916326895920764</v>
      </c>
      <c r="H52" s="17">
        <f>IF(OR($A52="",$B52="",$C52=""),"",'MPTO_working_3-way'!E51)</f>
        <v>5.7940639497225694</v>
      </c>
      <c r="I52" s="21">
        <f>IF(OR($A52="",$B52="",$C52=""),"",'MPTO_working_3-way'!F51)</f>
        <v>3.808243598620737</v>
      </c>
      <c r="J52" s="22">
        <f>IF(OR($A52="",$B52="",$C52=""),"",'MPTO_working_3-way'!G51)</f>
        <v>1.7704714000772797</v>
      </c>
      <c r="K52" s="17">
        <f>IF(OR($A52="",$B52="",$C52=""),"",'OddsRatio_working_3-way'!H51)</f>
        <v>5.7118760868328815</v>
      </c>
      <c r="L52" s="21">
        <f>IF(OR($A52="",$B52="",$C52=""),"",'OddsRatio_working_3-way'!I51)</f>
        <v>3.8081940071079883</v>
      </c>
      <c r="M52" s="22">
        <f>IF(OR($A52="",$B52="",$C52=""),"",'OddsRatio_working_3-way'!J51)</f>
        <v>1.7783009607715026</v>
      </c>
      <c r="N52" s="23">
        <f t="shared" si="16"/>
        <v>17.72228481985757</v>
      </c>
      <c r="O52" s="24">
        <f t="shared" si="17"/>
        <v>26.462703218751905</v>
      </c>
      <c r="P52" s="24">
        <f t="shared" si="18"/>
        <v>55.815011961390518</v>
      </c>
      <c r="Q52" t="s">
        <v>173</v>
      </c>
      <c r="R52" t="s">
        <v>174</v>
      </c>
      <c r="S52" t="s">
        <v>179</v>
      </c>
      <c r="T52" s="35">
        <v>100</v>
      </c>
      <c r="U52" s="35">
        <f t="shared" si="19"/>
        <v>45.355191256830594</v>
      </c>
      <c r="V52" s="35">
        <f t="shared" si="20"/>
        <v>74.358974358974365</v>
      </c>
      <c r="W52" s="35">
        <f t="shared" si="21"/>
        <v>77.220956719817764</v>
      </c>
      <c r="X52" s="35">
        <f t="shared" si="22"/>
        <v>48.420068921207879</v>
      </c>
      <c r="Y52" s="35">
        <f t="shared" si="23"/>
        <v>77.423852023351628</v>
      </c>
      <c r="Z52" s="35">
        <f t="shared" si="24"/>
        <v>80.285834384195027</v>
      </c>
      <c r="AA52" s="35">
        <f t="shared" si="25"/>
        <v>-3.0648776643772848</v>
      </c>
      <c r="AB52" s="35">
        <f t="shared" si="26"/>
        <v>-3.0648776643772635</v>
      </c>
      <c r="AC52" s="35">
        <f t="shared" si="27"/>
        <v>-3.0648776643772635</v>
      </c>
      <c r="AF52">
        <v>1.97</v>
      </c>
      <c r="AG52">
        <v>1.92</v>
      </c>
      <c r="AJ52" t="s">
        <v>180</v>
      </c>
    </row>
    <row r="53" spans="1:36" s="50" customFormat="1" ht="15" x14ac:dyDescent="0.25">
      <c r="A53" s="59">
        <v>1.83</v>
      </c>
      <c r="B53" s="59">
        <v>3.9</v>
      </c>
      <c r="C53" s="59">
        <v>4.3899999999999997</v>
      </c>
      <c r="D53" s="60">
        <f t="shared" si="3"/>
        <v>3.0648776643772635E-2</v>
      </c>
      <c r="E53" s="61">
        <f>IF(OR($A53="",$B53="",$C53=""),"",A53*'MPTO_working_3-way'!$I52)</f>
        <v>1.8860872612581039</v>
      </c>
      <c r="F53" s="62">
        <f>IF(OR($A53="",$B53="",$C53=""),"",B53*'MPTO_working_3-way'!$I52)</f>
        <v>4.0195302289107131</v>
      </c>
      <c r="G53" s="63">
        <f>IF(OR($A53="",$B53="",$C53=""),"",C53*'MPTO_working_3-way'!$I52)</f>
        <v>4.5245481294661616</v>
      </c>
      <c r="H53" s="61">
        <f>IF(OR($A53="",$B53="",$C53=""),"",'MPTO_working_3-way'!E52)</f>
        <v>1.8648650579046016</v>
      </c>
      <c r="I53" s="62">
        <f>IF(OR($A53="",$B53="",$C53=""),"",'MPTO_working_3-way'!F52)</f>
        <v>4.0618374535399111</v>
      </c>
      <c r="J53" s="63">
        <f>IF(OR($A53="",$B53="",$C53=""),"",'MPTO_working_3-way'!G52)</f>
        <v>4.5961337321455016</v>
      </c>
      <c r="K53" s="61">
        <f>IF(OR($A53="",$B53="",$C53=""),"",'OddsRatio_working_3-way'!H52)</f>
        <v>1.8727546641081216</v>
      </c>
      <c r="L53" s="62">
        <f>IF(OR($A53="",$B53="",$C53=""),"",'OddsRatio_working_3-way'!I52)</f>
        <v>4.049383766160906</v>
      </c>
      <c r="M53" s="63">
        <f>IF(OR($A53="",$B53="",$C53=""),"",'OddsRatio_working_3-way'!J52)</f>
        <v>4.5646244714777477</v>
      </c>
      <c r="N53" s="64">
        <f t="shared" si="16"/>
        <v>53.019816237609049</v>
      </c>
      <c r="O53" s="65">
        <f t="shared" si="17"/>
        <v>24.878529157647325</v>
      </c>
      <c r="P53" s="65">
        <f t="shared" si="18"/>
        <v>22.101654604743636</v>
      </c>
      <c r="Q53" s="59" t="s">
        <v>175</v>
      </c>
      <c r="R53" s="59" t="s">
        <v>176</v>
      </c>
      <c r="S53" s="59" t="s">
        <v>179</v>
      </c>
      <c r="T53" s="50">
        <v>100</v>
      </c>
      <c r="U53" s="50">
        <f t="shared" si="19"/>
        <v>83.361064891846937</v>
      </c>
      <c r="V53" s="50">
        <f t="shared" si="20"/>
        <v>78.118161925601754</v>
      </c>
      <c r="W53" s="50">
        <f t="shared" si="21"/>
        <v>34.640522875816991</v>
      </c>
      <c r="X53" s="50">
        <f t="shared" si="22"/>
        <v>87.241315198581262</v>
      </c>
      <c r="Y53" s="50">
        <f t="shared" si="23"/>
        <v>81.998412232336079</v>
      </c>
      <c r="Z53" s="50">
        <f t="shared" si="24"/>
        <v>38.520773182551324</v>
      </c>
      <c r="AA53" s="50">
        <f t="shared" si="25"/>
        <v>-3.8802503067343252</v>
      </c>
      <c r="AB53" s="50">
        <f t="shared" si="26"/>
        <v>-3.8802503067343252</v>
      </c>
      <c r="AC53" s="50">
        <f t="shared" si="27"/>
        <v>-3.8802503067343324</v>
      </c>
      <c r="AD53" s="51"/>
      <c r="AE53" s="51"/>
      <c r="AF53" s="59">
        <v>1.87</v>
      </c>
      <c r="AG53" s="59">
        <v>2.02</v>
      </c>
      <c r="AH53" s="51"/>
      <c r="AI53" s="51"/>
      <c r="AJ53" s="59" t="s">
        <v>180</v>
      </c>
    </row>
    <row r="54" spans="1:36" ht="15" x14ac:dyDescent="0.25">
      <c r="A54">
        <v>6.01</v>
      </c>
      <c r="B54">
        <v>4.57</v>
      </c>
      <c r="C54">
        <v>1.53</v>
      </c>
      <c r="D54" s="20">
        <f t="shared" si="3"/>
        <v>3.8802503067343341E-2</v>
      </c>
      <c r="E54" s="17">
        <f>IF(OR($A54="",$B54="",$C54=""),"",A54*'MPTO_working_3-way'!$I53)</f>
        <v>6.2432030434347334</v>
      </c>
      <c r="F54" s="21">
        <f>IF(OR($A54="",$B54="",$C54=""),"",B54*'MPTO_working_3-way'!$I53)</f>
        <v>4.7473274390177593</v>
      </c>
      <c r="G54" s="22">
        <f>IF(OR($A54="",$B54="",$C54=""),"",C54*'MPTO_working_3-way'!$I53)</f>
        <v>1.5893678296930354</v>
      </c>
      <c r="H54" s="17">
        <f>IF(OR($A54="",$B54="",$C54=""),"",'MPTO_working_3-way'!E53)</f>
        <v>6.5165605872223642</v>
      </c>
      <c r="I54" s="21">
        <f>IF(OR($A54="",$B54="",$C54=""),"",'MPTO_working_3-way'!F53)</f>
        <v>4.8570989740408148</v>
      </c>
      <c r="J54" s="22">
        <f>IF(OR($A54="",$B54="",$C54=""),"",'MPTO_working_3-way'!G53)</f>
        <v>1.5608888613637324</v>
      </c>
      <c r="K54" s="17">
        <f>IF(OR($A54="",$B54="",$C54=""),"",'OddsRatio_working_3-way'!H53)</f>
        <v>6.3893311385992604</v>
      </c>
      <c r="L54" s="21">
        <f>IF(OR($A54="",$B54="",$C54=""),"",'OddsRatio_working_3-way'!I53)</f>
        <v>4.8403018293012705</v>
      </c>
      <c r="M54" s="22">
        <f>IF(OR($A54="",$B54="",$C54=""),"",'OddsRatio_working_3-way'!J53)</f>
        <v>1.5701288430055105</v>
      </c>
      <c r="N54" s="23">
        <f t="shared" ref="N54:N117" si="28">(1/E54)* 100</f>
        <v>16.017419152362606</v>
      </c>
      <c r="O54" s="24">
        <f t="shared" ref="O54:O117" si="29">(1/F54)* 100</f>
        <v>21.064483392932001</v>
      </c>
      <c r="P54" s="24">
        <f t="shared" ref="P54:P117" si="30">(1/G54)* 100</f>
        <v>62.918097454705389</v>
      </c>
      <c r="Q54" t="s">
        <v>181</v>
      </c>
      <c r="R54" t="s">
        <v>69</v>
      </c>
      <c r="S54" s="48" t="s">
        <v>279</v>
      </c>
      <c r="T54" s="35">
        <v>100</v>
      </c>
      <c r="U54" s="35">
        <f t="shared" ref="U54:U117" si="31">(1/A55)*((T54*A55)-T54)</f>
        <v>81.549815498154985</v>
      </c>
      <c r="V54" s="35">
        <f t="shared" ref="V54:V117" si="32">(1/B55)*((T54*B55)-T54)</f>
        <v>76.470588235294116</v>
      </c>
      <c r="W54" s="35">
        <f t="shared" ref="W54:W117" si="33">(1/C55)*((T54*C55)-T54)</f>
        <v>38.271604938271601</v>
      </c>
      <c r="X54" s="35">
        <f t="shared" ref="X54:X117" si="34">((1/B55)+(1/C55))*T54</f>
        <v>85.257806826434262</v>
      </c>
      <c r="Y54" s="35">
        <f t="shared" ref="Y54:Y117" si="35">((1/A55)+(1/C55))*T54</f>
        <v>80.178579563573422</v>
      </c>
      <c r="Z54" s="35">
        <f t="shared" ref="Z54:Z117" si="36">((1/A55)+(1/B55))*T54</f>
        <v>41.979596266550899</v>
      </c>
      <c r="AA54" s="35">
        <f t="shared" ref="AA54:AA117" si="37">U54-X54</f>
        <v>-3.7079913282792774</v>
      </c>
      <c r="AB54" s="35">
        <f t="shared" ref="AB54:AB117" si="38">V54-Y54</f>
        <v>-3.7079913282793058</v>
      </c>
      <c r="AC54" s="35">
        <f t="shared" ref="AC54:AC117" si="39">W54-Z54</f>
        <v>-3.7079913282792987</v>
      </c>
      <c r="AF54">
        <v>1.62</v>
      </c>
      <c r="AG54">
        <v>2.38</v>
      </c>
      <c r="AJ54" t="s">
        <v>122</v>
      </c>
    </row>
    <row r="55" spans="1:36" ht="15" x14ac:dyDescent="0.25">
      <c r="A55">
        <v>5.42</v>
      </c>
      <c r="B55">
        <v>4.25</v>
      </c>
      <c r="C55">
        <v>1.62</v>
      </c>
      <c r="D55" s="20">
        <f t="shared" si="3"/>
        <v>3.7079913282792809E-2</v>
      </c>
      <c r="E55" s="17">
        <f>IF(OR($A55="",$B55="",$C55=""),"",A55*'MPTO_working_3-way'!$I54)</f>
        <v>5.6209731299927368</v>
      </c>
      <c r="F55" s="21">
        <f>IF(OR($A55="",$B55="",$C55=""),"",B55*'MPTO_working_3-way'!$I54)</f>
        <v>4.4075896314518692</v>
      </c>
      <c r="G55" s="22">
        <f>IF(OR($A55="",$B55="",$C55=""),"",C55*'MPTO_working_3-way'!$I54)</f>
        <v>1.6800694595181245</v>
      </c>
      <c r="H55" s="17">
        <f>IF(OR($A55="",$B55="",$C55=""),"",'MPTO_working_3-way'!E54)</f>
        <v>5.8091618105680443</v>
      </c>
      <c r="I55" s="21">
        <f>IF(OR($A55="",$B55="",$C55=""),"",'MPTO_working_3-way'!F54)</f>
        <v>4.4856295702694569</v>
      </c>
      <c r="J55" s="22">
        <f>IF(OR($A55="",$B55="",$C55=""),"",'MPTO_working_3-way'!G54)</f>
        <v>1.6531002801186627</v>
      </c>
      <c r="K55" s="17">
        <f>IF(OR($A55="",$B55="",$C55=""),"",'OddsRatio_working_3-way'!H54)</f>
        <v>5.7213937802168218</v>
      </c>
      <c r="L55" s="21">
        <f>IF(OR($A55="",$B55="",$C55=""),"",'OddsRatio_working_3-way'!I54)</f>
        <v>4.4716130736888404</v>
      </c>
      <c r="M55" s="22">
        <f>IF(OR($A55="",$B55="",$C55=""),"",'OddsRatio_working_3-way'!J54)</f>
        <v>1.6622769555960251</v>
      </c>
      <c r="N55" s="23">
        <f t="shared" si="28"/>
        <v>17.790513793139091</v>
      </c>
      <c r="O55" s="24">
        <f t="shared" si="29"/>
        <v>22.68813759030915</v>
      </c>
      <c r="P55" s="24">
        <f t="shared" si="30"/>
        <v>59.521348616551769</v>
      </c>
      <c r="Q55" t="s">
        <v>128</v>
      </c>
      <c r="R55" t="s">
        <v>72</v>
      </c>
      <c r="S55" s="48" t="s">
        <v>279</v>
      </c>
      <c r="T55" s="35">
        <v>100</v>
      </c>
      <c r="U55" s="35">
        <f t="shared" si="31"/>
        <v>67.637540453074436</v>
      </c>
      <c r="V55" s="35">
        <f t="shared" si="32"/>
        <v>70.674486803519059</v>
      </c>
      <c r="W55" s="35">
        <f t="shared" si="33"/>
        <v>58.333333333333336</v>
      </c>
      <c r="X55" s="35">
        <f t="shared" si="34"/>
        <v>70.992179863147612</v>
      </c>
      <c r="Y55" s="35">
        <f t="shared" si="35"/>
        <v>74.029126213592235</v>
      </c>
      <c r="Z55" s="35">
        <f t="shared" si="36"/>
        <v>61.687972743406505</v>
      </c>
      <c r="AA55" s="35">
        <f t="shared" si="37"/>
        <v>-3.354639410073176</v>
      </c>
      <c r="AB55" s="35">
        <f t="shared" si="38"/>
        <v>-3.354639410073176</v>
      </c>
      <c r="AC55" s="35">
        <f t="shared" si="39"/>
        <v>-3.3546394100731689</v>
      </c>
      <c r="AF55">
        <v>1.79</v>
      </c>
      <c r="AG55">
        <v>2.08</v>
      </c>
      <c r="AJ55" t="s">
        <v>122</v>
      </c>
    </row>
    <row r="56" spans="1:36" ht="15" x14ac:dyDescent="0.25">
      <c r="A56">
        <v>3.09</v>
      </c>
      <c r="B56">
        <v>3.41</v>
      </c>
      <c r="C56">
        <v>2.4</v>
      </c>
      <c r="D56" s="20">
        <f t="shared" si="3"/>
        <v>3.354639410073168E-2</v>
      </c>
      <c r="E56" s="17">
        <f>IF(OR($A56="",$B56="",$C56=""),"",A56*'MPTO_working_3-way'!$I55)</f>
        <v>3.1936583577712607</v>
      </c>
      <c r="F56" s="21">
        <f>IF(OR($A56="",$B56="",$C56=""),"",B56*'MPTO_working_3-way'!$I55)</f>
        <v>3.5243932038834953</v>
      </c>
      <c r="G56" s="22">
        <f>IF(OR($A56="",$B56="",$C56=""),"",C56*'MPTO_working_3-way'!$I55)</f>
        <v>2.480511345841756</v>
      </c>
      <c r="H56" s="17">
        <f>IF(OR($A56="",$B56="",$C56=""),"",'MPTO_working_3-way'!E55)</f>
        <v>3.2005892760864776</v>
      </c>
      <c r="I56" s="21">
        <f>IF(OR($A56="",$B56="",$C56=""),"",'MPTO_working_3-way'!F55)</f>
        <v>3.5451815589593481</v>
      </c>
      <c r="J56" s="22">
        <f>IF(OR($A56="",$B56="",$C56=""),"",'MPTO_working_3-way'!G55)</f>
        <v>2.4661852991773059</v>
      </c>
      <c r="K56" s="17">
        <f>IF(OR($A56="",$B56="",$C56=""),"",'OddsRatio_working_3-way'!H55)</f>
        <v>3.1983083308837168</v>
      </c>
      <c r="L56" s="21">
        <f>IF(OR($A56="",$B56="",$C56=""),"",'OddsRatio_working_3-way'!I55)</f>
        <v>3.5348914246075398</v>
      </c>
      <c r="M56" s="22">
        <f>IF(OR($A56="",$B56="",$C56=""),"",'OddsRatio_working_3-way'!J55)</f>
        <v>2.4725510350417239</v>
      </c>
      <c r="N56" s="23">
        <f t="shared" si="28"/>
        <v>31.312053074389084</v>
      </c>
      <c r="O56" s="24">
        <f t="shared" si="29"/>
        <v>28.373678592334972</v>
      </c>
      <c r="P56" s="24">
        <f t="shared" si="30"/>
        <v>40.31426833327594</v>
      </c>
      <c r="Q56" t="s">
        <v>73</v>
      </c>
      <c r="R56" t="s">
        <v>74</v>
      </c>
      <c r="S56" s="48" t="s">
        <v>279</v>
      </c>
      <c r="T56" s="35">
        <v>100</v>
      </c>
      <c r="U56" s="35">
        <f t="shared" si="31"/>
        <v>50.980392156862742</v>
      </c>
      <c r="V56" s="35">
        <f t="shared" si="32"/>
        <v>71.428571428571431</v>
      </c>
      <c r="W56" s="35">
        <f t="shared" si="33"/>
        <v>74.683544303797461</v>
      </c>
      <c r="X56" s="35">
        <f t="shared" si="34"/>
        <v>53.887884267631094</v>
      </c>
      <c r="Y56" s="35">
        <f t="shared" si="35"/>
        <v>74.336063539339776</v>
      </c>
      <c r="Z56" s="35">
        <f t="shared" si="36"/>
        <v>77.591036414565821</v>
      </c>
      <c r="AA56" s="35">
        <f t="shared" si="37"/>
        <v>-2.9074921107683522</v>
      </c>
      <c r="AB56" s="35">
        <f t="shared" si="38"/>
        <v>-2.9074921107683451</v>
      </c>
      <c r="AC56" s="35">
        <f t="shared" si="39"/>
        <v>-2.9074921107683593</v>
      </c>
      <c r="AF56">
        <v>1.91</v>
      </c>
      <c r="AG56">
        <v>1.96</v>
      </c>
      <c r="AJ56" t="s">
        <v>122</v>
      </c>
    </row>
    <row r="57" spans="1:36" ht="15" x14ac:dyDescent="0.25">
      <c r="A57">
        <v>2.04</v>
      </c>
      <c r="B57">
        <v>3.5</v>
      </c>
      <c r="C57">
        <v>3.95</v>
      </c>
      <c r="D57" s="20">
        <f t="shared" si="3"/>
        <v>2.9074921107683505E-2</v>
      </c>
      <c r="E57" s="17">
        <f>IF(OR($A57="",$B57="",$C57=""),"",A57*'MPTO_working_3-way'!$I56)</f>
        <v>2.0993128390596745</v>
      </c>
      <c r="F57" s="21">
        <f>IF(OR($A57="",$B57="",$C57=""),"",B57*'MPTO_working_3-way'!$I56)</f>
        <v>3.601762223876892</v>
      </c>
      <c r="G57" s="22">
        <f>IF(OR($A57="",$B57="",$C57=""),"",C57*'MPTO_working_3-way'!$I56)</f>
        <v>4.0648459383753499</v>
      </c>
      <c r="H57" s="17">
        <f>IF(OR($A57="",$B57="",$C57=""),"",'MPTO_working_3-way'!E56)</f>
        <v>2.081146230475956</v>
      </c>
      <c r="I57" s="21">
        <f>IF(OR($A57="",$B57="",$C57=""),"",'MPTO_working_3-way'!F56)</f>
        <v>3.6228911535497126</v>
      </c>
      <c r="J57" s="22">
        <f>IF(OR($A57="",$B57="",$C57=""),"",'MPTO_working_3-way'!G56)</f>
        <v>4.1072330097087377</v>
      </c>
      <c r="K57" s="17">
        <f>IF(OR($A57="",$B57="",$C57=""),"",'OddsRatio_working_3-way'!H56)</f>
        <v>2.0884320027254004</v>
      </c>
      <c r="L57" s="21">
        <f>IF(OR($A57="",$B57="",$C57=""),"",'OddsRatio_working_3-way'!I56)</f>
        <v>3.6164230834745195</v>
      </c>
      <c r="M57" s="22">
        <f>IF(OR($A57="",$B57="",$C57=""),"",'OddsRatio_working_3-way'!J56)</f>
        <v>4.0873792384999339</v>
      </c>
      <c r="N57" s="23">
        <f t="shared" si="28"/>
        <v>47.634634600144715</v>
      </c>
      <c r="O57" s="24">
        <f t="shared" si="29"/>
        <v>27.764187024084354</v>
      </c>
      <c r="P57" s="24">
        <f t="shared" si="30"/>
        <v>24.601178375770942</v>
      </c>
      <c r="Q57" t="s">
        <v>144</v>
      </c>
      <c r="R57" t="s">
        <v>84</v>
      </c>
      <c r="S57" s="48" t="s">
        <v>279</v>
      </c>
      <c r="T57" s="35">
        <v>100</v>
      </c>
      <c r="U57" s="35">
        <f t="shared" si="31"/>
        <v>55.156950672645742</v>
      </c>
      <c r="V57" s="35">
        <f t="shared" si="32"/>
        <v>70.845481049562679</v>
      </c>
      <c r="W57" s="35">
        <f t="shared" si="33"/>
        <v>71.098265895953759</v>
      </c>
      <c r="X57" s="35">
        <f t="shared" si="34"/>
        <v>58.056253054483562</v>
      </c>
      <c r="Y57" s="35">
        <f t="shared" si="35"/>
        <v>73.744783431400506</v>
      </c>
      <c r="Z57" s="35">
        <f t="shared" si="36"/>
        <v>73.997568277791586</v>
      </c>
      <c r="AA57" s="35">
        <f t="shared" si="37"/>
        <v>-2.8993023818378205</v>
      </c>
      <c r="AB57" s="35">
        <f t="shared" si="38"/>
        <v>-2.8993023818378276</v>
      </c>
      <c r="AC57" s="35">
        <f t="shared" si="39"/>
        <v>-2.8993023818378276</v>
      </c>
      <c r="AF57">
        <v>2.2400000000000002</v>
      </c>
      <c r="AG57">
        <v>1.7</v>
      </c>
      <c r="AJ57" t="s">
        <v>123</v>
      </c>
    </row>
    <row r="58" spans="1:36" ht="15" x14ac:dyDescent="0.25">
      <c r="A58">
        <v>2.23</v>
      </c>
      <c r="B58">
        <v>3.43</v>
      </c>
      <c r="C58">
        <v>3.46</v>
      </c>
      <c r="D58" s="20">
        <f t="shared" si="3"/>
        <v>2.8993023818378205E-2</v>
      </c>
      <c r="E58" s="17">
        <f>IF(OR($A58="",$B58="",$C58=""),"",A58*'MPTO_working_3-way'!$I57)</f>
        <v>2.2946544431149833</v>
      </c>
      <c r="F58" s="21">
        <f>IF(OR($A58="",$B58="",$C58=""),"",B58*'MPTO_working_3-way'!$I57)</f>
        <v>3.5294460716970373</v>
      </c>
      <c r="G58" s="22">
        <f>IF(OR($A58="",$B58="",$C58=""),"",C58*'MPTO_working_3-way'!$I57)</f>
        <v>3.5603158624115885</v>
      </c>
      <c r="H58" s="17">
        <f>IF(OR($A58="",$B58="",$C58=""),"",'MPTO_working_3-way'!E57)</f>
        <v>2.2791183764746985</v>
      </c>
      <c r="I58" s="21">
        <f>IF(OR($A58="",$B58="",$C58=""),"",'MPTO_working_3-way'!F57)</f>
        <v>3.5475982361825649</v>
      </c>
      <c r="J58" s="22">
        <f>IF(OR($A58="",$B58="",$C58=""),"",'MPTO_working_3-way'!G57)</f>
        <v>3.5797002388793846</v>
      </c>
      <c r="K58" s="17">
        <f>IF(OR($A58="",$B58="",$C58=""),"",'OddsRatio_working_3-way'!H57)</f>
        <v>2.2856753717371947</v>
      </c>
      <c r="L58" s="21">
        <f>IF(OR($A58="",$B58="",$C58=""),"",'OddsRatio_working_3-way'!I57)</f>
        <v>3.5399928075783622</v>
      </c>
      <c r="M58" s="22">
        <f>IF(OR($A58="",$B58="",$C58=""),"",'OddsRatio_working_3-way'!J57)</f>
        <v>3.5713507434743899</v>
      </c>
      <c r="N58" s="23">
        <f t="shared" si="28"/>
        <v>43.579546497750847</v>
      </c>
      <c r="O58" s="24">
        <f t="shared" si="29"/>
        <v>28.333057927109152</v>
      </c>
      <c r="P58" s="24">
        <f t="shared" si="30"/>
        <v>28.08739557514</v>
      </c>
      <c r="Q58" t="s">
        <v>80</v>
      </c>
      <c r="R58" t="s">
        <v>81</v>
      </c>
      <c r="S58" s="48" t="s">
        <v>279</v>
      </c>
      <c r="T58" s="35">
        <v>100</v>
      </c>
      <c r="U58" s="35">
        <f t="shared" si="31"/>
        <v>44.134078212290497</v>
      </c>
      <c r="V58" s="35">
        <f t="shared" si="32"/>
        <v>72.826086956521735</v>
      </c>
      <c r="W58" s="35">
        <f t="shared" si="33"/>
        <v>78.165938864628828</v>
      </c>
      <c r="X58" s="35">
        <f t="shared" si="34"/>
        <v>49.007974178849437</v>
      </c>
      <c r="Y58" s="35">
        <f t="shared" si="35"/>
        <v>77.699982923080668</v>
      </c>
      <c r="Z58" s="35">
        <f t="shared" si="36"/>
        <v>83.039834831187747</v>
      </c>
      <c r="AA58" s="35">
        <f t="shared" si="37"/>
        <v>-4.8738959665589405</v>
      </c>
      <c r="AB58" s="35">
        <f t="shared" si="38"/>
        <v>-4.8738959665589334</v>
      </c>
      <c r="AC58" s="35">
        <f t="shared" si="39"/>
        <v>-4.8738959665589192</v>
      </c>
      <c r="AF58">
        <v>2.13</v>
      </c>
      <c r="AG58">
        <v>1.77</v>
      </c>
      <c r="AJ58" t="s">
        <v>123</v>
      </c>
    </row>
    <row r="59" spans="1:36" ht="15" x14ac:dyDescent="0.25">
      <c r="A59">
        <v>1.79</v>
      </c>
      <c r="B59">
        <v>3.68</v>
      </c>
      <c r="C59">
        <v>4.58</v>
      </c>
      <c r="D59" s="20">
        <f t="shared" si="3"/>
        <v>4.8738959665589388E-2</v>
      </c>
      <c r="E59" s="17">
        <f>IF(OR($A59="",$B59="",$C59=""),"",A59*'MPTO_working_3-way'!$I58)</f>
        <v>1.8772427378014049</v>
      </c>
      <c r="F59" s="21">
        <f>IF(OR($A59="",$B59="",$C59=""),"",B59*'MPTO_working_3-way'!$I58)</f>
        <v>3.859359371569369</v>
      </c>
      <c r="G59" s="22">
        <f>IF(OR($A59="",$B59="",$C59=""),"",C59*'MPTO_working_3-way'!$I58)</f>
        <v>4.8032244352683993</v>
      </c>
      <c r="H59" s="17">
        <f>IF(OR($A59="",$B59="",$C59=""),"",'MPTO_working_3-way'!E58)</f>
        <v>1.8436139769321662</v>
      </c>
      <c r="I59" s="21">
        <f>IF(OR($A59="",$B59="",$C59=""),"",'MPTO_working_3-way'!F58)</f>
        <v>3.9140044600940596</v>
      </c>
      <c r="J59" s="22">
        <f>IF(OR($A59="",$B59="",$C59=""),"",'MPTO_working_3-way'!G58)</f>
        <v>4.9481852889065197</v>
      </c>
      <c r="K59" s="17">
        <f>IF(OR($A59="",$B59="",$C59=""),"",'OddsRatio_working_3-way'!H58)</f>
        <v>1.8558629357024183</v>
      </c>
      <c r="L59" s="21">
        <f>IF(OR($A59="",$B59="",$C59=""),"",'OddsRatio_working_3-way'!I58)</f>
        <v>3.9034337565601014</v>
      </c>
      <c r="M59" s="22">
        <f>IF(OR($A59="",$B59="",$C59=""),"",'OddsRatio_working_3-way'!J58)</f>
        <v>4.8784674807780446</v>
      </c>
      <c r="N59" s="23">
        <f t="shared" si="28"/>
        <v>53.269616116410347</v>
      </c>
      <c r="O59" s="24">
        <f t="shared" si="29"/>
        <v>25.911036100101768</v>
      </c>
      <c r="P59" s="24">
        <f t="shared" si="30"/>
        <v>20.819347783487885</v>
      </c>
      <c r="Q59" t="s">
        <v>182</v>
      </c>
      <c r="R59" t="s">
        <v>148</v>
      </c>
      <c r="S59" s="48" t="s">
        <v>279</v>
      </c>
      <c r="T59" s="35">
        <v>100</v>
      </c>
      <c r="U59" s="35">
        <f t="shared" si="31"/>
        <v>54.128440366972484</v>
      </c>
      <c r="V59" s="35">
        <f t="shared" si="32"/>
        <v>71.910112359550567</v>
      </c>
      <c r="W59" s="35">
        <f t="shared" si="33"/>
        <v>69.418960244648318</v>
      </c>
      <c r="X59" s="35">
        <f t="shared" si="34"/>
        <v>58.670927395801122</v>
      </c>
      <c r="Y59" s="35">
        <f t="shared" si="35"/>
        <v>76.452599388379213</v>
      </c>
      <c r="Z59" s="35">
        <f t="shared" si="36"/>
        <v>73.961447273476949</v>
      </c>
      <c r="AA59" s="35">
        <f t="shared" si="37"/>
        <v>-4.5424870288286385</v>
      </c>
      <c r="AB59" s="35">
        <f t="shared" si="38"/>
        <v>-4.5424870288286456</v>
      </c>
      <c r="AC59" s="35">
        <f t="shared" si="39"/>
        <v>-4.5424870288286314</v>
      </c>
      <c r="AF59">
        <v>1.93</v>
      </c>
      <c r="AG59">
        <v>1.91</v>
      </c>
      <c r="AJ59" t="s">
        <v>124</v>
      </c>
    </row>
    <row r="60" spans="1:36" s="35" customFormat="1" ht="15" x14ac:dyDescent="0.25">
      <c r="A60">
        <v>2.1800000000000002</v>
      </c>
      <c r="B60">
        <v>3.56</v>
      </c>
      <c r="C60">
        <v>3.27</v>
      </c>
      <c r="D60" s="20">
        <f t="shared" si="3"/>
        <v>4.5424870288286456E-2</v>
      </c>
      <c r="E60" s="17">
        <f>IF(OR($A60="",$B60="",$C60=""),"",A60*'MPTO_working_3-way'!$I59)</f>
        <v>2.2790262172284645</v>
      </c>
      <c r="F60" s="21">
        <f>IF(OR($A60="",$B60="",$C60=""),"",B60*'MPTO_working_3-way'!$I59)</f>
        <v>3.7217125382262997</v>
      </c>
      <c r="G60" s="22">
        <f>IF(OR($A60="",$B60="",$C60=""),"",C60*'MPTO_working_3-way'!$I59)</f>
        <v>3.4185393258426968</v>
      </c>
      <c r="H60" s="17">
        <f>IF(OR($A60="",$B60="",$C60=""),"",'MPTO_working_3-way'!E59)</f>
        <v>2.2544154100392482</v>
      </c>
      <c r="I60" s="21">
        <f>IF(OR($A60="",$B60="",$C60=""),"",'MPTO_working_3-way'!F59)</f>
        <v>3.7628323923630562</v>
      </c>
      <c r="J60" s="22">
        <f>IF(OR($A60="",$B60="",$C60=""),"",'MPTO_working_3-way'!G59)</f>
        <v>3.4403420285286472</v>
      </c>
      <c r="K60" s="17">
        <f>IF(OR($A60="",$B60="",$C60=""),"",'OddsRatio_working_3-way'!H59)</f>
        <v>2.2646347785709664</v>
      </c>
      <c r="L60" s="21">
        <f>IF(OR($A60="",$B60="",$C60=""),"",'OddsRatio_working_3-way'!I59)</f>
        <v>3.7436144348658256</v>
      </c>
      <c r="M60" s="22">
        <f>IF(OR($A60="",$B60="",$C60=""),"",'OddsRatio_working_3-way'!J59)</f>
        <v>3.4328143621661824</v>
      </c>
      <c r="N60" s="23">
        <f t="shared" si="28"/>
        <v>43.87838948233361</v>
      </c>
      <c r="O60" s="24">
        <f t="shared" si="29"/>
        <v>26.869350862777321</v>
      </c>
      <c r="P60" s="24">
        <f t="shared" si="30"/>
        <v>29.252259654889066</v>
      </c>
      <c r="Q60" t="s">
        <v>183</v>
      </c>
      <c r="R60" t="s">
        <v>146</v>
      </c>
      <c r="S60" s="48" t="s">
        <v>279</v>
      </c>
      <c r="T60" s="35">
        <v>100</v>
      </c>
      <c r="U60" s="35">
        <f t="shared" si="31"/>
        <v>33.774834437086092</v>
      </c>
      <c r="V60" s="35">
        <f t="shared" si="32"/>
        <v>77.477477477477478</v>
      </c>
      <c r="W60" s="35">
        <f t="shared" si="33"/>
        <v>83.633387888707034</v>
      </c>
      <c r="X60" s="35">
        <f t="shared" si="34"/>
        <v>38.88913463381548</v>
      </c>
      <c r="Y60" s="35">
        <f t="shared" si="35"/>
        <v>82.591777674206867</v>
      </c>
      <c r="Z60" s="35">
        <f t="shared" si="36"/>
        <v>88.747688085436423</v>
      </c>
      <c r="AA60" s="35">
        <f t="shared" si="37"/>
        <v>-5.1143001967293884</v>
      </c>
      <c r="AB60" s="35">
        <f t="shared" si="38"/>
        <v>-5.1143001967293884</v>
      </c>
      <c r="AC60" s="35">
        <f t="shared" si="39"/>
        <v>-5.1143001967293884</v>
      </c>
      <c r="AD60" s="36"/>
      <c r="AE60" s="36"/>
      <c r="AF60">
        <v>1.98</v>
      </c>
      <c r="AG60">
        <v>1.85</v>
      </c>
      <c r="AH60" s="36"/>
      <c r="AI60" s="36"/>
      <c r="AJ60" t="s">
        <v>124</v>
      </c>
    </row>
    <row r="61" spans="1:36" ht="15" x14ac:dyDescent="0.25">
      <c r="A61">
        <v>1.51</v>
      </c>
      <c r="B61">
        <v>4.4400000000000004</v>
      </c>
      <c r="C61">
        <v>6.11</v>
      </c>
      <c r="D61" s="20">
        <f t="shared" si="3"/>
        <v>5.1143001967293822E-2</v>
      </c>
      <c r="E61" s="17">
        <f>IF(OR($A61="",$B61="",$C61=""),"",A61*'MPTO_working_3-way'!$I60)</f>
        <v>1.5872259329706138</v>
      </c>
      <c r="F61" s="21">
        <f>IF(OR($A61="",$B61="",$C61=""),"",B61*'MPTO_working_3-way'!$I60)</f>
        <v>4.6670749287347846</v>
      </c>
      <c r="G61" s="22">
        <f>IF(OR($A61="",$B61="",$C61=""),"",C61*'MPTO_working_3-way'!$I60)</f>
        <v>6.4224837420201659</v>
      </c>
      <c r="H61" s="17">
        <f>IF(OR($A61="",$B61="",$C61=""),"",'MPTO_working_3-way'!E60)</f>
        <v>1.5498974248817483</v>
      </c>
      <c r="I61" s="21">
        <f>IF(OR($A61="",$B61="",$C61=""),"",'MPTO_working_3-way'!F60)</f>
        <v>4.8035917515515205</v>
      </c>
      <c r="J61" s="22">
        <f>IF(OR($A61="",$B61="",$C61=""),"",'MPTO_working_3-way'!G60)</f>
        <v>6.8204238562554353</v>
      </c>
      <c r="K61" s="17">
        <f>IF(OR($A61="",$B61="",$C61=""),"",'OddsRatio_working_3-way'!H60)</f>
        <v>1.5617285477324083</v>
      </c>
      <c r="L61" s="21">
        <f>IF(OR($A61="",$B61="",$C61=""),"",'OddsRatio_working_3-way'!I60)</f>
        <v>4.7889141258813437</v>
      </c>
      <c r="M61" s="22">
        <f>IF(OR($A61="",$B61="",$C61=""),"",'OddsRatio_working_3-way'!J60)</f>
        <v>6.6282997625737403</v>
      </c>
      <c r="N61" s="23">
        <f t="shared" si="28"/>
        <v>63.003002863519505</v>
      </c>
      <c r="O61" s="24">
        <f t="shared" si="29"/>
        <v>21.426696919800552</v>
      </c>
      <c r="P61" s="24">
        <f t="shared" si="30"/>
        <v>15.570300216679945</v>
      </c>
      <c r="Q61" t="s">
        <v>93</v>
      </c>
      <c r="R61" t="s">
        <v>184</v>
      </c>
      <c r="S61" s="48" t="s">
        <v>279</v>
      </c>
      <c r="T61" s="35">
        <v>100</v>
      </c>
      <c r="U61" s="35">
        <f t="shared" si="31"/>
        <v>37.106918238993707</v>
      </c>
      <c r="V61" s="35">
        <f t="shared" si="32"/>
        <v>74.619289340101517</v>
      </c>
      <c r="W61" s="35">
        <f t="shared" si="33"/>
        <v>83.277591973244142</v>
      </c>
      <c r="X61" s="35">
        <f t="shared" si="34"/>
        <v>42.103118686654327</v>
      </c>
      <c r="Y61" s="35">
        <f t="shared" si="35"/>
        <v>79.615489787762144</v>
      </c>
      <c r="Z61" s="35">
        <f t="shared" si="36"/>
        <v>88.273792420904755</v>
      </c>
      <c r="AA61" s="35">
        <f t="shared" si="37"/>
        <v>-4.9962004476606197</v>
      </c>
      <c r="AB61" s="35">
        <f t="shared" si="38"/>
        <v>-4.9962004476606268</v>
      </c>
      <c r="AC61" s="35">
        <f t="shared" si="39"/>
        <v>-4.9962004476606126</v>
      </c>
      <c r="AF61">
        <v>1.79</v>
      </c>
      <c r="AG61">
        <v>2.0499999999999998</v>
      </c>
      <c r="AJ61" t="s">
        <v>124</v>
      </c>
    </row>
    <row r="62" spans="1:36" ht="15" x14ac:dyDescent="0.25">
      <c r="A62">
        <v>1.59</v>
      </c>
      <c r="B62">
        <v>3.94</v>
      </c>
      <c r="C62">
        <v>5.98</v>
      </c>
      <c r="D62" s="20">
        <f t="shared" si="3"/>
        <v>4.9962004476606037E-2</v>
      </c>
      <c r="E62" s="17">
        <f>IF(OR($A62="",$B62="",$C62=""),"",A62*'MPTO_working_3-way'!$I61)</f>
        <v>1.6694395871178036</v>
      </c>
      <c r="F62" s="21">
        <f>IF(OR($A62="",$B62="",$C62=""),"",B62*'MPTO_working_3-way'!$I61)</f>
        <v>4.1368502976378281</v>
      </c>
      <c r="G62" s="22">
        <f>IF(OR($A62="",$B62="",$C62=""),"",C62*'MPTO_working_3-way'!$I61)</f>
        <v>6.2787727867701042</v>
      </c>
      <c r="H62" s="17">
        <f>IF(OR($A62="",$B62="",$C62=""),"",'MPTO_working_3-way'!E61)</f>
        <v>1.6332481872178286</v>
      </c>
      <c r="I62" s="21">
        <f>IF(OR($A62="",$B62="",$C62=""),"",'MPTO_working_3-way'!F61)</f>
        <v>4.2166852487540938</v>
      </c>
      <c r="J62" s="22">
        <f>IF(OR($A62="",$B62="",$C62=""),"",'MPTO_working_3-way'!G61)</f>
        <v>6.6414257609040179</v>
      </c>
      <c r="K62" s="17">
        <f>IF(OR($A62="",$B62="",$C62=""),"",'OddsRatio_working_3-way'!H61)</f>
        <v>1.6454461063828529</v>
      </c>
      <c r="L62" s="21">
        <f>IF(OR($A62="",$B62="",$C62=""),"",'OddsRatio_working_3-way'!I61)</f>
        <v>4.2162907673993022</v>
      </c>
      <c r="M62" s="22">
        <f>IF(OR($A62="",$B62="",$C62=""),"",'OddsRatio_working_3-way'!J61)</f>
        <v>6.4480027284518782</v>
      </c>
      <c r="N62" s="23">
        <f t="shared" si="28"/>
        <v>59.900340672192009</v>
      </c>
      <c r="O62" s="24">
        <f t="shared" si="29"/>
        <v>24.172980118981037</v>
      </c>
      <c r="P62" s="24">
        <f t="shared" si="30"/>
        <v>15.926679208826972</v>
      </c>
      <c r="Q62" t="s">
        <v>149</v>
      </c>
      <c r="R62" t="s">
        <v>88</v>
      </c>
      <c r="S62" s="48" t="s">
        <v>279</v>
      </c>
      <c r="T62" s="35">
        <v>100</v>
      </c>
      <c r="U62" s="35">
        <f t="shared" si="31"/>
        <v>30.069930069930074</v>
      </c>
      <c r="V62" s="35">
        <f t="shared" si="32"/>
        <v>78.858350951374206</v>
      </c>
      <c r="W62" s="35">
        <f t="shared" si="33"/>
        <v>86.072423398328695</v>
      </c>
      <c r="X62" s="35">
        <f t="shared" si="34"/>
        <v>35.069225650297099</v>
      </c>
      <c r="Y62" s="35">
        <f t="shared" si="35"/>
        <v>83.857646531741253</v>
      </c>
      <c r="Z62" s="35">
        <f t="shared" si="36"/>
        <v>91.071718978695728</v>
      </c>
      <c r="AA62" s="35">
        <f t="shared" si="37"/>
        <v>-4.9992955803670256</v>
      </c>
      <c r="AB62" s="35">
        <f t="shared" si="38"/>
        <v>-4.9992955803670469</v>
      </c>
      <c r="AC62" s="35">
        <f t="shared" si="39"/>
        <v>-4.9992955803670327</v>
      </c>
      <c r="AF62">
        <v>1.68</v>
      </c>
      <c r="AG62">
        <v>2.2200000000000002</v>
      </c>
      <c r="AJ62" t="s">
        <v>124</v>
      </c>
    </row>
    <row r="63" spans="1:36" ht="15" x14ac:dyDescent="0.25">
      <c r="A63">
        <v>1.43</v>
      </c>
      <c r="B63">
        <v>4.7300000000000004</v>
      </c>
      <c r="C63">
        <v>7.18</v>
      </c>
      <c r="D63" s="20">
        <f t="shared" si="3"/>
        <v>4.9992955803670469E-2</v>
      </c>
      <c r="E63" s="17">
        <f>IF(OR($A63="",$B63="",$C63=""),"",A63*'MPTO_working_3-way'!$I62)</f>
        <v>1.5014899267992488</v>
      </c>
      <c r="F63" s="21">
        <f>IF(OR($A63="",$B63="",$C63=""),"",B63*'MPTO_working_3-way'!$I62)</f>
        <v>4.9664666809513616</v>
      </c>
      <c r="G63" s="22">
        <f>IF(OR($A63="",$B63="",$C63=""),"",C63*'MPTO_working_3-way'!$I62)</f>
        <v>7.5389494226703535</v>
      </c>
      <c r="H63" s="17">
        <f>IF(OR($A63="",$B63="",$C63=""),"",'MPTO_working_3-way'!E62)</f>
        <v>1.4649087395185878</v>
      </c>
      <c r="I63" s="21">
        <f>IF(OR($A63="",$B63="",$C63=""),"",'MPTO_working_3-way'!F62)</f>
        <v>5.1347309265968919</v>
      </c>
      <c r="J63" s="22">
        <f>IF(OR($A63="",$B63="",$C63=""),"",'MPTO_working_3-way'!G62)</f>
        <v>8.1558453234087587</v>
      </c>
      <c r="K63" s="17">
        <f>IF(OR($A63="",$B63="",$C63=""),"",'OddsRatio_working_3-way'!H62)</f>
        <v>1.4760083449152457</v>
      </c>
      <c r="L63" s="21">
        <f>IF(OR($A63="",$B63="",$C63=""),"",'OddsRatio_working_3-way'!I62)</f>
        <v>5.1290956431020174</v>
      </c>
      <c r="M63" s="22">
        <f>IF(OR($A63="",$B63="",$C63=""),"",'OddsRatio_working_3-way'!J62)</f>
        <v>7.8412362129679511</v>
      </c>
      <c r="N63" s="23">
        <f t="shared" si="28"/>
        <v>66.600513406820966</v>
      </c>
      <c r="O63" s="24">
        <f t="shared" si="29"/>
        <v>20.135038936945872</v>
      </c>
      <c r="P63" s="24">
        <f t="shared" si="30"/>
        <v>13.264447656233147</v>
      </c>
      <c r="Q63" t="s">
        <v>87</v>
      </c>
      <c r="R63" t="s">
        <v>185</v>
      </c>
      <c r="S63" s="48" t="s">
        <v>279</v>
      </c>
      <c r="T63" s="35">
        <v>100</v>
      </c>
      <c r="U63" s="35">
        <f t="shared" si="31"/>
        <v>62.121212121212118</v>
      </c>
      <c r="V63" s="35">
        <f t="shared" si="32"/>
        <v>68.35443037974683</v>
      </c>
      <c r="W63" s="35">
        <f t="shared" si="33"/>
        <v>65.03496503496504</v>
      </c>
      <c r="X63" s="35">
        <f t="shared" si="34"/>
        <v>66.610604585288129</v>
      </c>
      <c r="Y63" s="35">
        <f t="shared" si="35"/>
        <v>72.843822843822849</v>
      </c>
      <c r="Z63" s="35">
        <f t="shared" si="36"/>
        <v>69.524357499041045</v>
      </c>
      <c r="AA63" s="35">
        <f t="shared" si="37"/>
        <v>-4.4893924640760119</v>
      </c>
      <c r="AB63" s="35">
        <f t="shared" si="38"/>
        <v>-4.489392464076019</v>
      </c>
      <c r="AC63" s="35">
        <f t="shared" si="39"/>
        <v>-4.4893924640760048</v>
      </c>
      <c r="AF63">
        <v>1.68</v>
      </c>
      <c r="AG63">
        <v>2.2000000000000002</v>
      </c>
      <c r="AJ63" t="s">
        <v>124</v>
      </c>
    </row>
    <row r="64" spans="1:36" ht="15" x14ac:dyDescent="0.25">
      <c r="A64">
        <v>2.64</v>
      </c>
      <c r="B64">
        <v>3.16</v>
      </c>
      <c r="C64">
        <v>2.86</v>
      </c>
      <c r="D64" s="20">
        <f t="shared" si="3"/>
        <v>4.489392464076003E-2</v>
      </c>
      <c r="E64" s="17">
        <f>IF(OR($A64="",$B64="",$C64=""),"",A64*'MPTO_working_3-way'!$I63)</f>
        <v>2.7585199610516065</v>
      </c>
      <c r="F64" s="21">
        <f>IF(OR($A64="",$B64="",$C64=""),"",B64*'MPTO_working_3-way'!$I63)</f>
        <v>3.3018648018648018</v>
      </c>
      <c r="G64" s="22">
        <f>IF(OR($A64="",$B64="",$C64=""),"",C64*'MPTO_working_3-way'!$I63)</f>
        <v>2.9883966244725735</v>
      </c>
      <c r="H64" s="17">
        <f>IF(OR($A64="",$B64="",$C64=""),"",'MPTO_working_3-way'!E63)</f>
        <v>2.748587494255359</v>
      </c>
      <c r="I64" s="21">
        <f>IF(OR($A64="",$B64="",$C64=""),"",'MPTO_working_3-way'!F63)</f>
        <v>3.3168479945193861</v>
      </c>
      <c r="J64" s="22">
        <f>IF(OR($A64="",$B64="",$C64=""),"",'MPTO_working_3-way'!G63)</f>
        <v>2.9878778083077417</v>
      </c>
      <c r="K64" s="17">
        <f>IF(OR($A64="",$B64="",$C64=""),"",'OddsRatio_working_3-way'!H63)</f>
        <v>2.7533060668653215</v>
      </c>
      <c r="L64" s="21">
        <f>IF(OR($A64="",$B64="",$C64=""),"",'OddsRatio_working_3-way'!I63)</f>
        <v>3.3092323807494477</v>
      </c>
      <c r="M64" s="22">
        <f>IF(OR($A64="",$B64="",$C64=""),"",'OddsRatio_working_3-way'!J63)</f>
        <v>2.9885056612009122</v>
      </c>
      <c r="N64" s="23">
        <f t="shared" si="28"/>
        <v>36.251323685139432</v>
      </c>
      <c r="O64" s="24">
        <f t="shared" si="29"/>
        <v>30.285915990116486</v>
      </c>
      <c r="P64" s="24">
        <f t="shared" si="30"/>
        <v>33.462760324744089</v>
      </c>
      <c r="Q64" t="s">
        <v>98</v>
      </c>
      <c r="R64" t="s">
        <v>186</v>
      </c>
      <c r="S64" s="48" t="s">
        <v>279</v>
      </c>
      <c r="T64" s="35">
        <v>100</v>
      </c>
      <c r="U64" s="35">
        <f t="shared" si="31"/>
        <v>50.73891625615763</v>
      </c>
      <c r="V64" s="35">
        <f t="shared" si="32"/>
        <v>71.671388101982998</v>
      </c>
      <c r="W64" s="35">
        <f t="shared" si="33"/>
        <v>72.972972972972968</v>
      </c>
      <c r="X64" s="35">
        <f t="shared" si="34"/>
        <v>55.355638925044026</v>
      </c>
      <c r="Y64" s="35">
        <f t="shared" si="35"/>
        <v>76.288110770869395</v>
      </c>
      <c r="Z64" s="35">
        <f t="shared" si="36"/>
        <v>77.589695641859365</v>
      </c>
      <c r="AA64" s="35">
        <f t="shared" si="37"/>
        <v>-4.6167226688863963</v>
      </c>
      <c r="AB64" s="35">
        <f t="shared" si="38"/>
        <v>-4.6167226688863963</v>
      </c>
      <c r="AC64" s="35">
        <f t="shared" si="39"/>
        <v>-4.6167226688863963</v>
      </c>
      <c r="AF64">
        <v>2.16</v>
      </c>
      <c r="AG64">
        <v>1.71</v>
      </c>
      <c r="AJ64" t="s">
        <v>125</v>
      </c>
    </row>
    <row r="65" spans="1:36" ht="15" x14ac:dyDescent="0.25">
      <c r="A65">
        <v>2.0299999999999998</v>
      </c>
      <c r="B65">
        <v>3.53</v>
      </c>
      <c r="C65">
        <v>3.7</v>
      </c>
      <c r="D65" s="20">
        <f t="shared" si="3"/>
        <v>4.6167226688863972E-2</v>
      </c>
      <c r="E65" s="17">
        <f>IF(OR($A65="",$B65="",$C65=""),"",A65*'MPTO_working_3-way'!$I64)</f>
        <v>2.1237194701783935</v>
      </c>
      <c r="F65" s="21">
        <f>IF(OR($A65="",$B65="",$C65=""),"",B65*'MPTO_working_3-way'!$I64)</f>
        <v>3.6929703102116895</v>
      </c>
      <c r="G65" s="22">
        <f>IF(OR($A65="",$B65="",$C65=""),"",C65*'MPTO_working_3-way'!$I64)</f>
        <v>3.8708187387487967</v>
      </c>
      <c r="H65" s="17">
        <f>IF(OR($A65="",$B65="",$C65=""),"",'MPTO_working_3-way'!E64)</f>
        <v>2.0954618583822042</v>
      </c>
      <c r="I65" s="21">
        <f>IF(OR($A65="",$B65="",$C65=""),"",'MPTO_working_3-way'!F64)</f>
        <v>3.7327772910230594</v>
      </c>
      <c r="J65" s="22">
        <f>IF(OR($A65="",$B65="",$C65=""),"",'MPTO_working_3-way'!G64)</f>
        <v>3.92339655009981</v>
      </c>
      <c r="K65" s="17">
        <f>IF(OR($A65="",$B65="",$C65=""),"",'OddsRatio_working_3-way'!H64)</f>
        <v>2.1066125204968715</v>
      </c>
      <c r="L65" s="21">
        <f>IF(OR($A65="",$B65="",$C65=""),"",'OddsRatio_working_3-way'!I64)</f>
        <v>3.7181841522884325</v>
      </c>
      <c r="M65" s="22">
        <f>IF(OR($A65="",$B65="",$C65=""),"",'OddsRatio_working_3-way'!J64)</f>
        <v>3.9008289372248099</v>
      </c>
      <c r="N65" s="23">
        <f t="shared" si="28"/>
        <v>47.087198381997204</v>
      </c>
      <c r="O65" s="24">
        <f t="shared" si="29"/>
        <v>27.078473857069206</v>
      </c>
      <c r="P65" s="24">
        <f t="shared" si="30"/>
        <v>25.834327760933597</v>
      </c>
      <c r="Q65" t="s">
        <v>187</v>
      </c>
      <c r="R65" t="s">
        <v>155</v>
      </c>
      <c r="S65" s="48" t="s">
        <v>279</v>
      </c>
      <c r="T65" s="35">
        <v>100</v>
      </c>
      <c r="U65" s="35">
        <f t="shared" si="31"/>
        <v>35.897435897435898</v>
      </c>
      <c r="V65" s="35">
        <f t="shared" si="32"/>
        <v>76.30331753554502</v>
      </c>
      <c r="W65" s="35">
        <f t="shared" si="33"/>
        <v>82.668977469670722</v>
      </c>
      <c r="X65" s="35">
        <f t="shared" si="34"/>
        <v>41.027704994784266</v>
      </c>
      <c r="Y65" s="35">
        <f t="shared" si="35"/>
        <v>81.43358663289338</v>
      </c>
      <c r="Z65" s="35">
        <f t="shared" si="36"/>
        <v>87.799246567019068</v>
      </c>
      <c r="AA65" s="35">
        <f t="shared" si="37"/>
        <v>-5.1302690973483678</v>
      </c>
      <c r="AB65" s="35">
        <f t="shared" si="38"/>
        <v>-5.1302690973483607</v>
      </c>
      <c r="AC65" s="35">
        <f t="shared" si="39"/>
        <v>-5.1302690973483465</v>
      </c>
      <c r="AF65">
        <v>2.04</v>
      </c>
      <c r="AG65">
        <v>1.79</v>
      </c>
      <c r="AJ65" t="s">
        <v>125</v>
      </c>
    </row>
    <row r="66" spans="1:36" ht="15" x14ac:dyDescent="0.25">
      <c r="A66">
        <v>1.56</v>
      </c>
      <c r="B66">
        <v>4.22</v>
      </c>
      <c r="C66">
        <v>5.77</v>
      </c>
      <c r="D66" s="20">
        <f t="shared" si="3"/>
        <v>5.1302690973483722E-2</v>
      </c>
      <c r="E66" s="17">
        <f>IF(OR($A66="",$B66="",$C66=""),"",A66*'MPTO_working_3-way'!$I65)</f>
        <v>1.6400321979186347</v>
      </c>
      <c r="F66" s="21">
        <f>IF(OR($A66="",$B66="",$C66=""),"",B66*'MPTO_working_3-way'!$I65)</f>
        <v>4.4364973559081013</v>
      </c>
      <c r="G66" s="22">
        <f>IF(OR($A66="",$B66="",$C66=""),"",C66*'MPTO_working_3-way'!$I65)</f>
        <v>6.066016526917001</v>
      </c>
      <c r="H66" s="17">
        <f>IF(OR($A66="",$B66="",$C66=""),"",'MPTO_working_3-way'!E65)</f>
        <v>1.6027573991275095</v>
      </c>
      <c r="I66" s="21">
        <f>IF(OR($A66="",$B66="",$C66=""),"",'MPTO_working_3-way'!F65)</f>
        <v>4.5482263244374428</v>
      </c>
      <c r="J66" s="22">
        <f>IF(OR($A66="",$B66="",$C66=""),"",'MPTO_working_3-way'!G65)</f>
        <v>6.4016663460829761</v>
      </c>
      <c r="K66" s="17">
        <f>IF(OR($A66="",$B66="",$C66=""),"",'OddsRatio_working_3-way'!H65)</f>
        <v>1.6149283840565667</v>
      </c>
      <c r="L66" s="21">
        <f>IF(OR($A66="",$B66="",$C66=""),"",'OddsRatio_working_3-way'!I65)</f>
        <v>4.5358382083252593</v>
      </c>
      <c r="M66" s="22">
        <f>IF(OR($A66="",$B66="",$C66=""),"",'OddsRatio_working_3-way'!J65)</f>
        <v>6.2378721284818281</v>
      </c>
      <c r="N66" s="23">
        <f t="shared" si="28"/>
        <v>60.974412652940615</v>
      </c>
      <c r="O66" s="24">
        <f t="shared" si="29"/>
        <v>22.540304203456721</v>
      </c>
      <c r="P66" s="24">
        <f t="shared" si="30"/>
        <v>16.485283143602661</v>
      </c>
      <c r="Q66" t="s">
        <v>188</v>
      </c>
      <c r="R66" t="s">
        <v>157</v>
      </c>
      <c r="S66" s="48" t="s">
        <v>279</v>
      </c>
      <c r="T66" s="35">
        <v>100</v>
      </c>
      <c r="U66" s="35">
        <f t="shared" si="31"/>
        <v>62.686567164179095</v>
      </c>
      <c r="V66" s="35">
        <f t="shared" si="32"/>
        <v>69.325153374233125</v>
      </c>
      <c r="W66" s="35">
        <f t="shared" si="33"/>
        <v>63.63636363636364</v>
      </c>
      <c r="X66" s="35">
        <f t="shared" si="34"/>
        <v>67.038482989403235</v>
      </c>
      <c r="Y66" s="35">
        <f t="shared" si="35"/>
        <v>73.67706919945725</v>
      </c>
      <c r="Z66" s="35">
        <f t="shared" si="36"/>
        <v>67.988279461587766</v>
      </c>
      <c r="AA66" s="35">
        <f t="shared" si="37"/>
        <v>-4.3519158252241397</v>
      </c>
      <c r="AB66" s="35">
        <f t="shared" si="38"/>
        <v>-4.3519158252241255</v>
      </c>
      <c r="AC66" s="35">
        <f t="shared" si="39"/>
        <v>-4.3519158252241255</v>
      </c>
      <c r="AF66">
        <v>1.87</v>
      </c>
      <c r="AG66">
        <v>1.97</v>
      </c>
      <c r="AJ66" t="s">
        <v>125</v>
      </c>
    </row>
    <row r="67" spans="1:36" ht="15" x14ac:dyDescent="0.25">
      <c r="A67">
        <v>2.68</v>
      </c>
      <c r="B67">
        <v>3.26</v>
      </c>
      <c r="C67">
        <v>2.75</v>
      </c>
      <c r="D67" s="20">
        <f t="shared" si="3"/>
        <v>4.3519158252241397E-2</v>
      </c>
      <c r="E67" s="17">
        <f>IF(OR($A67="",$B67="",$C67=""),"",A67*'MPTO_working_3-way'!$I66)</f>
        <v>2.7966313441160069</v>
      </c>
      <c r="F67" s="21">
        <f>IF(OR($A67="",$B67="",$C67=""),"",B67*'MPTO_working_3-way'!$I66)</f>
        <v>3.4018724559023066</v>
      </c>
      <c r="G67" s="22">
        <f>IF(OR($A67="",$B67="",$C67=""),"",C67*'MPTO_working_3-way'!$I66)</f>
        <v>2.8696776851936638</v>
      </c>
      <c r="H67" s="17">
        <f>IF(OR($A67="",$B67="",$C67=""),"",'MPTO_working_3-way'!E66)</f>
        <v>2.7884051467345472</v>
      </c>
      <c r="I67" s="21">
        <f>IF(OR($A67="",$B67="",$C67=""),"",'MPTO_working_3-way'!F66)</f>
        <v>3.4218207022274547</v>
      </c>
      <c r="J67" s="22">
        <f>IF(OR($A67="",$B67="",$C67=""),"",'MPTO_working_3-way'!G66)</f>
        <v>2.8642627797558498</v>
      </c>
      <c r="K67" s="17">
        <f>IF(OR($A67="",$B67="",$C67=""),"",'OddsRatio_working_3-way'!H66)</f>
        <v>2.7925429145231373</v>
      </c>
      <c r="L67" s="21">
        <f>IF(OR($A67="",$B67="",$C67=""),"",'OddsRatio_working_3-way'!I66)</f>
        <v>3.4113970159656484</v>
      </c>
      <c r="M67" s="22">
        <f>IF(OR($A67="",$B67="",$C67=""),"",'OddsRatio_working_3-way'!J66)</f>
        <v>2.8672322026282679</v>
      </c>
      <c r="N67" s="23">
        <f t="shared" si="28"/>
        <v>35.757305019982603</v>
      </c>
      <c r="O67" s="24">
        <f t="shared" si="29"/>
        <v>29.395575905997973</v>
      </c>
      <c r="P67" s="24">
        <f t="shared" si="30"/>
        <v>34.84711907401941</v>
      </c>
      <c r="Q67" t="s">
        <v>189</v>
      </c>
      <c r="R67" t="s">
        <v>153</v>
      </c>
      <c r="S67" s="48" t="s">
        <v>279</v>
      </c>
      <c r="T67" s="35">
        <v>100</v>
      </c>
      <c r="U67" s="35">
        <f t="shared" si="31"/>
        <v>52.830188679245275</v>
      </c>
      <c r="V67" s="35">
        <f t="shared" si="32"/>
        <v>72.29916897506925</v>
      </c>
      <c r="W67" s="35">
        <f t="shared" si="33"/>
        <v>70.238095238095241</v>
      </c>
      <c r="X67" s="35">
        <f t="shared" si="34"/>
        <v>57.462735786835516</v>
      </c>
      <c r="Y67" s="35">
        <f t="shared" si="35"/>
        <v>76.931716082659477</v>
      </c>
      <c r="Z67" s="35">
        <f t="shared" si="36"/>
        <v>74.870642345685454</v>
      </c>
      <c r="AA67" s="35">
        <f t="shared" si="37"/>
        <v>-4.6325471075902414</v>
      </c>
      <c r="AB67" s="35">
        <f t="shared" si="38"/>
        <v>-4.6325471075902271</v>
      </c>
      <c r="AC67" s="35">
        <f t="shared" si="39"/>
        <v>-4.6325471075902129</v>
      </c>
      <c r="AF67">
        <v>1.97</v>
      </c>
      <c r="AG67">
        <v>1.86</v>
      </c>
      <c r="AJ67" t="s">
        <v>125</v>
      </c>
    </row>
    <row r="68" spans="1:36" ht="15" x14ac:dyDescent="0.25">
      <c r="A68">
        <v>2.12</v>
      </c>
      <c r="B68">
        <v>3.61</v>
      </c>
      <c r="C68">
        <v>3.36</v>
      </c>
      <c r="D68" s="20">
        <f t="shared" ref="D68:D131" si="40">IF(OR($A68="",$B68="",$C68=""),"",(1/A68)+(1/B68)+(1/C68)-1)</f>
        <v>4.6325471075902236E-2</v>
      </c>
      <c r="E68" s="17">
        <f>IF(OR($A68="",$B68="",$C68=""),"",A68*'MPTO_working_3-way'!$I67)</f>
        <v>2.218209998680913</v>
      </c>
      <c r="F68" s="21">
        <f>IF(OR($A68="",$B68="",$C68=""),"",B68*'MPTO_working_3-way'!$I67)</f>
        <v>3.777234950584007</v>
      </c>
      <c r="G68" s="22">
        <f>IF(OR($A68="",$B68="",$C68=""),"",C68*'MPTO_working_3-way'!$I67)</f>
        <v>3.5156535828150313</v>
      </c>
      <c r="H68" s="17">
        <f>IF(OR($A68="",$B68="",$C68=""),"",'MPTO_working_3-way'!E67)</f>
        <v>2.1917506081104734</v>
      </c>
      <c r="I68" s="21">
        <f>IF(OR($A68="",$B68="",$C68=""),"",'MPTO_working_3-way'!F67)</f>
        <v>3.8231197473411109</v>
      </c>
      <c r="J68" s="22">
        <f>IF(OR($A68="",$B68="",$C68=""),"",'MPTO_working_3-way'!G67)</f>
        <v>3.5438721314319062</v>
      </c>
      <c r="K68" s="17">
        <f>IF(OR($A68="",$B68="",$C68=""),"",'OddsRatio_working_3-way'!H67)</f>
        <v>2.2025181322417171</v>
      </c>
      <c r="L68" s="21">
        <f>IF(OR($A68="",$B68="",$C68=""),"",'OddsRatio_working_3-way'!I67)</f>
        <v>3.8022967188847154</v>
      </c>
      <c r="M68" s="22">
        <f>IF(OR($A68="",$B68="",$C68=""),"",'OddsRatio_working_3-way'!J67)</f>
        <v>3.5338774929379047</v>
      </c>
      <c r="N68" s="23">
        <f t="shared" si="28"/>
        <v>45.081394484501594</v>
      </c>
      <c r="O68" s="24">
        <f t="shared" si="29"/>
        <v>26.474392328848584</v>
      </c>
      <c r="P68" s="24">
        <f t="shared" si="30"/>
        <v>28.444213186649819</v>
      </c>
      <c r="Q68" t="s">
        <v>95</v>
      </c>
      <c r="R68" t="s">
        <v>96</v>
      </c>
      <c r="S68" s="48" t="s">
        <v>279</v>
      </c>
      <c r="T68" s="35">
        <v>100</v>
      </c>
      <c r="U68" s="35">
        <f t="shared" si="31"/>
        <v>49.494949494949495</v>
      </c>
      <c r="V68" s="35">
        <f t="shared" si="32"/>
        <v>72.14484679665739</v>
      </c>
      <c r="W68" s="35">
        <f t="shared" si="33"/>
        <v>73.68421052631578</v>
      </c>
      <c r="X68" s="35">
        <f t="shared" si="34"/>
        <v>54.170942677026822</v>
      </c>
      <c r="Y68" s="35">
        <f t="shared" si="35"/>
        <v>76.820839978734725</v>
      </c>
      <c r="Z68" s="35">
        <f t="shared" si="36"/>
        <v>78.360203708393129</v>
      </c>
      <c r="AA68" s="35">
        <f t="shared" si="37"/>
        <v>-4.6759931820773275</v>
      </c>
      <c r="AB68" s="35">
        <f t="shared" si="38"/>
        <v>-4.6759931820773346</v>
      </c>
      <c r="AC68" s="35">
        <f t="shared" si="39"/>
        <v>-4.6759931820773488</v>
      </c>
      <c r="AF68">
        <v>1.99</v>
      </c>
      <c r="AG68">
        <v>1.85</v>
      </c>
      <c r="AJ68" t="s">
        <v>125</v>
      </c>
    </row>
    <row r="69" spans="1:36" ht="15" x14ac:dyDescent="0.25">
      <c r="A69">
        <v>1.98</v>
      </c>
      <c r="B69">
        <v>3.59</v>
      </c>
      <c r="C69">
        <v>3.8</v>
      </c>
      <c r="D69" s="20">
        <f t="shared" si="40"/>
        <v>4.6759931820773426E-2</v>
      </c>
      <c r="E69" s="17">
        <f>IF(OR($A69="",$B69="",$C69=""),"",A69*'MPTO_working_3-way'!$I68)</f>
        <v>2.0725846650051314</v>
      </c>
      <c r="F69" s="21">
        <f>IF(OR($A69="",$B69="",$C69=""),"",B69*'MPTO_working_3-way'!$I68)</f>
        <v>3.7578681552365762</v>
      </c>
      <c r="G69" s="22">
        <f>IF(OR($A69="",$B69="",$C69=""),"",C69*'MPTO_working_3-way'!$I68)</f>
        <v>3.9776877409189386</v>
      </c>
      <c r="H69" s="17">
        <f>IF(OR($A69="",$B69="",$C69=""),"",'MPTO_working_3-way'!E68)</f>
        <v>2.0430517540798769</v>
      </c>
      <c r="I69" s="21">
        <f>IF(OR($A69="",$B69="",$C69=""),"",'MPTO_working_3-way'!F68)</f>
        <v>3.8027890615027671</v>
      </c>
      <c r="J69" s="22">
        <f>IF(OR($A69="",$B69="",$C69=""),"",'MPTO_working_3-way'!G68)</f>
        <v>4.0392412155385724</v>
      </c>
      <c r="K69" s="17">
        <f>IF(OR($A69="",$B69="",$C69=""),"",'OddsRatio_working_3-way'!H68)</f>
        <v>2.05450696379414</v>
      </c>
      <c r="L69" s="21">
        <f>IF(OR($A69="",$B69="",$C69=""),"",'OddsRatio_working_3-way'!I68)</f>
        <v>3.7869112614559417</v>
      </c>
      <c r="M69" s="22">
        <f>IF(OR($A69="",$B69="",$C69=""),"",'OddsRatio_working_3-way'!J68)</f>
        <v>4.0128770394118289</v>
      </c>
      <c r="N69" s="23">
        <f t="shared" si="28"/>
        <v>48.248933656832023</v>
      </c>
      <c r="O69" s="24">
        <f t="shared" si="29"/>
        <v>26.610832490397605</v>
      </c>
      <c r="P69" s="24">
        <f t="shared" si="30"/>
        <v>25.140233852770372</v>
      </c>
      <c r="Q69" t="s">
        <v>190</v>
      </c>
      <c r="R69" t="s">
        <v>191</v>
      </c>
      <c r="S69" s="48" t="s">
        <v>279</v>
      </c>
      <c r="T69" s="35">
        <v>100</v>
      </c>
      <c r="U69" s="35">
        <f t="shared" si="31"/>
        <v>65.517241379310349</v>
      </c>
      <c r="V69" s="35">
        <f t="shared" si="32"/>
        <v>68.75</v>
      </c>
      <c r="W69" s="35">
        <f t="shared" si="33"/>
        <v>61.389961389961393</v>
      </c>
      <c r="X69" s="35">
        <f t="shared" si="34"/>
        <v>69.860038610038615</v>
      </c>
      <c r="Y69" s="35">
        <f t="shared" si="35"/>
        <v>73.092797230728266</v>
      </c>
      <c r="Z69" s="35">
        <f t="shared" si="36"/>
        <v>65.732758620689651</v>
      </c>
      <c r="AA69" s="35">
        <f t="shared" si="37"/>
        <v>-4.3427972307282658</v>
      </c>
      <c r="AB69" s="35">
        <f t="shared" si="38"/>
        <v>-4.3427972307282658</v>
      </c>
      <c r="AC69" s="35">
        <f t="shared" si="39"/>
        <v>-4.3427972307282587</v>
      </c>
      <c r="AF69">
        <v>2.0499999999999998</v>
      </c>
      <c r="AG69">
        <v>1.81</v>
      </c>
      <c r="AJ69" t="s">
        <v>125</v>
      </c>
    </row>
    <row r="70" spans="1:36" ht="15" x14ac:dyDescent="0.25">
      <c r="A70">
        <v>2.9</v>
      </c>
      <c r="B70">
        <v>3.2</v>
      </c>
      <c r="C70">
        <v>2.59</v>
      </c>
      <c r="D70" s="20">
        <f t="shared" si="40"/>
        <v>4.342797230728257E-2</v>
      </c>
      <c r="E70" s="17">
        <f>IF(OR($A70="",$B70="",$C70=""),"",A70*'MPTO_working_3-way'!$I69)</f>
        <v>3.0259411196911192</v>
      </c>
      <c r="F70" s="21">
        <f>IF(OR($A70="",$B70="",$C70=""),"",B70*'MPTO_working_3-way'!$I69)</f>
        <v>3.3389695113833042</v>
      </c>
      <c r="G70" s="22">
        <f>IF(OR($A70="",$B70="",$C70=""),"",C70*'MPTO_working_3-way'!$I69)</f>
        <v>2.7024784482758619</v>
      </c>
      <c r="H70" s="17">
        <f>IF(OR($A70="",$B70="",$C70=""),"",'MPTO_working_3-way'!E69)</f>
        <v>3.0270778582883429</v>
      </c>
      <c r="I70" s="21">
        <f>IF(OR($A70="",$B70="",$C70=""),"",'MPTO_working_3-way'!F69)</f>
        <v>3.3554343577238801</v>
      </c>
      <c r="J70" s="22">
        <f>IF(OR($A70="",$B70="",$C70=""),"",'MPTO_working_3-way'!G69)</f>
        <v>2.6908890066501967</v>
      </c>
      <c r="K70" s="17">
        <f>IF(OR($A70="",$B70="",$C70=""),"",'OddsRatio_working_3-way'!H69)</f>
        <v>3.0270363978396615</v>
      </c>
      <c r="L70" s="21">
        <f>IF(OR($A70="",$B70="",$C70=""),"",'OddsRatio_working_3-way'!I69)</f>
        <v>3.3470947764459247</v>
      </c>
      <c r="M70" s="22">
        <f>IF(OR($A70="",$B70="",$C70=""),"",'OddsRatio_working_3-way'!J69)</f>
        <v>2.6963094066131905</v>
      </c>
      <c r="N70" s="23">
        <f t="shared" si="28"/>
        <v>33.047569679811801</v>
      </c>
      <c r="O70" s="24">
        <f t="shared" si="29"/>
        <v>29.94936002232944</v>
      </c>
      <c r="P70" s="24">
        <f t="shared" si="30"/>
        <v>37.00307029785877</v>
      </c>
      <c r="Q70" t="s">
        <v>192</v>
      </c>
      <c r="R70" t="s">
        <v>193</v>
      </c>
      <c r="S70" s="48" t="s">
        <v>279</v>
      </c>
      <c r="T70" s="35">
        <v>100</v>
      </c>
      <c r="U70" s="35">
        <f t="shared" si="31"/>
        <v>62.406015037593981</v>
      </c>
      <c r="V70" s="35">
        <f t="shared" si="32"/>
        <v>69.969969969969966</v>
      </c>
      <c r="W70" s="35">
        <f t="shared" si="33"/>
        <v>63.235294117647051</v>
      </c>
      <c r="X70" s="35">
        <f t="shared" si="34"/>
        <v>66.794735912382961</v>
      </c>
      <c r="Y70" s="35">
        <f t="shared" si="35"/>
        <v>74.358690844758939</v>
      </c>
      <c r="Z70" s="35">
        <f t="shared" si="36"/>
        <v>67.624014992436045</v>
      </c>
      <c r="AA70" s="35">
        <f t="shared" si="37"/>
        <v>-4.3887208747889801</v>
      </c>
      <c r="AB70" s="35">
        <f t="shared" si="38"/>
        <v>-4.388720874788973</v>
      </c>
      <c r="AC70" s="35">
        <f t="shared" si="39"/>
        <v>-4.3887208747889943</v>
      </c>
      <c r="AF70">
        <v>2.2799999999999998</v>
      </c>
      <c r="AG70">
        <v>1.65</v>
      </c>
      <c r="AJ70" t="s">
        <v>125</v>
      </c>
    </row>
    <row r="71" spans="1:36" ht="15" x14ac:dyDescent="0.25">
      <c r="A71">
        <v>2.66</v>
      </c>
      <c r="B71">
        <v>3.33</v>
      </c>
      <c r="C71">
        <v>2.72</v>
      </c>
      <c r="D71" s="20">
        <f t="shared" si="40"/>
        <v>4.3887208747889872E-2</v>
      </c>
      <c r="E71" s="17">
        <f>IF(OR($A71="",$B71="",$C71=""),"",A71*'MPTO_working_3-way'!$I70)</f>
        <v>2.7767399752693871</v>
      </c>
      <c r="F71" s="21">
        <f>IF(OR($A71="",$B71="",$C71=""),"",B71*'MPTO_working_3-way'!$I70)</f>
        <v>3.4761444051304733</v>
      </c>
      <c r="G71" s="22">
        <f>IF(OR($A71="",$B71="",$C71=""),"",C71*'MPTO_working_3-way'!$I70)</f>
        <v>2.8393732077942606</v>
      </c>
      <c r="H71" s="17">
        <f>IF(OR($A71="",$B71="",$C71=""),"",'MPTO_working_3-way'!E70)</f>
        <v>2.7677004264454377</v>
      </c>
      <c r="I71" s="21">
        <f>IF(OR($A71="",$B71="",$C71=""),"",'MPTO_working_3-way'!F70)</f>
        <v>3.5005275031993079</v>
      </c>
      <c r="J71" s="22">
        <f>IF(OR($A71="",$B71="",$C71=""),"",'MPTO_working_3-way'!G70)</f>
        <v>2.8327168316558509</v>
      </c>
      <c r="K71" s="17">
        <f>IF(OR($A71="",$B71="",$C71=""),"",'OddsRatio_working_3-way'!H70)</f>
        <v>2.7723106787845451</v>
      </c>
      <c r="L71" s="21">
        <f>IF(OR($A71="",$B71="",$C71=""),"",'OddsRatio_working_3-way'!I70)</f>
        <v>3.4876408925108366</v>
      </c>
      <c r="M71" s="22">
        <f>IF(OR($A71="",$B71="",$C71=""),"",'OddsRatio_working_3-way'!J70)</f>
        <v>2.8363701009092872</v>
      </c>
      <c r="N71" s="23">
        <f t="shared" si="28"/>
        <v>36.01345494739688</v>
      </c>
      <c r="O71" s="24">
        <f t="shared" si="29"/>
        <v>28.767504552575286</v>
      </c>
      <c r="P71" s="24">
        <f t="shared" si="30"/>
        <v>35.21904050002783</v>
      </c>
      <c r="Q71" t="s">
        <v>154</v>
      </c>
      <c r="R71" t="s">
        <v>194</v>
      </c>
      <c r="S71" s="48" t="s">
        <v>279</v>
      </c>
      <c r="T71" s="35">
        <v>100</v>
      </c>
      <c r="U71" s="35">
        <f t="shared" si="31"/>
        <v>53.917050691244242</v>
      </c>
      <c r="V71" s="35">
        <f t="shared" si="32"/>
        <v>71.014492753623188</v>
      </c>
      <c r="W71" s="35">
        <f t="shared" si="33"/>
        <v>70.501474926253692</v>
      </c>
      <c r="X71" s="35">
        <f t="shared" si="34"/>
        <v>58.484032320123127</v>
      </c>
      <c r="Y71" s="35">
        <f t="shared" si="35"/>
        <v>75.581474382502066</v>
      </c>
      <c r="Z71" s="35">
        <f t="shared" si="36"/>
        <v>75.06845655513257</v>
      </c>
      <c r="AA71" s="35">
        <f t="shared" si="37"/>
        <v>-4.5669816288788851</v>
      </c>
      <c r="AB71" s="35">
        <f t="shared" si="38"/>
        <v>-4.566981628878878</v>
      </c>
      <c r="AC71" s="35">
        <f t="shared" si="39"/>
        <v>-4.566981628878878</v>
      </c>
      <c r="AF71">
        <v>2.0499999999999998</v>
      </c>
      <c r="AG71">
        <v>1.79</v>
      </c>
      <c r="AJ71" t="s">
        <v>125</v>
      </c>
    </row>
    <row r="72" spans="1:36" ht="15" x14ac:dyDescent="0.25">
      <c r="A72">
        <v>2.17</v>
      </c>
      <c r="B72">
        <v>3.45</v>
      </c>
      <c r="C72">
        <v>3.39</v>
      </c>
      <c r="D72" s="20">
        <f t="shared" si="40"/>
        <v>4.5669816288788745E-2</v>
      </c>
      <c r="E72" s="17">
        <f>IF(OR($A72="",$B72="",$C72=""),"",A72*'MPTO_working_3-way'!$I71)</f>
        <v>2.2691035013466716</v>
      </c>
      <c r="F72" s="21">
        <f>IF(OR($A72="",$B72="",$C72=""),"",B72*'MPTO_working_3-way'!$I71)</f>
        <v>3.6075608661963212</v>
      </c>
      <c r="G72" s="22">
        <f>IF(OR($A72="",$B72="",$C72=""),"",C72*'MPTO_working_3-way'!$I71)</f>
        <v>3.5448206772189939</v>
      </c>
      <c r="H72" s="17">
        <f>IF(OR($A72="",$B72="",$C72=""),"",'MPTO_working_3-way'!E71)</f>
        <v>2.2441338403566315</v>
      </c>
      <c r="I72" s="21">
        <f>IF(OR($A72="",$B72="",$C72=""),"",'MPTO_working_3-way'!F71)</f>
        <v>3.6412389193888903</v>
      </c>
      <c r="J72" s="22">
        <f>IF(OR($A72="",$B72="",$C72=""),"",'MPTO_working_3-way'!G71)</f>
        <v>3.5744671411640181</v>
      </c>
      <c r="K72" s="17">
        <f>IF(OR($A72="",$B72="",$C72=""),"",'OddsRatio_working_3-way'!H71)</f>
        <v>2.2544313313957889</v>
      </c>
      <c r="L72" s="21">
        <f>IF(OR($A72="",$B72="",$C72=""),"",'OddsRatio_working_3-way'!I71)</f>
        <v>3.6268006512134034</v>
      </c>
      <c r="M72" s="22">
        <f>IF(OR($A72="",$B72="",$C72=""),"",'OddsRatio_working_3-way'!J71)</f>
        <v>3.5624708393469531</v>
      </c>
      <c r="N72" s="23">
        <f t="shared" si="28"/>
        <v>44.070268253806766</v>
      </c>
      <c r="O72" s="24">
        <f t="shared" si="29"/>
        <v>27.719560032104546</v>
      </c>
      <c r="P72" s="24">
        <f t="shared" si="30"/>
        <v>28.210171714088698</v>
      </c>
      <c r="Q72" t="s">
        <v>156</v>
      </c>
      <c r="R72" t="s">
        <v>195</v>
      </c>
      <c r="S72" s="48" t="s">
        <v>279</v>
      </c>
      <c r="T72" s="35">
        <v>100</v>
      </c>
      <c r="U72" s="35">
        <f t="shared" si="31"/>
        <v>62.962962962962962</v>
      </c>
      <c r="V72" s="35">
        <f t="shared" si="32"/>
        <v>68.253968253968253</v>
      </c>
      <c r="W72" s="35">
        <f t="shared" si="33"/>
        <v>64.412811387900362</v>
      </c>
      <c r="X72" s="35">
        <f t="shared" si="34"/>
        <v>67.333220358131385</v>
      </c>
      <c r="Y72" s="35">
        <f t="shared" si="35"/>
        <v>72.62422564913669</v>
      </c>
      <c r="Z72" s="35">
        <f t="shared" si="36"/>
        <v>68.783068783068785</v>
      </c>
      <c r="AA72" s="35">
        <f t="shared" si="37"/>
        <v>-4.3702573951684229</v>
      </c>
      <c r="AB72" s="35">
        <f t="shared" si="38"/>
        <v>-4.3702573951684371</v>
      </c>
      <c r="AC72" s="35">
        <f t="shared" si="39"/>
        <v>-4.3702573951684229</v>
      </c>
      <c r="AF72">
        <v>2.0499999999999998</v>
      </c>
      <c r="AG72">
        <v>1.79</v>
      </c>
      <c r="AJ72" t="s">
        <v>125</v>
      </c>
    </row>
    <row r="73" spans="1:36" ht="15" x14ac:dyDescent="0.25">
      <c r="A73">
        <v>2.7</v>
      </c>
      <c r="B73">
        <v>3.15</v>
      </c>
      <c r="C73">
        <v>2.81</v>
      </c>
      <c r="D73" s="20">
        <f t="shared" si="40"/>
        <v>4.3702573951684309E-2</v>
      </c>
      <c r="E73" s="17">
        <f>IF(OR($A73="",$B73="",$C73=""),"",A73*'MPTO_working_3-way'!$I72)</f>
        <v>2.8179969496695478</v>
      </c>
      <c r="F73" s="21">
        <f>IF(OR($A73="",$B73="",$C73=""),"",B73*'MPTO_working_3-way'!$I72)</f>
        <v>3.2876631079478056</v>
      </c>
      <c r="G73" s="22">
        <f>IF(OR($A73="",$B73="",$C73=""),"",C73*'MPTO_working_3-way'!$I72)</f>
        <v>2.9328042328042327</v>
      </c>
      <c r="H73" s="17">
        <f>IF(OR($A73="",$B73="",$C73=""),"",'MPTO_working_3-way'!E72)</f>
        <v>2.810545255693345</v>
      </c>
      <c r="I73" s="21">
        <f>IF(OR($A73="",$B73="",$C73=""),"",'MPTO_working_3-way'!F72)</f>
        <v>3.301498166145175</v>
      </c>
      <c r="J73" s="22">
        <f>IF(OR($A73="",$B73="",$C73=""),"",'MPTO_working_3-way'!G72)</f>
        <v>2.9299361886022179</v>
      </c>
      <c r="K73" s="17">
        <f>IF(OR($A73="",$B73="",$C73=""),"",'OddsRatio_working_3-way'!H72)</f>
        <v>2.8141873474676324</v>
      </c>
      <c r="L73" s="21">
        <f>IF(OR($A73="",$B73="",$C73=""),"",'OddsRatio_working_3-way'!I72)</f>
        <v>3.2944134100325946</v>
      </c>
      <c r="M73" s="22">
        <f>IF(OR($A73="",$B73="",$C73=""),"",'OddsRatio_working_3-way'!J72)</f>
        <v>2.9315759405390676</v>
      </c>
      <c r="N73" s="23">
        <f t="shared" si="28"/>
        <v>35.48619880930903</v>
      </c>
      <c r="O73" s="24">
        <f t="shared" si="29"/>
        <v>30.416741836550603</v>
      </c>
      <c r="P73" s="24">
        <f t="shared" si="30"/>
        <v>34.097059354140356</v>
      </c>
      <c r="Q73" t="s">
        <v>196</v>
      </c>
      <c r="R73" t="s">
        <v>197</v>
      </c>
      <c r="S73" s="48" t="s">
        <v>279</v>
      </c>
      <c r="T73" s="35">
        <v>100</v>
      </c>
      <c r="U73" s="35">
        <f t="shared" si="31"/>
        <v>21.875</v>
      </c>
      <c r="V73" s="35">
        <f t="shared" si="32"/>
        <v>80</v>
      </c>
      <c r="W73" s="35">
        <f t="shared" si="33"/>
        <v>88.235294117647058</v>
      </c>
      <c r="X73" s="35">
        <f t="shared" si="34"/>
        <v>31.764705882352938</v>
      </c>
      <c r="Y73" s="35">
        <f t="shared" si="35"/>
        <v>89.889705882352942</v>
      </c>
      <c r="Z73" s="35">
        <f t="shared" si="36"/>
        <v>98.125</v>
      </c>
      <c r="AA73" s="35">
        <f t="shared" si="37"/>
        <v>-9.8897058823529385</v>
      </c>
      <c r="AB73" s="35">
        <f t="shared" si="38"/>
        <v>-9.889705882352942</v>
      </c>
      <c r="AC73" s="35">
        <f t="shared" si="39"/>
        <v>-9.889705882352942</v>
      </c>
      <c r="AF73">
        <v>2.27</v>
      </c>
      <c r="AG73">
        <v>1.65</v>
      </c>
      <c r="AJ73" t="s">
        <v>125</v>
      </c>
    </row>
    <row r="74" spans="1:36" ht="15" x14ac:dyDescent="0.25">
      <c r="A74">
        <v>1.28</v>
      </c>
      <c r="B74">
        <v>5</v>
      </c>
      <c r="C74">
        <v>8.5</v>
      </c>
      <c r="D74" s="20">
        <f t="shared" si="40"/>
        <v>9.8897058823529393E-2</v>
      </c>
      <c r="E74" s="17">
        <f>IF(OR($A74="",$B74="",$C74=""),"",A74*'MPTO_working_3-way'!$I73)</f>
        <v>1.4065882352941177</v>
      </c>
      <c r="F74" s="21">
        <f>IF(OR($A74="",$B74="",$C74=""),"",B74*'MPTO_working_3-way'!$I73)</f>
        <v>5.4944852941176467</v>
      </c>
      <c r="G74" s="22">
        <f>IF(OR($A74="",$B74="",$C74=""),"",C74*'MPTO_working_3-way'!$I73)</f>
        <v>9.3406249999999993</v>
      </c>
      <c r="H74" s="17">
        <f>IF(OR($A74="",$B74="",$C74=""),"",'MPTO_working_3-way'!E73)</f>
        <v>1.3363904356370782</v>
      </c>
      <c r="I74" s="21">
        <f>IF(OR($A74="",$B74="",$C74=""),"",'MPTO_working_3-way'!F73)</f>
        <v>5.9867938371239902</v>
      </c>
      <c r="J74" s="22">
        <f>IF(OR($A74="",$B74="",$C74=""),"",'MPTO_working_3-way'!G73)</f>
        <v>11.808972503617943</v>
      </c>
      <c r="K74" s="17">
        <f>IF(OR($A74="",$B74="",$C74=""),"",'OddsRatio_working_3-way'!H73)</f>
        <v>1.35319260135195</v>
      </c>
      <c r="L74" s="21">
        <f>IF(OR($A74="",$B74="",$C74=""),"",'OddsRatio_working_3-way'!I73)</f>
        <v>6.0456085907421437</v>
      </c>
      <c r="M74" s="22">
        <f>IF(OR($A74="",$B74="",$C74=""),"",'OddsRatio_working_3-way'!J73)</f>
        <v>10.460516107641523</v>
      </c>
      <c r="N74" s="23">
        <f t="shared" si="28"/>
        <v>71.094011375041816</v>
      </c>
      <c r="O74" s="24">
        <f t="shared" si="29"/>
        <v>18.200066912010708</v>
      </c>
      <c r="P74" s="24">
        <f t="shared" si="30"/>
        <v>10.705921712947475</v>
      </c>
      <c r="Q74" t="s">
        <v>131</v>
      </c>
      <c r="R74" t="s">
        <v>198</v>
      </c>
      <c r="S74" s="48" t="s">
        <v>279</v>
      </c>
      <c r="T74" s="35">
        <v>100</v>
      </c>
      <c r="U74" s="35">
        <f t="shared" si="31"/>
        <v>67.637540453074436</v>
      </c>
      <c r="V74" s="35">
        <f t="shared" si="32"/>
        <v>69.696969696969703</v>
      </c>
      <c r="W74" s="35">
        <f t="shared" si="33"/>
        <v>59.349593495934961</v>
      </c>
      <c r="X74" s="35">
        <f t="shared" si="34"/>
        <v>70.953436807095343</v>
      </c>
      <c r="Y74" s="35">
        <f t="shared" si="35"/>
        <v>73.01286605099061</v>
      </c>
      <c r="Z74" s="35">
        <f t="shared" si="36"/>
        <v>62.665489849955883</v>
      </c>
      <c r="AA74" s="35">
        <f t="shared" si="37"/>
        <v>-3.3158963540209072</v>
      </c>
      <c r="AB74" s="35">
        <f t="shared" si="38"/>
        <v>-3.3158963540209072</v>
      </c>
      <c r="AC74" s="35">
        <f t="shared" si="39"/>
        <v>-3.3158963540209214</v>
      </c>
      <c r="AF74">
        <v>1.7</v>
      </c>
      <c r="AG74">
        <v>2.1</v>
      </c>
      <c r="AJ74" t="s">
        <v>126</v>
      </c>
    </row>
    <row r="75" spans="1:36" ht="15" x14ac:dyDescent="0.25">
      <c r="A75">
        <v>3.09</v>
      </c>
      <c r="B75">
        <v>3.3</v>
      </c>
      <c r="C75">
        <v>2.46</v>
      </c>
      <c r="D75" s="20">
        <f t="shared" si="40"/>
        <v>3.3158963540209196E-2</v>
      </c>
      <c r="E75" s="17">
        <f>IF(OR($A75="",$B75="",$C75=""),"",A75*'MPTO_working_3-way'!$I74)</f>
        <v>3.192461197339246</v>
      </c>
      <c r="F75" s="21">
        <f>IF(OR($A75="",$B75="",$C75=""),"",B75*'MPTO_working_3-way'!$I74)</f>
        <v>3.4094245796826903</v>
      </c>
      <c r="G75" s="22">
        <f>IF(OR($A75="",$B75="",$C75=""),"",C75*'MPTO_working_3-way'!$I74)</f>
        <v>2.5415710503089146</v>
      </c>
      <c r="H75" s="17">
        <f>IF(OR($A75="",$B75="",$C75=""),"",'MPTO_working_3-way'!E74)</f>
        <v>3.1992669059297976</v>
      </c>
      <c r="I75" s="21">
        <f>IF(OR($A75="",$B75="",$C75=""),"",'MPTO_working_3-way'!F74)</f>
        <v>3.4249236087786414</v>
      </c>
      <c r="J75" s="22">
        <f>IF(OR($A75="",$B75="",$C75=""),"",'MPTO_working_3-way'!G74)</f>
        <v>2.5287578101845414</v>
      </c>
      <c r="K75" s="17">
        <f>IF(OR($A75="",$B75="",$C75=""),"",'OddsRatio_working_3-way'!H74)</f>
        <v>3.1966678229712078</v>
      </c>
      <c r="L75" s="21">
        <f>IF(OR($A75="",$B75="",$C75=""),"",'OddsRatio_working_3-way'!I74)</f>
        <v>3.4173856425042</v>
      </c>
      <c r="M75" s="22">
        <f>IF(OR($A75="",$B75="",$C75=""),"",'OddsRatio_working_3-way'!J74)</f>
        <v>2.5345143643722317</v>
      </c>
      <c r="N75" s="23">
        <f t="shared" si="28"/>
        <v>31.323794971523821</v>
      </c>
      <c r="O75" s="24">
        <f t="shared" si="29"/>
        <v>29.330462564245032</v>
      </c>
      <c r="P75" s="24">
        <f t="shared" si="30"/>
        <v>39.345742464231137</v>
      </c>
      <c r="Q75" t="s">
        <v>78</v>
      </c>
      <c r="R75" t="s">
        <v>199</v>
      </c>
      <c r="S75" s="48" t="s">
        <v>280</v>
      </c>
      <c r="T75" s="35">
        <v>100</v>
      </c>
      <c r="U75" s="35">
        <f t="shared" si="31"/>
        <v>65.156794425087099</v>
      </c>
      <c r="V75" s="35">
        <f t="shared" si="32"/>
        <v>67.532467532467535</v>
      </c>
      <c r="W75" s="35">
        <f t="shared" si="33"/>
        <v>64.02877697841727</v>
      </c>
      <c r="X75" s="35">
        <f t="shared" si="34"/>
        <v>68.438755489115195</v>
      </c>
      <c r="Y75" s="35">
        <f t="shared" si="35"/>
        <v>70.814428596495631</v>
      </c>
      <c r="Z75" s="35">
        <f t="shared" si="36"/>
        <v>67.310738042445365</v>
      </c>
      <c r="AA75" s="35">
        <f t="shared" si="37"/>
        <v>-3.2819610640280956</v>
      </c>
      <c r="AB75" s="35">
        <f t="shared" si="38"/>
        <v>-3.2819610640280956</v>
      </c>
      <c r="AC75" s="35">
        <f t="shared" si="39"/>
        <v>-3.2819610640280956</v>
      </c>
      <c r="AF75">
        <v>2.11</v>
      </c>
      <c r="AG75">
        <v>1.78</v>
      </c>
      <c r="AJ75" t="s">
        <v>122</v>
      </c>
    </row>
    <row r="76" spans="1:36" ht="15" x14ac:dyDescent="0.25">
      <c r="A76">
        <v>2.87</v>
      </c>
      <c r="B76">
        <v>3.08</v>
      </c>
      <c r="C76">
        <v>2.78</v>
      </c>
      <c r="D76" s="20">
        <f t="shared" si="40"/>
        <v>3.2819610640280938E-2</v>
      </c>
      <c r="E76" s="17">
        <f>IF(OR($A76="",$B76="",$C76=""),"",A76*'MPTO_working_3-way'!$I75)</f>
        <v>2.9641922825376064</v>
      </c>
      <c r="F76" s="21">
        <f>IF(OR($A76="",$B76="",$C76=""),"",B76*'MPTO_working_3-way'!$I75)</f>
        <v>3.1810844007720656</v>
      </c>
      <c r="G76" s="22">
        <f>IF(OR($A76="",$B76="",$C76=""),"",C76*'MPTO_working_3-way'!$I75)</f>
        <v>2.8712385175799806</v>
      </c>
      <c r="H76" s="17">
        <f>IF(OR($A76="",$B76="",$C76=""),"",'MPTO_working_3-way'!E75)</f>
        <v>2.9630315689019531</v>
      </c>
      <c r="I76" s="21">
        <f>IF(OR($A76="",$B76="",$C76=""),"",'MPTO_working_3-way'!F75)</f>
        <v>3.1873987647177038</v>
      </c>
      <c r="J76" s="22">
        <f>IF(OR($A76="",$B76="",$C76=""),"",'MPTO_working_3-way'!G75)</f>
        <v>2.8671996828909196</v>
      </c>
      <c r="K76" s="17">
        <f>IF(OR($A76="",$B76="",$C76=""),"",'OddsRatio_working_3-way'!H75)</f>
        <v>2.9636848268609208</v>
      </c>
      <c r="L76" s="21">
        <f>IF(OR($A76="",$B76="",$C76=""),"",'OddsRatio_working_3-way'!I75)</f>
        <v>3.184205582818564</v>
      </c>
      <c r="M76" s="22">
        <f>IF(OR($A76="",$B76="",$C76=""),"",'OddsRatio_working_3-way'!J75)</f>
        <v>2.869175931450501</v>
      </c>
      <c r="N76" s="23">
        <f t="shared" si="28"/>
        <v>33.736003088973462</v>
      </c>
      <c r="O76" s="24">
        <f t="shared" si="29"/>
        <v>31.435821060179819</v>
      </c>
      <c r="P76" s="24">
        <f t="shared" si="30"/>
        <v>34.828175850846712</v>
      </c>
      <c r="Q76" t="s">
        <v>166</v>
      </c>
      <c r="R76" t="s">
        <v>77</v>
      </c>
      <c r="S76" s="48" t="s">
        <v>280</v>
      </c>
      <c r="T76" s="35">
        <v>100</v>
      </c>
      <c r="U76" s="35">
        <f t="shared" si="31"/>
        <v>50.495049504950494</v>
      </c>
      <c r="V76" s="35">
        <f t="shared" si="32"/>
        <v>72.14484679665739</v>
      </c>
      <c r="W76" s="35">
        <f t="shared" si="33"/>
        <v>73.890339425587456</v>
      </c>
      <c r="X76" s="35">
        <f t="shared" si="34"/>
        <v>53.964813777755147</v>
      </c>
      <c r="Y76" s="35">
        <f t="shared" si="35"/>
        <v>75.614611069462029</v>
      </c>
      <c r="Z76" s="35">
        <f t="shared" si="36"/>
        <v>77.360103698392123</v>
      </c>
      <c r="AA76" s="35">
        <f t="shared" si="37"/>
        <v>-3.4697642728046532</v>
      </c>
      <c r="AB76" s="35">
        <f t="shared" si="38"/>
        <v>-3.4697642728046389</v>
      </c>
      <c r="AC76" s="35">
        <f t="shared" si="39"/>
        <v>-3.4697642728046674</v>
      </c>
      <c r="AF76">
        <v>2.33</v>
      </c>
      <c r="AG76">
        <v>1.64</v>
      </c>
      <c r="AJ76" t="s">
        <v>122</v>
      </c>
    </row>
    <row r="77" spans="1:36" ht="15" x14ac:dyDescent="0.25">
      <c r="A77">
        <v>2.02</v>
      </c>
      <c r="B77">
        <v>3.59</v>
      </c>
      <c r="C77">
        <v>3.83</v>
      </c>
      <c r="D77" s="20">
        <f t="shared" si="40"/>
        <v>3.469764272804654E-2</v>
      </c>
      <c r="E77" s="17">
        <f>IF(OR($A77="",$B77="",$C77=""),"",A77*'MPTO_working_3-way'!$I76)</f>
        <v>2.0900892383106542</v>
      </c>
      <c r="F77" s="21">
        <f>IF(OR($A77="",$B77="",$C77=""),"",B77*'MPTO_working_3-way'!$I76)</f>
        <v>3.7145645373936871</v>
      </c>
      <c r="G77" s="22">
        <f>IF(OR($A77="",$B77="",$C77=""),"",C77*'MPTO_working_3-way'!$I76)</f>
        <v>3.9628919716484181</v>
      </c>
      <c r="H77" s="17">
        <f>IF(OR($A77="",$B77="",$C77=""),"",'MPTO_working_3-way'!E76)</f>
        <v>2.068322380066582</v>
      </c>
      <c r="I77" s="21">
        <f>IF(OR($A77="",$B77="",$C77=""),"",'MPTO_working_3-way'!F76)</f>
        <v>3.7455196404366538</v>
      </c>
      <c r="J77" s="22">
        <f>IF(OR($A77="",$B77="",$C77=""),"",'MPTO_working_3-way'!G76)</f>
        <v>4.0075225231768039</v>
      </c>
      <c r="K77" s="17">
        <f>IF(OR($A77="",$B77="",$C77=""),"",'OddsRatio_working_3-way'!H76)</f>
        <v>2.0769375393912974</v>
      </c>
      <c r="L77" s="21">
        <f>IF(OR($A77="",$B77="",$C77=""),"",'OddsRatio_working_3-way'!I76)</f>
        <v>3.7345766931602551</v>
      </c>
      <c r="M77" s="22">
        <f>IF(OR($A77="",$B77="",$C77=""),"",'OddsRatio_working_3-way'!J76)</f>
        <v>3.9879737612523258</v>
      </c>
      <c r="N77" s="23">
        <f t="shared" si="28"/>
        <v>47.844847084532375</v>
      </c>
      <c r="O77" s="24">
        <f t="shared" si="29"/>
        <v>26.921056019709027</v>
      </c>
      <c r="P77" s="24">
        <f t="shared" si="30"/>
        <v>25.234096895758597</v>
      </c>
      <c r="Q77" t="s">
        <v>200</v>
      </c>
      <c r="R77" t="s">
        <v>167</v>
      </c>
      <c r="S77" s="48" t="s">
        <v>280</v>
      </c>
      <c r="T77" s="35">
        <v>100</v>
      </c>
      <c r="U77" s="35">
        <f t="shared" si="31"/>
        <v>40.828402366863905</v>
      </c>
      <c r="V77" s="35">
        <f t="shared" si="32"/>
        <v>74.424552429667528</v>
      </c>
      <c r="W77" s="35">
        <f t="shared" si="33"/>
        <v>80.98859315589354</v>
      </c>
      <c r="X77" s="35">
        <f t="shared" si="34"/>
        <v>44.586854414438946</v>
      </c>
      <c r="Y77" s="35">
        <f t="shared" si="35"/>
        <v>78.183004477242562</v>
      </c>
      <c r="Z77" s="35">
        <f t="shared" si="36"/>
        <v>84.747045203468588</v>
      </c>
      <c r="AA77" s="35">
        <f t="shared" si="37"/>
        <v>-3.7584520475750409</v>
      </c>
      <c r="AB77" s="35">
        <f t="shared" si="38"/>
        <v>-3.7584520475750338</v>
      </c>
      <c r="AC77" s="35">
        <f t="shared" si="39"/>
        <v>-3.758452047575048</v>
      </c>
      <c r="AF77">
        <v>1.88</v>
      </c>
      <c r="AG77">
        <v>2</v>
      </c>
      <c r="AJ77" t="s">
        <v>122</v>
      </c>
    </row>
    <row r="78" spans="1:36" ht="15" x14ac:dyDescent="0.25">
      <c r="A78">
        <v>1.69</v>
      </c>
      <c r="B78">
        <v>3.91</v>
      </c>
      <c r="C78">
        <v>5.26</v>
      </c>
      <c r="D78" s="20">
        <f t="shared" si="40"/>
        <v>3.758452047575056E-2</v>
      </c>
      <c r="E78" s="17">
        <f>IF(OR($A78="",$B78="",$C78=""),"",A78*'MPTO_working_3-way'!$I77)</f>
        <v>1.7535178396040183</v>
      </c>
      <c r="F78" s="21">
        <f>IF(OR($A78="",$B78="",$C78=""),"",B78*'MPTO_working_3-way'!$I77)</f>
        <v>4.0569554750601853</v>
      </c>
      <c r="G78" s="22">
        <f>IF(OR($A78="",$B78="",$C78=""),"",C78*'MPTO_working_3-way'!$I77)</f>
        <v>5.4576945777024477</v>
      </c>
      <c r="H78" s="17">
        <f>IF(OR($A78="",$B78="",$C78=""),"",'MPTO_working_3-way'!E77)</f>
        <v>1.7265556959202899</v>
      </c>
      <c r="I78" s="21">
        <f>IF(OR($A78="",$B78="",$C78=""),"",'MPTO_working_3-way'!F77)</f>
        <v>4.1113974554068493</v>
      </c>
      <c r="J78" s="22">
        <f>IF(OR($A78="",$B78="",$C78=""),"",'MPTO_working_3-way'!G77)</f>
        <v>5.6310778526996907</v>
      </c>
      <c r="K78" s="17">
        <f>IF(OR($A78="",$B78="",$C78=""),"",'OddsRatio_working_3-way'!H77)</f>
        <v>1.7360980360225133</v>
      </c>
      <c r="L78" s="21">
        <f>IF(OR($A78="",$B78="",$C78=""),"",'OddsRatio_working_3-way'!I77)</f>
        <v>4.1044134562688592</v>
      </c>
      <c r="M78" s="22">
        <f>IF(OR($A78="",$B78="",$C78=""),"",'OddsRatio_working_3-way'!J77)</f>
        <v>5.5446052658781246</v>
      </c>
      <c r="N78" s="23">
        <f t="shared" si="28"/>
        <v>57.028219355089163</v>
      </c>
      <c r="O78" s="24">
        <f t="shared" si="29"/>
        <v>24.64902575705899</v>
      </c>
      <c r="P78" s="24">
        <f t="shared" si="30"/>
        <v>18.32275488785184</v>
      </c>
      <c r="Q78" t="s">
        <v>75</v>
      </c>
      <c r="R78" t="s">
        <v>116</v>
      </c>
      <c r="S78" s="48" t="s">
        <v>280</v>
      </c>
      <c r="T78" s="35">
        <v>100</v>
      </c>
      <c r="U78" s="35">
        <f t="shared" si="31"/>
        <v>68.152866242038215</v>
      </c>
      <c r="V78" s="35">
        <f t="shared" si="32"/>
        <v>72.222222222222229</v>
      </c>
      <c r="W78" s="35">
        <f t="shared" si="33"/>
        <v>56.331877729257641</v>
      </c>
      <c r="X78" s="35">
        <f t="shared" si="34"/>
        <v>71.445900048520144</v>
      </c>
      <c r="Y78" s="35">
        <f t="shared" si="35"/>
        <v>75.515256028704144</v>
      </c>
      <c r="Z78" s="35">
        <f t="shared" si="36"/>
        <v>59.624911535739564</v>
      </c>
      <c r="AA78" s="35">
        <f t="shared" si="37"/>
        <v>-3.2930338064819296</v>
      </c>
      <c r="AB78" s="35">
        <f t="shared" si="38"/>
        <v>-3.2930338064819153</v>
      </c>
      <c r="AC78" s="35">
        <f t="shared" si="39"/>
        <v>-3.2930338064819225</v>
      </c>
      <c r="AF78">
        <v>1.88</v>
      </c>
      <c r="AG78">
        <v>1.99</v>
      </c>
      <c r="AJ78" t="s">
        <v>122</v>
      </c>
    </row>
    <row r="79" spans="1:36" ht="15" x14ac:dyDescent="0.25">
      <c r="A79">
        <v>3.14</v>
      </c>
      <c r="B79">
        <v>3.6</v>
      </c>
      <c r="C79">
        <v>2.29</v>
      </c>
      <c r="D79" s="20">
        <f t="shared" si="40"/>
        <v>3.2930338064819153E-2</v>
      </c>
      <c r="E79" s="17">
        <f>IF(OR($A79="",$B79="",$C79=""),"",A79*'MPTO_working_3-way'!$I78)</f>
        <v>3.2434012615235321</v>
      </c>
      <c r="F79" s="21">
        <f>IF(OR($A79="",$B79="",$C79=""),"",B79*'MPTO_working_3-way'!$I78)</f>
        <v>3.718549217033349</v>
      </c>
      <c r="G79" s="22">
        <f>IF(OR($A79="",$B79="",$C79=""),"",C79*'MPTO_working_3-way'!$I78)</f>
        <v>2.3654104741684359</v>
      </c>
      <c r="H79" s="17">
        <f>IF(OR($A79="",$B79="",$C79=""),"",'MPTO_working_3-way'!E78)</f>
        <v>3.2520900720113768</v>
      </c>
      <c r="I79" s="21">
        <f>IF(OR($A79="",$B79="",$C79=""),"",'MPTO_working_3-way'!F78)</f>
        <v>3.7481119107926113</v>
      </c>
      <c r="J79" s="22">
        <f>IF(OR($A79="",$B79="",$C79=""),"",'MPTO_working_3-way'!G78)</f>
        <v>2.3490475977296734</v>
      </c>
      <c r="K79" s="17">
        <f>IF(OR($A79="",$B79="",$C79=""),"",'OddsRatio_working_3-way'!H78)</f>
        <v>3.2497237263645045</v>
      </c>
      <c r="L79" s="21">
        <f>IF(OR($A79="",$B79="",$C79=""),"",'OddsRatio_working_3-way'!I78)</f>
        <v>3.7333092002559396</v>
      </c>
      <c r="M79" s="22">
        <f>IF(OR($A79="",$B79="",$C79=""),"",'OddsRatio_working_3-way'!J78)</f>
        <v>2.3561418724346779</v>
      </c>
      <c r="N79" s="23">
        <f t="shared" si="28"/>
        <v>30.831831135511955</v>
      </c>
      <c r="O79" s="24">
        <f t="shared" si="29"/>
        <v>26.892208268196544</v>
      </c>
      <c r="P79" s="24">
        <f t="shared" si="30"/>
        <v>42.275960596291505</v>
      </c>
      <c r="Q79" t="s">
        <v>76</v>
      </c>
      <c r="R79" t="s">
        <v>129</v>
      </c>
      <c r="S79" s="48" t="s">
        <v>280</v>
      </c>
      <c r="T79" s="35">
        <v>100</v>
      </c>
      <c r="U79" s="35">
        <f t="shared" si="31"/>
        <v>68.253968253968253</v>
      </c>
      <c r="V79" s="35">
        <f t="shared" si="32"/>
        <v>68.652037617554868</v>
      </c>
      <c r="W79" s="35">
        <f t="shared" si="33"/>
        <v>60.317460317460316</v>
      </c>
      <c r="X79" s="35">
        <f t="shared" si="34"/>
        <v>71.03050206498483</v>
      </c>
      <c r="Y79" s="35">
        <f t="shared" si="35"/>
        <v>71.428571428571416</v>
      </c>
      <c r="Z79" s="35">
        <f t="shared" si="36"/>
        <v>63.093994128476893</v>
      </c>
      <c r="AA79" s="35">
        <f t="shared" si="37"/>
        <v>-2.7765338110165771</v>
      </c>
      <c r="AB79" s="35">
        <f t="shared" si="38"/>
        <v>-2.7765338110165487</v>
      </c>
      <c r="AC79" s="35">
        <f t="shared" si="39"/>
        <v>-2.7765338110165771</v>
      </c>
      <c r="AF79">
        <v>1.79</v>
      </c>
      <c r="AG79">
        <v>2.08</v>
      </c>
      <c r="AJ79" t="s">
        <v>122</v>
      </c>
    </row>
    <row r="80" spans="1:36" ht="15" x14ac:dyDescent="0.25">
      <c r="A80">
        <v>3.15</v>
      </c>
      <c r="B80">
        <v>3.19</v>
      </c>
      <c r="C80">
        <v>2.52</v>
      </c>
      <c r="D80" s="20">
        <f t="shared" si="40"/>
        <v>2.7765338110165683E-2</v>
      </c>
      <c r="E80" s="17">
        <f>IF(OR($A80="",$B80="",$C80=""),"",A80*'MPTO_working_3-way'!$I79)</f>
        <v>3.2374608150470219</v>
      </c>
      <c r="F80" s="21">
        <f>IF(OR($A80="",$B80="",$C80=""),"",B80*'MPTO_working_3-way'!$I79)</f>
        <v>3.2785714285714285</v>
      </c>
      <c r="G80" s="22">
        <f>IF(OR($A80="",$B80="",$C80=""),"",C80*'MPTO_working_3-way'!$I79)</f>
        <v>2.5899686520376175</v>
      </c>
      <c r="H80" s="17">
        <f>IF(OR($A80="",$B80="",$C80=""),"",'MPTO_working_3-way'!E79)</f>
        <v>3.2445915402001937</v>
      </c>
      <c r="I80" s="21">
        <f>IF(OR($A80="",$B80="",$C80=""),"",'MPTO_working_3-way'!F79)</f>
        <v>3.2870461236506379</v>
      </c>
      <c r="J80" s="22">
        <f>IF(OR($A80="",$B80="",$C80=""),"",'MPTO_working_3-way'!G79)</f>
        <v>2.580177172936192</v>
      </c>
      <c r="K80" s="17">
        <f>IF(OR($A80="",$B80="",$C80=""),"",'OddsRatio_working_3-way'!H79)</f>
        <v>3.2414108930638936</v>
      </c>
      <c r="L80" s="21">
        <f>IF(OR($A80="",$B80="",$C80=""),"",'OddsRatio_working_3-way'!I79)</f>
        <v>3.2831115608418258</v>
      </c>
      <c r="M80" s="22">
        <f>IF(OR($A80="",$B80="",$C80=""),"",'OddsRatio_working_3-way'!J79)</f>
        <v>2.5846253755614503</v>
      </c>
      <c r="N80" s="23">
        <f t="shared" si="28"/>
        <v>30.888404744613894</v>
      </c>
      <c r="O80" s="24">
        <f t="shared" si="29"/>
        <v>30.501089324618736</v>
      </c>
      <c r="P80" s="24">
        <f t="shared" si="30"/>
        <v>38.610505930767367</v>
      </c>
      <c r="Q80" t="s">
        <v>83</v>
      </c>
      <c r="R80" t="s">
        <v>143</v>
      </c>
      <c r="S80" s="48" t="s">
        <v>280</v>
      </c>
      <c r="T80" s="35">
        <v>100</v>
      </c>
      <c r="U80" s="35">
        <f t="shared" si="31"/>
        <v>62.406015037593981</v>
      </c>
      <c r="V80" s="35">
        <f t="shared" si="32"/>
        <v>69.418960244648318</v>
      </c>
      <c r="W80" s="35">
        <f t="shared" si="33"/>
        <v>65.517241379310349</v>
      </c>
      <c r="X80" s="35">
        <f t="shared" si="34"/>
        <v>65.063798376041333</v>
      </c>
      <c r="Y80" s="35">
        <f t="shared" si="35"/>
        <v>72.076743583095677</v>
      </c>
      <c r="Z80" s="35">
        <f t="shared" si="36"/>
        <v>68.175024717757694</v>
      </c>
      <c r="AA80" s="35">
        <f t="shared" si="37"/>
        <v>-2.6577833384473522</v>
      </c>
      <c r="AB80" s="35">
        <f t="shared" si="38"/>
        <v>-2.6577833384473593</v>
      </c>
      <c r="AC80" s="35">
        <f t="shared" si="39"/>
        <v>-2.657783338447345</v>
      </c>
      <c r="AF80">
        <v>2.29</v>
      </c>
      <c r="AG80">
        <v>1.68</v>
      </c>
      <c r="AJ80" t="s">
        <v>123</v>
      </c>
    </row>
    <row r="81" spans="1:36" ht="15" x14ac:dyDescent="0.25">
      <c r="A81">
        <v>2.66</v>
      </c>
      <c r="B81">
        <v>3.27</v>
      </c>
      <c r="C81">
        <v>2.9</v>
      </c>
      <c r="D81" s="20">
        <f t="shared" si="40"/>
        <v>2.6577833384473504E-2</v>
      </c>
      <c r="E81" s="17">
        <f>IF(OR($A81="",$B81="",$C81=""),"",A81*'MPTO_working_3-way'!$I80)</f>
        <v>2.7306970368026997</v>
      </c>
      <c r="F81" s="21">
        <f>IF(OR($A81="",$B81="",$C81=""),"",B81*'MPTO_working_3-way'!$I80)</f>
        <v>3.3569095151672284</v>
      </c>
      <c r="G81" s="22">
        <f>IF(OR($A81="",$B81="",$C81=""),"",C81*'MPTO_working_3-way'!$I80)</f>
        <v>2.9770757168149728</v>
      </c>
      <c r="H81" s="17">
        <f>IF(OR($A81="",$B81="",$C81=""),"",'MPTO_working_3-way'!E80)</f>
        <v>2.7241975651743178</v>
      </c>
      <c r="I81" s="21">
        <f>IF(OR($A81="",$B81="",$C81=""),"",'MPTO_working_3-way'!F80)</f>
        <v>3.3675575994211355</v>
      </c>
      <c r="J81" s="22">
        <f>IF(OR($A81="",$B81="",$C81=""),"",'MPTO_working_3-way'!G80)</f>
        <v>2.9764712175574588</v>
      </c>
      <c r="K81" s="17">
        <f>IF(OR($A81="",$B81="",$C81=""),"",'OddsRatio_working_3-way'!H80)</f>
        <v>2.7273195416292837</v>
      </c>
      <c r="L81" s="21">
        <f>IF(OR($A81="",$B81="",$C81=""),"",'OddsRatio_working_3-way'!I80)</f>
        <v>3.3620574454810086</v>
      </c>
      <c r="M81" s="22">
        <f>IF(OR($A81="",$B81="",$C81=""),"",'OddsRatio_working_3-way'!J80)</f>
        <v>2.9770524874070112</v>
      </c>
      <c r="N81" s="23">
        <f t="shared" si="28"/>
        <v>36.62068645926658</v>
      </c>
      <c r="O81" s="24">
        <f t="shared" si="29"/>
        <v>29.789304581544069</v>
      </c>
      <c r="P81" s="24">
        <f t="shared" si="30"/>
        <v>33.590008959189355</v>
      </c>
      <c r="Q81" t="s">
        <v>201</v>
      </c>
      <c r="R81" t="s">
        <v>119</v>
      </c>
      <c r="S81" s="48" t="s">
        <v>280</v>
      </c>
      <c r="T81" s="35">
        <v>100</v>
      </c>
      <c r="U81" s="35">
        <f t="shared" si="31"/>
        <v>45.945945945945937</v>
      </c>
      <c r="V81" s="35">
        <f t="shared" si="32"/>
        <v>73.118279569892465</v>
      </c>
      <c r="W81" s="35">
        <f t="shared" si="33"/>
        <v>78.021978021978015</v>
      </c>
      <c r="X81" s="35">
        <f t="shared" si="34"/>
        <v>48.859742408129506</v>
      </c>
      <c r="Y81" s="35">
        <f t="shared" si="35"/>
        <v>76.03207603207602</v>
      </c>
      <c r="Z81" s="35">
        <f t="shared" si="36"/>
        <v>80.93577448416157</v>
      </c>
      <c r="AA81" s="35">
        <f t="shared" si="37"/>
        <v>-2.9137964621835692</v>
      </c>
      <c r="AB81" s="35">
        <f t="shared" si="38"/>
        <v>-2.913796462183555</v>
      </c>
      <c r="AC81" s="35">
        <f t="shared" si="39"/>
        <v>-2.913796462183555</v>
      </c>
      <c r="AF81">
        <v>2.2200000000000002</v>
      </c>
      <c r="AG81">
        <v>1.71</v>
      </c>
      <c r="AJ81" t="s">
        <v>123</v>
      </c>
    </row>
    <row r="82" spans="1:36" ht="15" x14ac:dyDescent="0.25">
      <c r="A82">
        <v>1.85</v>
      </c>
      <c r="B82">
        <v>3.72</v>
      </c>
      <c r="C82">
        <v>4.55</v>
      </c>
      <c r="D82" s="20">
        <f t="shared" si="40"/>
        <v>2.9137964621835488E-2</v>
      </c>
      <c r="E82" s="17">
        <f>IF(OR($A82="",$B82="",$C82=""),"",A82*'MPTO_working_3-way'!$I81)</f>
        <v>1.9039052345503957</v>
      </c>
      <c r="F82" s="21">
        <f>IF(OR($A82="",$B82="",$C82=""),"",B82*'MPTO_working_3-way'!$I81)</f>
        <v>3.828393228393228</v>
      </c>
      <c r="G82" s="22">
        <f>IF(OR($A82="",$B82="",$C82=""),"",C82*'MPTO_working_3-way'!$I81)</f>
        <v>4.6825777390293517</v>
      </c>
      <c r="H82" s="17">
        <f>IF(OR($A82="",$B82="",$C82=""),"",'MPTO_working_3-way'!E81)</f>
        <v>1.8838497882307645</v>
      </c>
      <c r="I82" s="21">
        <f>IF(OR($A82="",$B82="",$C82=""),"",'MPTO_working_3-way'!F81)</f>
        <v>3.8594459348975554</v>
      </c>
      <c r="J82" s="22">
        <f>IF(OR($A82="",$B82="",$C82=""),"",'MPTO_working_3-way'!G81)</f>
        <v>4.7603731706328283</v>
      </c>
      <c r="K82" s="17">
        <f>IF(OR($A82="",$B82="",$C82=""),"",'OddsRatio_working_3-way'!H81)</f>
        <v>1.8914234465607256</v>
      </c>
      <c r="L82" s="21">
        <f>IF(OR($A82="",$B82="",$C82=""),"",'OddsRatio_working_3-way'!I81)</f>
        <v>3.8525550289943209</v>
      </c>
      <c r="M82" s="22">
        <f>IF(OR($A82="",$B82="",$C82=""),"",'OddsRatio_working_3-way'!J81)</f>
        <v>4.7230038062242059</v>
      </c>
      <c r="N82" s="23">
        <f t="shared" si="28"/>
        <v>52.523622597011688</v>
      </c>
      <c r="O82" s="24">
        <f t="shared" si="29"/>
        <v>26.120618764642913</v>
      </c>
      <c r="P82" s="24">
        <f t="shared" si="30"/>
        <v>21.35575863834541</v>
      </c>
      <c r="Q82" t="s">
        <v>82</v>
      </c>
      <c r="R82" t="s">
        <v>79</v>
      </c>
      <c r="S82" s="48" t="s">
        <v>280</v>
      </c>
      <c r="T82" s="35">
        <v>100</v>
      </c>
      <c r="U82" s="35">
        <f t="shared" si="31"/>
        <v>35.897435897435898</v>
      </c>
      <c r="V82" s="35">
        <f t="shared" si="32"/>
        <v>75.124378109452735</v>
      </c>
      <c r="W82" s="35">
        <f t="shared" si="33"/>
        <v>85.734664764621968</v>
      </c>
      <c r="X82" s="35">
        <f t="shared" si="34"/>
        <v>39.140957125925304</v>
      </c>
      <c r="Y82" s="35">
        <f t="shared" si="35"/>
        <v>78.36789933794212</v>
      </c>
      <c r="Z82" s="35">
        <f t="shared" si="36"/>
        <v>88.978185993111353</v>
      </c>
      <c r="AA82" s="35">
        <f t="shared" si="37"/>
        <v>-3.2435212284894064</v>
      </c>
      <c r="AB82" s="35">
        <f t="shared" si="38"/>
        <v>-3.2435212284893851</v>
      </c>
      <c r="AC82" s="35">
        <f t="shared" si="39"/>
        <v>-3.2435212284893851</v>
      </c>
      <c r="AF82">
        <v>2.04</v>
      </c>
      <c r="AG82">
        <v>1.85</v>
      </c>
      <c r="AJ82" t="s">
        <v>123</v>
      </c>
    </row>
    <row r="83" spans="1:36" ht="15" x14ac:dyDescent="0.25">
      <c r="A83">
        <v>1.56</v>
      </c>
      <c r="B83">
        <v>4.0199999999999996</v>
      </c>
      <c r="C83">
        <v>7.01</v>
      </c>
      <c r="D83" s="20">
        <f t="shared" si="40"/>
        <v>3.2435212284893877E-2</v>
      </c>
      <c r="E83" s="17">
        <f>IF(OR($A83="",$B83="",$C83=""),"",A83*'MPTO_working_3-way'!$I82)</f>
        <v>1.6105989311644344</v>
      </c>
      <c r="F83" s="21">
        <f>IF(OR($A83="",$B83="",$C83=""),"",B83*'MPTO_working_3-way'!$I82)</f>
        <v>4.1503895533852733</v>
      </c>
      <c r="G83" s="22">
        <f>IF(OR($A83="",$B83="",$C83=""),"",C83*'MPTO_working_3-way'!$I82)</f>
        <v>7.2373708381171058</v>
      </c>
      <c r="H83" s="17">
        <f>IF(OR($A83="",$B83="",$C83=""),"",'MPTO_working_3-way'!E82)</f>
        <v>1.5867628344786899</v>
      </c>
      <c r="I83" s="21">
        <f>IF(OR($A83="",$B83="",$C83=""),"",'MPTO_working_3-way'!F82)</f>
        <v>4.202661031648792</v>
      </c>
      <c r="J83" s="22">
        <f>IF(OR($A83="",$B83="",$C83=""),"",'MPTO_working_3-way'!G82)</f>
        <v>7.5848585483817521</v>
      </c>
      <c r="K83" s="17">
        <f>IF(OR($A83="",$B83="",$C83=""),"",'OddsRatio_working_3-way'!H82)</f>
        <v>1.5949526347999596</v>
      </c>
      <c r="L83" s="21">
        <f>IF(OR($A83="",$B83="",$C83=""),"",'OddsRatio_working_3-way'!I82)</f>
        <v>4.2084945662426376</v>
      </c>
      <c r="M83" s="22">
        <f>IF(OR($A83="",$B83="",$C83=""),"",'OddsRatio_working_3-way'!J82)</f>
        <v>7.3851166699067052</v>
      </c>
      <c r="N83" s="23">
        <f t="shared" si="28"/>
        <v>62.088703813867419</v>
      </c>
      <c r="O83" s="24">
        <f t="shared" si="29"/>
        <v>24.094123868067953</v>
      </c>
      <c r="P83" s="24">
        <f t="shared" si="30"/>
        <v>13.817172318064646</v>
      </c>
      <c r="Q83" t="s">
        <v>202</v>
      </c>
      <c r="R83" t="s">
        <v>168</v>
      </c>
      <c r="S83" s="48" t="s">
        <v>280</v>
      </c>
      <c r="T83" s="35">
        <v>100</v>
      </c>
      <c r="U83" s="35">
        <f t="shared" si="31"/>
        <v>50.495049504950494</v>
      </c>
      <c r="V83" s="35">
        <f t="shared" si="32"/>
        <v>71.428571428571431</v>
      </c>
      <c r="W83" s="35">
        <f t="shared" si="33"/>
        <v>73.474801061007966</v>
      </c>
      <c r="X83" s="35">
        <f t="shared" si="34"/>
        <v>55.096627510420618</v>
      </c>
      <c r="Y83" s="35">
        <f t="shared" si="35"/>
        <v>76.030149434041547</v>
      </c>
      <c r="Z83" s="35">
        <f t="shared" si="36"/>
        <v>78.076379066478069</v>
      </c>
      <c r="AA83" s="35">
        <f t="shared" si="37"/>
        <v>-4.6015780054701239</v>
      </c>
      <c r="AB83" s="35">
        <f t="shared" si="38"/>
        <v>-4.6015780054701168</v>
      </c>
      <c r="AC83" s="35">
        <f t="shared" si="39"/>
        <v>-4.6015780054701025</v>
      </c>
      <c r="AF83">
        <v>2</v>
      </c>
      <c r="AG83">
        <v>1.89</v>
      </c>
      <c r="AJ83" t="s">
        <v>123</v>
      </c>
    </row>
    <row r="84" spans="1:36" ht="15" x14ac:dyDescent="0.25">
      <c r="A84">
        <v>2.02</v>
      </c>
      <c r="B84">
        <v>3.5</v>
      </c>
      <c r="C84">
        <v>3.77</v>
      </c>
      <c r="D84" s="20">
        <f t="shared" si="40"/>
        <v>4.6015780054701194E-2</v>
      </c>
      <c r="E84" s="17">
        <f>IF(OR($A84="",$B84="",$C84=""),"",A84*'MPTO_working_3-way'!$I83)</f>
        <v>2.1129518757104964</v>
      </c>
      <c r="F84" s="21">
        <f>IF(OR($A84="",$B84="",$C84=""),"",B84*'MPTO_working_3-way'!$I83)</f>
        <v>3.6610552301914541</v>
      </c>
      <c r="G84" s="22">
        <f>IF(OR($A84="",$B84="",$C84=""),"",C84*'MPTO_working_3-way'!$I83)</f>
        <v>3.9434794908062236</v>
      </c>
      <c r="H84" s="17">
        <f>IF(OR($A84="",$B84="",$C84=""),"",'MPTO_working_3-way'!E83)</f>
        <v>2.0845888134311821</v>
      </c>
      <c r="I84" s="21">
        <f>IF(OR($A84="",$B84="",$C84=""),"",'MPTO_working_3-way'!F83)</f>
        <v>3.6985573342830844</v>
      </c>
      <c r="J84" s="22">
        <f>IF(OR($A84="",$B84="",$C84=""),"",'MPTO_working_3-way'!G83)</f>
        <v>4.0013861435684444</v>
      </c>
      <c r="K84" s="17">
        <f>IF(OR($A84="",$B84="",$C84=""),"",'OddsRatio_working_3-way'!H83)</f>
        <v>2.0957586918941189</v>
      </c>
      <c r="L84" s="21">
        <f>IF(OR($A84="",$B84="",$C84=""),"",'OddsRatio_working_3-way'!I83)</f>
        <v>3.6856830683679394</v>
      </c>
      <c r="M84" s="22">
        <f>IF(OR($A84="",$B84="",$C84=""),"",'OddsRatio_working_3-way'!J83)</f>
        <v>3.9757368397516757</v>
      </c>
      <c r="N84" s="23">
        <f t="shared" si="28"/>
        <v>47.327154560192824</v>
      </c>
      <c r="O84" s="24">
        <f t="shared" si="29"/>
        <v>27.314529203311288</v>
      </c>
      <c r="P84" s="24">
        <f t="shared" si="30"/>
        <v>25.358316236495888</v>
      </c>
      <c r="Q84" t="s">
        <v>147</v>
      </c>
      <c r="R84" t="s">
        <v>203</v>
      </c>
      <c r="S84" s="48" t="s">
        <v>280</v>
      </c>
      <c r="T84" s="35">
        <v>100</v>
      </c>
      <c r="U84" s="35">
        <f t="shared" si="31"/>
        <v>70.326409495548958</v>
      </c>
      <c r="V84" s="35">
        <f t="shared" si="32"/>
        <v>69.696969696969703</v>
      </c>
      <c r="W84" s="35">
        <f t="shared" si="33"/>
        <v>55.55555555555555</v>
      </c>
      <c r="X84" s="35">
        <f t="shared" si="34"/>
        <v>74.74747474747474</v>
      </c>
      <c r="Y84" s="35">
        <f t="shared" si="35"/>
        <v>74.118034948895485</v>
      </c>
      <c r="Z84" s="35">
        <f t="shared" si="36"/>
        <v>59.976620807481339</v>
      </c>
      <c r="AA84" s="35">
        <f t="shared" si="37"/>
        <v>-4.421065251925782</v>
      </c>
      <c r="AB84" s="35">
        <f t="shared" si="38"/>
        <v>-4.421065251925782</v>
      </c>
      <c r="AC84" s="35">
        <f t="shared" si="39"/>
        <v>-4.4210652519257891</v>
      </c>
      <c r="AF84">
        <v>2.0499999999999998</v>
      </c>
      <c r="AG84">
        <v>1.8</v>
      </c>
      <c r="AJ84" t="s">
        <v>124</v>
      </c>
    </row>
    <row r="85" spans="1:36" ht="15" x14ac:dyDescent="0.25">
      <c r="A85">
        <v>3.37</v>
      </c>
      <c r="B85">
        <v>3.3</v>
      </c>
      <c r="C85">
        <v>2.25</v>
      </c>
      <c r="D85" s="20">
        <f t="shared" si="40"/>
        <v>4.421065251925782E-2</v>
      </c>
      <c r="E85" s="17">
        <f>IF(OR($A85="",$B85="",$C85=""),"",A85*'MPTO_working_3-way'!$I84)</f>
        <v>3.5189898989898989</v>
      </c>
      <c r="F85" s="21">
        <f>IF(OR($A85="",$B85="",$C85=""),"",B85*'MPTO_working_3-way'!$I84)</f>
        <v>3.4458951533135505</v>
      </c>
      <c r="G85" s="22">
        <f>IF(OR($A85="",$B85="",$C85=""),"",C85*'MPTO_working_3-way'!$I84)</f>
        <v>2.3494739681683301</v>
      </c>
      <c r="H85" s="17">
        <f>IF(OR($A85="",$B85="",$C85=""),"",'MPTO_working_3-way'!E84)</f>
        <v>3.5461116031886619</v>
      </c>
      <c r="I85" s="21">
        <f>IF(OR($A85="",$B85="",$C85=""),"",'MPTO_working_3-way'!F84)</f>
        <v>3.4686882689308605</v>
      </c>
      <c r="J85" s="22">
        <f>IF(OR($A85="",$B85="",$C85=""),"",'MPTO_working_3-way'!G84)</f>
        <v>2.3271640819363388</v>
      </c>
      <c r="K85" s="17">
        <f>IF(OR($A85="",$B85="",$C85=""),"",'OddsRatio_working_3-way'!H84)</f>
        <v>3.5341718464268674</v>
      </c>
      <c r="L85" s="21">
        <f>IF(OR($A85="",$B85="",$C85=""),"",'OddsRatio_working_3-way'!I84)</f>
        <v>3.4593228889374656</v>
      </c>
      <c r="M85" s="22">
        <f>IF(OR($A85="",$B85="",$C85=""),"",'OddsRatio_working_3-way'!J84)</f>
        <v>2.336588526596449</v>
      </c>
      <c r="N85" s="23">
        <f t="shared" si="28"/>
        <v>28.417245536483151</v>
      </c>
      <c r="O85" s="24">
        <f t="shared" si="29"/>
        <v>29.020035593317644</v>
      </c>
      <c r="P85" s="24">
        <f t="shared" si="30"/>
        <v>42.562718870199213</v>
      </c>
      <c r="Q85" t="s">
        <v>91</v>
      </c>
      <c r="R85" t="s">
        <v>170</v>
      </c>
      <c r="S85" s="48" t="s">
        <v>280</v>
      </c>
      <c r="T85" s="35">
        <v>100</v>
      </c>
      <c r="U85" s="35">
        <f t="shared" si="31"/>
        <v>39.759036144578317</v>
      </c>
      <c r="V85" s="35">
        <f t="shared" si="32"/>
        <v>73.190348525469176</v>
      </c>
      <c r="W85" s="35">
        <f t="shared" si="33"/>
        <v>79.296066252587991</v>
      </c>
      <c r="X85" s="35">
        <f t="shared" si="34"/>
        <v>47.51358522194284</v>
      </c>
      <c r="Y85" s="35">
        <f t="shared" si="35"/>
        <v>80.944897602833692</v>
      </c>
      <c r="Z85" s="35">
        <f t="shared" si="36"/>
        <v>87.050615329952535</v>
      </c>
      <c r="AA85" s="35">
        <f t="shared" si="37"/>
        <v>-7.7545490773645227</v>
      </c>
      <c r="AB85" s="35">
        <f t="shared" si="38"/>
        <v>-7.7545490773645156</v>
      </c>
      <c r="AC85" s="35">
        <f t="shared" si="39"/>
        <v>-7.754549077364544</v>
      </c>
      <c r="AF85">
        <v>2.15</v>
      </c>
      <c r="AG85">
        <v>1.71</v>
      </c>
      <c r="AJ85" t="s">
        <v>124</v>
      </c>
    </row>
    <row r="86" spans="1:36" ht="15" x14ac:dyDescent="0.25">
      <c r="A86">
        <v>1.66</v>
      </c>
      <c r="B86">
        <v>3.73</v>
      </c>
      <c r="C86">
        <v>4.83</v>
      </c>
      <c r="D86" s="20">
        <f t="shared" si="40"/>
        <v>7.7545490773645476E-2</v>
      </c>
      <c r="E86" s="17">
        <f>IF(OR($A86="",$B86="",$C86=""),"",A86*'MPTO_working_3-way'!$I85)</f>
        <v>1.7887255146842513</v>
      </c>
      <c r="F86" s="21">
        <f>IF(OR($A86="",$B86="",$C86=""),"",B86*'MPTO_working_3-way'!$I85)</f>
        <v>4.0192446805856976</v>
      </c>
      <c r="G86" s="22">
        <f>IF(OR($A86="",$B86="",$C86=""),"",C86*'MPTO_working_3-way'!$I85)</f>
        <v>5.2045447204367079</v>
      </c>
      <c r="H86" s="17">
        <f>IF(OR($A86="",$B86="",$C86=""),"",'MPTO_working_3-way'!E85)</f>
        <v>1.734421430437487</v>
      </c>
      <c r="I86" s="21">
        <f>IF(OR($A86="",$B86="",$C86=""),"",'MPTO_working_3-way'!F85)</f>
        <v>4.1280007530955469</v>
      </c>
      <c r="J86" s="22">
        <f>IF(OR($A86="",$B86="",$C86=""),"",'MPTO_working_3-way'!G85)</f>
        <v>5.5190427781387346</v>
      </c>
      <c r="K86" s="17">
        <f>IF(OR($A86="",$B86="",$C86=""),"",'OddsRatio_working_3-way'!H85)</f>
        <v>1.7526286277594174</v>
      </c>
      <c r="L86" s="21">
        <f>IF(OR($A86="",$B86="",$C86=""),"",'OddsRatio_working_3-way'!I85)</f>
        <v>4.1131456875503183</v>
      </c>
      <c r="M86" s="22">
        <f>IF(OR($A86="",$B86="",$C86=""),"",'OddsRatio_working_3-way'!J85)</f>
        <v>5.3675267338160157</v>
      </c>
      <c r="N86" s="23">
        <f t="shared" si="28"/>
        <v>55.905726831236123</v>
      </c>
      <c r="O86" s="24">
        <f t="shared" si="29"/>
        <v>24.880296659477739</v>
      </c>
      <c r="P86" s="24">
        <f t="shared" si="30"/>
        <v>19.21397650928612</v>
      </c>
      <c r="Q86" t="s">
        <v>204</v>
      </c>
      <c r="R86" t="s">
        <v>205</v>
      </c>
      <c r="S86" s="48" t="s">
        <v>280</v>
      </c>
      <c r="T86" s="35">
        <v>100</v>
      </c>
      <c r="U86" s="35">
        <f t="shared" si="31"/>
        <v>18.699186991869919</v>
      </c>
      <c r="V86" s="35">
        <f t="shared" si="32"/>
        <v>82.993197278911566</v>
      </c>
      <c r="W86" s="35">
        <f t="shared" si="33"/>
        <v>91.489361702127653</v>
      </c>
      <c r="X86" s="35">
        <f t="shared" si="34"/>
        <v>25.517441018960774</v>
      </c>
      <c r="Y86" s="35">
        <f t="shared" si="35"/>
        <v>89.811451306002425</v>
      </c>
      <c r="Z86" s="35">
        <f t="shared" si="36"/>
        <v>98.307615729218512</v>
      </c>
      <c r="AA86" s="35">
        <f t="shared" si="37"/>
        <v>-6.8182540270908554</v>
      </c>
      <c r="AB86" s="35">
        <f t="shared" si="38"/>
        <v>-6.8182540270908589</v>
      </c>
      <c r="AC86" s="35">
        <f t="shared" si="39"/>
        <v>-6.8182540270908589</v>
      </c>
      <c r="AF86">
        <v>1.96</v>
      </c>
      <c r="AG86">
        <v>1.85</v>
      </c>
      <c r="AJ86" t="s">
        <v>126</v>
      </c>
    </row>
    <row r="87" spans="1:36" ht="15" x14ac:dyDescent="0.25">
      <c r="A87">
        <v>1.23</v>
      </c>
      <c r="B87">
        <v>5.88</v>
      </c>
      <c r="C87">
        <v>11.75</v>
      </c>
      <c r="D87" s="20">
        <f t="shared" si="40"/>
        <v>6.8182540270908421E-2</v>
      </c>
      <c r="E87" s="17">
        <f>IF(OR($A87="",$B87="",$C87=""),"",A87*'MPTO_working_3-way'!$I86)</f>
        <v>1.3138645245332174</v>
      </c>
      <c r="F87" s="21">
        <f>IF(OR($A87="",$B87="",$C87=""),"",B87*'MPTO_working_3-way'!$I86)</f>
        <v>6.2809133367929411</v>
      </c>
      <c r="G87" s="22">
        <f>IF(OR($A87="",$B87="",$C87=""),"",C87*'MPTO_working_3-way'!$I86)</f>
        <v>12.551144848183174</v>
      </c>
      <c r="H87" s="17">
        <f>IF(OR($A87="",$B87="",$C87=""),"",'MPTO_working_3-way'!E86)</f>
        <v>1.2653733103429792</v>
      </c>
      <c r="I87" s="21">
        <f>IF(OR($A87="",$B87="",$C87=""),"",'MPTO_working_3-way'!F86)</f>
        <v>6.7869995447684293</v>
      </c>
      <c r="J87" s="22">
        <f>IF(OR($A87="",$B87="",$C87=""),"",'MPTO_working_3-way'!G86)</f>
        <v>16.031069609507629</v>
      </c>
      <c r="K87" s="17">
        <f>IF(OR($A87="",$B87="",$C87=""),"",'OddsRatio_working_3-way'!H86)</f>
        <v>1.2771493036574606</v>
      </c>
      <c r="L87" s="21">
        <f>IF(OR($A87="",$B87="",$C87=""),"",'OddsRatio_working_3-way'!I86)</f>
        <v>6.8803852254278688</v>
      </c>
      <c r="M87" s="22">
        <f>IF(OR($A87="",$B87="",$C87=""),"",'OddsRatio_working_3-way'!J86)</f>
        <v>13.953717453555242</v>
      </c>
      <c r="N87" s="23">
        <f t="shared" si="28"/>
        <v>76.111347960724828</v>
      </c>
      <c r="O87" s="24">
        <f t="shared" si="29"/>
        <v>15.921251359131217</v>
      </c>
      <c r="P87" s="24">
        <f t="shared" si="30"/>
        <v>7.9674006801439612</v>
      </c>
      <c r="Q87" t="s">
        <v>102</v>
      </c>
      <c r="R87" t="s">
        <v>101</v>
      </c>
      <c r="S87" s="48" t="s">
        <v>280</v>
      </c>
      <c r="T87" s="35">
        <v>100</v>
      </c>
      <c r="U87" s="35">
        <f t="shared" si="31"/>
        <v>35.897435897435898</v>
      </c>
      <c r="V87" s="35">
        <f t="shared" si="32"/>
        <v>75.369458128078819</v>
      </c>
      <c r="W87" s="35">
        <f t="shared" si="33"/>
        <v>82.547993019197207</v>
      </c>
      <c r="X87" s="35">
        <f t="shared" si="34"/>
        <v>42.082548852723974</v>
      </c>
      <c r="Y87" s="35">
        <f t="shared" si="35"/>
        <v>81.554571083366895</v>
      </c>
      <c r="Z87" s="35">
        <f t="shared" si="36"/>
        <v>88.733105974485284</v>
      </c>
      <c r="AA87" s="35">
        <f t="shared" si="37"/>
        <v>-6.1851129552880764</v>
      </c>
      <c r="AB87" s="35">
        <f t="shared" si="38"/>
        <v>-6.1851129552880764</v>
      </c>
      <c r="AC87" s="35">
        <f t="shared" si="39"/>
        <v>-6.1851129552880764</v>
      </c>
      <c r="AF87">
        <v>1.61</v>
      </c>
      <c r="AG87">
        <v>2.2799999999999998</v>
      </c>
      <c r="AJ87" t="s">
        <v>126</v>
      </c>
    </row>
    <row r="88" spans="1:36" ht="15" x14ac:dyDescent="0.25">
      <c r="A88">
        <v>1.56</v>
      </c>
      <c r="B88">
        <v>4.0599999999999996</v>
      </c>
      <c r="C88">
        <v>5.73</v>
      </c>
      <c r="D88" s="20">
        <f t="shared" si="40"/>
        <v>6.1851129552880746E-2</v>
      </c>
      <c r="E88" s="17">
        <f>IF(OR($A88="",$B88="",$C88=""),"",A88*'MPTO_working_3-way'!$I87)</f>
        <v>1.656487762102494</v>
      </c>
      <c r="F88" s="21">
        <f>IF(OR($A88="",$B88="",$C88=""),"",B88*'MPTO_working_3-way'!$I87)</f>
        <v>4.3111155859846955</v>
      </c>
      <c r="G88" s="22">
        <f>IF(OR($A88="",$B88="",$C88=""),"",C88*'MPTO_working_3-way'!$I87)</f>
        <v>6.084406972338007</v>
      </c>
      <c r="H88" s="17">
        <f>IF(OR($A88="",$B88="",$C88=""),"",'MPTO_working_3-way'!E87)</f>
        <v>1.6118409762201951</v>
      </c>
      <c r="I88" s="21">
        <f>IF(OR($A88="",$B88="",$C88=""),"",'MPTO_working_3-way'!F87)</f>
        <v>4.430888377081172</v>
      </c>
      <c r="J88" s="22">
        <f>IF(OR($A88="",$B88="",$C88=""),"",'MPTO_working_3-way'!G87)</f>
        <v>6.4975980130970594</v>
      </c>
      <c r="K88" s="17">
        <f>IF(OR($A88="",$B88="",$C88=""),"",'OddsRatio_working_3-way'!H87)</f>
        <v>1.6263032693314898</v>
      </c>
      <c r="L88" s="21">
        <f>IF(OR($A88="",$B88="",$C88=""),"",'OddsRatio_working_3-way'!I87)</f>
        <v>4.4223000074184959</v>
      </c>
      <c r="M88" s="22">
        <f>IF(OR($A88="",$B88="",$C88=""),"",'OddsRatio_working_3-way'!J87)</f>
        <v>6.2900258284606201</v>
      </c>
      <c r="N88" s="23">
        <f t="shared" si="28"/>
        <v>60.368692294517878</v>
      </c>
      <c r="O88" s="24">
        <f t="shared" si="29"/>
        <v>23.195852211686677</v>
      </c>
      <c r="P88" s="24">
        <f t="shared" si="30"/>
        <v>16.435455493795445</v>
      </c>
      <c r="Q88" t="s">
        <v>106</v>
      </c>
      <c r="R88" t="s">
        <v>206</v>
      </c>
      <c r="S88" s="48" t="s">
        <v>280</v>
      </c>
      <c r="T88" s="35">
        <v>100</v>
      </c>
      <c r="U88" s="35">
        <f t="shared" si="31"/>
        <v>52.830188679245275</v>
      </c>
      <c r="V88" s="35">
        <f t="shared" si="32"/>
        <v>72.14484679665739</v>
      </c>
      <c r="W88" s="35">
        <f t="shared" si="33"/>
        <v>69.418960244648318</v>
      </c>
      <c r="X88" s="35">
        <f t="shared" si="34"/>
        <v>58.436192958694299</v>
      </c>
      <c r="Y88" s="35">
        <f t="shared" si="35"/>
        <v>77.7508510761064</v>
      </c>
      <c r="Z88" s="35">
        <f t="shared" si="36"/>
        <v>75.024964524097328</v>
      </c>
      <c r="AA88" s="35">
        <f t="shared" si="37"/>
        <v>-5.6060042794490244</v>
      </c>
      <c r="AB88" s="35">
        <f t="shared" si="38"/>
        <v>-5.6060042794490101</v>
      </c>
      <c r="AC88" s="35">
        <f t="shared" si="39"/>
        <v>-5.6060042794490101</v>
      </c>
      <c r="AF88">
        <v>1.86</v>
      </c>
      <c r="AG88">
        <v>1.94</v>
      </c>
      <c r="AJ88" t="s">
        <v>126</v>
      </c>
    </row>
    <row r="89" spans="1:36" ht="15" x14ac:dyDescent="0.25">
      <c r="A89">
        <v>2.12</v>
      </c>
      <c r="B89">
        <v>3.59</v>
      </c>
      <c r="C89">
        <v>3.27</v>
      </c>
      <c r="D89" s="20">
        <f t="shared" si="40"/>
        <v>5.6060042794490172E-2</v>
      </c>
      <c r="E89" s="17">
        <f>IF(OR($A89="",$B89="",$C89=""),"",A89*'MPTO_working_3-way'!$I88)</f>
        <v>2.2388472907243191</v>
      </c>
      <c r="F89" s="21">
        <f>IF(OR($A89="",$B89="",$C89=""),"",B89*'MPTO_working_3-way'!$I88)</f>
        <v>3.7912555536322197</v>
      </c>
      <c r="G89" s="22">
        <f>IF(OR($A89="",$B89="",$C89=""),"",C89*'MPTO_working_3-way'!$I88)</f>
        <v>3.4533163399379827</v>
      </c>
      <c r="H89" s="17">
        <f>IF(OR($A89="",$B89="",$C89=""),"",'MPTO_working_3-way'!E88)</f>
        <v>2.2074498097669033</v>
      </c>
      <c r="I89" s="21">
        <f>IF(OR($A89="",$B89="",$C89=""),"",'MPTO_working_3-way'!F88)</f>
        <v>3.8481541299625772</v>
      </c>
      <c r="J89" s="22">
        <f>IF(OR($A89="",$B89="",$C89=""),"",'MPTO_working_3-way'!G88)</f>
        <v>3.4828192242873328</v>
      </c>
      <c r="K89" s="17">
        <f>IF(OR($A89="",$B89="",$C89=""),"",'OddsRatio_working_3-way'!H88)</f>
        <v>2.2202023034320981</v>
      </c>
      <c r="L89" s="21">
        <f>IF(OR($A89="",$B89="",$C89=""),"",'OddsRatio_working_3-way'!I88)</f>
        <v>3.8217178266867271</v>
      </c>
      <c r="M89" s="22">
        <f>IF(OR($A89="",$B89="",$C89=""),"",'OddsRatio_working_3-way'!J88)</f>
        <v>3.4730885971346996</v>
      </c>
      <c r="N89" s="23">
        <f t="shared" si="28"/>
        <v>44.66584229049748</v>
      </c>
      <c r="O89" s="24">
        <f t="shared" si="29"/>
        <v>26.37648625511272</v>
      </c>
      <c r="P89" s="24">
        <f t="shared" si="30"/>
        <v>28.957671454389804</v>
      </c>
      <c r="Q89" t="s">
        <v>133</v>
      </c>
      <c r="R89" t="s">
        <v>207</v>
      </c>
      <c r="S89" s="48" t="s">
        <v>280</v>
      </c>
      <c r="T89" s="35">
        <v>100</v>
      </c>
      <c r="U89" s="35">
        <f t="shared" si="31"/>
        <v>59.839357429718881</v>
      </c>
      <c r="V89" s="35">
        <f t="shared" si="32"/>
        <v>70.588235294117652</v>
      </c>
      <c r="W89" s="35">
        <f t="shared" si="33"/>
        <v>64.02877697841727</v>
      </c>
      <c r="X89" s="35">
        <f t="shared" si="34"/>
        <v>65.382987727465093</v>
      </c>
      <c r="Y89" s="35">
        <f t="shared" si="35"/>
        <v>76.131865591863857</v>
      </c>
      <c r="Z89" s="35">
        <f t="shared" si="36"/>
        <v>69.572407276163474</v>
      </c>
      <c r="AA89" s="35">
        <f t="shared" si="37"/>
        <v>-5.543630297746212</v>
      </c>
      <c r="AB89" s="35">
        <f t="shared" si="38"/>
        <v>-5.5436302977462049</v>
      </c>
      <c r="AC89" s="35">
        <f t="shared" si="39"/>
        <v>-5.5436302977462049</v>
      </c>
      <c r="AF89">
        <v>1.87</v>
      </c>
      <c r="AG89">
        <v>1.93</v>
      </c>
      <c r="AJ89" t="s">
        <v>126</v>
      </c>
    </row>
    <row r="90" spans="1:36" ht="15" x14ac:dyDescent="0.25">
      <c r="A90">
        <v>2.4900000000000002</v>
      </c>
      <c r="B90">
        <v>3.4</v>
      </c>
      <c r="C90">
        <v>2.78</v>
      </c>
      <c r="D90" s="20">
        <f t="shared" si="40"/>
        <v>5.5436302977462049E-2</v>
      </c>
      <c r="E90" s="17">
        <f>IF(OR($A90="",$B90="",$C90=""),"",A90*'MPTO_working_3-way'!$I89)</f>
        <v>2.6280363944138809</v>
      </c>
      <c r="F90" s="21">
        <f>IF(OR($A90="",$B90="",$C90=""),"",B90*'MPTO_working_3-way'!$I89)</f>
        <v>3.5884834301233708</v>
      </c>
      <c r="G90" s="22">
        <f>IF(OR($A90="",$B90="",$C90=""),"",C90*'MPTO_working_3-way'!$I89)</f>
        <v>2.9341129222773441</v>
      </c>
      <c r="H90" s="17">
        <f>IF(OR($A90="",$B90="",$C90=""),"",'MPTO_working_3-way'!E89)</f>
        <v>2.6100960841779024</v>
      </c>
      <c r="I90" s="21">
        <f>IF(OR($A90="",$B90="",$C90=""),"",'MPTO_working_3-way'!F89)</f>
        <v>3.6279352251683799</v>
      </c>
      <c r="J90" s="22">
        <f>IF(OR($A90="",$B90="",$C90=""),"",'MPTO_working_3-way'!G89)</f>
        <v>2.9305449486329795</v>
      </c>
      <c r="K90" s="17">
        <f>IF(OR($A90="",$B90="",$C90=""),"",'OddsRatio_working_3-way'!H89)</f>
        <v>2.6185656991864268</v>
      </c>
      <c r="L90" s="21">
        <f>IF(OR($A90="",$B90="",$C90=""),"",'OddsRatio_working_3-way'!I89)</f>
        <v>3.6070856899647143</v>
      </c>
      <c r="M90" s="22">
        <f>IF(OR($A90="",$B90="",$C90=""),"",'OddsRatio_working_3-way'!J89)</f>
        <v>2.933588553390496</v>
      </c>
      <c r="N90" s="23">
        <f t="shared" si="28"/>
        <v>38.05122342010128</v>
      </c>
      <c r="O90" s="24">
        <f t="shared" si="29"/>
        <v>27.866925387074183</v>
      </c>
      <c r="P90" s="24">
        <f t="shared" si="30"/>
        <v>34.081851192824544</v>
      </c>
      <c r="Q90" t="s">
        <v>208</v>
      </c>
      <c r="R90" t="s">
        <v>130</v>
      </c>
      <c r="S90" s="48" t="s">
        <v>280</v>
      </c>
      <c r="T90" s="35">
        <v>100</v>
      </c>
      <c r="U90" s="35">
        <f t="shared" si="31"/>
        <v>67.21311475409837</v>
      </c>
      <c r="V90" s="35">
        <f t="shared" si="32"/>
        <v>69.512195121951223</v>
      </c>
      <c r="W90" s="35">
        <f t="shared" si="33"/>
        <v>57.805907172995774</v>
      </c>
      <c r="X90" s="35">
        <f t="shared" si="34"/>
        <v>72.681897705053004</v>
      </c>
      <c r="Y90" s="35">
        <f t="shared" si="35"/>
        <v>74.980978072905856</v>
      </c>
      <c r="Z90" s="35">
        <f t="shared" si="36"/>
        <v>63.274690123950414</v>
      </c>
      <c r="AA90" s="35">
        <f t="shared" si="37"/>
        <v>-5.4687829509546333</v>
      </c>
      <c r="AB90" s="35">
        <f t="shared" si="38"/>
        <v>-5.4687829509546333</v>
      </c>
      <c r="AC90" s="35">
        <f t="shared" si="39"/>
        <v>-5.4687829509546404</v>
      </c>
      <c r="AF90">
        <v>1.91</v>
      </c>
      <c r="AG90">
        <v>1.89</v>
      </c>
      <c r="AJ90" t="s">
        <v>126</v>
      </c>
    </row>
    <row r="91" spans="1:36" ht="15" x14ac:dyDescent="0.25">
      <c r="A91">
        <v>3.05</v>
      </c>
      <c r="B91">
        <v>3.28</v>
      </c>
      <c r="C91">
        <v>2.37</v>
      </c>
      <c r="D91" s="20">
        <f t="shared" si="40"/>
        <v>5.4687829509546315E-2</v>
      </c>
      <c r="E91" s="17">
        <f>IF(OR($A91="",$B91="",$C91=""),"",A91*'MPTO_working_3-way'!$I90)</f>
        <v>3.2167978800041159</v>
      </c>
      <c r="F91" s="21">
        <f>IF(OR($A91="",$B91="",$C91=""),"",B91*'MPTO_working_3-way'!$I90)</f>
        <v>3.4593760807913116</v>
      </c>
      <c r="G91" s="22">
        <f>IF(OR($A91="",$B91="",$C91=""),"",C91*'MPTO_working_3-way'!$I90)</f>
        <v>2.4996101559376247</v>
      </c>
      <c r="H91" s="17">
        <f>IF(OR($A91="",$B91="",$C91=""),"",'MPTO_working_3-way'!E90)</f>
        <v>3.2295613275953965</v>
      </c>
      <c r="I91" s="21">
        <f>IF(OR($A91="",$B91="",$C91=""),"",'MPTO_working_3-way'!F90)</f>
        <v>3.4885898587857689</v>
      </c>
      <c r="J91" s="22">
        <f>IF(OR($A91="",$B91="",$C91=""),"",'MPTO_working_3-way'!G90)</f>
        <v>2.4770154530429336</v>
      </c>
      <c r="K91" s="17">
        <f>IF(OR($A91="",$B91="",$C91=""),"",'OddsRatio_working_3-way'!H90)</f>
        <v>3.2249202338603218</v>
      </c>
      <c r="L91" s="21">
        <f>IF(OR($A91="",$B91="",$C91=""),"",'OddsRatio_working_3-way'!I90)</f>
        <v>3.4745454308300161</v>
      </c>
      <c r="M91" s="22">
        <f>IF(OR($A91="",$B91="",$C91=""),"",'OddsRatio_working_3-way'!J90)</f>
        <v>2.4868979123847033</v>
      </c>
      <c r="N91" s="23">
        <f t="shared" si="28"/>
        <v>31.08681481718461</v>
      </c>
      <c r="O91" s="24">
        <f t="shared" si="29"/>
        <v>28.906946705003982</v>
      </c>
      <c r="P91" s="24">
        <f t="shared" si="30"/>
        <v>40.006238477811415</v>
      </c>
      <c r="Q91" t="s">
        <v>209</v>
      </c>
      <c r="R91" t="s">
        <v>107</v>
      </c>
      <c r="S91" s="48" t="s">
        <v>280</v>
      </c>
      <c r="T91" s="35">
        <v>100</v>
      </c>
      <c r="U91" s="35">
        <f t="shared" si="31"/>
        <v>55.357142857142868</v>
      </c>
      <c r="V91" s="35">
        <f t="shared" si="32"/>
        <v>73.40425531914893</v>
      </c>
      <c r="W91" s="35">
        <f t="shared" si="33"/>
        <v>65.635738831615114</v>
      </c>
      <c r="X91" s="35">
        <f t="shared" si="34"/>
        <v>60.960005849235941</v>
      </c>
      <c r="Y91" s="35">
        <f t="shared" si="35"/>
        <v>79.007118311242024</v>
      </c>
      <c r="Z91" s="35">
        <f t="shared" si="36"/>
        <v>71.238601823708208</v>
      </c>
      <c r="AA91" s="35">
        <f t="shared" si="37"/>
        <v>-5.6028629920930726</v>
      </c>
      <c r="AB91" s="35">
        <f t="shared" si="38"/>
        <v>-5.6028629920930939</v>
      </c>
      <c r="AC91" s="35">
        <f t="shared" si="39"/>
        <v>-5.6028629920930939</v>
      </c>
      <c r="AF91">
        <v>1.98</v>
      </c>
      <c r="AG91">
        <v>1.83</v>
      </c>
      <c r="AJ91" t="s">
        <v>126</v>
      </c>
    </row>
    <row r="92" spans="1:36" ht="15" x14ac:dyDescent="0.25">
      <c r="A92">
        <v>2.2400000000000002</v>
      </c>
      <c r="B92">
        <v>3.76</v>
      </c>
      <c r="C92">
        <v>2.91</v>
      </c>
      <c r="D92" s="20">
        <f t="shared" si="40"/>
        <v>5.6028629920930939E-2</v>
      </c>
      <c r="E92" s="17">
        <f>IF(OR($A92="",$B92="",$C92=""),"",A92*'MPTO_working_3-way'!$I91)</f>
        <v>2.3655041310228855</v>
      </c>
      <c r="F92" s="21">
        <f>IF(OR($A92="",$B92="",$C92=""),"",B92*'MPTO_working_3-way'!$I91)</f>
        <v>3.9706676485027002</v>
      </c>
      <c r="G92" s="22">
        <f>IF(OR($A92="",$B92="",$C92=""),"",C92*'MPTO_working_3-way'!$I91)</f>
        <v>3.0730433130699093</v>
      </c>
      <c r="H92" s="17">
        <f>IF(OR($A92="",$B92="",$C92=""),"",'MPTO_working_3-way'!E91)</f>
        <v>2.3378012376101633</v>
      </c>
      <c r="I92" s="21">
        <f>IF(OR($A92="",$B92="",$C92=""),"",'MPTO_working_3-way'!F91)</f>
        <v>4.0439784789162729</v>
      </c>
      <c r="J92" s="22">
        <f>IF(OR($A92="",$B92="",$C92=""),"",'MPTO_working_3-way'!G91)</f>
        <v>3.0772412001280327</v>
      </c>
      <c r="K92" s="17">
        <f>IF(OR($A92="",$B92="",$C92=""),"",'OddsRatio_working_3-way'!H91)</f>
        <v>2.3499268186937941</v>
      </c>
      <c r="L92" s="21">
        <f>IF(OR($A92="",$B92="",$C92=""),"",'OddsRatio_working_3-way'!I91)</f>
        <v>4.0046758222539296</v>
      </c>
      <c r="M92" s="22">
        <f>IF(OR($A92="",$B92="",$C92=""),"",'OddsRatio_working_3-way'!J91)</f>
        <v>3.0793227610525382</v>
      </c>
      <c r="N92" s="23">
        <f t="shared" si="28"/>
        <v>42.274286774024041</v>
      </c>
      <c r="O92" s="24">
        <f t="shared" si="29"/>
        <v>25.184681482397302</v>
      </c>
      <c r="P92" s="24">
        <f t="shared" si="30"/>
        <v>32.541031743578642</v>
      </c>
      <c r="Q92" t="s">
        <v>100</v>
      </c>
      <c r="R92" t="s">
        <v>99</v>
      </c>
      <c r="S92" s="48" t="s">
        <v>280</v>
      </c>
      <c r="T92" s="35">
        <v>100</v>
      </c>
      <c r="U92" s="35">
        <f t="shared" si="31"/>
        <v>59.514170040485837</v>
      </c>
      <c r="V92" s="35">
        <f t="shared" si="32"/>
        <v>69.418960244648318</v>
      </c>
      <c r="W92" s="35">
        <f t="shared" si="33"/>
        <v>65.635738831615114</v>
      </c>
      <c r="X92" s="35">
        <f t="shared" si="34"/>
        <v>64.945300923736554</v>
      </c>
      <c r="Y92" s="35">
        <f t="shared" si="35"/>
        <v>74.850091127899049</v>
      </c>
      <c r="Z92" s="35">
        <f t="shared" si="36"/>
        <v>71.066869714865845</v>
      </c>
      <c r="AA92" s="35">
        <f t="shared" si="37"/>
        <v>-5.4311308832507166</v>
      </c>
      <c r="AB92" s="35">
        <f t="shared" si="38"/>
        <v>-5.4311308832507308</v>
      </c>
      <c r="AC92" s="35">
        <f t="shared" si="39"/>
        <v>-5.4311308832507308</v>
      </c>
      <c r="AF92">
        <v>1.8</v>
      </c>
      <c r="AG92">
        <v>2.0099999999999998</v>
      </c>
      <c r="AJ92" t="s">
        <v>126</v>
      </c>
    </row>
    <row r="93" spans="1:36" ht="15" x14ac:dyDescent="0.25">
      <c r="A93">
        <v>2.4700000000000002</v>
      </c>
      <c r="B93">
        <v>3.27</v>
      </c>
      <c r="C93">
        <v>2.91</v>
      </c>
      <c r="D93" s="20">
        <f t="shared" si="40"/>
        <v>5.4311308832507343E-2</v>
      </c>
      <c r="E93" s="17">
        <f>IF(OR($A93="",$B93="",$C93=""),"",A93*'MPTO_working_3-way'!$I92)</f>
        <v>2.6041489328162934</v>
      </c>
      <c r="F93" s="21">
        <f>IF(OR($A93="",$B93="",$C93=""),"",B93*'MPTO_working_3-way'!$I92)</f>
        <v>3.4475979798822989</v>
      </c>
      <c r="G93" s="22">
        <f>IF(OR($A93="",$B93="",$C93=""),"",C93*'MPTO_working_3-way'!$I92)</f>
        <v>3.0680459087025964</v>
      </c>
      <c r="H93" s="17">
        <f>IF(OR($A93="",$B93="",$C93=""),"",'MPTO_working_3-way'!E92)</f>
        <v>2.5856193592369272</v>
      </c>
      <c r="I93" s="21">
        <f>IF(OR($A93="",$B93="",$C93=""),"",'MPTO_working_3-way'!F92)</f>
        <v>3.4757628183638061</v>
      </c>
      <c r="J93" s="22">
        <f>IF(OR($A93="",$B93="",$C93=""),"",'MPTO_working_3-way'!G92)</f>
        <v>3.0718300576117317</v>
      </c>
      <c r="K93" s="17">
        <f>IF(OR($A93="",$B93="",$C93=""),"",'OddsRatio_working_3-way'!H92)</f>
        <v>2.5940315462979049</v>
      </c>
      <c r="L93" s="21">
        <f>IF(OR($A93="",$B93="",$C93=""),"",'OddsRatio_working_3-way'!I92)</f>
        <v>3.461531707548466</v>
      </c>
      <c r="M93" s="22">
        <f>IF(OR($A93="",$B93="",$C93=""),"",'OddsRatio_working_3-way'!J92)</f>
        <v>3.0711566349857131</v>
      </c>
      <c r="N93" s="23">
        <f t="shared" si="28"/>
        <v>38.400261498044813</v>
      </c>
      <c r="O93" s="24">
        <f t="shared" si="29"/>
        <v>29.005702110143943</v>
      </c>
      <c r="P93" s="24">
        <f t="shared" si="30"/>
        <v>32.594036391811237</v>
      </c>
      <c r="Q93" t="s">
        <v>210</v>
      </c>
      <c r="R93" t="s">
        <v>105</v>
      </c>
      <c r="S93" s="48" t="s">
        <v>280</v>
      </c>
      <c r="T93" s="35">
        <v>100</v>
      </c>
      <c r="U93" s="35">
        <f t="shared" si="31"/>
        <v>48.717948717948723</v>
      </c>
      <c r="V93" s="35">
        <f t="shared" si="32"/>
        <v>72.222222222222229</v>
      </c>
      <c r="W93" s="35">
        <f t="shared" si="33"/>
        <v>76.19047619047619</v>
      </c>
      <c r="X93" s="35">
        <f t="shared" si="34"/>
        <v>51.587301587301582</v>
      </c>
      <c r="Y93" s="35">
        <f t="shared" si="35"/>
        <v>75.091575091575095</v>
      </c>
      <c r="Z93" s="35">
        <f t="shared" si="36"/>
        <v>79.05982905982907</v>
      </c>
      <c r="AA93" s="35">
        <f t="shared" si="37"/>
        <v>-2.8693528693528592</v>
      </c>
      <c r="AB93" s="35">
        <f t="shared" si="38"/>
        <v>-2.8693528693528663</v>
      </c>
      <c r="AC93" s="35">
        <f t="shared" si="39"/>
        <v>-2.8693528693528805</v>
      </c>
      <c r="AF93">
        <v>2.11</v>
      </c>
      <c r="AG93">
        <v>1.72</v>
      </c>
      <c r="AJ93" t="s">
        <v>126</v>
      </c>
    </row>
    <row r="94" spans="1:36" ht="15" x14ac:dyDescent="0.25">
      <c r="A94">
        <v>1.95</v>
      </c>
      <c r="B94">
        <v>3.6</v>
      </c>
      <c r="C94">
        <v>4.2</v>
      </c>
      <c r="D94" s="20">
        <f t="shared" si="40"/>
        <v>2.8693528693528814E-2</v>
      </c>
      <c r="E94" s="17">
        <f>IF(OR($A94="",$B94="",$C94=""),"",A94*'MPTO_working_3-way'!$I93)</f>
        <v>2.0059523809523809</v>
      </c>
      <c r="F94" s="21">
        <f>IF(OR($A94="",$B94="",$C94=""),"",B94*'MPTO_working_3-way'!$I93)</f>
        <v>3.7032967032967039</v>
      </c>
      <c r="G94" s="22">
        <f>IF(OR($A94="",$B94="",$C94=""),"",C94*'MPTO_working_3-way'!$I93)</f>
        <v>4.3205128205128212</v>
      </c>
      <c r="H94" s="17">
        <f>IF(OR($A94="",$B94="",$C94=""),"",'MPTO_working_3-way'!E93)</f>
        <v>1.9870602507076427</v>
      </c>
      <c r="I94" s="21">
        <f>IF(OR($A94="",$B94="",$C94=""),"",'MPTO_working_3-way'!F93)</f>
        <v>3.7283763277693485</v>
      </c>
      <c r="J94" s="22">
        <f>IF(OR($A94="",$B94="",$C94=""),"",'MPTO_working_3-way'!G93)</f>
        <v>4.375779162956368</v>
      </c>
      <c r="K94" s="17">
        <f>IF(OR($A94="",$B94="",$C94=""),"",'OddsRatio_working_3-way'!H93)</f>
        <v>1.9944320049657078</v>
      </c>
      <c r="L94" s="21">
        <f>IF(OR($A94="",$B94="",$C94=""),"",'OddsRatio_working_3-way'!I93)</f>
        <v>3.7216033820114123</v>
      </c>
      <c r="M94" s="22">
        <f>IF(OR($A94="",$B94="",$C94=""),"",'OddsRatio_working_3-way'!J93)</f>
        <v>4.3496657009371233</v>
      </c>
      <c r="N94" s="23">
        <f t="shared" si="28"/>
        <v>49.851632047477743</v>
      </c>
      <c r="O94" s="24">
        <f t="shared" si="29"/>
        <v>27.002967359050441</v>
      </c>
      <c r="P94" s="24">
        <f t="shared" si="30"/>
        <v>23.145400593471805</v>
      </c>
      <c r="Q94" t="s">
        <v>138</v>
      </c>
      <c r="R94" t="s">
        <v>159</v>
      </c>
      <c r="S94" s="48" t="s">
        <v>280</v>
      </c>
      <c r="T94" s="35">
        <v>100</v>
      </c>
      <c r="U94" s="35">
        <f t="shared" si="31"/>
        <v>60.9375</v>
      </c>
      <c r="V94" s="35">
        <f t="shared" si="32"/>
        <v>67.532467532467535</v>
      </c>
      <c r="W94" s="35">
        <f t="shared" si="33"/>
        <v>66.101694915254228</v>
      </c>
      <c r="X94" s="35">
        <f t="shared" si="34"/>
        <v>66.365837552278222</v>
      </c>
      <c r="Y94" s="35">
        <f t="shared" si="35"/>
        <v>72.960805084745758</v>
      </c>
      <c r="Z94" s="35">
        <f t="shared" si="36"/>
        <v>71.530032467532465</v>
      </c>
      <c r="AA94" s="35">
        <f t="shared" si="37"/>
        <v>-5.4283375522782222</v>
      </c>
      <c r="AB94" s="35">
        <f t="shared" si="38"/>
        <v>-5.4283375522782222</v>
      </c>
      <c r="AC94" s="35">
        <f t="shared" si="39"/>
        <v>-5.4283375522782364</v>
      </c>
      <c r="AF94">
        <v>2.15</v>
      </c>
      <c r="AG94">
        <v>1.76</v>
      </c>
      <c r="AJ94" t="s">
        <v>180</v>
      </c>
    </row>
    <row r="95" spans="1:36" ht="15" x14ac:dyDescent="0.25">
      <c r="A95">
        <v>2.56</v>
      </c>
      <c r="B95">
        <v>3.08</v>
      </c>
      <c r="C95">
        <v>2.95</v>
      </c>
      <c r="D95" s="20">
        <f t="shared" si="40"/>
        <v>5.4283375522782285E-2</v>
      </c>
      <c r="E95" s="17">
        <f>IF(OR($A95="",$B95="",$C95=""),"",A95*'MPTO_working_3-way'!$I94)</f>
        <v>2.6989654413383226</v>
      </c>
      <c r="F95" s="21">
        <f>IF(OR($A95="",$B95="",$C95=""),"",B95*'MPTO_working_3-way'!$I94)</f>
        <v>3.2471927966101695</v>
      </c>
      <c r="G95" s="22">
        <f>IF(OR($A95="",$B95="",$C95=""),"",C95*'MPTO_working_3-way'!$I94)</f>
        <v>3.1101359577922079</v>
      </c>
      <c r="H95" s="17">
        <f>IF(OR($A95="",$B95="",$C95=""),"",'MPTO_working_3-way'!E94)</f>
        <v>2.6843436674852739</v>
      </c>
      <c r="I95" s="21">
        <f>IF(OR($A95="",$B95="",$C95=""),"",'MPTO_working_3-way'!F94)</f>
        <v>3.2617821604460451</v>
      </c>
      <c r="J95" s="22">
        <f>IF(OR($A95="",$B95="",$C95=""),"",'MPTO_working_3-way'!G94)</f>
        <v>3.1163463702719216</v>
      </c>
      <c r="K95" s="17">
        <f>IF(OR($A95="",$B95="",$C95=""),"",'OddsRatio_working_3-way'!H94)</f>
        <v>2.691041630641799</v>
      </c>
      <c r="L95" s="21">
        <f>IF(OR($A95="",$B95="",$C95=""),"",'OddsRatio_working_3-way'!I94)</f>
        <v>3.2547221741890655</v>
      </c>
      <c r="M95" s="22">
        <f>IF(OR($A95="",$B95="",$C95=""),"",'OddsRatio_working_3-way'!J94)</f>
        <v>3.1138020383022491</v>
      </c>
      <c r="N95" s="23">
        <f t="shared" si="28"/>
        <v>37.051233953708383</v>
      </c>
      <c r="O95" s="24">
        <f t="shared" si="29"/>
        <v>30.795830818666708</v>
      </c>
      <c r="P95" s="24">
        <f t="shared" si="30"/>
        <v>32.152935227624901</v>
      </c>
      <c r="Q95" t="s">
        <v>110</v>
      </c>
      <c r="R95" t="s">
        <v>164</v>
      </c>
      <c r="S95" s="48" t="s">
        <v>280</v>
      </c>
      <c r="T95" s="35">
        <v>100</v>
      </c>
      <c r="U95" s="35">
        <f t="shared" si="31"/>
        <v>36.30573248407643</v>
      </c>
      <c r="V95" s="35">
        <f t="shared" si="32"/>
        <v>73.68421052631578</v>
      </c>
      <c r="W95" s="35">
        <f t="shared" si="33"/>
        <v>81.949458483754512</v>
      </c>
      <c r="X95" s="35">
        <f t="shared" si="34"/>
        <v>44.3663309899297</v>
      </c>
      <c r="Y95" s="35">
        <f t="shared" si="35"/>
        <v>81.744809032169059</v>
      </c>
      <c r="Z95" s="35">
        <f t="shared" si="36"/>
        <v>90.010056989607776</v>
      </c>
      <c r="AA95" s="35">
        <f t="shared" si="37"/>
        <v>-8.060598505853271</v>
      </c>
      <c r="AB95" s="35">
        <f t="shared" si="38"/>
        <v>-8.0605985058532781</v>
      </c>
      <c r="AC95" s="35">
        <f t="shared" si="39"/>
        <v>-8.0605985058532639</v>
      </c>
      <c r="AF95">
        <v>2.1800000000000002</v>
      </c>
      <c r="AG95">
        <v>1.67</v>
      </c>
      <c r="AJ95" t="s">
        <v>127</v>
      </c>
    </row>
    <row r="96" spans="1:36" ht="15" x14ac:dyDescent="0.25">
      <c r="A96">
        <v>1.57</v>
      </c>
      <c r="B96">
        <v>3.8</v>
      </c>
      <c r="C96">
        <v>5.54</v>
      </c>
      <c r="D96" s="20">
        <f t="shared" si="40"/>
        <v>8.0605985058532781E-2</v>
      </c>
      <c r="E96" s="17">
        <f>IF(OR($A96="",$B96="",$C96=""),"",A96*'MPTO_working_3-way'!$I95)</f>
        <v>1.6965513965418966</v>
      </c>
      <c r="F96" s="21">
        <f>IF(OR($A96="",$B96="",$C96=""),"",B96*'MPTO_working_3-way'!$I95)</f>
        <v>4.1063027432224244</v>
      </c>
      <c r="G96" s="22">
        <f>IF(OR($A96="",$B96="",$C96=""),"",C96*'MPTO_working_3-way'!$I95)</f>
        <v>5.9865571572242713</v>
      </c>
      <c r="H96" s="17">
        <f>IF(OR($A96="",$B96="",$C96=""),"",'MPTO_working_3-way'!E95)</f>
        <v>1.6391453789469785</v>
      </c>
      <c r="I96" s="21">
        <f>IF(OR($A96="",$B96="",$C96=""),"",'MPTO_working_3-way'!F95)</f>
        <v>4.2321014253983487</v>
      </c>
      <c r="J96" s="22">
        <f>IF(OR($A96="",$B96="",$C96=""),"",'MPTO_working_3-way'!G95)</f>
        <v>6.5088592239382876</v>
      </c>
      <c r="K96" s="17">
        <f>IF(OR($A96="",$B96="",$C96=""),"",'OddsRatio_working_3-way'!H95)</f>
        <v>1.6575829804033144</v>
      </c>
      <c r="L96" s="21">
        <f>IF(OR($A96="",$B96="",$C96=""),"",'OddsRatio_working_3-way'!I95)</f>
        <v>4.2302321844373338</v>
      </c>
      <c r="M96" s="22">
        <f>IF(OR($A96="",$B96="",$C96=""),"",'OddsRatio_working_3-way'!J95)</f>
        <v>6.2375907561948187</v>
      </c>
      <c r="N96" s="23">
        <f t="shared" si="28"/>
        <v>58.943100812525543</v>
      </c>
      <c r="O96" s="24">
        <f t="shared" si="29"/>
        <v>24.352807440964501</v>
      </c>
      <c r="P96" s="24">
        <f t="shared" si="30"/>
        <v>16.704091746509945</v>
      </c>
      <c r="Q96" t="s">
        <v>165</v>
      </c>
      <c r="R96" t="s">
        <v>113</v>
      </c>
      <c r="S96" s="48" t="s">
        <v>280</v>
      </c>
      <c r="T96" s="35">
        <v>100</v>
      </c>
      <c r="U96" s="35">
        <f t="shared" si="31"/>
        <v>63.099630996309962</v>
      </c>
      <c r="V96" s="35">
        <f t="shared" si="32"/>
        <v>69.325153374233125</v>
      </c>
      <c r="W96" s="35">
        <f t="shared" si="33"/>
        <v>62.121212121212118</v>
      </c>
      <c r="X96" s="35">
        <f t="shared" si="34"/>
        <v>68.553634504554751</v>
      </c>
      <c r="Y96" s="35">
        <f t="shared" si="35"/>
        <v>74.77915688247792</v>
      </c>
      <c r="Z96" s="35">
        <f t="shared" si="36"/>
        <v>67.575215629456906</v>
      </c>
      <c r="AA96" s="35">
        <f t="shared" si="37"/>
        <v>-5.4540035082447886</v>
      </c>
      <c r="AB96" s="35">
        <f t="shared" si="38"/>
        <v>-5.4540035082447957</v>
      </c>
      <c r="AC96" s="35">
        <f t="shared" si="39"/>
        <v>-5.4540035082447886</v>
      </c>
      <c r="AF96">
        <v>2.0299999999999998</v>
      </c>
      <c r="AG96">
        <v>1.79</v>
      </c>
      <c r="AJ96" t="s">
        <v>127</v>
      </c>
    </row>
    <row r="97" spans="1:36" ht="15" x14ac:dyDescent="0.25">
      <c r="A97">
        <v>2.71</v>
      </c>
      <c r="B97">
        <v>3.26</v>
      </c>
      <c r="C97">
        <v>2.64</v>
      </c>
      <c r="D97" s="20">
        <f t="shared" si="40"/>
        <v>5.4540035082447869E-2</v>
      </c>
      <c r="E97" s="17">
        <f>IF(OR($A97="",$B97="",$C97=""),"",A97*'MPTO_working_3-way'!$I96)</f>
        <v>2.8578034950734339</v>
      </c>
      <c r="F97" s="21">
        <f>IF(OR($A97="",$B97="",$C97=""),"",B97*'MPTO_working_3-way'!$I96)</f>
        <v>3.4378005143687798</v>
      </c>
      <c r="G97" s="22">
        <f>IF(OR($A97="",$B97="",$C97=""),"",C97*'MPTO_working_3-way'!$I96)</f>
        <v>2.7839856926176627</v>
      </c>
      <c r="H97" s="17">
        <f>IF(OR($A97="",$B97="",$C97=""),"",'MPTO_working_3-way'!E96)</f>
        <v>2.8504347389659661</v>
      </c>
      <c r="I97" s="21">
        <f>IF(OR($A97="",$B97="",$C97=""),"",'MPTO_working_3-way'!F96)</f>
        <v>3.4653822487720354</v>
      </c>
      <c r="J97" s="22">
        <f>IF(OR($A97="",$B97="",$C97=""),"",'MPTO_working_3-way'!G96)</f>
        <v>2.7730953516332444</v>
      </c>
      <c r="K97" s="17">
        <f>IF(OR($A97="",$B97="",$C97=""),"",'OddsRatio_working_3-way'!H96)</f>
        <v>2.8544791456805236</v>
      </c>
      <c r="L97" s="21">
        <f>IF(OR($A97="",$B97="",$C97=""),"",'OddsRatio_working_3-way'!I96)</f>
        <v>3.4509490463380019</v>
      </c>
      <c r="M97" s="22">
        <f>IF(OR($A97="",$B97="",$C97=""),"",'OddsRatio_working_3-way'!J96)</f>
        <v>2.7785647946877536</v>
      </c>
      <c r="N97" s="23">
        <f t="shared" si="28"/>
        <v>34.991909056164971</v>
      </c>
      <c r="O97" s="24">
        <f t="shared" si="29"/>
        <v>29.088366117241439</v>
      </c>
      <c r="P97" s="24">
        <f t="shared" si="30"/>
        <v>35.919724826593587</v>
      </c>
      <c r="Q97" t="s">
        <v>211</v>
      </c>
      <c r="R97" t="s">
        <v>111</v>
      </c>
      <c r="S97" s="48" t="s">
        <v>280</v>
      </c>
      <c r="T97" s="35">
        <v>100</v>
      </c>
      <c r="U97" s="35">
        <f t="shared" si="31"/>
        <v>47.916666666666671</v>
      </c>
      <c r="V97" s="35">
        <f t="shared" si="32"/>
        <v>73.821989528795811</v>
      </c>
      <c r="W97" s="35">
        <f t="shared" si="33"/>
        <v>72.67759562841529</v>
      </c>
      <c r="X97" s="35">
        <f t="shared" si="34"/>
        <v>53.500414842788892</v>
      </c>
      <c r="Y97" s="35">
        <f t="shared" si="35"/>
        <v>79.405737704918039</v>
      </c>
      <c r="Z97" s="35">
        <f t="shared" si="36"/>
        <v>78.261343804537532</v>
      </c>
      <c r="AA97" s="35">
        <f t="shared" si="37"/>
        <v>-5.5837481761222207</v>
      </c>
      <c r="AB97" s="35">
        <f t="shared" si="38"/>
        <v>-5.5837481761222278</v>
      </c>
      <c r="AC97" s="35">
        <f t="shared" si="39"/>
        <v>-5.5837481761222421</v>
      </c>
      <c r="AF97">
        <v>2.0499999999999998</v>
      </c>
      <c r="AG97">
        <v>1.76</v>
      </c>
      <c r="AJ97" t="s">
        <v>127</v>
      </c>
    </row>
    <row r="98" spans="1:36" ht="15" x14ac:dyDescent="0.25">
      <c r="A98">
        <v>1.92</v>
      </c>
      <c r="B98">
        <v>3.82</v>
      </c>
      <c r="C98">
        <v>3.66</v>
      </c>
      <c r="D98" s="20">
        <f t="shared" si="40"/>
        <v>5.5837481761222385E-2</v>
      </c>
      <c r="E98" s="17">
        <f>IF(OR($A98="",$B98="",$C98=""),"",A98*'MPTO_working_3-way'!$I97)</f>
        <v>2.0272079649815469</v>
      </c>
      <c r="F98" s="21">
        <f>IF(OR($A98="",$B98="",$C98=""),"",B98*'MPTO_working_3-way'!$I97)</f>
        <v>4.0332991803278695</v>
      </c>
      <c r="G98" s="22">
        <f>IF(OR($A98="",$B98="",$C98=""),"",C98*'MPTO_working_3-way'!$I97)</f>
        <v>3.8643651832460741</v>
      </c>
      <c r="H98" s="17">
        <f>IF(OR($A98="",$B98="",$C98=""),"",'MPTO_working_3-way'!E97)</f>
        <v>1.9911559248894493</v>
      </c>
      <c r="I98" s="21">
        <f>IF(OR($A98="",$B98="",$C98=""),"",'MPTO_working_3-way'!F97)</f>
        <v>4.1123897905008429</v>
      </c>
      <c r="J98" s="22">
        <f>IF(OR($A98="",$B98="",$C98=""),"",'MPTO_working_3-way'!G97)</f>
        <v>3.927551600873652</v>
      </c>
      <c r="K98" s="17">
        <f>IF(OR($A98="",$B98="",$C98=""),"",'OddsRatio_working_3-way'!H97)</f>
        <v>2.0047599439956092</v>
      </c>
      <c r="L98" s="21">
        <f>IF(OR($A98="",$B98="",$C98=""),"",'OddsRatio_working_3-way'!I97)</f>
        <v>4.0798076544213249</v>
      </c>
      <c r="M98" s="22">
        <f>IF(OR($A98="",$B98="",$C98=""),"",'OddsRatio_working_3-way'!J97)</f>
        <v>3.9050667945960029</v>
      </c>
      <c r="N98" s="23">
        <f t="shared" si="28"/>
        <v>49.328930098649387</v>
      </c>
      <c r="O98" s="24">
        <f t="shared" si="29"/>
        <v>24.793598374190267</v>
      </c>
      <c r="P98" s="24">
        <f t="shared" si="30"/>
        <v>25.877471527160335</v>
      </c>
      <c r="Q98" t="s">
        <v>212</v>
      </c>
      <c r="R98" t="s">
        <v>109</v>
      </c>
      <c r="S98" s="48" t="s">
        <v>280</v>
      </c>
      <c r="T98" s="35">
        <v>100</v>
      </c>
      <c r="U98" s="35">
        <f t="shared" si="31"/>
        <v>70.760233918128648</v>
      </c>
      <c r="V98" s="35">
        <f t="shared" si="32"/>
        <v>71.264367816091948</v>
      </c>
      <c r="W98" s="35">
        <f t="shared" si="33"/>
        <v>48.717948717948723</v>
      </c>
      <c r="X98" s="35">
        <f t="shared" si="34"/>
        <v>80.017683465959337</v>
      </c>
      <c r="Y98" s="35">
        <f t="shared" si="35"/>
        <v>80.521817363922636</v>
      </c>
      <c r="Z98" s="35">
        <f t="shared" si="36"/>
        <v>57.97539826577939</v>
      </c>
      <c r="AA98" s="35">
        <f t="shared" si="37"/>
        <v>-9.2574495478306886</v>
      </c>
      <c r="AB98" s="35">
        <f t="shared" si="38"/>
        <v>-9.2574495478306886</v>
      </c>
      <c r="AC98" s="35">
        <f t="shared" si="39"/>
        <v>-9.2574495478306673</v>
      </c>
      <c r="AF98">
        <v>1.96</v>
      </c>
      <c r="AG98">
        <v>1.84</v>
      </c>
      <c r="AJ98" t="s">
        <v>127</v>
      </c>
    </row>
    <row r="99" spans="1:36" ht="15" x14ac:dyDescent="0.25">
      <c r="A99">
        <v>3.42</v>
      </c>
      <c r="B99">
        <v>3.48</v>
      </c>
      <c r="C99">
        <v>1.95</v>
      </c>
      <c r="D99" s="20">
        <f t="shared" si="40"/>
        <v>9.2574495478306762E-2</v>
      </c>
      <c r="E99" s="17">
        <f>IF(OR($A99="",$B99="",$C99=""),"",A99*'MPTO_working_3-way'!$I98)</f>
        <v>3.7366047745358091</v>
      </c>
      <c r="F99" s="21">
        <f>IF(OR($A99="",$B99="",$C99=""),"",B99*'MPTO_working_3-way'!$I98)</f>
        <v>3.8021592442645074</v>
      </c>
      <c r="G99" s="22">
        <f>IF(OR($A99="",$B99="",$C99=""),"",C99*'MPTO_working_3-way'!$I98)</f>
        <v>2.1305202661826983</v>
      </c>
      <c r="H99" s="17">
        <f>IF(OR($A99="",$B99="",$C99=""),"",'MPTO_working_3-way'!E98)</f>
        <v>3.8235142936222375</v>
      </c>
      <c r="I99" s="21">
        <f>IF(OR($A99="",$B99="",$C99=""),"",'MPTO_working_3-way'!F98)</f>
        <v>3.89866349507126</v>
      </c>
      <c r="J99" s="22">
        <f>IF(OR($A99="",$B99="",$C99=""),"",'MPTO_working_3-way'!G98)</f>
        <v>2.0748508775694114</v>
      </c>
      <c r="K99" s="17">
        <f>IF(OR($A99="",$B99="",$C99=""),"",'OddsRatio_working_3-way'!H98)</f>
        <v>3.7910780346867523</v>
      </c>
      <c r="L99" s="21">
        <f>IF(OR($A99="",$B99="",$C99=""),"",'OddsRatio_working_3-way'!I98)</f>
        <v>3.8602783165384897</v>
      </c>
      <c r="M99" s="22">
        <f>IF(OR($A99="",$B99="",$C99=""),"",'OddsRatio_working_3-way'!J98)</f>
        <v>2.0956711293191788</v>
      </c>
      <c r="N99" s="23">
        <f t="shared" si="28"/>
        <v>26.762263079434938</v>
      </c>
      <c r="O99" s="24">
        <f t="shared" si="29"/>
        <v>26.300844750479165</v>
      </c>
      <c r="P99" s="24">
        <f t="shared" si="30"/>
        <v>46.936892170085891</v>
      </c>
      <c r="Q99" t="s">
        <v>213</v>
      </c>
      <c r="R99" t="s">
        <v>114</v>
      </c>
      <c r="S99" s="48" t="s">
        <v>280</v>
      </c>
      <c r="T99" s="35">
        <v>100</v>
      </c>
      <c r="U99" s="35">
        <f t="shared" si="31"/>
        <v>66.101694915254228</v>
      </c>
      <c r="V99" s="35">
        <f t="shared" si="32"/>
        <v>70.588235294117652</v>
      </c>
      <c r="W99" s="35">
        <f t="shared" si="33"/>
        <v>56.896551724137922</v>
      </c>
      <c r="X99" s="35">
        <f t="shared" si="34"/>
        <v>72.515212981744426</v>
      </c>
      <c r="Y99" s="35">
        <f t="shared" si="35"/>
        <v>77.001753360607836</v>
      </c>
      <c r="Z99" s="35">
        <f t="shared" si="36"/>
        <v>63.31006979062812</v>
      </c>
      <c r="AA99" s="35">
        <f t="shared" si="37"/>
        <v>-6.4135180664901981</v>
      </c>
      <c r="AB99" s="35">
        <f t="shared" si="38"/>
        <v>-6.4135180664901839</v>
      </c>
      <c r="AC99" s="35">
        <f t="shared" si="39"/>
        <v>-6.4135180664901981</v>
      </c>
      <c r="AF99">
        <v>1.81</v>
      </c>
      <c r="AG99">
        <v>2</v>
      </c>
      <c r="AJ99" t="s">
        <v>68</v>
      </c>
    </row>
    <row r="100" spans="1:36" ht="15" x14ac:dyDescent="0.25">
      <c r="A100">
        <v>2.95</v>
      </c>
      <c r="B100">
        <v>3.4</v>
      </c>
      <c r="C100">
        <v>2.3199999999999998</v>
      </c>
      <c r="D100" s="20">
        <f t="shared" si="40"/>
        <v>6.4135180664901981E-2</v>
      </c>
      <c r="E100" s="17">
        <f>IF(OR($A100="",$B100="",$C100=""),"",A100*'MPTO_working_3-way'!$I99)</f>
        <v>3.1391987829614609</v>
      </c>
      <c r="F100" s="21">
        <f>IF(OR($A100="",$B100="",$C100=""),"",B100*'MPTO_working_3-way'!$I99)</f>
        <v>3.6180596142606665</v>
      </c>
      <c r="G100" s="22">
        <f>IF(OR($A100="",$B100="",$C100=""),"",C100*'MPTO_working_3-way'!$I99)</f>
        <v>2.4687936191425726</v>
      </c>
      <c r="H100" s="17">
        <f>IF(OR($A100="",$B100="",$C100=""),"",'MPTO_working_3-way'!E99)</f>
        <v>3.1485684389038235</v>
      </c>
      <c r="I100" s="21">
        <f>IF(OR($A100="",$B100="",$C100=""),"",'MPTO_working_3-way'!F99)</f>
        <v>3.6665055988571189</v>
      </c>
      <c r="J100" s="22">
        <f>IF(OR($A100="",$B100="",$C100=""),"",'MPTO_working_3-way'!G99)</f>
        <v>2.4410719780680896</v>
      </c>
      <c r="K100" s="17">
        <f>IF(OR($A100="",$B100="",$C100=""),"",'OddsRatio_working_3-way'!H99)</f>
        <v>3.1466991000247848</v>
      </c>
      <c r="L100" s="21">
        <f>IF(OR($A100="",$B100="",$C100=""),"",'OddsRatio_working_3-way'!I99)</f>
        <v>3.6420912000305048</v>
      </c>
      <c r="M100" s="22">
        <f>IF(OR($A100="",$B100="",$C100=""),"",'OddsRatio_working_3-way'!J99)</f>
        <v>2.4531501600167775</v>
      </c>
      <c r="N100" s="23">
        <f t="shared" si="28"/>
        <v>31.855262095145783</v>
      </c>
      <c r="O100" s="24">
        <f t="shared" si="29"/>
        <v>27.639124464905901</v>
      </c>
      <c r="P100" s="24">
        <f t="shared" si="30"/>
        <v>40.505613439948299</v>
      </c>
      <c r="Q100" t="s">
        <v>214</v>
      </c>
      <c r="R100" t="s">
        <v>215</v>
      </c>
      <c r="S100" s="48" t="s">
        <v>280</v>
      </c>
      <c r="T100" s="35">
        <v>100</v>
      </c>
      <c r="U100" s="35">
        <f t="shared" si="31"/>
        <v>72.752043596730246</v>
      </c>
      <c r="V100" s="35">
        <f t="shared" si="32"/>
        <v>72.375690607734811</v>
      </c>
      <c r="W100" s="35">
        <f t="shared" si="33"/>
        <v>48.186528497409334</v>
      </c>
      <c r="X100" s="35">
        <f t="shared" si="34"/>
        <v>79.437780894855877</v>
      </c>
      <c r="Y100" s="35">
        <f t="shared" si="35"/>
        <v>79.061427905860441</v>
      </c>
      <c r="Z100" s="35">
        <f t="shared" si="36"/>
        <v>54.872265795534943</v>
      </c>
      <c r="AA100" s="35">
        <f t="shared" si="37"/>
        <v>-6.6857372981256304</v>
      </c>
      <c r="AB100" s="35">
        <f t="shared" si="38"/>
        <v>-6.6857372981256304</v>
      </c>
      <c r="AC100" s="35">
        <f t="shared" si="39"/>
        <v>-6.6857372981256091</v>
      </c>
      <c r="AF100">
        <v>1.86</v>
      </c>
      <c r="AG100">
        <v>1.96</v>
      </c>
      <c r="AJ100" t="s">
        <v>68</v>
      </c>
    </row>
    <row r="101" spans="1:36" ht="15" x14ac:dyDescent="0.25">
      <c r="A101">
        <v>3.67</v>
      </c>
      <c r="B101">
        <v>3.62</v>
      </c>
      <c r="C101">
        <v>1.93</v>
      </c>
      <c r="D101" s="20">
        <f t="shared" si="40"/>
        <v>6.6857372981256269E-2</v>
      </c>
      <c r="E101" s="17">
        <f>IF(OR($A101="",$B101="",$C101=""),"",A101*'MPTO_working_3-way'!$I100)</f>
        <v>3.9153665588412103</v>
      </c>
      <c r="F101" s="21">
        <f>IF(OR($A101="",$B101="",$C101=""),"",B101*'MPTO_working_3-way'!$I100)</f>
        <v>3.8620236901921476</v>
      </c>
      <c r="G101" s="22">
        <f>IF(OR($A101="",$B101="",$C101=""),"",C101*'MPTO_working_3-way'!$I100)</f>
        <v>2.0590347298538245</v>
      </c>
      <c r="H101" s="17">
        <f>IF(OR($A101="",$B101="",$C101=""),"",'MPTO_working_3-way'!E100)</f>
        <v>3.996902032587113</v>
      </c>
      <c r="I101" s="21">
        <f>IF(OR($A101="",$B101="",$C101=""),"",'MPTO_working_3-way'!F100)</f>
        <v>3.937669791208835</v>
      </c>
      <c r="J101" s="22">
        <f>IF(OR($A101="",$B101="",$C101=""),"",'MPTO_working_3-way'!G100)</f>
        <v>2.0167433093696747</v>
      </c>
      <c r="K101" s="17">
        <f>IF(OR($A101="",$B101="",$C101=""),"",'OddsRatio_working_3-way'!H100)</f>
        <v>3.9647139249547574</v>
      </c>
      <c r="L101" s="21">
        <f>IF(OR($A101="",$B101="",$C101=""),"",'OddsRatio_working_3-way'!I100)</f>
        <v>3.9091949375960544</v>
      </c>
      <c r="M101" s="22">
        <f>IF(OR($A101="",$B101="",$C101=""),"",'OddsRatio_working_3-way'!J100)</f>
        <v>2.0326531648718817</v>
      </c>
      <c r="N101" s="23">
        <f t="shared" si="28"/>
        <v>25.540392833511849</v>
      </c>
      <c r="O101" s="24">
        <f t="shared" si="29"/>
        <v>25.893160690328308</v>
      </c>
      <c r="P101" s="24">
        <f t="shared" si="30"/>
        <v>48.566446476159832</v>
      </c>
      <c r="Q101" t="s">
        <v>216</v>
      </c>
      <c r="R101" t="s">
        <v>115</v>
      </c>
      <c r="S101" s="48" t="s">
        <v>280</v>
      </c>
      <c r="T101" s="35">
        <v>100</v>
      </c>
      <c r="U101" s="35">
        <f t="shared" si="31"/>
        <v>74.619289340101517</v>
      </c>
      <c r="V101" s="35">
        <f t="shared" si="32"/>
        <v>76.580796252927385</v>
      </c>
      <c r="W101" s="35">
        <f t="shared" si="33"/>
        <v>42.528735632183903</v>
      </c>
      <c r="X101" s="35">
        <f t="shared" si="34"/>
        <v>80.890468114888691</v>
      </c>
      <c r="Y101" s="35">
        <f t="shared" si="35"/>
        <v>82.851975027714559</v>
      </c>
      <c r="Z101" s="35">
        <f t="shared" si="36"/>
        <v>48.799914406971077</v>
      </c>
      <c r="AA101" s="35">
        <f t="shared" si="37"/>
        <v>-6.2711787747871739</v>
      </c>
      <c r="AB101" s="35">
        <f t="shared" si="38"/>
        <v>-6.2711787747871739</v>
      </c>
      <c r="AC101" s="35">
        <f t="shared" si="39"/>
        <v>-6.2711787747871739</v>
      </c>
      <c r="AF101">
        <v>1.74</v>
      </c>
      <c r="AG101">
        <v>2.0699999999999998</v>
      </c>
      <c r="AJ101" t="s">
        <v>68</v>
      </c>
    </row>
    <row r="102" spans="1:36" ht="15" x14ac:dyDescent="0.25">
      <c r="A102">
        <v>3.94</v>
      </c>
      <c r="B102">
        <v>4.2699999999999996</v>
      </c>
      <c r="C102">
        <v>1.74</v>
      </c>
      <c r="D102" s="20">
        <f t="shared" si="40"/>
        <v>6.2711787747871561E-2</v>
      </c>
      <c r="E102" s="17">
        <f>IF(OR($A102="",$B102="",$C102=""),"",A102*'MPTO_working_3-way'!$I101)</f>
        <v>4.1870844437266141</v>
      </c>
      <c r="F102" s="21">
        <f>IF(OR($A102="",$B102="",$C102=""),"",B102*'MPTO_working_3-way'!$I101)</f>
        <v>4.5377793336834111</v>
      </c>
      <c r="G102" s="22">
        <f>IF(OR($A102="",$B102="",$C102=""),"",C102*'MPTO_working_3-way'!$I101)</f>
        <v>1.8491185106812964</v>
      </c>
      <c r="H102" s="17">
        <f>IF(OR($A102="",$B102="",$C102=""),"",'MPTO_working_3-way'!E101)</f>
        <v>4.2936297021768075</v>
      </c>
      <c r="I102" s="21">
        <f>IF(OR($A102="",$B102="",$C102=""),"",'MPTO_working_3-way'!F101)</f>
        <v>4.6884939265427823</v>
      </c>
      <c r="J102" s="22">
        <f>IF(OR($A102="",$B102="",$C102=""),"",'MPTO_working_3-way'!G101)</f>
        <v>1.8056776174626936</v>
      </c>
      <c r="K102" s="17">
        <f>IF(OR($A102="",$B102="",$C102=""),"",'OddsRatio_working_3-way'!H101)</f>
        <v>4.2611005273498055</v>
      </c>
      <c r="L102" s="21">
        <f>IF(OR($A102="",$B102="",$C102=""),"",'OddsRatio_working_3-way'!I101)</f>
        <v>4.6271424232768235</v>
      </c>
      <c r="M102" s="22">
        <f>IF(OR($A102="",$B102="",$C102=""),"",'OddsRatio_working_3-way'!J101)</f>
        <v>1.8208212211696793</v>
      </c>
      <c r="N102" s="23">
        <f t="shared" si="28"/>
        <v>23.882967096550217</v>
      </c>
      <c r="O102" s="24">
        <f t="shared" si="29"/>
        <v>22.037210857238378</v>
      </c>
      <c r="P102" s="24">
        <f t="shared" si="30"/>
        <v>54.079822046211426</v>
      </c>
      <c r="Q102" t="s">
        <v>217</v>
      </c>
      <c r="R102" t="s">
        <v>218</v>
      </c>
      <c r="S102" s="48" t="s">
        <v>280</v>
      </c>
      <c r="T102" s="35">
        <v>100</v>
      </c>
      <c r="U102" s="35">
        <f t="shared" si="31"/>
        <v>77.32426303854875</v>
      </c>
      <c r="V102" s="35">
        <f t="shared" si="32"/>
        <v>74.160206718346245</v>
      </c>
      <c r="W102" s="35">
        <f t="shared" si="33"/>
        <v>41.860465116279073</v>
      </c>
      <c r="X102" s="35">
        <f t="shared" si="34"/>
        <v>83.979328165374682</v>
      </c>
      <c r="Y102" s="35">
        <f t="shared" si="35"/>
        <v>80.815271845172177</v>
      </c>
      <c r="Z102" s="35">
        <f t="shared" si="36"/>
        <v>48.51553024310499</v>
      </c>
      <c r="AA102" s="35">
        <f t="shared" si="37"/>
        <v>-6.6550651268259315</v>
      </c>
      <c r="AB102" s="35">
        <f t="shared" si="38"/>
        <v>-6.6550651268259315</v>
      </c>
      <c r="AC102" s="35">
        <f t="shared" si="39"/>
        <v>-6.6550651268259173</v>
      </c>
      <c r="AF102">
        <v>1.63</v>
      </c>
      <c r="AG102">
        <v>2.2599999999999998</v>
      </c>
      <c r="AJ102" t="s">
        <v>68</v>
      </c>
    </row>
    <row r="103" spans="1:36" ht="15" x14ac:dyDescent="0.25">
      <c r="A103">
        <v>4.41</v>
      </c>
      <c r="B103">
        <v>3.87</v>
      </c>
      <c r="C103">
        <v>1.72</v>
      </c>
      <c r="D103" s="20">
        <f t="shared" si="40"/>
        <v>6.6550651268259209E-2</v>
      </c>
      <c r="E103" s="17">
        <f>IF(OR($A103="",$B103="",$C103=""),"",A103*'MPTO_working_3-way'!$I102)</f>
        <v>4.7034883720930232</v>
      </c>
      <c r="F103" s="21">
        <f>IF(OR($A103="",$B103="",$C103=""),"",B103*'MPTO_working_3-way'!$I102)</f>
        <v>4.1275510204081636</v>
      </c>
      <c r="G103" s="22">
        <f>IF(OR($A103="",$B103="",$C103=""),"",C103*'MPTO_working_3-way'!$I102)</f>
        <v>1.8344671201814058</v>
      </c>
      <c r="H103" s="17">
        <f>IF(OR($A103="",$B103="",$C103=""),"",'MPTO_working_3-way'!E102)</f>
        <v>4.8882110328235093</v>
      </c>
      <c r="I103" s="21">
        <f>IF(OR($A103="",$B103="",$C103=""),"",'MPTO_working_3-way'!F102)</f>
        <v>4.2334424765590111</v>
      </c>
      <c r="J103" s="22">
        <f>IF(OR($A103="",$B103="",$C103=""),"",'MPTO_working_3-way'!G102)</f>
        <v>1.7882312262282716</v>
      </c>
      <c r="K103" s="17">
        <f>IF(OR($A103="",$B103="",$C103=""),"",'OddsRatio_working_3-way'!H102)</f>
        <v>4.8087271084550043</v>
      </c>
      <c r="L103" s="21">
        <f>IF(OR($A103="",$B103="",$C103=""),"",'OddsRatio_working_3-way'!I102)</f>
        <v>4.2055855722187268</v>
      </c>
      <c r="M103" s="22">
        <f>IF(OR($A103="",$B103="",$C103=""),"",'OddsRatio_working_3-way'!J102)</f>
        <v>1.804188714981702</v>
      </c>
      <c r="N103" s="23">
        <f t="shared" si="28"/>
        <v>21.260815822002471</v>
      </c>
      <c r="O103" s="24">
        <f t="shared" si="29"/>
        <v>24.227441285537697</v>
      </c>
      <c r="P103" s="24">
        <f t="shared" si="30"/>
        <v>54.511742892459836</v>
      </c>
      <c r="Q103" t="s">
        <v>219</v>
      </c>
      <c r="R103" t="s">
        <v>220</v>
      </c>
      <c r="S103" s="48" t="s">
        <v>280</v>
      </c>
      <c r="T103" s="35">
        <v>100</v>
      </c>
      <c r="U103" s="35">
        <f t="shared" si="31"/>
        <v>45.945945945945937</v>
      </c>
      <c r="V103" s="35">
        <f t="shared" si="32"/>
        <v>75.845410628019309</v>
      </c>
      <c r="W103" s="35">
        <f t="shared" si="33"/>
        <v>71.910112359550567</v>
      </c>
      <c r="X103" s="35">
        <f t="shared" si="34"/>
        <v>52.24447701243011</v>
      </c>
      <c r="Y103" s="35">
        <f t="shared" si="35"/>
        <v>82.143941694503482</v>
      </c>
      <c r="Z103" s="35">
        <f t="shared" si="36"/>
        <v>78.208643426034726</v>
      </c>
      <c r="AA103" s="35">
        <f t="shared" si="37"/>
        <v>-6.2985310664841734</v>
      </c>
      <c r="AB103" s="35">
        <f t="shared" si="38"/>
        <v>-6.2985310664841734</v>
      </c>
      <c r="AC103" s="35">
        <f t="shared" si="39"/>
        <v>-6.2985310664841592</v>
      </c>
      <c r="AF103">
        <v>1.72</v>
      </c>
      <c r="AG103">
        <v>2.1</v>
      </c>
      <c r="AJ103" t="s">
        <v>68</v>
      </c>
    </row>
    <row r="104" spans="1:36" ht="15" x14ac:dyDescent="0.25">
      <c r="A104">
        <v>1.85</v>
      </c>
      <c r="B104">
        <v>4.1399999999999997</v>
      </c>
      <c r="C104">
        <v>3.56</v>
      </c>
      <c r="D104" s="20">
        <f t="shared" si="40"/>
        <v>6.2985310664841698E-2</v>
      </c>
      <c r="E104" s="17">
        <f>IF(OR($A104="",$B104="",$C104=""),"",A104*'MPTO_working_3-way'!$I103)</f>
        <v>1.9665228247299573</v>
      </c>
      <c r="F104" s="21">
        <f>IF(OR($A104="",$B104="",$C104=""),"",B104*'MPTO_working_3-way'!$I103)</f>
        <v>4.4007591861524444</v>
      </c>
      <c r="G104" s="22">
        <f>IF(OR($A104="",$B104="",$C104=""),"",C104*'MPTO_working_3-way'!$I103)</f>
        <v>3.7842277059668366</v>
      </c>
      <c r="H104" s="17">
        <f>IF(OR($A104="",$B104="",$C104=""),"",'MPTO_working_3-way'!E103)</f>
        <v>1.9247594701283643</v>
      </c>
      <c r="I104" s="21">
        <f>IF(OR($A104="",$B104="",$C104=""),"",'MPTO_working_3-way'!F103)</f>
        <v>4.5341030029976759</v>
      </c>
      <c r="J104" s="22">
        <f>IF(OR($A104="",$B104="",$C104=""),"",'MPTO_working_3-way'!G103)</f>
        <v>3.8475778517416099</v>
      </c>
      <c r="K104" s="17">
        <f>IF(OR($A104="",$B104="",$C104=""),"",'OddsRatio_working_3-way'!H103)</f>
        <v>1.9401196421389879</v>
      </c>
      <c r="L104" s="21">
        <f>IF(OR($A104="",$B104="",$C104=""),"",'OddsRatio_working_3-way'!I103)</f>
        <v>4.4729125603722606</v>
      </c>
      <c r="M104" s="22">
        <f>IF(OR($A104="",$B104="",$C104=""),"",'OddsRatio_working_3-way'!J103)</f>
        <v>3.8314191575009517</v>
      </c>
      <c r="N104" s="23">
        <f t="shared" si="28"/>
        <v>50.851176880559215</v>
      </c>
      <c r="O104" s="24">
        <f t="shared" si="29"/>
        <v>22.723351987689504</v>
      </c>
      <c r="P104" s="24">
        <f t="shared" si="30"/>
        <v>26.425471131751276</v>
      </c>
      <c r="Q104" t="s">
        <v>221</v>
      </c>
      <c r="R104" t="s">
        <v>222</v>
      </c>
      <c r="S104" s="48" t="s">
        <v>280</v>
      </c>
      <c r="T104" s="35">
        <v>100</v>
      </c>
      <c r="U104" s="35">
        <f t="shared" si="31"/>
        <v>76.133651551312653</v>
      </c>
      <c r="V104" s="35">
        <f t="shared" si="32"/>
        <v>74.293059125964007</v>
      </c>
      <c r="W104" s="35">
        <f t="shared" si="33"/>
        <v>43.181818181818187</v>
      </c>
      <c r="X104" s="35">
        <f t="shared" si="34"/>
        <v>82.525122692217806</v>
      </c>
      <c r="Y104" s="35">
        <f t="shared" si="35"/>
        <v>80.684530266869174</v>
      </c>
      <c r="Z104" s="35">
        <f t="shared" si="36"/>
        <v>49.573289322723333</v>
      </c>
      <c r="AA104" s="35">
        <f t="shared" si="37"/>
        <v>-6.3914711409051534</v>
      </c>
      <c r="AB104" s="35">
        <f t="shared" si="38"/>
        <v>-6.3914711409051677</v>
      </c>
      <c r="AC104" s="35">
        <f t="shared" si="39"/>
        <v>-6.3914711409051463</v>
      </c>
      <c r="AF104">
        <v>1.75</v>
      </c>
      <c r="AG104">
        <v>2.0699999999999998</v>
      </c>
      <c r="AJ104" t="s">
        <v>283</v>
      </c>
    </row>
    <row r="105" spans="1:36" ht="15" x14ac:dyDescent="0.25">
      <c r="A105">
        <v>4.1900000000000004</v>
      </c>
      <c r="B105">
        <v>3.89</v>
      </c>
      <c r="C105">
        <v>1.76</v>
      </c>
      <c r="D105" s="20">
        <f t="shared" si="40"/>
        <v>6.3914711409051694E-2</v>
      </c>
      <c r="E105" s="17">
        <f>IF(OR($A105="",$B105="",$C105=""),"",A105*'MPTO_working_3-way'!$I104)</f>
        <v>4.4578026408039273</v>
      </c>
      <c r="F105" s="21">
        <f>IF(OR($A105="",$B105="",$C105=""),"",B105*'MPTO_working_3-way'!$I104)</f>
        <v>4.1386282273812114</v>
      </c>
      <c r="G105" s="22">
        <f>IF(OR($A105="",$B105="",$C105=""),"",C105*'MPTO_working_3-way'!$I104)</f>
        <v>1.8724898920799309</v>
      </c>
      <c r="H105" s="17">
        <f>IF(OR($A105="",$B105="",$C105=""),"",'MPTO_working_3-way'!E104)</f>
        <v>4.6006925369763989</v>
      </c>
      <c r="I105" s="21">
        <f>IF(OR($A105="",$B105="",$C105=""),"",'MPTO_working_3-way'!F104)</f>
        <v>4.2415205811653554</v>
      </c>
      <c r="J105" s="22">
        <f>IF(OR($A105="",$B105="",$C105=""),"",'MPTO_working_3-way'!G104)</f>
        <v>1.8285650275362288</v>
      </c>
      <c r="K105" s="17">
        <f>IF(OR($A105="",$B105="",$C105=""),"",'OddsRatio_working_3-way'!H104)</f>
        <v>4.5425847026663853</v>
      </c>
      <c r="L105" s="21">
        <f>IF(OR($A105="",$B105="",$C105=""),"",'OddsRatio_working_3-way'!I104)</f>
        <v>4.2094262666789515</v>
      </c>
      <c r="M105" s="22">
        <f>IF(OR($A105="",$B105="",$C105=""),"",'OddsRatio_working_3-way'!J104)</f>
        <v>1.8440013711681664</v>
      </c>
      <c r="N105" s="23">
        <f t="shared" si="28"/>
        <v>22.432576777774496</v>
      </c>
      <c r="O105" s="24">
        <f t="shared" si="29"/>
        <v>24.162595552410064</v>
      </c>
      <c r="P105" s="24">
        <f t="shared" si="30"/>
        <v>53.404827669815425</v>
      </c>
      <c r="Q105" t="s">
        <v>223</v>
      </c>
      <c r="R105" t="s">
        <v>224</v>
      </c>
      <c r="S105" s="48" t="s">
        <v>280</v>
      </c>
      <c r="T105" s="35">
        <v>100</v>
      </c>
      <c r="U105" s="35">
        <f t="shared" si="31"/>
        <v>20</v>
      </c>
      <c r="V105" s="35">
        <f t="shared" si="32"/>
        <v>83.41625207296849</v>
      </c>
      <c r="W105" s="35">
        <f t="shared" si="33"/>
        <v>90.791896869244937</v>
      </c>
      <c r="X105" s="35">
        <f t="shared" si="34"/>
        <v>25.791851057786573</v>
      </c>
      <c r="Y105" s="35">
        <f t="shared" si="35"/>
        <v>89.208103130755063</v>
      </c>
      <c r="Z105" s="35">
        <f t="shared" si="36"/>
        <v>96.58374792703151</v>
      </c>
      <c r="AA105" s="35">
        <f t="shared" si="37"/>
        <v>-5.7918510577865732</v>
      </c>
      <c r="AB105" s="35">
        <f t="shared" si="38"/>
        <v>-5.7918510577865732</v>
      </c>
      <c r="AC105" s="35">
        <f t="shared" si="39"/>
        <v>-5.7918510577865732</v>
      </c>
      <c r="AF105">
        <v>1.78</v>
      </c>
      <c r="AG105">
        <v>2.0299999999999998</v>
      </c>
      <c r="AJ105" t="s">
        <v>283</v>
      </c>
    </row>
    <row r="106" spans="1:36" ht="15" x14ac:dyDescent="0.25">
      <c r="A106">
        <v>1.25</v>
      </c>
      <c r="B106">
        <v>6.03</v>
      </c>
      <c r="C106">
        <v>10.86</v>
      </c>
      <c r="D106" s="20">
        <f t="shared" si="40"/>
        <v>5.79185105778659E-2</v>
      </c>
      <c r="E106" s="17">
        <f>IF(OR($A106="",$B106="",$C106=""),"",A106*'MPTO_working_3-way'!$I105)</f>
        <v>1.3223981382223324</v>
      </c>
      <c r="F106" s="21">
        <f>IF(OR($A106="",$B106="",$C106=""),"",B106*'MPTO_working_3-way'!$I105)</f>
        <v>6.3792486187845316</v>
      </c>
      <c r="G106" s="22">
        <f>IF(OR($A106="",$B106="",$C106=""),"",C106*'MPTO_working_3-way'!$I105)</f>
        <v>11.488995024875623</v>
      </c>
      <c r="H106" s="17">
        <f>IF(OR($A106="",$B106="",$C106=""),"",'MPTO_working_3-way'!E105)</f>
        <v>1.2809118784078668</v>
      </c>
      <c r="I106" s="21">
        <f>IF(OR($A106="",$B106="",$C106=""),"",'MPTO_working_3-way'!F105)</f>
        <v>6.8244800807026493</v>
      </c>
      <c r="J106" s="22">
        <f>IF(OR($A106="",$B106="",$C106=""),"",'MPTO_working_3-way'!G105)</f>
        <v>13.741008703826504</v>
      </c>
      <c r="K106" s="17">
        <f>IF(OR($A106="",$B106="",$C106=""),"",'OddsRatio_working_3-way'!H105)</f>
        <v>1.2914851817160544</v>
      </c>
      <c r="L106" s="21">
        <f>IF(OR($A106="",$B106="",$C106=""),"",'OddsRatio_working_3-way'!I105)</f>
        <v>6.8646818561270146</v>
      </c>
      <c r="M106" s="22">
        <f>IF(OR($A106="",$B106="",$C106=""),"",'OddsRatio_working_3-way'!J105)</f>
        <v>12.496175566881185</v>
      </c>
      <c r="N106" s="23">
        <f t="shared" si="28"/>
        <v>75.620191158486932</v>
      </c>
      <c r="O106" s="24">
        <f t="shared" si="29"/>
        <v>15.67582735457855</v>
      </c>
      <c r="P106" s="24">
        <f t="shared" si="30"/>
        <v>8.7039814869345005</v>
      </c>
      <c r="Q106" t="s">
        <v>225</v>
      </c>
      <c r="R106" t="s">
        <v>226</v>
      </c>
      <c r="S106" s="48" t="s">
        <v>280</v>
      </c>
      <c r="T106" s="35">
        <v>100</v>
      </c>
      <c r="U106" s="35">
        <f t="shared" si="31"/>
        <v>60.629921259842511</v>
      </c>
      <c r="V106" s="35">
        <f t="shared" si="32"/>
        <v>72.29916897506925</v>
      </c>
      <c r="W106" s="35">
        <f t="shared" si="33"/>
        <v>60.784313725490193</v>
      </c>
      <c r="X106" s="35">
        <f t="shared" si="34"/>
        <v>66.916517299440557</v>
      </c>
      <c r="Y106" s="35">
        <f t="shared" si="35"/>
        <v>78.585765014667288</v>
      </c>
      <c r="Z106" s="35">
        <f t="shared" si="36"/>
        <v>67.070909765088231</v>
      </c>
      <c r="AA106" s="35">
        <f t="shared" si="37"/>
        <v>-6.2865960395980451</v>
      </c>
      <c r="AB106" s="35">
        <f t="shared" si="38"/>
        <v>-6.286596039598038</v>
      </c>
      <c r="AC106" s="35">
        <f t="shared" si="39"/>
        <v>-6.286596039598038</v>
      </c>
      <c r="AF106">
        <v>1.65</v>
      </c>
      <c r="AG106">
        <v>2.23</v>
      </c>
      <c r="AJ106" t="s">
        <v>283</v>
      </c>
    </row>
    <row r="107" spans="1:36" ht="15" x14ac:dyDescent="0.25">
      <c r="A107">
        <v>2.54</v>
      </c>
      <c r="B107">
        <v>3.61</v>
      </c>
      <c r="C107">
        <v>2.5499999999999998</v>
      </c>
      <c r="D107" s="20">
        <f t="shared" si="40"/>
        <v>6.2865960395980469E-2</v>
      </c>
      <c r="E107" s="17">
        <f>IF(OR($A107="",$B107="",$C107=""),"",A107*'MPTO_working_3-way'!$I106)</f>
        <v>2.6996795394057904</v>
      </c>
      <c r="F107" s="21">
        <f>IF(OR($A107="",$B107="",$C107=""),"",B107*'MPTO_working_3-way'!$I106)</f>
        <v>3.8369461170294894</v>
      </c>
      <c r="G107" s="22">
        <f>IF(OR($A107="",$B107="",$C107=""),"",C107*'MPTO_working_3-way'!$I106)</f>
        <v>2.71030819900975</v>
      </c>
      <c r="H107" s="17">
        <f>IF(OR($A107="",$B107="",$C107=""),"",'MPTO_working_3-way'!E106)</f>
        <v>2.6827958695920731</v>
      </c>
      <c r="I107" s="21">
        <f>IF(OR($A107="",$B107="",$C107=""),"",'MPTO_working_3-way'!F106)</f>
        <v>3.9054416023098857</v>
      </c>
      <c r="J107" s="22">
        <f>IF(OR($A107="",$B107="",$C107=""),"",'MPTO_working_3-way'!G106)</f>
        <v>2.6939543218501076</v>
      </c>
      <c r="K107" s="17">
        <f>IF(OR($A107="",$B107="",$C107=""),"",'OddsRatio_working_3-way'!H106)</f>
        <v>2.6919735044335651</v>
      </c>
      <c r="L107" s="21">
        <f>IF(OR($A107="",$B107="",$C107=""),"",'OddsRatio_working_3-way'!I106)</f>
        <v>3.867565484786756</v>
      </c>
      <c r="M107" s="22">
        <f>IF(OR($A107="",$B107="",$C107=""),"",'OddsRatio_working_3-way'!J106)</f>
        <v>2.7029603453714448</v>
      </c>
      <c r="N107" s="23">
        <f t="shared" si="28"/>
        <v>37.04143345176827</v>
      </c>
      <c r="O107" s="24">
        <f t="shared" si="29"/>
        <v>26.062393619803714</v>
      </c>
      <c r="P107" s="24">
        <f t="shared" si="30"/>
        <v>36.896172928428008</v>
      </c>
      <c r="Q107" t="s">
        <v>227</v>
      </c>
      <c r="R107" t="s">
        <v>228</v>
      </c>
      <c r="S107" s="48" t="s">
        <v>280</v>
      </c>
      <c r="T107" s="35">
        <v>100</v>
      </c>
      <c r="U107" s="35">
        <f t="shared" si="31"/>
        <v>70.149253731343279</v>
      </c>
      <c r="V107" s="35">
        <f t="shared" si="32"/>
        <v>76.30331753554502</v>
      </c>
      <c r="W107" s="35">
        <f t="shared" si="33"/>
        <v>46.808510638297875</v>
      </c>
      <c r="X107" s="35">
        <f t="shared" si="34"/>
        <v>76.888171826157105</v>
      </c>
      <c r="Y107" s="35">
        <f t="shared" si="35"/>
        <v>83.042235630358846</v>
      </c>
      <c r="Z107" s="35">
        <f t="shared" si="36"/>
        <v>53.547428733111687</v>
      </c>
      <c r="AA107" s="35">
        <f t="shared" si="37"/>
        <v>-6.7389180948138261</v>
      </c>
      <c r="AB107" s="35">
        <f t="shared" si="38"/>
        <v>-6.7389180948138261</v>
      </c>
      <c r="AC107" s="35">
        <f t="shared" si="39"/>
        <v>-6.7389180948138119</v>
      </c>
      <c r="AF107">
        <v>1.81</v>
      </c>
      <c r="AG107">
        <v>2.02</v>
      </c>
      <c r="AJ107" t="s">
        <v>283</v>
      </c>
    </row>
    <row r="108" spans="1:36" s="35" customFormat="1" ht="15" x14ac:dyDescent="0.25">
      <c r="A108">
        <v>3.35</v>
      </c>
      <c r="B108">
        <v>4.22</v>
      </c>
      <c r="C108">
        <v>1.88</v>
      </c>
      <c r="D108" s="20">
        <f t="shared" si="40"/>
        <v>6.7389180948138172E-2</v>
      </c>
      <c r="E108" s="17">
        <f>IF(OR($A108="",$B108="",$C108=""),"",A108*'MPTO_working_3-way'!$I107)</f>
        <v>3.5757537561762631</v>
      </c>
      <c r="F108" s="21">
        <f>IF(OR($A108="",$B108="",$C108=""),"",B108*'MPTO_working_3-way'!$I107)</f>
        <v>4.5043823436011428</v>
      </c>
      <c r="G108" s="22">
        <f>IF(OR($A108="",$B108="",$C108=""),"",C108*'MPTO_working_3-way'!$I107)</f>
        <v>2.0066916601824998</v>
      </c>
      <c r="H108" s="17">
        <f>IF(OR($A108="",$B108="",$C108=""),"",'MPTO_working_3-way'!E107)</f>
        <v>3.6226056076940414</v>
      </c>
      <c r="I108" s="21">
        <f>IF(OR($A108="",$B108="",$C108=""),"",'MPTO_working_3-way'!F107)</f>
        <v>4.6619228484426083</v>
      </c>
      <c r="J108" s="22">
        <f>IF(OR($A108="",$B108="",$C108=""),"",'MPTO_working_3-way'!G107)</f>
        <v>1.9628941042777983</v>
      </c>
      <c r="K108" s="17">
        <f>IF(OR($A108="",$B108="",$C108=""),"",'OddsRatio_working_3-way'!H107)</f>
        <v>3.6152686262505327</v>
      </c>
      <c r="L108" s="21">
        <f>IF(OR($A108="",$B108="",$C108=""),"",'OddsRatio_working_3-way'!I107)</f>
        <v>4.5834744580964735</v>
      </c>
      <c r="M108" s="22">
        <f>IF(OR($A108="",$B108="",$C108=""),"",'OddsRatio_working_3-way'!J107)</f>
        <v>1.9793346345108376</v>
      </c>
      <c r="N108" s="23">
        <f t="shared" si="28"/>
        <v>27.966131568001241</v>
      </c>
      <c r="O108" s="24">
        <f t="shared" si="29"/>
        <v>22.200602074124209</v>
      </c>
      <c r="P108" s="24">
        <f t="shared" si="30"/>
        <v>49.83326635787455</v>
      </c>
      <c r="Q108" t="s">
        <v>229</v>
      </c>
      <c r="R108" t="s">
        <v>230</v>
      </c>
      <c r="S108" s="48" t="s">
        <v>280</v>
      </c>
      <c r="T108" s="35">
        <v>100</v>
      </c>
      <c r="U108" s="35">
        <f t="shared" si="31"/>
        <v>82.993197278911566</v>
      </c>
      <c r="V108" s="35">
        <f t="shared" si="32"/>
        <v>73.045822102425873</v>
      </c>
      <c r="W108" s="35">
        <f t="shared" si="33"/>
        <v>40.476190476190474</v>
      </c>
      <c r="X108" s="35">
        <f t="shared" si="34"/>
        <v>86.477987421383645</v>
      </c>
      <c r="Y108" s="35">
        <f t="shared" si="35"/>
        <v>76.530612244897952</v>
      </c>
      <c r="Z108" s="35">
        <f t="shared" si="36"/>
        <v>43.96098061866256</v>
      </c>
      <c r="AA108" s="35">
        <f t="shared" si="37"/>
        <v>-3.4847901424720789</v>
      </c>
      <c r="AB108" s="35">
        <f t="shared" si="38"/>
        <v>-3.4847901424720789</v>
      </c>
      <c r="AC108" s="35">
        <f t="shared" si="39"/>
        <v>-3.484790142472086</v>
      </c>
      <c r="AD108" s="36"/>
      <c r="AE108" s="36"/>
      <c r="AF108">
        <v>1.78</v>
      </c>
      <c r="AG108">
        <v>2.02</v>
      </c>
      <c r="AH108" s="36"/>
      <c r="AI108" s="36"/>
      <c r="AJ108" t="s">
        <v>283</v>
      </c>
    </row>
    <row r="109" spans="1:36" ht="15" x14ac:dyDescent="0.25">
      <c r="A109">
        <v>5.88</v>
      </c>
      <c r="B109">
        <v>3.71</v>
      </c>
      <c r="C109">
        <v>1.68</v>
      </c>
      <c r="D109" s="20">
        <f t="shared" si="40"/>
        <v>3.4847901424720718E-2</v>
      </c>
      <c r="E109" s="17">
        <f>IF(OR($A109="",$B109="",$C109=""),"",A109*'MPTO_working_3-way'!$I108)</f>
        <v>6.0849056603773581</v>
      </c>
      <c r="F109" s="21">
        <f>IF(OR($A109="",$B109="",$C109=""),"",B109*'MPTO_working_3-way'!$I108)</f>
        <v>3.839285714285714</v>
      </c>
      <c r="G109" s="22">
        <f>IF(OR($A109="",$B109="",$C109=""),"",C109*'MPTO_working_3-way'!$I108)</f>
        <v>1.7385444743935308</v>
      </c>
      <c r="H109" s="17">
        <f>IF(OR($A109="",$B109="",$C109=""),"",'MPTO_working_3-way'!E108)</f>
        <v>6.3110571081409468</v>
      </c>
      <c r="I109" s="21">
        <f>IF(OR($A109="",$B109="",$C109=""),"",'MPTO_working_3-way'!F108)</f>
        <v>3.8770838517044033</v>
      </c>
      <c r="J109" s="22">
        <f>IF(OR($A109="",$B109="",$C109=""),"",'MPTO_working_3-way'!G108)</f>
        <v>1.7134374312733669</v>
      </c>
      <c r="K109" s="17">
        <f>IF(OR($A109="",$B109="",$C109=""),"",'OddsRatio_working_3-way'!H108)</f>
        <v>6.1850590244923396</v>
      </c>
      <c r="L109" s="21">
        <f>IF(OR($A109="",$B109="",$C109=""),"",'OddsRatio_working_3-way'!I108)</f>
        <v>3.8794077779455414</v>
      </c>
      <c r="M109" s="22">
        <f>IF(OR($A109="",$B109="",$C109=""),"",'OddsRatio_working_3-way'!J108)</f>
        <v>1.7225082247243428</v>
      </c>
      <c r="N109" s="23">
        <f t="shared" si="28"/>
        <v>16.434108527131784</v>
      </c>
      <c r="O109" s="24">
        <f t="shared" si="29"/>
        <v>26.046511627906977</v>
      </c>
      <c r="P109" s="24">
        <f t="shared" si="30"/>
        <v>57.51937984496125</v>
      </c>
      <c r="Q109" t="s">
        <v>231</v>
      </c>
      <c r="R109" t="s">
        <v>232</v>
      </c>
      <c r="S109" s="48" t="s">
        <v>280</v>
      </c>
      <c r="T109" s="35">
        <v>100</v>
      </c>
      <c r="U109" s="35">
        <f t="shared" si="31"/>
        <v>27.536231884057976</v>
      </c>
      <c r="V109" s="35">
        <f t="shared" si="32"/>
        <v>78.81355932203391</v>
      </c>
      <c r="W109" s="35">
        <f t="shared" si="33"/>
        <v>89.959839357429715</v>
      </c>
      <c r="X109" s="35">
        <f t="shared" si="34"/>
        <v>31.226601320536385</v>
      </c>
      <c r="Y109" s="35">
        <f t="shared" si="35"/>
        <v>82.50392875851233</v>
      </c>
      <c r="Z109" s="35">
        <f t="shared" si="36"/>
        <v>93.650208793908135</v>
      </c>
      <c r="AA109" s="35">
        <f t="shared" si="37"/>
        <v>-3.6903694364784094</v>
      </c>
      <c r="AB109" s="35">
        <f t="shared" si="38"/>
        <v>-3.6903694364784201</v>
      </c>
      <c r="AC109" s="35">
        <f t="shared" si="39"/>
        <v>-3.6903694364784201</v>
      </c>
      <c r="AF109">
        <v>2.06</v>
      </c>
      <c r="AG109">
        <v>1.82</v>
      </c>
      <c r="AJ109" t="s">
        <v>284</v>
      </c>
    </row>
    <row r="110" spans="1:36" ht="15" x14ac:dyDescent="0.25">
      <c r="A110">
        <v>1.38</v>
      </c>
      <c r="B110">
        <v>4.72</v>
      </c>
      <c r="C110">
        <v>9.9600000000000009</v>
      </c>
      <c r="D110" s="20">
        <f t="shared" si="40"/>
        <v>3.6903694364784245E-2</v>
      </c>
      <c r="E110" s="17">
        <f>IF(OR($A110="",$B110="",$C110=""),"",A110*'MPTO_working_3-way'!$I109)</f>
        <v>1.4309270982234021</v>
      </c>
      <c r="F110" s="21">
        <f>IF(OR($A110="",$B110="",$C110=""),"",B110*'MPTO_working_3-way'!$I109)</f>
        <v>4.8941854374017817</v>
      </c>
      <c r="G110" s="22">
        <f>IF(OR($A110="",$B110="",$C110=""),"",C110*'MPTO_working_3-way'!$I109)</f>
        <v>10.327560795873252</v>
      </c>
      <c r="H110" s="17">
        <f>IF(OR($A110="",$B110="",$C110=""),"",'MPTO_working_3-way'!E109)</f>
        <v>1.4038310133011487</v>
      </c>
      <c r="I110" s="21">
        <f>IF(OR($A110="",$B110="",$C110=""),"",'MPTO_working_3-way'!F109)</f>
        <v>5.0109445210659791</v>
      </c>
      <c r="J110" s="22">
        <f>IF(OR($A110="",$B110="",$C110=""),"",'MPTO_working_3-way'!G109)</f>
        <v>11.350689487209641</v>
      </c>
      <c r="K110" s="17">
        <f>IF(OR($A110="",$B110="",$C110=""),"",'OddsRatio_working_3-way'!H109)</f>
        <v>1.4122056629363176</v>
      </c>
      <c r="L110" s="21">
        <f>IF(OR($A110="",$B110="",$C110=""),"",'OddsRatio_working_3-way'!I109)</f>
        <v>5.035276489797635</v>
      </c>
      <c r="M110" s="22">
        <f>IF(OR($A110="",$B110="",$C110=""),"",'OddsRatio_working_3-way'!J109)</f>
        <v>10.71937563134054</v>
      </c>
      <c r="N110" s="23">
        <f t="shared" si="28"/>
        <v>69.884762210567615</v>
      </c>
      <c r="O110" s="24">
        <f t="shared" si="29"/>
        <v>20.432409290377819</v>
      </c>
      <c r="P110" s="24">
        <f t="shared" si="30"/>
        <v>9.6828284990545495</v>
      </c>
      <c r="Q110" t="s">
        <v>233</v>
      </c>
      <c r="R110" t="s">
        <v>234</v>
      </c>
      <c r="S110" s="48" t="s">
        <v>280</v>
      </c>
      <c r="T110" s="35">
        <v>100</v>
      </c>
      <c r="U110" s="35">
        <f t="shared" si="31"/>
        <v>61.240310077519375</v>
      </c>
      <c r="V110" s="35">
        <f t="shared" si="32"/>
        <v>67.637540453074436</v>
      </c>
      <c r="W110" s="35">
        <f t="shared" si="33"/>
        <v>67.948717948717942</v>
      </c>
      <c r="X110" s="35">
        <f t="shared" si="34"/>
        <v>64.413741598207622</v>
      </c>
      <c r="Y110" s="35">
        <f t="shared" si="35"/>
        <v>70.810971973762676</v>
      </c>
      <c r="Z110" s="35">
        <f t="shared" si="36"/>
        <v>71.122149469406182</v>
      </c>
      <c r="AA110" s="35">
        <f t="shared" si="37"/>
        <v>-3.1734315206882471</v>
      </c>
      <c r="AB110" s="35">
        <f t="shared" si="38"/>
        <v>-3.17343152068824</v>
      </c>
      <c r="AC110" s="35">
        <f t="shared" si="39"/>
        <v>-3.17343152068824</v>
      </c>
      <c r="AF110">
        <v>1.93</v>
      </c>
      <c r="AG110">
        <v>1.94</v>
      </c>
      <c r="AJ110" t="s">
        <v>284</v>
      </c>
    </row>
    <row r="111" spans="1:36" ht="15" x14ac:dyDescent="0.25">
      <c r="A111">
        <v>2.58</v>
      </c>
      <c r="B111">
        <v>3.09</v>
      </c>
      <c r="C111">
        <v>3.12</v>
      </c>
      <c r="D111" s="20">
        <f t="shared" si="40"/>
        <v>3.1734315206882302E-2</v>
      </c>
      <c r="E111" s="17">
        <f>IF(OR($A111="",$B111="",$C111=""),"",A111*'MPTO_working_3-way'!$I110)</f>
        <v>2.6618745332337563</v>
      </c>
      <c r="F111" s="21">
        <f>IF(OR($A111="",$B111="",$C111=""),"",B111*'MPTO_working_3-way'!$I110)</f>
        <v>3.188059033989266</v>
      </c>
      <c r="G111" s="22">
        <f>IF(OR($A111="",$B111="",$C111=""),"",C111*'MPTO_working_3-way'!$I110)</f>
        <v>3.2190110634454729</v>
      </c>
      <c r="H111" s="17">
        <f>IF(OR($A111="",$B111="",$C111=""),"",'MPTO_working_3-way'!E110)</f>
        <v>2.6523876674080005</v>
      </c>
      <c r="I111" s="21">
        <f>IF(OR($A111="",$B111="",$C111=""),"",'MPTO_working_3-way'!F110)</f>
        <v>3.1944137074378069</v>
      </c>
      <c r="J111" s="22">
        <f>IF(OR($A111="",$B111="",$C111=""),"",'MPTO_working_3-way'!G110)</f>
        <v>3.2264859345229939</v>
      </c>
      <c r="K111" s="17">
        <f>IF(OR($A111="",$B111="",$C111=""),"",'OddsRatio_working_3-way'!H110)</f>
        <v>2.656753638507471</v>
      </c>
      <c r="L111" s="21">
        <f>IF(OR($A111="",$B111="",$C111=""),"",'OddsRatio_working_3-way'!I110)</f>
        <v>3.1915285471396282</v>
      </c>
      <c r="M111" s="22">
        <f>IF(OR($A111="",$B111="",$C111=""),"",'OddsRatio_working_3-way'!J110)</f>
        <v>3.2229858947062264</v>
      </c>
      <c r="N111" s="23">
        <f t="shared" si="28"/>
        <v>37.567510696499966</v>
      </c>
      <c r="O111" s="24">
        <f t="shared" si="29"/>
        <v>31.367047766009687</v>
      </c>
      <c r="P111" s="24">
        <f t="shared" si="30"/>
        <v>31.065441537490358</v>
      </c>
      <c r="Q111" t="s">
        <v>235</v>
      </c>
      <c r="R111" t="s">
        <v>236</v>
      </c>
      <c r="S111" s="48" t="s">
        <v>280</v>
      </c>
      <c r="T111" s="35">
        <v>100</v>
      </c>
      <c r="U111" s="35">
        <f t="shared" si="31"/>
        <v>72.067039106145245</v>
      </c>
      <c r="V111" s="35">
        <f t="shared" si="32"/>
        <v>68.253968253968253</v>
      </c>
      <c r="W111" s="35">
        <f t="shared" si="33"/>
        <v>56.331877729257641</v>
      </c>
      <c r="X111" s="35">
        <f t="shared" si="34"/>
        <v>75.414154016774106</v>
      </c>
      <c r="Y111" s="35">
        <f t="shared" si="35"/>
        <v>71.6010831645971</v>
      </c>
      <c r="Z111" s="35">
        <f t="shared" si="36"/>
        <v>59.678992639886495</v>
      </c>
      <c r="AA111" s="35">
        <f t="shared" si="37"/>
        <v>-3.3471149106288607</v>
      </c>
      <c r="AB111" s="35">
        <f t="shared" si="38"/>
        <v>-3.3471149106288465</v>
      </c>
      <c r="AC111" s="35">
        <f t="shared" si="39"/>
        <v>-3.3471149106288536</v>
      </c>
      <c r="AF111">
        <v>2.38</v>
      </c>
      <c r="AG111">
        <v>1.62</v>
      </c>
      <c r="AJ111" t="s">
        <v>284</v>
      </c>
    </row>
    <row r="112" spans="1:36" ht="15" x14ac:dyDescent="0.25">
      <c r="A112">
        <v>3.58</v>
      </c>
      <c r="B112">
        <v>3.15</v>
      </c>
      <c r="C112">
        <v>2.29</v>
      </c>
      <c r="D112" s="20">
        <f t="shared" si="40"/>
        <v>3.3471149106288678E-2</v>
      </c>
      <c r="E112" s="17">
        <f>IF(OR($A112="",$B112="",$C112=""),"",A112*'MPTO_working_3-way'!$I111)</f>
        <v>3.6998267138005136</v>
      </c>
      <c r="F112" s="21">
        <f>IF(OR($A112="",$B112="",$C112=""),"",B112*'MPTO_working_3-way'!$I111)</f>
        <v>3.2554341196848093</v>
      </c>
      <c r="G112" s="22">
        <f>IF(OR($A112="",$B112="",$C112=""),"",C112*'MPTO_working_3-way'!$I111)</f>
        <v>2.3666489314534012</v>
      </c>
      <c r="H112" s="17">
        <f>IF(OR($A112="",$B112="",$C112=""),"",'MPTO_working_3-way'!E111)</f>
        <v>3.7289423006113274</v>
      </c>
      <c r="I112" s="21">
        <f>IF(OR($A112="",$B112="",$C112=""),"",'MPTO_working_3-way'!F111)</f>
        <v>3.2647382684449333</v>
      </c>
      <c r="J112" s="22">
        <f>IF(OR($A112="",$B112="",$C112=""),"",'MPTO_working_3-way'!G111)</f>
        <v>2.3500427553559469</v>
      </c>
      <c r="K112" s="17">
        <f>IF(OR($A112="",$B112="",$C112=""),"",'OddsRatio_working_3-way'!H111)</f>
        <v>3.7144623710885161</v>
      </c>
      <c r="L112" s="21">
        <f>IF(OR($A112="",$B112="",$C112=""),"",'OddsRatio_working_3-way'!I111)</f>
        <v>3.2620519759070965</v>
      </c>
      <c r="M112" s="22">
        <f>IF(OR($A112="",$B112="",$C112=""),"",'OddsRatio_working_3-way'!J111)</f>
        <v>2.3572311855442578</v>
      </c>
      <c r="N112" s="23">
        <f t="shared" si="28"/>
        <v>27.028292873013665</v>
      </c>
      <c r="O112" s="24">
        <f t="shared" si="29"/>
        <v>30.717869360440929</v>
      </c>
      <c r="P112" s="24">
        <f t="shared" si="30"/>
        <v>42.253837766545381</v>
      </c>
      <c r="Q112" t="s">
        <v>237</v>
      </c>
      <c r="R112" t="s">
        <v>238</v>
      </c>
      <c r="S112" s="48" t="s">
        <v>280</v>
      </c>
      <c r="T112" s="35">
        <v>100</v>
      </c>
      <c r="U112" s="35">
        <f t="shared" si="31"/>
        <v>44.134078212290497</v>
      </c>
      <c r="V112" s="35">
        <f t="shared" si="32"/>
        <v>73.045822102425873</v>
      </c>
      <c r="W112" s="35">
        <f t="shared" si="33"/>
        <v>79.296066252587991</v>
      </c>
      <c r="X112" s="35">
        <f t="shared" si="34"/>
        <v>47.658111644986128</v>
      </c>
      <c r="Y112" s="35">
        <f t="shared" si="35"/>
        <v>76.569855535121505</v>
      </c>
      <c r="Z112" s="35">
        <f t="shared" si="36"/>
        <v>82.820099685283608</v>
      </c>
      <c r="AA112" s="35">
        <f t="shared" si="37"/>
        <v>-3.5240334326956315</v>
      </c>
      <c r="AB112" s="35">
        <f t="shared" si="38"/>
        <v>-3.5240334326956315</v>
      </c>
      <c r="AC112" s="35">
        <f t="shared" si="39"/>
        <v>-3.5240334326956173</v>
      </c>
      <c r="AF112">
        <v>2.4700000000000002</v>
      </c>
      <c r="AG112">
        <v>1.58</v>
      </c>
      <c r="AJ112" t="s">
        <v>284</v>
      </c>
    </row>
    <row r="113" spans="1:36" ht="15" x14ac:dyDescent="0.25">
      <c r="A113">
        <v>1.79</v>
      </c>
      <c r="B113">
        <v>3.71</v>
      </c>
      <c r="C113">
        <v>4.83</v>
      </c>
      <c r="D113" s="20">
        <f t="shared" si="40"/>
        <v>3.524033432695628E-2</v>
      </c>
      <c r="E113" s="17">
        <f>IF(OR($A113="",$B113="",$C113=""),"",A113*'MPTO_working_3-way'!$I112)</f>
        <v>1.8530801984452518</v>
      </c>
      <c r="F113" s="21">
        <f>IF(OR($A113="",$B113="",$C113=""),"",B113*'MPTO_working_3-way'!$I112)</f>
        <v>3.8407416403530079</v>
      </c>
      <c r="G113" s="22">
        <f>IF(OR($A113="",$B113="",$C113=""),"",C113*'MPTO_working_3-way'!$I112)</f>
        <v>5.0002108147991988</v>
      </c>
      <c r="H113" s="17">
        <f>IF(OR($A113="",$B113="",$C113=""),"",'MPTO_working_3-way'!E112)</f>
        <v>1.8284462507819337</v>
      </c>
      <c r="I113" s="21">
        <f>IF(OR($A113="",$B113="",$C113=""),"",'MPTO_working_3-way'!F112)</f>
        <v>3.8790511710382662</v>
      </c>
      <c r="J113" s="22">
        <f>IF(OR($A113="",$B113="",$C113=""),"",'MPTO_working_3-way'!G112)</f>
        <v>5.1205227851529136</v>
      </c>
      <c r="K113" s="17">
        <f>IF(OR($A113="",$B113="",$C113=""),"",'OddsRatio_working_3-way'!H112)</f>
        <v>1.8375512472090592</v>
      </c>
      <c r="L113" s="21">
        <f>IF(OR($A113="",$B113="",$C113=""),"",'OddsRatio_working_3-way'!I112)</f>
        <v>3.8731188353627228</v>
      </c>
      <c r="M113" s="22">
        <f>IF(OR($A113="",$B113="",$C113=""),"",'OddsRatio_working_3-way'!J112)</f>
        <v>5.0605332617856913</v>
      </c>
      <c r="N113" s="23">
        <f t="shared" si="28"/>
        <v>53.96420515631258</v>
      </c>
      <c r="O113" s="24">
        <f t="shared" si="29"/>
        <v>26.03663806733141</v>
      </c>
      <c r="P113" s="24">
        <f t="shared" si="30"/>
        <v>19.99915677635601</v>
      </c>
      <c r="Q113" t="s">
        <v>239</v>
      </c>
      <c r="R113" t="s">
        <v>240</v>
      </c>
      <c r="S113" s="48" t="s">
        <v>280</v>
      </c>
      <c r="T113" s="35">
        <v>100</v>
      </c>
      <c r="U113" s="35">
        <f t="shared" si="31"/>
        <v>72.972972972972968</v>
      </c>
      <c r="V113" s="35">
        <f t="shared" si="32"/>
        <v>69.969969969969966</v>
      </c>
      <c r="W113" s="35">
        <f t="shared" si="33"/>
        <v>53.703703703703695</v>
      </c>
      <c r="X113" s="35">
        <f t="shared" si="34"/>
        <v>76.326326326326324</v>
      </c>
      <c r="Y113" s="35">
        <f t="shared" si="35"/>
        <v>73.323323323323322</v>
      </c>
      <c r="Z113" s="35">
        <f t="shared" si="36"/>
        <v>57.057057057057058</v>
      </c>
      <c r="AA113" s="35">
        <f t="shared" si="37"/>
        <v>-3.3533533533533557</v>
      </c>
      <c r="AB113" s="35">
        <f t="shared" si="38"/>
        <v>-3.3533533533533557</v>
      </c>
      <c r="AC113" s="35">
        <f t="shared" si="39"/>
        <v>-3.3533533533533628</v>
      </c>
      <c r="AF113">
        <v>1.79</v>
      </c>
      <c r="AG113">
        <v>2.09</v>
      </c>
      <c r="AJ113" t="s">
        <v>284</v>
      </c>
    </row>
    <row r="114" spans="1:36" ht="15" x14ac:dyDescent="0.25">
      <c r="A114">
        <v>3.7</v>
      </c>
      <c r="B114">
        <v>3.33</v>
      </c>
      <c r="C114">
        <v>2.16</v>
      </c>
      <c r="D114" s="20">
        <f t="shared" si="40"/>
        <v>3.353353353353361E-2</v>
      </c>
      <c r="E114" s="17">
        <f>IF(OR($A114="",$B114="",$C114=""),"",A114*'MPTO_working_3-way'!$I113)</f>
        <v>3.8240740740740744</v>
      </c>
      <c r="F114" s="21">
        <f>IF(OR($A114="",$B114="",$C114=""),"",B114*'MPTO_working_3-way'!$I113)</f>
        <v>3.4416666666666669</v>
      </c>
      <c r="G114" s="22">
        <f>IF(OR($A114="",$B114="",$C114=""),"",C114*'MPTO_working_3-way'!$I113)</f>
        <v>2.2324324324324327</v>
      </c>
      <c r="H114" s="17">
        <f>IF(OR($A114="",$B114="",$C114=""),"",'MPTO_working_3-way'!E113)</f>
        <v>3.8596265292981333</v>
      </c>
      <c r="I114" s="21">
        <f>IF(OR($A114="",$B114="",$C114=""),"",'MPTO_working_3-way'!F113)</f>
        <v>3.4587420657818813</v>
      </c>
      <c r="J114" s="22">
        <f>IF(OR($A114="",$B114="",$C114=""),"",'MPTO_working_3-way'!G113)</f>
        <v>2.2134416543574598</v>
      </c>
      <c r="K114" s="17">
        <f>IF(OR($A114="",$B114="",$C114=""),"",'OddsRatio_working_3-way'!H113)</f>
        <v>3.8427438651001076</v>
      </c>
      <c r="L114" s="21">
        <f>IF(OR($A114="",$B114="",$C114=""),"",'OddsRatio_working_3-way'!I113)</f>
        <v>3.4531826687715736</v>
      </c>
      <c r="M114" s="22">
        <f>IF(OR($A114="",$B114="",$C114=""),"",'OddsRatio_working_3-way'!J113)</f>
        <v>2.2213269938948605</v>
      </c>
      <c r="N114" s="23">
        <f t="shared" si="28"/>
        <v>26.150121065375298</v>
      </c>
      <c r="O114" s="24">
        <f t="shared" si="29"/>
        <v>29.055690072639223</v>
      </c>
      <c r="P114" s="24">
        <f t="shared" si="30"/>
        <v>44.794188861985468</v>
      </c>
      <c r="Q114" t="s">
        <v>241</v>
      </c>
      <c r="R114" t="s">
        <v>242</v>
      </c>
      <c r="S114" s="48" t="s">
        <v>280</v>
      </c>
      <c r="T114" s="35">
        <v>100</v>
      </c>
      <c r="U114" s="35">
        <f t="shared" si="31"/>
        <v>35.897435897435898</v>
      </c>
      <c r="V114" s="35">
        <f t="shared" si="32"/>
        <v>76.744186046511629</v>
      </c>
      <c r="W114" s="35">
        <f t="shared" si="33"/>
        <v>82.964224872231682</v>
      </c>
      <c r="X114" s="35">
        <f t="shared" si="34"/>
        <v>40.291589081256681</v>
      </c>
      <c r="Y114" s="35">
        <f t="shared" si="35"/>
        <v>81.138339230332406</v>
      </c>
      <c r="Z114" s="35">
        <f t="shared" si="36"/>
        <v>87.358378056052459</v>
      </c>
      <c r="AA114" s="35">
        <f t="shared" si="37"/>
        <v>-4.3941531838207837</v>
      </c>
      <c r="AB114" s="35">
        <f t="shared" si="38"/>
        <v>-4.3941531838207766</v>
      </c>
      <c r="AC114" s="35">
        <f t="shared" si="39"/>
        <v>-4.3941531838207766</v>
      </c>
      <c r="AF114">
        <v>1.98</v>
      </c>
      <c r="AG114">
        <v>1.88</v>
      </c>
      <c r="AJ114" t="s">
        <v>284</v>
      </c>
    </row>
    <row r="115" spans="1:36" ht="15" x14ac:dyDescent="0.25">
      <c r="A115">
        <v>1.56</v>
      </c>
      <c r="B115">
        <v>4.3</v>
      </c>
      <c r="C115">
        <v>5.87</v>
      </c>
      <c r="D115" s="20">
        <f t="shared" si="40"/>
        <v>4.3941531838207704E-2</v>
      </c>
      <c r="E115" s="17">
        <f>IF(OR($A115="",$B115="",$C115=""),"",A115*'MPTO_working_3-way'!$I114)</f>
        <v>1.6285487896676041</v>
      </c>
      <c r="F115" s="21">
        <f>IF(OR($A115="",$B115="",$C115=""),"",B115*'MPTO_working_3-way'!$I114)</f>
        <v>4.4889485869042929</v>
      </c>
      <c r="G115" s="22">
        <f>IF(OR($A115="",$B115="",$C115=""),"",C115*'MPTO_working_3-way'!$I114)</f>
        <v>6.1279367918902796</v>
      </c>
      <c r="H115" s="17">
        <f>IF(OR($A115="",$B115="",$C115=""),"",'MPTO_working_3-way'!E114)</f>
        <v>1.5964788987463094</v>
      </c>
      <c r="I115" s="21">
        <f>IF(OR($A115="",$B115="",$C115=""),"",'MPTO_working_3-way'!F114)</f>
        <v>4.5890302610273874</v>
      </c>
      <c r="J115" s="22">
        <f>IF(OR($A115="",$B115="",$C115=""),"",'MPTO_working_3-way'!G114)</f>
        <v>6.4221714320508667</v>
      </c>
      <c r="K115" s="17">
        <f>IF(OR($A115="",$B115="",$C115=""),"",'OddsRatio_working_3-way'!H114)</f>
        <v>1.6070346269775189</v>
      </c>
      <c r="L115" s="21">
        <f>IF(OR($A115="",$B115="",$C115=""),"",'OddsRatio_working_3-way'!I114)</f>
        <v>4.577168337546091</v>
      </c>
      <c r="M115" s="22">
        <f>IF(OR($A115="",$B115="",$C115=""),"",'OddsRatio_working_3-way'!J114)</f>
        <v>6.2790332738937762</v>
      </c>
      <c r="N115" s="23">
        <f t="shared" si="28"/>
        <v>61.404362358962892</v>
      </c>
      <c r="O115" s="24">
        <f t="shared" si="29"/>
        <v>22.276931460460958</v>
      </c>
      <c r="P115" s="24">
        <f t="shared" si="30"/>
        <v>16.318706180576168</v>
      </c>
      <c r="Q115" t="s">
        <v>243</v>
      </c>
      <c r="R115" t="s">
        <v>244</v>
      </c>
      <c r="S115" s="48" t="s">
        <v>280</v>
      </c>
      <c r="T115" s="35">
        <v>100</v>
      </c>
      <c r="U115" s="35">
        <f t="shared" si="31"/>
        <v>50.980392156862742</v>
      </c>
      <c r="V115" s="35">
        <f t="shared" si="32"/>
        <v>70.238095238095241</v>
      </c>
      <c r="W115" s="35">
        <f t="shared" si="33"/>
        <v>74.874371859296474</v>
      </c>
      <c r="X115" s="35">
        <f t="shared" si="34"/>
        <v>54.887532902608285</v>
      </c>
      <c r="Y115" s="35">
        <f t="shared" si="35"/>
        <v>74.145235983840777</v>
      </c>
      <c r="Z115" s="35">
        <f t="shared" si="36"/>
        <v>78.78151260504201</v>
      </c>
      <c r="AA115" s="35">
        <f t="shared" si="37"/>
        <v>-3.9071407457455436</v>
      </c>
      <c r="AB115" s="35">
        <f t="shared" si="38"/>
        <v>-3.9071407457455365</v>
      </c>
      <c r="AC115" s="35">
        <f t="shared" si="39"/>
        <v>-3.9071407457455365</v>
      </c>
      <c r="AF115">
        <v>1.89</v>
      </c>
      <c r="AG115">
        <v>1.96</v>
      </c>
      <c r="AJ115" t="s">
        <v>285</v>
      </c>
    </row>
    <row r="116" spans="1:36" ht="15" x14ac:dyDescent="0.25">
      <c r="A116">
        <v>2.04</v>
      </c>
      <c r="B116">
        <v>3.36</v>
      </c>
      <c r="C116">
        <v>3.98</v>
      </c>
      <c r="D116" s="20">
        <f t="shared" si="40"/>
        <v>3.9071407457455187E-2</v>
      </c>
      <c r="E116" s="17">
        <f>IF(OR($A116="",$B116="",$C116=""),"",A116*'MPTO_working_3-way'!$I115)</f>
        <v>2.1197056712132087</v>
      </c>
      <c r="F116" s="21">
        <f>IF(OR($A116="",$B116="",$C116=""),"",B116*'MPTO_working_3-way'!$I115)</f>
        <v>3.4912799290570491</v>
      </c>
      <c r="G116" s="22">
        <f>IF(OR($A116="",$B116="",$C116=""),"",C116*'MPTO_working_3-way'!$I115)</f>
        <v>4.1355042016806713</v>
      </c>
      <c r="H116" s="17">
        <f>IF(OR($A116="",$B116="",$C116=""),"",'MPTO_working_3-way'!E115)</f>
        <v>2.0956791716753074</v>
      </c>
      <c r="I116" s="21">
        <f>IF(OR($A116="",$B116="",$C116=""),"",'MPTO_working_3-way'!F115)</f>
        <v>3.5137621485273378</v>
      </c>
      <c r="J116" s="22">
        <f>IF(OR($A116="",$B116="",$C116=""),"",'MPTO_working_3-way'!G115)</f>
        <v>4.1975804664766088</v>
      </c>
      <c r="K116" s="17">
        <f>IF(OR($A116="",$B116="",$C116=""),"",'OddsRatio_working_3-way'!H115)</f>
        <v>2.1053246984655445</v>
      </c>
      <c r="L116" s="21">
        <f>IF(OR($A116="",$B116="",$C116=""),"",'OddsRatio_working_3-way'!I115)</f>
        <v>3.5082368157487354</v>
      </c>
      <c r="M116" s="22">
        <f>IF(OR($A116="",$B116="",$C116=""),"",'OddsRatio_working_3-way'!J115)</f>
        <v>4.1671803859878098</v>
      </c>
      <c r="N116" s="23">
        <f t="shared" si="28"/>
        <v>47.176361019388708</v>
      </c>
      <c r="O116" s="24">
        <f t="shared" si="29"/>
        <v>28.642790618914578</v>
      </c>
      <c r="P116" s="24">
        <f t="shared" si="30"/>
        <v>24.180848361696729</v>
      </c>
      <c r="Q116" t="s">
        <v>245</v>
      </c>
      <c r="R116" t="s">
        <v>246</v>
      </c>
      <c r="S116" s="48" t="s">
        <v>280</v>
      </c>
      <c r="T116" s="35">
        <v>100</v>
      </c>
      <c r="U116" s="35">
        <f t="shared" si="31"/>
        <v>47.916666666666671</v>
      </c>
      <c r="V116" s="35">
        <f t="shared" si="32"/>
        <v>69.040247678018574</v>
      </c>
      <c r="W116" s="35">
        <f t="shared" si="33"/>
        <v>79.123173277661792</v>
      </c>
      <c r="X116" s="35">
        <f t="shared" si="34"/>
        <v>51.836579044319627</v>
      </c>
      <c r="Y116" s="35">
        <f t="shared" si="35"/>
        <v>72.960160055671537</v>
      </c>
      <c r="Z116" s="35">
        <f t="shared" si="36"/>
        <v>83.043085655314769</v>
      </c>
      <c r="AA116" s="35">
        <f t="shared" si="37"/>
        <v>-3.9199123776529561</v>
      </c>
      <c r="AB116" s="35">
        <f t="shared" si="38"/>
        <v>-3.9199123776529632</v>
      </c>
      <c r="AC116" s="35">
        <f t="shared" si="39"/>
        <v>-3.9199123776529774</v>
      </c>
      <c r="AF116">
        <v>2.33</v>
      </c>
      <c r="AG116">
        <v>1.63</v>
      </c>
      <c r="AJ116" t="s">
        <v>285</v>
      </c>
    </row>
    <row r="117" spans="1:36" ht="15" x14ac:dyDescent="0.25">
      <c r="A117">
        <v>1.92</v>
      </c>
      <c r="B117">
        <v>3.23</v>
      </c>
      <c r="C117">
        <v>4.79</v>
      </c>
      <c r="D117" s="20">
        <f t="shared" si="40"/>
        <v>3.9199123776529676E-2</v>
      </c>
      <c r="E117" s="17">
        <f>IF(OR($A117="",$B117="",$C117=""),"",A117*'MPTO_working_3-way'!$I116)</f>
        <v>1.995262317650937</v>
      </c>
      <c r="F117" s="21">
        <f>IF(OR($A117="",$B117="",$C117=""),"",B117*'MPTO_working_3-way'!$I116)</f>
        <v>3.3566131697981909</v>
      </c>
      <c r="G117" s="22">
        <f>IF(OR($A117="",$B117="",$C117=""),"",C117*'MPTO_working_3-way'!$I116)</f>
        <v>4.9777638028895774</v>
      </c>
      <c r="H117" s="17">
        <f>IF(OR($A117="",$B117="",$C117=""),"",'MPTO_working_3-way'!E116)</f>
        <v>1.9694073881435199</v>
      </c>
      <c r="I117" s="21">
        <f>IF(OR($A117="",$B117="",$C117=""),"",'MPTO_working_3-way'!F116)</f>
        <v>3.3723270038512125</v>
      </c>
      <c r="J117" s="22">
        <f>IF(OR($A117="",$B117="",$C117=""),"",'MPTO_working_3-way'!G116)</f>
        <v>5.1098126162963116</v>
      </c>
      <c r="K117" s="17">
        <f>IF(OR($A117="",$B117="",$C117=""),"",'OddsRatio_working_3-way'!H116)</f>
        <v>1.9797344921136613</v>
      </c>
      <c r="L117" s="21">
        <f>IF(OR($A117="",$B117="",$C117=""),"",'OddsRatio_working_3-way'!I116)</f>
        <v>3.3747912145798531</v>
      </c>
      <c r="M117" s="22">
        <f>IF(OR($A117="",$B117="",$C117=""),"",'OddsRatio_working_3-way'!J116)</f>
        <v>5.0360801359899749</v>
      </c>
      <c r="N117" s="23">
        <f t="shared" si="28"/>
        <v>50.118723295356993</v>
      </c>
      <c r="O117" s="24">
        <f t="shared" si="29"/>
        <v>29.791934590428927</v>
      </c>
      <c r="P117" s="24">
        <f t="shared" si="30"/>
        <v>20.089342114214077</v>
      </c>
      <c r="Q117" t="s">
        <v>247</v>
      </c>
      <c r="R117" t="s">
        <v>248</v>
      </c>
      <c r="S117" s="48" t="s">
        <v>280</v>
      </c>
      <c r="T117" s="35">
        <v>100</v>
      </c>
      <c r="U117" s="35">
        <f t="shared" si="31"/>
        <v>63.235294117647051</v>
      </c>
      <c r="V117" s="35">
        <f t="shared" si="32"/>
        <v>67.845659163987136</v>
      </c>
      <c r="W117" s="35">
        <f t="shared" si="33"/>
        <v>65.03496503496504</v>
      </c>
      <c r="X117" s="35">
        <f t="shared" si="34"/>
        <v>67.119375801047838</v>
      </c>
      <c r="Y117" s="35">
        <f t="shared" si="35"/>
        <v>71.729740847387902</v>
      </c>
      <c r="Z117" s="35">
        <f t="shared" si="36"/>
        <v>68.919046718365792</v>
      </c>
      <c r="AA117" s="35">
        <f t="shared" si="37"/>
        <v>-3.8840816834007867</v>
      </c>
      <c r="AB117" s="35">
        <f t="shared" si="38"/>
        <v>-3.8840816834007654</v>
      </c>
      <c r="AC117" s="35">
        <f t="shared" si="39"/>
        <v>-3.8840816834007512</v>
      </c>
      <c r="AF117">
        <v>2.48</v>
      </c>
      <c r="AG117">
        <v>1.56</v>
      </c>
      <c r="AJ117" t="s">
        <v>285</v>
      </c>
    </row>
    <row r="118" spans="1:36" ht="15" x14ac:dyDescent="0.25">
      <c r="A118">
        <v>2.72</v>
      </c>
      <c r="B118">
        <v>3.11</v>
      </c>
      <c r="C118">
        <v>2.86</v>
      </c>
      <c r="D118" s="20">
        <f t="shared" si="40"/>
        <v>3.884081683400753E-2</v>
      </c>
      <c r="E118" s="17">
        <f>IF(OR($A118="",$B118="",$C118=""),"",A118*'MPTO_working_3-way'!$I117)</f>
        <v>2.8256470217885008</v>
      </c>
      <c r="F118" s="21">
        <f>IF(OR($A118="",$B118="",$C118=""),"",B118*'MPTO_working_3-way'!$I117)</f>
        <v>3.2307949403537632</v>
      </c>
      <c r="G118" s="22">
        <f>IF(OR($A118="",$B118="",$C118=""),"",C118*'MPTO_working_3-way'!$I117)</f>
        <v>2.9710847361452615</v>
      </c>
      <c r="H118" s="17">
        <f>IF(OR($A118="",$B118="",$C118=""),"",'MPTO_working_3-way'!E117)</f>
        <v>2.8192829490486986</v>
      </c>
      <c r="I118" s="21">
        <f>IF(OR($A118="",$B118="",$C118=""),"",'MPTO_working_3-way'!F117)</f>
        <v>3.2404777731067069</v>
      </c>
      <c r="J118" s="22">
        <f>IF(OR($A118="",$B118="",$C118=""),"",'MPTO_working_3-way'!G117)</f>
        <v>2.9699728847538198</v>
      </c>
      <c r="K118" s="17">
        <f>IF(OR($A118="",$B118="",$C118=""),"",'OddsRatio_working_3-way'!H117)</f>
        <v>2.8223598831130197</v>
      </c>
      <c r="L118" s="21">
        <f>IF(OR($A118="",$B118="",$C118=""),"",'OddsRatio_working_3-way'!I117)</f>
        <v>3.2355693914932955</v>
      </c>
      <c r="M118" s="22">
        <f>IF(OR($A118="",$B118="",$C118=""),"",'OddsRatio_working_3-way'!J117)</f>
        <v>2.9706915015059381</v>
      </c>
      <c r="N118" s="23">
        <f t="shared" ref="N118:N138" si="41">(1/E118)* 100</f>
        <v>35.390124537460707</v>
      </c>
      <c r="O118" s="24">
        <f t="shared" ref="O118:O138" si="42">(1/F118)* 100</f>
        <v>30.952134643695544</v>
      </c>
      <c r="P118" s="24">
        <f t="shared" ref="P118:P138" si="43">(1/G118)* 100</f>
        <v>33.657740818843756</v>
      </c>
      <c r="Q118" t="s">
        <v>249</v>
      </c>
      <c r="R118" t="s">
        <v>250</v>
      </c>
      <c r="S118" s="48" t="s">
        <v>280</v>
      </c>
      <c r="T118" s="35">
        <v>100</v>
      </c>
      <c r="U118" s="35">
        <f t="shared" ref="U118:U138" si="44">(1/A119)*((T118*A119)-T118)</f>
        <v>71.014492753623188</v>
      </c>
      <c r="V118" s="35">
        <f t="shared" ref="V118:V138" si="45">(1/B119)*((T118*B119)-T118)</f>
        <v>69.696969696969703</v>
      </c>
      <c r="W118" s="35">
        <f t="shared" ref="W118:W138" si="46">(1/C119)*((T118*C119)-T118)</f>
        <v>53.703703703703695</v>
      </c>
      <c r="X118" s="35">
        <f t="shared" ref="X118:X138" si="47">((1/B119)+(1/C119))*T118</f>
        <v>76.599326599326602</v>
      </c>
      <c r="Y118" s="35">
        <f t="shared" ref="Y118:Y138" si="48">((1/A119)+(1/C119))*T118</f>
        <v>75.281803542673103</v>
      </c>
      <c r="Z118" s="35">
        <f t="shared" ref="Z118:Z138" si="49">((1/A119)+(1/B119))*T118</f>
        <v>59.288537549407117</v>
      </c>
      <c r="AA118" s="35">
        <f t="shared" ref="AA118:AA138" si="50">U118-X118</f>
        <v>-5.5848338457034146</v>
      </c>
      <c r="AB118" s="35">
        <f t="shared" ref="AB118:AB138" si="51">V118-Y118</f>
        <v>-5.5848338457034004</v>
      </c>
      <c r="AC118" s="35">
        <f t="shared" ref="AC118:AC138" si="52">W118-Z118</f>
        <v>-5.5848338457034217</v>
      </c>
      <c r="AF118">
        <v>2.41</v>
      </c>
      <c r="AG118">
        <v>1.59</v>
      </c>
      <c r="AJ118" t="s">
        <v>285</v>
      </c>
    </row>
    <row r="119" spans="1:36" ht="15" x14ac:dyDescent="0.25">
      <c r="A119">
        <v>3.45</v>
      </c>
      <c r="B119">
        <v>3.3</v>
      </c>
      <c r="C119">
        <v>2.16</v>
      </c>
      <c r="D119" s="20">
        <f t="shared" si="40"/>
        <v>5.5848338457034075E-2</v>
      </c>
      <c r="E119" s="17">
        <f>IF(OR($A119="",$B119="",$C119=""),"",A119*'MPTO_working_3-way'!$I118)</f>
        <v>3.6426767676767677</v>
      </c>
      <c r="F119" s="21">
        <f>IF(OR($A119="",$B119="",$C119=""),"",B119*'MPTO_working_3-way'!$I118)</f>
        <v>3.4842995169082123</v>
      </c>
      <c r="G119" s="22">
        <f>IF(OR($A119="",$B119="",$C119=""),"",C119*'MPTO_working_3-way'!$I118)</f>
        <v>2.2806324110671938</v>
      </c>
      <c r="H119" s="17">
        <f>IF(OR($A119="",$B119="",$C119=""),"",'MPTO_working_3-way'!E118)</f>
        <v>3.6867860034181885</v>
      </c>
      <c r="I119" s="21">
        <f>IF(OR($A119="",$B119="",$C119=""),"",'MPTO_working_3-way'!F118)</f>
        <v>3.5159989705756192</v>
      </c>
      <c r="J119" s="22">
        <f>IF(OR($A119="",$B119="",$C119=""),"",'MPTO_working_3-way'!G118)</f>
        <v>2.2504941796617617</v>
      </c>
      <c r="K119" s="17">
        <f>IF(OR($A119="",$B119="",$C119=""),"",'OddsRatio_working_3-way'!H118)</f>
        <v>3.6672276777928765</v>
      </c>
      <c r="L119" s="21">
        <f>IF(OR($A119="",$B119="",$C119=""),"",'OddsRatio_working_3-way'!I118)</f>
        <v>3.5039280240504564</v>
      </c>
      <c r="M119" s="22">
        <f>IF(OR($A119="",$B119="",$C119=""),"",'OddsRatio_working_3-way'!J118)</f>
        <v>2.2628506556080565</v>
      </c>
      <c r="N119" s="23">
        <f t="shared" si="41"/>
        <v>27.452339688041594</v>
      </c>
      <c r="O119" s="24">
        <f t="shared" si="42"/>
        <v>28.700173310225306</v>
      </c>
      <c r="P119" s="24">
        <f t="shared" si="43"/>
        <v>43.8474870017331</v>
      </c>
      <c r="Q119" t="s">
        <v>251</v>
      </c>
      <c r="R119" t="s">
        <v>252</v>
      </c>
      <c r="S119" s="48" t="s">
        <v>280</v>
      </c>
      <c r="T119" s="35">
        <v>100</v>
      </c>
      <c r="U119" s="35">
        <f t="shared" si="44"/>
        <v>55.947136563876647</v>
      </c>
      <c r="V119" s="35">
        <f t="shared" si="45"/>
        <v>66.442953020134226</v>
      </c>
      <c r="W119" s="35">
        <f t="shared" si="46"/>
        <v>73.68421052631578</v>
      </c>
      <c r="X119" s="35">
        <f t="shared" si="47"/>
        <v>59.872836453549979</v>
      </c>
      <c r="Y119" s="35">
        <f t="shared" si="48"/>
        <v>70.368652909807565</v>
      </c>
      <c r="Z119" s="35">
        <f t="shared" si="49"/>
        <v>77.60991041598912</v>
      </c>
      <c r="AA119" s="35">
        <f t="shared" si="50"/>
        <v>-3.9256998896733322</v>
      </c>
      <c r="AB119" s="35">
        <f t="shared" si="51"/>
        <v>-3.9256998896733393</v>
      </c>
      <c r="AC119" s="35">
        <f t="shared" si="52"/>
        <v>-3.9256998896733393</v>
      </c>
      <c r="AF119">
        <v>2.27</v>
      </c>
      <c r="AG119">
        <v>1.63</v>
      </c>
      <c r="AJ119" t="s">
        <v>285</v>
      </c>
    </row>
    <row r="120" spans="1:36" ht="15" x14ac:dyDescent="0.25">
      <c r="A120">
        <v>2.27</v>
      </c>
      <c r="B120">
        <v>2.98</v>
      </c>
      <c r="C120">
        <v>3.8</v>
      </c>
      <c r="D120" s="20">
        <f t="shared" si="40"/>
        <v>3.9256998896733286E-2</v>
      </c>
      <c r="E120" s="17">
        <f>IF(OR($A120="",$B120="",$C120=""),"",A120*'MPTO_working_3-way'!$I119)</f>
        <v>2.3591133874955847</v>
      </c>
      <c r="F120" s="21">
        <f>IF(OR($A120="",$B120="",$C120=""),"",B120*'MPTO_working_3-way'!$I119)</f>
        <v>3.0969858567122652</v>
      </c>
      <c r="G120" s="22">
        <f>IF(OR($A120="",$B120="",$C120=""),"",C120*'MPTO_working_3-way'!$I119)</f>
        <v>3.9491765958075864</v>
      </c>
      <c r="H120" s="17">
        <f>IF(OR($A120="",$B120="",$C120=""),"",'MPTO_working_3-way'!E119)</f>
        <v>2.339493393781126</v>
      </c>
      <c r="I120" s="21">
        <f>IF(OR($A120="",$B120="",$C120=""),"",'MPTO_working_3-way'!F119)</f>
        <v>3.10092131209769</v>
      </c>
      <c r="J120" s="22">
        <f>IF(OR($A120="",$B120="",$C120=""),"",'MPTO_working_3-way'!G119)</f>
        <v>3.9988446787812912</v>
      </c>
      <c r="K120" s="17">
        <f>IF(OR($A120="",$B120="",$C120=""),"",'OddsRatio_working_3-way'!H119)</f>
        <v>2.3481496265750486</v>
      </c>
      <c r="L120" s="21">
        <f>IF(OR($A120="",$B120="",$C120=""),"",'OddsRatio_working_3-way'!I119)</f>
        <v>3.1018395752902332</v>
      </c>
      <c r="M120" s="22">
        <f>IF(OR($A120="",$B120="",$C120=""),"",'OddsRatio_working_3-way'!J119)</f>
        <v>3.9722983892993198</v>
      </c>
      <c r="N120" s="23">
        <f t="shared" si="41"/>
        <v>42.388806120997501</v>
      </c>
      <c r="O120" s="24">
        <f t="shared" si="42"/>
        <v>32.28945969619609</v>
      </c>
      <c r="P120" s="24">
        <f t="shared" si="43"/>
        <v>25.321734182806406</v>
      </c>
      <c r="Q120" t="s">
        <v>253</v>
      </c>
      <c r="R120" t="s">
        <v>254</v>
      </c>
      <c r="S120" s="48" t="s">
        <v>280</v>
      </c>
      <c r="T120" s="35">
        <v>100</v>
      </c>
      <c r="U120" s="35">
        <f t="shared" si="44"/>
        <v>54.545454545454554</v>
      </c>
      <c r="V120" s="35">
        <f t="shared" si="45"/>
        <v>67.845659163987136</v>
      </c>
      <c r="W120" s="35">
        <f t="shared" si="46"/>
        <v>73.68421052631578</v>
      </c>
      <c r="X120" s="35">
        <f t="shared" si="47"/>
        <v>58.470130309697076</v>
      </c>
      <c r="Y120" s="35">
        <f t="shared" si="48"/>
        <v>71.770334928229659</v>
      </c>
      <c r="Z120" s="35">
        <f t="shared" si="49"/>
        <v>77.608886290558303</v>
      </c>
      <c r="AA120" s="35">
        <f t="shared" si="50"/>
        <v>-3.9246757642425223</v>
      </c>
      <c r="AB120" s="35">
        <f t="shared" si="51"/>
        <v>-3.9246757642425223</v>
      </c>
      <c r="AC120" s="35">
        <f t="shared" si="52"/>
        <v>-3.9246757642425223</v>
      </c>
      <c r="AF120">
        <v>2.78</v>
      </c>
      <c r="AG120">
        <v>1.46</v>
      </c>
      <c r="AJ120" t="s">
        <v>285</v>
      </c>
    </row>
    <row r="121" spans="1:36" ht="15" x14ac:dyDescent="0.25">
      <c r="A121">
        <v>2.2000000000000002</v>
      </c>
      <c r="B121">
        <v>3.11</v>
      </c>
      <c r="C121">
        <v>3.8</v>
      </c>
      <c r="D121" s="20">
        <f t="shared" si="40"/>
        <v>3.9246757642425134E-2</v>
      </c>
      <c r="E121" s="17">
        <f>IF(OR($A121="",$B121="",$C121=""),"",A121*'MPTO_working_3-way'!$I120)</f>
        <v>2.2863428668133357</v>
      </c>
      <c r="F121" s="21">
        <f>IF(OR($A121="",$B121="",$C121=""),"",B121*'MPTO_working_3-way'!$I120)</f>
        <v>3.2320574162679421</v>
      </c>
      <c r="G121" s="22">
        <f>IF(OR($A121="",$B121="",$C121=""),"",C121*'MPTO_working_3-way'!$I120)</f>
        <v>3.9491376790412152</v>
      </c>
      <c r="H121" s="17">
        <f>IF(OR($A121="",$B121="",$C121=""),"",'MPTO_working_3-way'!E120)</f>
        <v>2.265194461223921</v>
      </c>
      <c r="I121" s="21">
        <f>IF(OR($A121="",$B121="",$C121=""),"",'MPTO_working_3-way'!F120)</f>
        <v>3.2418992834461084</v>
      </c>
      <c r="J121" s="22">
        <f>IF(OR($A121="",$B121="",$C121=""),"",'MPTO_working_3-way'!G120)</f>
        <v>3.9987900910507737</v>
      </c>
      <c r="K121" s="17">
        <f>IF(OR($A121="",$B121="",$C121=""),"",'OddsRatio_working_3-way'!H120)</f>
        <v>2.2742058086863564</v>
      </c>
      <c r="L121" s="21">
        <f>IF(OR($A121="",$B121="",$C121=""),"",'OddsRatio_working_3-way'!I120)</f>
        <v>3.2404785469401758</v>
      </c>
      <c r="M121" s="22">
        <f>IF(OR($A121="",$B121="",$C121=""),"",'OddsRatio_working_3-way'!J120)</f>
        <v>3.9731468869348316</v>
      </c>
      <c r="N121" s="23">
        <f t="shared" si="41"/>
        <v>43.737971872686899</v>
      </c>
      <c r="O121" s="24">
        <f t="shared" si="42"/>
        <v>30.940044411547007</v>
      </c>
      <c r="P121" s="24">
        <f t="shared" si="43"/>
        <v>25.321983715766105</v>
      </c>
      <c r="Q121" t="s">
        <v>255</v>
      </c>
      <c r="R121" t="s">
        <v>256</v>
      </c>
      <c r="S121" s="48" t="s">
        <v>280</v>
      </c>
      <c r="T121" s="35">
        <v>100</v>
      </c>
      <c r="U121" s="35">
        <f t="shared" si="44"/>
        <v>35.897435897435898</v>
      </c>
      <c r="V121" s="35">
        <f t="shared" si="45"/>
        <v>77.116704805491992</v>
      </c>
      <c r="W121" s="35">
        <f t="shared" si="46"/>
        <v>83.277591973244142</v>
      </c>
      <c r="X121" s="35">
        <f t="shared" si="47"/>
        <v>39.605703221263859</v>
      </c>
      <c r="Y121" s="35">
        <f t="shared" si="48"/>
        <v>80.824972129319946</v>
      </c>
      <c r="Z121" s="35">
        <f t="shared" si="49"/>
        <v>86.985859297072096</v>
      </c>
      <c r="AA121" s="35">
        <f t="shared" si="50"/>
        <v>-3.7082673238279611</v>
      </c>
      <c r="AB121" s="35">
        <f t="shared" si="51"/>
        <v>-3.708267323827954</v>
      </c>
      <c r="AC121" s="35">
        <f t="shared" si="52"/>
        <v>-3.708267323827954</v>
      </c>
      <c r="AF121">
        <v>2.5</v>
      </c>
      <c r="AG121">
        <v>1.56</v>
      </c>
      <c r="AJ121" t="s">
        <v>285</v>
      </c>
    </row>
    <row r="122" spans="1:36" ht="15" x14ac:dyDescent="0.25">
      <c r="A122">
        <v>1.56</v>
      </c>
      <c r="B122">
        <v>4.37</v>
      </c>
      <c r="C122">
        <v>5.98</v>
      </c>
      <c r="D122" s="20">
        <f t="shared" si="40"/>
        <v>3.7082673238279629E-2</v>
      </c>
      <c r="E122" s="17">
        <f>IF(OR($A122="",$B122="",$C122=""),"",A122*'MPTO_working_3-way'!$I121)</f>
        <v>1.6178489702517163</v>
      </c>
      <c r="F122" s="21">
        <f>IF(OR($A122="",$B122="",$C122=""),"",B122*'MPTO_working_3-way'!$I121)</f>
        <v>4.5320512820512819</v>
      </c>
      <c r="G122" s="22">
        <f>IF(OR($A122="",$B122="",$C122=""),"",C122*'MPTO_working_3-way'!$I121)</f>
        <v>6.2017543859649127</v>
      </c>
      <c r="H122" s="17">
        <f>IF(OR($A122="",$B122="",$C122=""),"",'MPTO_working_3-way'!E121)</f>
        <v>1.5906729303425318</v>
      </c>
      <c r="I122" s="21">
        <f>IF(OR($A122="",$B122="",$C122=""),"",'MPTO_working_3-way'!F121)</f>
        <v>4.6195337911095047</v>
      </c>
      <c r="J122" s="22">
        <f>IF(OR($A122="",$B122="",$C122=""),"",'MPTO_working_3-way'!G121)</f>
        <v>6.457312452639556</v>
      </c>
      <c r="K122" s="17">
        <f>IF(OR($A122="",$B122="",$C122=""),"",'OddsRatio_working_3-way'!H121)</f>
        <v>1.5996890497665486</v>
      </c>
      <c r="L122" s="21">
        <f>IF(OR($A122="",$B122="",$C122=""),"",'OddsRatio_working_3-way'!I121)</f>
        <v>4.608843031630836</v>
      </c>
      <c r="M122" s="22">
        <f>IF(OR($A122="",$B122="",$C122=""),"",'OddsRatio_working_3-way'!J121)</f>
        <v>6.3329490497096632</v>
      </c>
      <c r="N122" s="23">
        <f t="shared" si="41"/>
        <v>61.810466760961816</v>
      </c>
      <c r="O122" s="24">
        <f t="shared" si="42"/>
        <v>22.065063649222065</v>
      </c>
      <c r="P122" s="24">
        <f t="shared" si="43"/>
        <v>16.124469589816123</v>
      </c>
      <c r="Q122" t="s">
        <v>117</v>
      </c>
      <c r="R122" t="s">
        <v>257</v>
      </c>
      <c r="S122" s="48" t="s">
        <v>281</v>
      </c>
      <c r="T122" s="35">
        <v>100</v>
      </c>
      <c r="U122" s="35">
        <f t="shared" si="44"/>
        <v>44.444444444444443</v>
      </c>
      <c r="V122" s="35">
        <f t="shared" si="45"/>
        <v>72.972972972972968</v>
      </c>
      <c r="W122" s="35">
        <f t="shared" si="46"/>
        <v>79.035639412997895</v>
      </c>
      <c r="X122" s="35">
        <f t="shared" si="47"/>
        <v>47.991387614029122</v>
      </c>
      <c r="Y122" s="35">
        <f t="shared" si="48"/>
        <v>76.519916142557648</v>
      </c>
      <c r="Z122" s="35">
        <f t="shared" si="49"/>
        <v>82.582582582582575</v>
      </c>
      <c r="AA122" s="35">
        <f t="shared" si="50"/>
        <v>-3.5469431695846794</v>
      </c>
      <c r="AB122" s="35">
        <f t="shared" si="51"/>
        <v>-3.5469431695846794</v>
      </c>
      <c r="AC122" s="35">
        <f t="shared" si="52"/>
        <v>-3.5469431695846794</v>
      </c>
      <c r="AF122">
        <v>2.0099999999999998</v>
      </c>
      <c r="AG122">
        <v>1.86</v>
      </c>
      <c r="AJ122" t="s">
        <v>122</v>
      </c>
    </row>
    <row r="123" spans="1:36" ht="15" x14ac:dyDescent="0.25">
      <c r="A123">
        <v>1.8</v>
      </c>
      <c r="B123">
        <v>3.7</v>
      </c>
      <c r="C123">
        <v>4.7699999999999996</v>
      </c>
      <c r="D123" s="20">
        <f t="shared" si="40"/>
        <v>3.546943169584682E-2</v>
      </c>
      <c r="E123" s="17">
        <f>IF(OR($A123="",$B123="",$C123=""),"",A123*'MPTO_working_3-way'!$I122)</f>
        <v>1.8638449770525243</v>
      </c>
      <c r="F123" s="21">
        <f>IF(OR($A123="",$B123="",$C123=""),"",B123*'MPTO_working_3-way'!$I122)</f>
        <v>3.8312368972746333</v>
      </c>
      <c r="G123" s="22">
        <f>IF(OR($A123="",$B123="",$C123=""),"",C123*'MPTO_working_3-way'!$I122)</f>
        <v>4.9391891891891886</v>
      </c>
      <c r="H123" s="17">
        <f>IF(OR($A123="",$B123="",$C123=""),"",'MPTO_working_3-way'!E122)</f>
        <v>1.8391399492861857</v>
      </c>
      <c r="I123" s="21">
        <f>IF(OR($A123="",$B123="",$C123=""),"",'MPTO_working_3-way'!F122)</f>
        <v>3.8692633732826662</v>
      </c>
      <c r="J123" s="22">
        <f>IF(OR($A123="",$B123="",$C123=""),"",'MPTO_working_3-way'!G122)</f>
        <v>5.0550887912927251</v>
      </c>
      <c r="K123" s="17">
        <f>IF(OR($A123="",$B123="",$C123=""),"",'OddsRatio_working_3-way'!H122)</f>
        <v>1.8482979287476038</v>
      </c>
      <c r="L123" s="21">
        <f>IF(OR($A123="",$B123="",$C123=""),"",'OddsRatio_working_3-way'!I122)</f>
        <v>3.8630055095231639</v>
      </c>
      <c r="M123" s="22">
        <f>IF(OR($A123="",$B123="",$C123=""),"",'OddsRatio_working_3-way'!J122)</f>
        <v>4.9976039892230828</v>
      </c>
      <c r="N123" s="23">
        <f t="shared" si="41"/>
        <v>53.652530779753761</v>
      </c>
      <c r="O123" s="24">
        <f t="shared" si="42"/>
        <v>26.101231190150475</v>
      </c>
      <c r="P123" s="24">
        <f t="shared" si="43"/>
        <v>20.246238030095761</v>
      </c>
      <c r="Q123" t="s">
        <v>85</v>
      </c>
      <c r="R123" t="s">
        <v>141</v>
      </c>
      <c r="S123" s="48" t="s">
        <v>281</v>
      </c>
      <c r="T123" s="35">
        <v>100</v>
      </c>
      <c r="U123" s="35">
        <f t="shared" si="44"/>
        <v>56.331877729257641</v>
      </c>
      <c r="V123" s="35">
        <f t="shared" si="45"/>
        <v>69.135802469135797</v>
      </c>
      <c r="W123" s="35">
        <f t="shared" si="46"/>
        <v>71.264367816091948</v>
      </c>
      <c r="X123" s="35">
        <f t="shared" si="47"/>
        <v>59.599829714772248</v>
      </c>
      <c r="Y123" s="35">
        <f t="shared" si="48"/>
        <v>72.403754454650411</v>
      </c>
      <c r="Z123" s="35">
        <f t="shared" si="49"/>
        <v>74.532319801606548</v>
      </c>
      <c r="AA123" s="35">
        <f t="shared" si="50"/>
        <v>-3.2679519855146069</v>
      </c>
      <c r="AB123" s="35">
        <f t="shared" si="51"/>
        <v>-3.267951985514614</v>
      </c>
      <c r="AC123" s="35">
        <f t="shared" si="52"/>
        <v>-3.2679519855145998</v>
      </c>
      <c r="AF123">
        <v>2.15</v>
      </c>
      <c r="AG123">
        <v>1.74</v>
      </c>
      <c r="AJ123" t="s">
        <v>123</v>
      </c>
    </row>
    <row r="124" spans="1:36" ht="15" x14ac:dyDescent="0.25">
      <c r="A124">
        <v>2.29</v>
      </c>
      <c r="B124">
        <v>3.24</v>
      </c>
      <c r="C124">
        <v>3.48</v>
      </c>
      <c r="D124" s="20">
        <f t="shared" si="40"/>
        <v>3.2679519855145944E-2</v>
      </c>
      <c r="E124" s="17">
        <f>IF(OR($A124="",$B124="",$C124=""),"",A124*'MPTO_working_3-way'!$I123)</f>
        <v>2.3648361004682843</v>
      </c>
      <c r="F124" s="21">
        <f>IF(OR($A124="",$B124="",$C124=""),"",B124*'MPTO_working_3-way'!$I123)</f>
        <v>3.3458816443306731</v>
      </c>
      <c r="G124" s="22">
        <f>IF(OR($A124="",$B124="",$C124=""),"",C124*'MPTO_working_3-way'!$I123)</f>
        <v>3.593724729095908</v>
      </c>
      <c r="H124" s="17">
        <f>IF(OR($A124="",$B124="",$C124=""),"",'MPTO_working_3-way'!E123)</f>
        <v>2.3485863479649143</v>
      </c>
      <c r="I124" s="21">
        <f>IF(OR($A124="",$B124="",$C124=""),"",'MPTO_working_3-way'!F123)</f>
        <v>3.3585357630448538</v>
      </c>
      <c r="J124" s="22">
        <f>IF(OR($A124="",$B124="",$C124=""),"",'MPTO_working_3-way'!G123)</f>
        <v>3.6171186113962692</v>
      </c>
      <c r="K124" s="17">
        <f>IF(OR($A124="",$B124="",$C124=""),"",'OddsRatio_working_3-way'!H123)</f>
        <v>2.3555720355384757</v>
      </c>
      <c r="L124" s="21">
        <f>IF(OR($A124="",$B124="",$C124=""),"",'OddsRatio_working_3-way'!I123)</f>
        <v>3.3538615190745626</v>
      </c>
      <c r="M124" s="22">
        <f>IF(OR($A124="",$B124="",$C124=""),"",'OddsRatio_working_3-way'!J123)</f>
        <v>3.6060609675468371</v>
      </c>
      <c r="N124" s="23">
        <f t="shared" si="41"/>
        <v>42.286228622862289</v>
      </c>
      <c r="O124" s="24">
        <f t="shared" si="42"/>
        <v>29.887488748874887</v>
      </c>
      <c r="P124" s="24">
        <f t="shared" si="43"/>
        <v>27.826282628262828</v>
      </c>
      <c r="Q124" t="s">
        <v>258</v>
      </c>
      <c r="R124" t="s">
        <v>118</v>
      </c>
      <c r="S124" s="48" t="s">
        <v>281</v>
      </c>
      <c r="T124" s="35">
        <v>100</v>
      </c>
      <c r="U124" s="35">
        <f t="shared" si="44"/>
        <v>50.495049504950494</v>
      </c>
      <c r="V124" s="35">
        <f t="shared" si="45"/>
        <v>71.098265895953759</v>
      </c>
      <c r="W124" s="35">
        <f t="shared" si="46"/>
        <v>75.062344139650875</v>
      </c>
      <c r="X124" s="35">
        <f t="shared" si="47"/>
        <v>53.839389964395366</v>
      </c>
      <c r="Y124" s="35">
        <f t="shared" si="48"/>
        <v>74.442606355398638</v>
      </c>
      <c r="Z124" s="35">
        <f t="shared" si="49"/>
        <v>78.40668459909574</v>
      </c>
      <c r="AA124" s="35">
        <f t="shared" si="50"/>
        <v>-3.3443404594448722</v>
      </c>
      <c r="AB124" s="35">
        <f t="shared" si="51"/>
        <v>-3.3443404594448793</v>
      </c>
      <c r="AC124" s="35">
        <f t="shared" si="52"/>
        <v>-3.3443404594448651</v>
      </c>
      <c r="AF124">
        <v>2.21</v>
      </c>
      <c r="AG124">
        <v>1.71</v>
      </c>
      <c r="AJ124" t="s">
        <v>123</v>
      </c>
    </row>
    <row r="125" spans="1:36" ht="15" x14ac:dyDescent="0.25">
      <c r="A125">
        <v>2.02</v>
      </c>
      <c r="B125">
        <v>3.46</v>
      </c>
      <c r="C125">
        <v>4.01</v>
      </c>
      <c r="D125" s="20">
        <f t="shared" si="40"/>
        <v>3.3443404594448722E-2</v>
      </c>
      <c r="E125" s="17">
        <f>IF(OR($A125="",$B125="",$C125=""),"",A125*'MPTO_working_3-way'!$I124)</f>
        <v>2.0875556772807866</v>
      </c>
      <c r="F125" s="21">
        <f>IF(OR($A125="",$B125="",$C125=""),"",B125*'MPTO_working_3-way'!$I124)</f>
        <v>3.5757141798967926</v>
      </c>
      <c r="G125" s="22">
        <f>IF(OR($A125="",$B125="",$C125=""),"",C125*'MPTO_working_3-way'!$I124)</f>
        <v>4.1441080524237393</v>
      </c>
      <c r="H125" s="17">
        <f>IF(OR($A125="",$B125="",$C125=""),"",'MPTO_working_3-way'!E124)</f>
        <v>2.0665353995129392</v>
      </c>
      <c r="I125" s="21">
        <f>IF(OR($A125="",$B125="",$C125=""),"",'MPTO_working_3-way'!F124)</f>
        <v>3.5988111606874575</v>
      </c>
      <c r="J125" s="22">
        <f>IF(OR($A125="",$B125="",$C125=""),"",'MPTO_working_3-way'!G124)</f>
        <v>4.1976460452997886</v>
      </c>
      <c r="K125" s="17">
        <f>IF(OR($A125="",$B125="",$C125=""),"",'OddsRatio_working_3-way'!H124)</f>
        <v>2.0749146179846343</v>
      </c>
      <c r="L125" s="21">
        <f>IF(OR($A125="",$B125="",$C125=""),"",'OddsRatio_working_3-way'!I124)</f>
        <v>3.5924411374923526</v>
      </c>
      <c r="M125" s="22">
        <f>IF(OR($A125="",$B125="",$C125=""),"",'OddsRatio_working_3-way'!J124)</f>
        <v>4.1720519609154403</v>
      </c>
      <c r="N125" s="23">
        <f t="shared" si="41"/>
        <v>47.902913962159921</v>
      </c>
      <c r="O125" s="24">
        <f t="shared" si="42"/>
        <v>27.966441099295679</v>
      </c>
      <c r="P125" s="24">
        <f t="shared" si="43"/>
        <v>24.130644938544403</v>
      </c>
      <c r="Q125" t="s">
        <v>169</v>
      </c>
      <c r="R125" t="s">
        <v>259</v>
      </c>
      <c r="S125" s="48" t="s">
        <v>281</v>
      </c>
      <c r="T125" s="35">
        <v>100</v>
      </c>
      <c r="U125" s="35">
        <f t="shared" si="44"/>
        <v>28.571428571428573</v>
      </c>
      <c r="V125" s="35">
        <f t="shared" si="45"/>
        <v>79.423868312757207</v>
      </c>
      <c r="W125" s="35">
        <f t="shared" si="46"/>
        <v>88.290398126463685</v>
      </c>
      <c r="X125" s="35">
        <f t="shared" si="47"/>
        <v>32.285733560779093</v>
      </c>
      <c r="Y125" s="35">
        <f t="shared" si="48"/>
        <v>83.138173302107731</v>
      </c>
      <c r="Z125" s="35">
        <f t="shared" si="49"/>
        <v>92.004703115814223</v>
      </c>
      <c r="AA125" s="35">
        <f t="shared" si="50"/>
        <v>-3.71430498935052</v>
      </c>
      <c r="AB125" s="35">
        <f t="shared" si="51"/>
        <v>-3.7143049893505236</v>
      </c>
      <c r="AC125" s="35">
        <f t="shared" si="52"/>
        <v>-3.7143049893505378</v>
      </c>
      <c r="AF125">
        <v>2.27</v>
      </c>
      <c r="AG125">
        <v>1.68</v>
      </c>
      <c r="AJ125" t="s">
        <v>123</v>
      </c>
    </row>
    <row r="126" spans="1:36" ht="15" x14ac:dyDescent="0.25">
      <c r="A126">
        <v>1.4</v>
      </c>
      <c r="B126">
        <v>4.8600000000000003</v>
      </c>
      <c r="C126">
        <v>8.5399999999999991</v>
      </c>
      <c r="D126" s="20">
        <f t="shared" si="40"/>
        <v>3.7143049893505253E-2</v>
      </c>
      <c r="E126" s="17">
        <f>IF(OR($A126="",$B126="",$C126=""),"",A126*'MPTO_working_3-way'!$I125)</f>
        <v>1.4520002698509074</v>
      </c>
      <c r="F126" s="21">
        <f>IF(OR($A126="",$B126="",$C126=""),"",B126*'MPTO_working_3-way'!$I125)</f>
        <v>5.0405152224824361</v>
      </c>
      <c r="G126" s="22">
        <f>IF(OR($A126="",$B126="",$C126=""),"",C126*'MPTO_working_3-way'!$I125)</f>
        <v>8.8572016460905338</v>
      </c>
      <c r="H126" s="17">
        <f>IF(OR($A126="",$B126="",$C126=""),"",'MPTO_working_3-way'!E125)</f>
        <v>1.4246948386890075</v>
      </c>
      <c r="I126" s="21">
        <f>IF(OR($A126="",$B126="",$C126=""),"",'MPTO_working_3-way'!F125)</f>
        <v>5.1711575519968109</v>
      </c>
      <c r="J126" s="22">
        <f>IF(OR($A126="",$B126="",$C126=""),"",'MPTO_working_3-way'!G125)</f>
        <v>9.5497300282243192</v>
      </c>
      <c r="K126" s="17">
        <f>IF(OR($A126="",$B126="",$C126=""),"",'OddsRatio_working_3-way'!H125)</f>
        <v>1.4330845370548875</v>
      </c>
      <c r="L126" s="21">
        <f>IF(OR($A126="",$B126="",$C126=""),"",'OddsRatio_working_3-way'!I125)</f>
        <v>5.1792657825796642</v>
      </c>
      <c r="M126" s="22">
        <f>IF(OR($A126="",$B126="",$C126=""),"",'OddsRatio_working_3-way'!J125)</f>
        <v>9.1636435234846267</v>
      </c>
      <c r="N126" s="23">
        <f t="shared" si="41"/>
        <v>68.870510616549737</v>
      </c>
      <c r="O126" s="24">
        <f t="shared" si="42"/>
        <v>19.839241741392925</v>
      </c>
      <c r="P126" s="24">
        <f t="shared" si="43"/>
        <v>11.290247642057336</v>
      </c>
      <c r="Q126" t="s">
        <v>120</v>
      </c>
      <c r="R126" t="s">
        <v>260</v>
      </c>
      <c r="S126" s="48" t="s">
        <v>281</v>
      </c>
      <c r="T126" s="35">
        <v>100</v>
      </c>
      <c r="U126" s="35">
        <f t="shared" si="44"/>
        <v>74.489795918367349</v>
      </c>
      <c r="V126" s="35">
        <f t="shared" si="45"/>
        <v>69.135802469135797</v>
      </c>
      <c r="W126" s="35">
        <f t="shared" si="46"/>
        <v>51.92307692307692</v>
      </c>
      <c r="X126" s="35">
        <f t="shared" si="47"/>
        <v>78.941120607787269</v>
      </c>
      <c r="Y126" s="35">
        <f t="shared" si="48"/>
        <v>73.587127158555731</v>
      </c>
      <c r="Z126" s="35">
        <f t="shared" si="49"/>
        <v>56.374401612496847</v>
      </c>
      <c r="AA126" s="35">
        <f t="shared" si="50"/>
        <v>-4.4513246894199199</v>
      </c>
      <c r="AB126" s="35">
        <f t="shared" si="51"/>
        <v>-4.4513246894199341</v>
      </c>
      <c r="AC126" s="35">
        <f t="shared" si="52"/>
        <v>-4.451324689419927</v>
      </c>
      <c r="AF126">
        <v>1.75</v>
      </c>
      <c r="AG126">
        <v>2.14</v>
      </c>
      <c r="AJ126" t="s">
        <v>123</v>
      </c>
    </row>
    <row r="127" spans="1:36" ht="15" x14ac:dyDescent="0.25">
      <c r="A127">
        <v>3.92</v>
      </c>
      <c r="B127">
        <v>3.24</v>
      </c>
      <c r="C127">
        <v>2.08</v>
      </c>
      <c r="D127" s="20">
        <f t="shared" si="40"/>
        <v>4.451324689419911E-2</v>
      </c>
      <c r="E127" s="17">
        <f>IF(OR($A127="",$B127="",$C127=""),"",A127*'MPTO_working_3-way'!$I126)</f>
        <v>4.0944919278252607</v>
      </c>
      <c r="F127" s="21">
        <f>IF(OR($A127="",$B127="",$C127=""),"",B127*'MPTO_working_3-way'!$I126)</f>
        <v>3.3842229199372054</v>
      </c>
      <c r="G127" s="22">
        <f>IF(OR($A127="",$B127="",$C127=""),"",C127*'MPTO_working_3-way'!$I126)</f>
        <v>2.1725875535399344</v>
      </c>
      <c r="H127" s="17">
        <f>IF(OR($A127="",$B127="",$C127=""),"",'MPTO_working_3-way'!E126)</f>
        <v>4.1620833137272024</v>
      </c>
      <c r="I127" s="21">
        <f>IF(OR($A127="",$B127="",$C127=""),"",'MPTO_working_3-way'!F126)</f>
        <v>3.4036270085150591</v>
      </c>
      <c r="J127" s="22">
        <f>IF(OR($A127="",$B127="",$C127=""),"",'MPTO_working_3-way'!G126)</f>
        <v>2.146238318404925</v>
      </c>
      <c r="K127" s="17">
        <f>IF(OR($A127="",$B127="",$C127=""),"",'OddsRatio_working_3-way'!H126)</f>
        <v>4.1281232776491663</v>
      </c>
      <c r="L127" s="21">
        <f>IF(OR($A127="",$B127="",$C127=""),"",'OddsRatio_working_3-way'!I126)</f>
        <v>3.3996562129911418</v>
      </c>
      <c r="M127" s="22">
        <f>IF(OR($A127="",$B127="",$C127=""),"",'OddsRatio_working_3-way'!J126)</f>
        <v>2.1569771026921583</v>
      </c>
      <c r="N127" s="23">
        <f t="shared" si="41"/>
        <v>24.42305462136148</v>
      </c>
      <c r="O127" s="24">
        <f t="shared" si="42"/>
        <v>29.548880899918821</v>
      </c>
      <c r="P127" s="24">
        <f t="shared" si="43"/>
        <v>46.028064478719706</v>
      </c>
      <c r="Q127" t="s">
        <v>261</v>
      </c>
      <c r="R127" t="s">
        <v>151</v>
      </c>
      <c r="S127" s="48" t="s">
        <v>281</v>
      </c>
      <c r="T127" s="35">
        <v>100</v>
      </c>
      <c r="U127" s="35">
        <f t="shared" si="44"/>
        <v>75.429975429975428</v>
      </c>
      <c r="V127" s="35">
        <f t="shared" si="45"/>
        <v>72.375690607734811</v>
      </c>
      <c r="W127" s="35">
        <f t="shared" si="46"/>
        <v>46.236559139784944</v>
      </c>
      <c r="X127" s="35">
        <f t="shared" si="47"/>
        <v>81.387750252480245</v>
      </c>
      <c r="Y127" s="35">
        <f t="shared" si="48"/>
        <v>78.333465430239627</v>
      </c>
      <c r="Z127" s="35">
        <f t="shared" si="49"/>
        <v>52.194333962289761</v>
      </c>
      <c r="AA127" s="35">
        <f t="shared" si="50"/>
        <v>-5.9577748225048168</v>
      </c>
      <c r="AB127" s="35">
        <f t="shared" si="51"/>
        <v>-5.9577748225048168</v>
      </c>
      <c r="AC127" s="35">
        <f t="shared" si="52"/>
        <v>-5.9577748225048168</v>
      </c>
      <c r="AF127">
        <v>2.13</v>
      </c>
      <c r="AG127">
        <v>1.73</v>
      </c>
      <c r="AJ127" t="s">
        <v>124</v>
      </c>
    </row>
    <row r="128" spans="1:36" ht="15" x14ac:dyDescent="0.25">
      <c r="A128">
        <v>4.07</v>
      </c>
      <c r="B128">
        <v>3.62</v>
      </c>
      <c r="C128">
        <v>1.86</v>
      </c>
      <c r="D128" s="20">
        <f t="shared" si="40"/>
        <v>5.9577748225048133E-2</v>
      </c>
      <c r="E128" s="17">
        <f>IF(OR($A128="",$B128="",$C128=""),"",A128*'MPTO_working_3-way'!$I127)</f>
        <v>4.312481435275946</v>
      </c>
      <c r="F128" s="21">
        <f>IF(OR($A128="",$B128="",$C128=""),"",B128*'MPTO_working_3-way'!$I127)</f>
        <v>3.8356714485746743</v>
      </c>
      <c r="G128" s="22">
        <f>IF(OR($A128="",$B128="",$C128=""),"",C128*'MPTO_working_3-way'!$I127)</f>
        <v>1.9708146116985896</v>
      </c>
      <c r="H128" s="17">
        <f>IF(OR($A128="",$B128="",$C128=""),"",'MPTO_working_3-way'!E127)</f>
        <v>4.4278940334974175</v>
      </c>
      <c r="I128" s="21">
        <f>IF(OR($A128="",$B128="",$C128=""),"",'MPTO_working_3-way'!F127)</f>
        <v>3.9004017663219579</v>
      </c>
      <c r="J128" s="22">
        <f>IF(OR($A128="",$B128="",$C128=""),"",'MPTO_working_3-way'!G127)</f>
        <v>1.9313402395685499</v>
      </c>
      <c r="K128" s="17">
        <f>IF(OR($A128="",$B128="",$C128=""),"",'OddsRatio_working_3-way'!H127)</f>
        <v>4.376676043842064</v>
      </c>
      <c r="L128" s="21">
        <f>IF(OR($A128="",$B128="",$C128=""),"",'OddsRatio_working_3-way'!I127)</f>
        <v>3.8817235292723797</v>
      </c>
      <c r="M128" s="22">
        <f>IF(OR($A128="",$B128="",$C128=""),"",'OddsRatio_working_3-way'!J127)</f>
        <v>1.9459092500665065</v>
      </c>
      <c r="N128" s="23">
        <f t="shared" si="41"/>
        <v>23.188505620454045</v>
      </c>
      <c r="O128" s="24">
        <f t="shared" si="42"/>
        <v>26.071054661670708</v>
      </c>
      <c r="P128" s="24">
        <f t="shared" si="43"/>
        <v>50.740439717875255</v>
      </c>
      <c r="Q128" t="s">
        <v>104</v>
      </c>
      <c r="R128" t="s">
        <v>103</v>
      </c>
      <c r="S128" s="48" t="s">
        <v>281</v>
      </c>
      <c r="T128" s="35">
        <v>100</v>
      </c>
      <c r="U128" s="35">
        <f t="shared" si="44"/>
        <v>59.839357429718881</v>
      </c>
      <c r="V128" s="35">
        <f t="shared" si="45"/>
        <v>69.696969696969703</v>
      </c>
      <c r="W128" s="35">
        <f t="shared" si="46"/>
        <v>65.03496503496504</v>
      </c>
      <c r="X128" s="35">
        <f t="shared" si="47"/>
        <v>65.268065268065271</v>
      </c>
      <c r="Y128" s="35">
        <f t="shared" si="48"/>
        <v>75.1256775353161</v>
      </c>
      <c r="Z128" s="35">
        <f t="shared" si="49"/>
        <v>70.463672873311424</v>
      </c>
      <c r="AA128" s="35">
        <f t="shared" si="50"/>
        <v>-5.4287078383463907</v>
      </c>
      <c r="AB128" s="35">
        <f t="shared" si="51"/>
        <v>-5.4287078383463978</v>
      </c>
      <c r="AC128" s="35">
        <f t="shared" si="52"/>
        <v>-5.4287078383463836</v>
      </c>
      <c r="AF128">
        <v>1.79</v>
      </c>
      <c r="AG128">
        <v>2.0099999999999998</v>
      </c>
      <c r="AJ128" t="s">
        <v>126</v>
      </c>
    </row>
    <row r="129" spans="1:36" ht="15" x14ac:dyDescent="0.25">
      <c r="A129">
        <v>2.4900000000000002</v>
      </c>
      <c r="B129">
        <v>3.3</v>
      </c>
      <c r="C129">
        <v>2.86</v>
      </c>
      <c r="D129" s="20">
        <f t="shared" si="40"/>
        <v>5.4287078383463916E-2</v>
      </c>
      <c r="E129" s="17">
        <f>IF(OR($A129="",$B129="",$C129=""),"",A129*'MPTO_working_3-way'!$I128)</f>
        <v>2.6251748251748253</v>
      </c>
      <c r="F129" s="21">
        <f>IF(OR($A129="",$B129="",$C129=""),"",B129*'MPTO_working_3-way'!$I128)</f>
        <v>3.4791473586654309</v>
      </c>
      <c r="G129" s="22">
        <f>IF(OR($A129="",$B129="",$C129=""),"",C129*'MPTO_working_3-way'!$I128)</f>
        <v>3.0152610441767065</v>
      </c>
      <c r="H129" s="17">
        <f>IF(OR($A129="",$B129="",$C129=""),"",'MPTO_working_3-way'!E128)</f>
        <v>2.6074889545243733</v>
      </c>
      <c r="I129" s="21">
        <f>IF(OR($A129="",$B129="",$C129=""),"",'MPTO_working_3-way'!F128)</f>
        <v>3.509577159378388</v>
      </c>
      <c r="J129" s="22">
        <f>IF(OR($A129="",$B129="",$C129=""),"",'MPTO_working_3-way'!G128)</f>
        <v>3.0160939661744357</v>
      </c>
      <c r="K129" s="17">
        <f>IF(OR($A129="",$B129="",$C129=""),"",'OddsRatio_working_3-way'!H128)</f>
        <v>2.6156354244579716</v>
      </c>
      <c r="L129" s="21">
        <f>IF(OR($A129="",$B129="",$C129=""),"",'OddsRatio_working_3-way'!I128)</f>
        <v>3.4939338766800905</v>
      </c>
      <c r="M129" s="22">
        <f>IF(OR($A129="",$B129="",$C129=""),"",'OddsRatio_working_3-way'!J128)</f>
        <v>3.0168334828804197</v>
      </c>
      <c r="N129" s="23">
        <f t="shared" si="41"/>
        <v>38.092701118806602</v>
      </c>
      <c r="O129" s="24">
        <f t="shared" si="42"/>
        <v>28.742674480554076</v>
      </c>
      <c r="P129" s="24">
        <f t="shared" si="43"/>
        <v>33.164624400639319</v>
      </c>
      <c r="Q129" t="s">
        <v>262</v>
      </c>
      <c r="R129" t="s">
        <v>132</v>
      </c>
      <c r="S129" s="48" t="s">
        <v>281</v>
      </c>
      <c r="T129" s="35">
        <v>100</v>
      </c>
      <c r="U129" s="35">
        <f t="shared" si="44"/>
        <v>63.503649635036496</v>
      </c>
      <c r="V129" s="35">
        <f t="shared" si="45"/>
        <v>69.879518072289159</v>
      </c>
      <c r="W129" s="35">
        <f t="shared" si="46"/>
        <v>63.369963369963365</v>
      </c>
      <c r="X129" s="35">
        <f t="shared" si="47"/>
        <v>66.750518557747469</v>
      </c>
      <c r="Y129" s="35">
        <f t="shared" si="48"/>
        <v>73.126386995000132</v>
      </c>
      <c r="Z129" s="35">
        <f t="shared" si="49"/>
        <v>66.616832292674346</v>
      </c>
      <c r="AA129" s="35">
        <f t="shared" si="50"/>
        <v>-3.2468689227109735</v>
      </c>
      <c r="AB129" s="35">
        <f t="shared" si="51"/>
        <v>-3.2468689227109735</v>
      </c>
      <c r="AC129" s="35">
        <f t="shared" si="52"/>
        <v>-3.2468689227109806</v>
      </c>
      <c r="AF129">
        <v>2</v>
      </c>
      <c r="AG129">
        <v>1.81</v>
      </c>
      <c r="AJ129" t="s">
        <v>126</v>
      </c>
    </row>
    <row r="130" spans="1:36" ht="15" x14ac:dyDescent="0.25">
      <c r="A130">
        <v>2.74</v>
      </c>
      <c r="B130">
        <v>3.32</v>
      </c>
      <c r="C130">
        <v>2.73</v>
      </c>
      <c r="D130" s="20">
        <f t="shared" si="40"/>
        <v>3.246868922710977E-2</v>
      </c>
      <c r="E130" s="17">
        <f>IF(OR($A130="",$B130="",$C130=""),"",A130*'MPTO_working_3-way'!$I129)</f>
        <v>2.8289642084822808</v>
      </c>
      <c r="F130" s="21">
        <f>IF(OR($A130="",$B130="",$C130=""),"",B130*'MPTO_working_3-way'!$I129)</f>
        <v>3.4277960482340042</v>
      </c>
      <c r="G130" s="22">
        <f>IF(OR($A130="",$B130="",$C130=""),"",C130*'MPTO_working_3-way'!$I129)</f>
        <v>2.8186395215900095</v>
      </c>
      <c r="H130" s="17">
        <f>IF(OR($A130="",$B130="",$C130=""),"",'MPTO_working_3-way'!E129)</f>
        <v>2.8237371810926311</v>
      </c>
      <c r="I130" s="21">
        <f>IF(OR($A130="",$B130="",$C130=""),"",'MPTO_working_3-way'!F129)</f>
        <v>3.4437405404685824</v>
      </c>
      <c r="J130" s="22">
        <f>IF(OR($A130="",$B130="",$C130=""),"",'MPTO_working_3-way'!G129)</f>
        <v>2.8131178054848376</v>
      </c>
      <c r="K130" s="17">
        <f>IF(OR($A130="",$B130="",$C130=""),"",'OddsRatio_working_3-way'!H129)</f>
        <v>2.8265007890799323</v>
      </c>
      <c r="L130" s="21">
        <f>IF(OR($A130="",$B130="",$C130=""),"",'OddsRatio_working_3-way'!I129)</f>
        <v>3.4353343854399099</v>
      </c>
      <c r="M130" s="22">
        <f>IF(OR($A130="",$B130="",$C130=""),"",'OddsRatio_working_3-way'!J129)</f>
        <v>2.8160036581082091</v>
      </c>
      <c r="N130" s="23">
        <f t="shared" si="41"/>
        <v>35.348626787204665</v>
      </c>
      <c r="O130" s="24">
        <f t="shared" si="42"/>
        <v>29.173264276186988</v>
      </c>
      <c r="P130" s="24">
        <f t="shared" si="43"/>
        <v>35.478108936608351</v>
      </c>
      <c r="Q130" t="s">
        <v>135</v>
      </c>
      <c r="R130" t="s">
        <v>139</v>
      </c>
      <c r="S130" s="48" t="s">
        <v>281</v>
      </c>
      <c r="T130" s="35">
        <v>100</v>
      </c>
      <c r="U130" s="35">
        <f t="shared" si="44"/>
        <v>30.555555555555554</v>
      </c>
      <c r="V130" s="35">
        <f t="shared" si="45"/>
        <v>80.079681274900395</v>
      </c>
      <c r="W130" s="35">
        <f t="shared" si="46"/>
        <v>85.652797704447622</v>
      </c>
      <c r="X130" s="35">
        <f t="shared" si="47"/>
        <v>34.267521020651969</v>
      </c>
      <c r="Y130" s="35">
        <f t="shared" si="48"/>
        <v>83.791646739996807</v>
      </c>
      <c r="Z130" s="35">
        <f t="shared" si="49"/>
        <v>89.364763169544048</v>
      </c>
      <c r="AA130" s="35">
        <f t="shared" si="50"/>
        <v>-3.7119654650964158</v>
      </c>
      <c r="AB130" s="35">
        <f t="shared" si="51"/>
        <v>-3.7119654650964122</v>
      </c>
      <c r="AC130" s="35">
        <f t="shared" si="52"/>
        <v>-3.7119654650964264</v>
      </c>
      <c r="AF130">
        <v>2.06</v>
      </c>
      <c r="AG130">
        <v>1.83</v>
      </c>
      <c r="AJ130" t="s">
        <v>180</v>
      </c>
    </row>
    <row r="131" spans="1:36" ht="15" x14ac:dyDescent="0.25">
      <c r="A131">
        <v>1.44</v>
      </c>
      <c r="B131">
        <v>5.0199999999999996</v>
      </c>
      <c r="C131">
        <v>6.97</v>
      </c>
      <c r="D131" s="20">
        <f t="shared" si="40"/>
        <v>3.7119654650964229E-2</v>
      </c>
      <c r="E131" s="17">
        <f>IF(OR($A131="",$B131="",$C131=""),"",A131*'MPTO_working_3-way'!$I130)</f>
        <v>1.4934523026973885</v>
      </c>
      <c r="F131" s="21">
        <f>IF(OR($A131="",$B131="",$C131=""),"",B131*'MPTO_working_3-way'!$I130)</f>
        <v>5.20634066634784</v>
      </c>
      <c r="G131" s="22">
        <f>IF(OR($A131="",$B131="",$C131=""),"",C131*'MPTO_working_3-way'!$I130)</f>
        <v>7.22872399291722</v>
      </c>
      <c r="H131" s="17">
        <f>IF(OR($A131="",$B131="",$C131=""),"",'MPTO_working_3-way'!E130)</f>
        <v>1.4661225419682506</v>
      </c>
      <c r="I131" s="21">
        <f>IF(OR($A131="",$B131="",$C131=""),"",'MPTO_working_3-way'!F130)</f>
        <v>5.3524603422589756</v>
      </c>
      <c r="J131" s="22">
        <f>IF(OR($A131="",$B131="",$C131=""),"",'MPTO_working_3-way'!G130)</f>
        <v>7.6278346091286435</v>
      </c>
      <c r="K131" s="17">
        <f>IF(OR($A131="",$B131="",$C131=""),"",'OddsRatio_working_3-way'!H130)</f>
        <v>1.4745712730885319</v>
      </c>
      <c r="L131" s="21">
        <f>IF(OR($A131="",$B131="",$C131=""),"",'OddsRatio_working_3-way'!I130)</f>
        <v>5.3358557223088603</v>
      </c>
      <c r="M131" s="22">
        <f>IF(OR($A131="",$B131="",$C131=""),"",'OddsRatio_working_3-way'!J130)</f>
        <v>7.4390693189512183</v>
      </c>
      <c r="N131" s="23">
        <f t="shared" si="41"/>
        <v>66.958951296526635</v>
      </c>
      <c r="O131" s="24">
        <f t="shared" si="42"/>
        <v>19.207348579083341</v>
      </c>
      <c r="P131" s="24">
        <f t="shared" si="43"/>
        <v>13.833700124390012</v>
      </c>
      <c r="Q131" t="s">
        <v>263</v>
      </c>
      <c r="R131" t="s">
        <v>264</v>
      </c>
      <c r="S131" s="48" t="s">
        <v>281</v>
      </c>
      <c r="T131" s="35">
        <v>100</v>
      </c>
      <c r="U131" s="35">
        <f t="shared" si="44"/>
        <v>69.135802469135797</v>
      </c>
      <c r="V131" s="35">
        <f t="shared" si="45"/>
        <v>66.21621621621621</v>
      </c>
      <c r="W131" s="35">
        <f t="shared" si="46"/>
        <v>61.389961389961393</v>
      </c>
      <c r="X131" s="35">
        <f t="shared" si="47"/>
        <v>72.39382239382239</v>
      </c>
      <c r="Y131" s="35">
        <f t="shared" si="48"/>
        <v>69.474236140902804</v>
      </c>
      <c r="Z131" s="35">
        <f t="shared" si="49"/>
        <v>64.647981314647978</v>
      </c>
      <c r="AA131" s="35">
        <f t="shared" si="50"/>
        <v>-3.2580199246865931</v>
      </c>
      <c r="AB131" s="35">
        <f t="shared" si="51"/>
        <v>-3.2580199246865931</v>
      </c>
      <c r="AC131" s="35">
        <f t="shared" si="52"/>
        <v>-3.258019924686586</v>
      </c>
      <c r="AF131">
        <v>1.61</v>
      </c>
      <c r="AG131">
        <v>2.4</v>
      </c>
      <c r="AJ131" t="s">
        <v>284</v>
      </c>
    </row>
    <row r="132" spans="1:36" ht="15" x14ac:dyDescent="0.25">
      <c r="A132">
        <v>3.24</v>
      </c>
      <c r="B132">
        <v>2.96</v>
      </c>
      <c r="C132">
        <v>2.59</v>
      </c>
      <c r="D132" s="20">
        <f t="shared" ref="D132:D138" si="53">IF(OR($A132="",$B132="",$C132=""),"",(1/A132)+(1/B132)+(1/C132)-1)</f>
        <v>3.2580199246865948E-2</v>
      </c>
      <c r="E132" s="17">
        <f>IF(OR($A132="",$B132="",$C132=""),"",A132*'MPTO_working_3-way'!$I131)</f>
        <v>3.3455598455598459</v>
      </c>
      <c r="F132" s="21">
        <f>IF(OR($A132="",$B132="",$C132=""),"",B132*'MPTO_working_3-way'!$I131)</f>
        <v>3.0564373897707231</v>
      </c>
      <c r="G132" s="22">
        <f>IF(OR($A132="",$B132="",$C132=""),"",C132*'MPTO_working_3-way'!$I131)</f>
        <v>2.6743827160493825</v>
      </c>
      <c r="H132" s="17">
        <f>IF(OR($A132="",$B132="",$C132=""),"",'MPTO_working_3-way'!E131)</f>
        <v>3.3581623669396796</v>
      </c>
      <c r="I132" s="21">
        <f>IF(OR($A132="",$B132="",$C132=""),"",'MPTO_working_3-way'!F131)</f>
        <v>3.0583118713251372</v>
      </c>
      <c r="J132" s="22">
        <f>IF(OR($A132="",$B132="",$C132=""),"",'MPTO_working_3-way'!G131)</f>
        <v>2.6649588211631694</v>
      </c>
      <c r="K132" s="17">
        <f>IF(OR($A132="",$B132="",$C132=""),"",'OddsRatio_working_3-way'!H131)</f>
        <v>3.3517960946298793</v>
      </c>
      <c r="L132" s="21">
        <f>IF(OR($A132="",$B132="",$C132=""),"",'OddsRatio_working_3-way'!I131)</f>
        <v>3.0578215828011439</v>
      </c>
      <c r="M132" s="22">
        <f>IF(OR($A132="",$B132="",$C132=""),"",'OddsRatio_working_3-way'!J131)</f>
        <v>2.6693552635988875</v>
      </c>
      <c r="N132" s="23">
        <f t="shared" si="41"/>
        <v>29.890363531448354</v>
      </c>
      <c r="O132" s="24">
        <f t="shared" si="42"/>
        <v>32.71783035199077</v>
      </c>
      <c r="P132" s="24">
        <f t="shared" si="43"/>
        <v>37.391806116560886</v>
      </c>
      <c r="Q132" t="s">
        <v>265</v>
      </c>
      <c r="R132" t="s">
        <v>266</v>
      </c>
      <c r="S132" s="48" t="s">
        <v>281</v>
      </c>
      <c r="T132" s="35">
        <v>100</v>
      </c>
      <c r="U132" s="35">
        <f t="shared" si="44"/>
        <v>80.237154150197625</v>
      </c>
      <c r="V132" s="35">
        <f t="shared" si="45"/>
        <v>69.879518072289159</v>
      </c>
      <c r="W132" s="35">
        <f t="shared" si="46"/>
        <v>46.236559139784944</v>
      </c>
      <c r="X132" s="35">
        <f t="shared" si="47"/>
        <v>83.883922787925897</v>
      </c>
      <c r="Y132" s="35">
        <f t="shared" si="48"/>
        <v>73.526286710017416</v>
      </c>
      <c r="Z132" s="35">
        <f t="shared" si="49"/>
        <v>49.883327777513223</v>
      </c>
      <c r="AA132" s="35">
        <f t="shared" si="50"/>
        <v>-3.6467686377282718</v>
      </c>
      <c r="AB132" s="35">
        <f t="shared" si="51"/>
        <v>-3.6467686377282575</v>
      </c>
      <c r="AC132" s="35">
        <f t="shared" si="52"/>
        <v>-3.6467686377282789</v>
      </c>
      <c r="AF132">
        <v>2.69</v>
      </c>
      <c r="AG132">
        <v>1.5</v>
      </c>
      <c r="AJ132" t="s">
        <v>284</v>
      </c>
    </row>
    <row r="133" spans="1:36" ht="15" x14ac:dyDescent="0.25">
      <c r="A133">
        <v>5.0599999999999996</v>
      </c>
      <c r="B133">
        <v>3.32</v>
      </c>
      <c r="C133">
        <v>1.86</v>
      </c>
      <c r="D133" s="20">
        <f t="shared" si="53"/>
        <v>3.6467686377282593E-2</v>
      </c>
      <c r="E133" s="17">
        <f>IF(OR($A133="",$B133="",$C133=""),"",A133*'MPTO_working_3-way'!$I132)</f>
        <v>5.2445264930690492</v>
      </c>
      <c r="F133" s="21">
        <f>IF(OR($A133="",$B133="",$C133=""),"",B133*'MPTO_working_3-way'!$I132)</f>
        <v>3.441072718772578</v>
      </c>
      <c r="G133" s="22">
        <f>IF(OR($A133="",$B133="",$C133=""),"",C133*'MPTO_working_3-way'!$I132)</f>
        <v>1.9278298966617458</v>
      </c>
      <c r="H133" s="17">
        <f>IF(OR($A133="",$B133="",$C133=""),"",'MPTO_working_3-way'!E132)</f>
        <v>5.3916330459622017</v>
      </c>
      <c r="I133" s="21">
        <f>IF(OR($A133="",$B133="",$C133=""),"",'MPTO_working_3-way'!F132)</f>
        <v>3.4596219449327612</v>
      </c>
      <c r="J133" s="22">
        <f>IF(OR($A133="",$B133="",$C133=""),"",'MPTO_working_3-way'!G132)</f>
        <v>1.9030273835911533</v>
      </c>
      <c r="K133" s="17">
        <f>IF(OR($A133="",$B133="",$C133=""),"",'OddsRatio_working_3-way'!H132)</f>
        <v>5.3089651742377644</v>
      </c>
      <c r="L133" s="21">
        <f>IF(OR($A133="",$B133="",$C133=""),"",'OddsRatio_working_3-way'!I132)</f>
        <v>3.4622658138501512</v>
      </c>
      <c r="M133" s="22">
        <f>IF(OR($A133="",$B133="",$C133=""),"",'OddsRatio_working_3-way'!J132)</f>
        <v>1.9127364654789356</v>
      </c>
      <c r="N133" s="23">
        <f t="shared" si="41"/>
        <v>19.067498301735323</v>
      </c>
      <c r="O133" s="24">
        <f t="shared" si="42"/>
        <v>29.06070524300624</v>
      </c>
      <c r="P133" s="24">
        <f t="shared" si="43"/>
        <v>51.871796455258448</v>
      </c>
      <c r="Q133" t="s">
        <v>267</v>
      </c>
      <c r="R133" t="s">
        <v>268</v>
      </c>
      <c r="S133" s="48" t="s">
        <v>281</v>
      </c>
      <c r="T133" s="35">
        <v>100</v>
      </c>
      <c r="U133" s="35">
        <f t="shared" si="44"/>
        <v>60.474308300395251</v>
      </c>
      <c r="V133" s="35">
        <f t="shared" si="45"/>
        <v>67.10526315789474</v>
      </c>
      <c r="W133" s="35">
        <f t="shared" si="46"/>
        <v>68.652037617554868</v>
      </c>
      <c r="X133" s="35">
        <f t="shared" si="47"/>
        <v>64.242699224550421</v>
      </c>
      <c r="Y133" s="35">
        <f t="shared" si="48"/>
        <v>70.873654082049882</v>
      </c>
      <c r="Z133" s="35">
        <f t="shared" si="49"/>
        <v>72.42042854171001</v>
      </c>
      <c r="AA133" s="35">
        <f t="shared" si="50"/>
        <v>-3.7683909241551703</v>
      </c>
      <c r="AB133" s="35">
        <f t="shared" si="51"/>
        <v>-3.7683909241551419</v>
      </c>
      <c r="AC133" s="35">
        <f t="shared" si="52"/>
        <v>-3.7683909241551419</v>
      </c>
      <c r="AF133">
        <v>2.5299999999999998</v>
      </c>
      <c r="AG133">
        <v>1.56</v>
      </c>
      <c r="AJ133" t="s">
        <v>284</v>
      </c>
    </row>
    <row r="134" spans="1:36" ht="15" x14ac:dyDescent="0.25">
      <c r="A134">
        <v>2.5299999999999998</v>
      </c>
      <c r="B134">
        <v>3.04</v>
      </c>
      <c r="C134">
        <v>3.19</v>
      </c>
      <c r="D134" s="20">
        <f t="shared" si="53"/>
        <v>3.7683909241551516E-2</v>
      </c>
      <c r="E134" s="17">
        <f>IF(OR($A134="",$B134="",$C134=""),"",A134*'MPTO_working_3-way'!$I133)</f>
        <v>2.6253402903811249</v>
      </c>
      <c r="F134" s="21">
        <f>IF(OR($A134="",$B134="",$C134=""),"",B134*'MPTO_working_3-way'!$I133)</f>
        <v>3.1545590840943167</v>
      </c>
      <c r="G134" s="22">
        <f>IF(OR($A134="",$B134="",$C134=""),"",C134*'MPTO_working_3-way'!$I133)</f>
        <v>3.3102116704805491</v>
      </c>
      <c r="H134" s="17">
        <f>IF(OR($A134="",$B134="",$C134=""),"",'MPTO_working_3-way'!E133)</f>
        <v>2.6130427515710251</v>
      </c>
      <c r="I134" s="21">
        <f>IF(OR($A134="",$B134="",$C134=""),"",'MPTO_working_3-way'!F133)</f>
        <v>3.1606954589598351</v>
      </c>
      <c r="J134" s="22">
        <f>IF(OR($A134="",$B134="",$C134=""),"",'MPTO_working_3-way'!G133)</f>
        <v>3.3231609080091462</v>
      </c>
      <c r="K134" s="17">
        <f>IF(OR($A134="",$B134="",$C134=""),"",'OddsRatio_working_3-way'!H133)</f>
        <v>2.6186484025824512</v>
      </c>
      <c r="L134" s="21">
        <f>IF(OR($A134="",$B134="",$C134=""),"",'OddsRatio_working_3-way'!I133)</f>
        <v>3.1581978701099356</v>
      </c>
      <c r="M134" s="22">
        <f>IF(OR($A134="",$B134="",$C134=""),"",'OddsRatio_working_3-way'!J133)</f>
        <v>3.3168888899709601</v>
      </c>
      <c r="N134" s="23">
        <f t="shared" si="41"/>
        <v>38.090300280838193</v>
      </c>
      <c r="O134" s="24">
        <f t="shared" si="42"/>
        <v>31.700151220565992</v>
      </c>
      <c r="P134" s="24">
        <f t="shared" si="43"/>
        <v>30.209548498595812</v>
      </c>
      <c r="Q134" t="s">
        <v>269</v>
      </c>
      <c r="R134" t="s">
        <v>270</v>
      </c>
      <c r="S134" s="48" t="s">
        <v>281</v>
      </c>
      <c r="T134" s="35">
        <v>100</v>
      </c>
      <c r="U134" s="35">
        <f t="shared" si="44"/>
        <v>44.751381215469614</v>
      </c>
      <c r="V134" s="35">
        <f t="shared" si="45"/>
        <v>73.890339425587456</v>
      </c>
      <c r="W134" s="35">
        <f t="shared" si="46"/>
        <v>78.768577494692153</v>
      </c>
      <c r="X134" s="35">
        <f t="shared" si="47"/>
        <v>47.341083079720384</v>
      </c>
      <c r="Y134" s="35">
        <f t="shared" si="48"/>
        <v>76.480041289838255</v>
      </c>
      <c r="Z134" s="35">
        <f t="shared" si="49"/>
        <v>81.358279358942923</v>
      </c>
      <c r="AA134" s="35">
        <f t="shared" si="50"/>
        <v>-2.5897018642507703</v>
      </c>
      <c r="AB134" s="35">
        <f t="shared" si="51"/>
        <v>-2.5897018642507987</v>
      </c>
      <c r="AC134" s="35">
        <f t="shared" si="52"/>
        <v>-2.5897018642507703</v>
      </c>
      <c r="AF134">
        <v>2.64</v>
      </c>
      <c r="AG134">
        <v>1.51</v>
      </c>
      <c r="AJ134" t="s">
        <v>285</v>
      </c>
    </row>
    <row r="135" spans="1:36" ht="15" x14ac:dyDescent="0.25">
      <c r="A135">
        <v>1.81</v>
      </c>
      <c r="B135">
        <v>3.83</v>
      </c>
      <c r="C135">
        <v>4.71</v>
      </c>
      <c r="D135" s="20">
        <f t="shared" si="53"/>
        <v>2.5897018642507819E-2</v>
      </c>
      <c r="E135" s="17">
        <f>IF(OR($A135="",$B135="",$C135=""),"",A135*'MPTO_working_3-way'!$I134)</f>
        <v>1.8568736037429392</v>
      </c>
      <c r="F135" s="21">
        <f>IF(OR($A135="",$B135="",$C135=""),"",B135*'MPTO_working_3-way'!$I134)</f>
        <v>3.9291855814008052</v>
      </c>
      <c r="G135" s="22">
        <f>IF(OR($A135="",$B135="",$C135=""),"",C135*'MPTO_working_3-way'!$I134)</f>
        <v>4.8319749578062119</v>
      </c>
      <c r="H135" s="17">
        <f>IF(OR($A135="",$B135="",$C135=""),"",'MPTO_working_3-way'!E134)</f>
        <v>1.8387292893667715</v>
      </c>
      <c r="I135" s="21">
        <f>IF(OR($A135="",$B135="",$C135=""),"",'MPTO_working_3-way'!F134)</f>
        <v>3.960956594234156</v>
      </c>
      <c r="J135" s="22">
        <f>IF(OR($A135="",$B135="",$C135=""),"",'MPTO_working_3-way'!G134)</f>
        <v>4.909616765957443</v>
      </c>
      <c r="K135" s="17">
        <f>IF(OR($A135="",$B135="",$C135=""),"",'OddsRatio_working_3-way'!H134)</f>
        <v>1.8454920295604138</v>
      </c>
      <c r="L135" s="21">
        <f>IF(OR($A135="",$B135="",$C135=""),"",'OddsRatio_working_3-way'!I134)</f>
        <v>3.9540030168592253</v>
      </c>
      <c r="M135" s="22">
        <f>IF(OR($A135="",$B135="",$C135=""),"",'OddsRatio_working_3-way'!J134)</f>
        <v>4.8725622588507855</v>
      </c>
      <c r="N135" s="23">
        <f t="shared" si="41"/>
        <v>53.853961733543898</v>
      </c>
      <c r="O135" s="24">
        <f t="shared" si="42"/>
        <v>25.450566772249207</v>
      </c>
      <c r="P135" s="24">
        <f t="shared" si="43"/>
        <v>20.695471494206892</v>
      </c>
      <c r="Q135" t="s">
        <v>271</v>
      </c>
      <c r="R135" t="s">
        <v>272</v>
      </c>
      <c r="S135" s="48" t="s">
        <v>282</v>
      </c>
      <c r="T135" s="35">
        <v>100</v>
      </c>
      <c r="U135" s="35">
        <f t="shared" si="44"/>
        <v>57.983193277310924</v>
      </c>
      <c r="V135" s="35">
        <f t="shared" si="45"/>
        <v>66.555183946488299</v>
      </c>
      <c r="W135" s="35">
        <f t="shared" si="46"/>
        <v>71.098265895953759</v>
      </c>
      <c r="X135" s="35">
        <f t="shared" si="47"/>
        <v>62.346550157557942</v>
      </c>
      <c r="Y135" s="35">
        <f t="shared" si="48"/>
        <v>70.918540826735324</v>
      </c>
      <c r="Z135" s="35">
        <f t="shared" si="49"/>
        <v>75.461622776200784</v>
      </c>
      <c r="AA135" s="35">
        <f t="shared" si="50"/>
        <v>-4.363356880247018</v>
      </c>
      <c r="AB135" s="35">
        <f t="shared" si="51"/>
        <v>-4.3633568802470251</v>
      </c>
      <c r="AC135" s="35">
        <f t="shared" si="52"/>
        <v>-4.3633568802470251</v>
      </c>
      <c r="AF135">
        <v>1.78</v>
      </c>
      <c r="AG135">
        <v>2.14</v>
      </c>
      <c r="AJ135" t="s">
        <v>284</v>
      </c>
    </row>
    <row r="136" spans="1:36" ht="15" x14ac:dyDescent="0.25">
      <c r="A136">
        <v>2.38</v>
      </c>
      <c r="B136">
        <v>2.99</v>
      </c>
      <c r="C136">
        <v>3.46</v>
      </c>
      <c r="D136" s="20">
        <f t="shared" si="53"/>
        <v>4.3633568802470268E-2</v>
      </c>
      <c r="E136" s="17">
        <f>IF(OR($A136="",$B136="",$C136=""),"",A136*'MPTO_working_3-way'!$I135)</f>
        <v>2.4838478937498789</v>
      </c>
      <c r="F136" s="21">
        <f>IF(OR($A136="",$B136="",$C136=""),"",B136*'MPTO_working_3-way'!$I135)</f>
        <v>3.1204643707193864</v>
      </c>
      <c r="G136" s="22">
        <f>IF(OR($A136="",$B136="",$C136=""),"",C136*'MPTO_working_3-way'!$I135)</f>
        <v>3.6109721480565469</v>
      </c>
      <c r="H136" s="17">
        <f>IF(OR($A136="",$B136="",$C136=""),"",'MPTO_working_3-way'!E135)</f>
        <v>2.4653401265048638</v>
      </c>
      <c r="I136" s="21">
        <f>IF(OR($A136="",$B136="",$C136=""),"",'MPTO_working_3-way'!F135)</f>
        <v>3.125941322515922</v>
      </c>
      <c r="J136" s="22">
        <f>IF(OR($A136="",$B136="",$C136=""),"",'MPTO_working_3-way'!G135)</f>
        <v>3.6433480258605835</v>
      </c>
      <c r="K136" s="17">
        <f>IF(OR($A136="",$B136="",$C136=""),"",'OddsRatio_working_3-way'!H135)</f>
        <v>2.4735842003718576</v>
      </c>
      <c r="L136" s="21">
        <f>IF(OR($A136="",$B136="",$C136=""),"",'OddsRatio_working_3-way'!I135)</f>
        <v>3.1249511295217358</v>
      </c>
      <c r="M136" s="22">
        <f>IF(OR($A136="",$B136="",$C136=""),"",'OddsRatio_working_3-way'!J135)</f>
        <v>3.6268240093585278</v>
      </c>
      <c r="N136" s="23">
        <f t="shared" si="41"/>
        <v>40.260114257250045</v>
      </c>
      <c r="O136" s="24">
        <f t="shared" si="42"/>
        <v>32.046512351924775</v>
      </c>
      <c r="P136" s="24">
        <f t="shared" si="43"/>
        <v>27.693373390825176</v>
      </c>
      <c r="Q136" t="s">
        <v>273</v>
      </c>
      <c r="R136" t="s">
        <v>274</v>
      </c>
      <c r="S136" t="s">
        <v>282</v>
      </c>
      <c r="T136" s="35">
        <v>100</v>
      </c>
      <c r="U136" s="35">
        <f t="shared" si="44"/>
        <v>60.317460317460316</v>
      </c>
      <c r="V136" s="35">
        <f t="shared" si="45"/>
        <v>68.051118210862612</v>
      </c>
      <c r="W136" s="35">
        <f t="shared" si="46"/>
        <v>68.847352024922117</v>
      </c>
      <c r="X136" s="35">
        <f t="shared" si="47"/>
        <v>63.101529764215258</v>
      </c>
      <c r="Y136" s="35">
        <f t="shared" si="48"/>
        <v>70.835187657617553</v>
      </c>
      <c r="Z136" s="35">
        <f t="shared" si="49"/>
        <v>71.631421471677058</v>
      </c>
      <c r="AA136" s="35">
        <f t="shared" si="50"/>
        <v>-2.7840694467549412</v>
      </c>
      <c r="AB136" s="35">
        <f t="shared" si="51"/>
        <v>-2.7840694467549412</v>
      </c>
      <c r="AC136" s="35">
        <f t="shared" si="52"/>
        <v>-2.7840694467549412</v>
      </c>
      <c r="AF136">
        <v>2.5099999999999998</v>
      </c>
      <c r="AG136">
        <v>1.54</v>
      </c>
      <c r="AJ136" t="s">
        <v>285</v>
      </c>
    </row>
    <row r="137" spans="1:36" ht="15" x14ac:dyDescent="0.25">
      <c r="A137">
        <v>2.52</v>
      </c>
      <c r="B137">
        <v>3.13</v>
      </c>
      <c r="C137">
        <v>3.21</v>
      </c>
      <c r="D137" s="20">
        <f t="shared" si="53"/>
        <v>2.7840694467549332E-2</v>
      </c>
      <c r="E137" s="17">
        <f>IF(OR($A137="",$B137="",$C137=""),"",A137*'MPTO_working_3-way'!$I136)</f>
        <v>2.5901585500582245</v>
      </c>
      <c r="F137" s="21">
        <f>IF(OR($A137="",$B137="",$C137=""),"",B137*'MPTO_working_3-way'!$I136)</f>
        <v>3.2171413736834293</v>
      </c>
      <c r="G137" s="22">
        <f>IF(OR($A137="",$B137="",$C137=""),"",C137*'MPTO_working_3-way'!$I136)</f>
        <v>3.2993686292408335</v>
      </c>
      <c r="H137" s="17">
        <f>IF(OR($A137="",$B137="",$C137=""),"",'MPTO_working_3-way'!E136)</f>
        <v>2.5803444074252684</v>
      </c>
      <c r="I137" s="21">
        <f>IF(OR($A137="",$B137="",$C137=""),"",'MPTO_working_3-way'!F136)</f>
        <v>3.2236373970109362</v>
      </c>
      <c r="J137" s="22">
        <f>IF(OR($A137="",$B137="",$C137=""),"",'MPTO_working_3-way'!G136)</f>
        <v>3.3085605057188161</v>
      </c>
      <c r="K137" s="17">
        <f>IF(OR($A137="",$B137="",$C137=""),"",'OddsRatio_working_3-way'!H136)</f>
        <v>2.5848051693861809</v>
      </c>
      <c r="L137" s="21">
        <f>IF(OR($A137="",$B137="",$C137=""),"",'OddsRatio_working_3-way'!I136)</f>
        <v>3.2208125071003719</v>
      </c>
      <c r="M137" s="22">
        <f>IF(OR($A137="",$B137="",$C137=""),"",'OddsRatio_working_3-way'!J136)</f>
        <v>3.3042233054891192</v>
      </c>
      <c r="N137" s="23">
        <f t="shared" si="41"/>
        <v>38.607675193378448</v>
      </c>
      <c r="O137" s="24">
        <f t="shared" si="42"/>
        <v>31.083495682847829</v>
      </c>
      <c r="P137" s="24">
        <f t="shared" si="43"/>
        <v>30.308829123773734</v>
      </c>
      <c r="Q137" t="s">
        <v>275</v>
      </c>
      <c r="R137" t="s">
        <v>276</v>
      </c>
      <c r="S137" t="s">
        <v>282</v>
      </c>
      <c r="T137" s="35">
        <v>100</v>
      </c>
      <c r="U137" s="35">
        <f t="shared" si="44"/>
        <v>34.640522875816991</v>
      </c>
      <c r="V137" s="35">
        <f t="shared" si="45"/>
        <v>76.798143851508115</v>
      </c>
      <c r="W137" s="35">
        <f t="shared" si="46"/>
        <v>85.422740524781332</v>
      </c>
      <c r="X137" s="35">
        <f t="shared" si="47"/>
        <v>37.779115623710538</v>
      </c>
      <c r="Y137" s="35">
        <f t="shared" si="48"/>
        <v>79.936736599401655</v>
      </c>
      <c r="Z137" s="35">
        <f t="shared" si="49"/>
        <v>88.561333272674887</v>
      </c>
      <c r="AA137" s="35">
        <f t="shared" si="50"/>
        <v>-3.1385927478935471</v>
      </c>
      <c r="AB137" s="35">
        <f t="shared" si="51"/>
        <v>-3.13859274789354</v>
      </c>
      <c r="AC137" s="35">
        <f t="shared" si="52"/>
        <v>-3.1385927478935542</v>
      </c>
      <c r="AF137">
        <v>2.56</v>
      </c>
      <c r="AG137">
        <v>1.55</v>
      </c>
      <c r="AJ137" t="s">
        <v>285</v>
      </c>
    </row>
    <row r="138" spans="1:36" ht="15" x14ac:dyDescent="0.25">
      <c r="A138">
        <v>1.53</v>
      </c>
      <c r="B138">
        <v>4.3099999999999996</v>
      </c>
      <c r="C138">
        <v>6.86</v>
      </c>
      <c r="D138" s="20">
        <f t="shared" si="53"/>
        <v>3.1385927478935427E-2</v>
      </c>
      <c r="E138" s="17">
        <f>IF(OR($A138="",$B138="",$C138=""),"",A138*'MPTO_working_3-way'!$I137)</f>
        <v>1.5780204690427713</v>
      </c>
      <c r="F138" s="21">
        <f>IF(OR($A138="",$B138="",$C138=""),"",B138*'MPTO_working_3-way'!$I137)</f>
        <v>4.4452733474342114</v>
      </c>
      <c r="G138" s="22">
        <f>IF(OR($A138="",$B138="",$C138=""),"",C138*'MPTO_working_3-way'!$I137)</f>
        <v>7.0753074625054975</v>
      </c>
      <c r="H138" s="17">
        <f>IF(OR($A138="",$B138="",$C138=""),"",'MPTO_working_3-way'!E137)</f>
        <v>1.5548888303136761</v>
      </c>
      <c r="I138" s="21">
        <f>IF(OR($A138="",$B138="",$C138=""),"",'MPTO_working_3-way'!F137)</f>
        <v>4.5135196366533838</v>
      </c>
      <c r="J138" s="22">
        <f>IF(OR($A138="",$B138="",$C138=""),"",'MPTO_working_3-way'!G137)</f>
        <v>7.3904029701306397</v>
      </c>
      <c r="K138" s="17">
        <f>IF(OR($A138="",$B138="",$C138=""),"",'OddsRatio_working_3-way'!H137)</f>
        <v>1.5626080614149438</v>
      </c>
      <c r="L138" s="21">
        <f>IF(OR($A138="",$B138="",$C138=""),"",'OddsRatio_working_3-way'!I137)</f>
        <v>4.5136465722329513</v>
      </c>
      <c r="M138" s="22">
        <f>IF(OR($A138="",$B138="",$C138=""),"",'OddsRatio_working_3-way'!J137)</f>
        <v>7.2205344148897597</v>
      </c>
      <c r="N138" s="23">
        <f t="shared" si="41"/>
        <v>63.370534135504656</v>
      </c>
      <c r="O138" s="24">
        <f t="shared" si="42"/>
        <v>22.495804461095624</v>
      </c>
      <c r="P138" s="24">
        <f t="shared" si="43"/>
        <v>14.133661403399724</v>
      </c>
      <c r="Q138" t="s">
        <v>277</v>
      </c>
      <c r="R138" t="s">
        <v>278</v>
      </c>
      <c r="S138" t="s">
        <v>282</v>
      </c>
      <c r="T138" s="35">
        <v>100</v>
      </c>
      <c r="U138" s="35" t="e">
        <f t="shared" si="44"/>
        <v>#DIV/0!</v>
      </c>
      <c r="V138" s="35" t="e">
        <f t="shared" si="45"/>
        <v>#DIV/0!</v>
      </c>
      <c r="W138" s="35" t="e">
        <f t="shared" si="46"/>
        <v>#DIV/0!</v>
      </c>
      <c r="X138" s="35" t="e">
        <f t="shared" si="47"/>
        <v>#DIV/0!</v>
      </c>
      <c r="Y138" s="35" t="e">
        <f t="shared" si="48"/>
        <v>#DIV/0!</v>
      </c>
      <c r="Z138" s="35" t="e">
        <f t="shared" si="49"/>
        <v>#DIV/0!</v>
      </c>
      <c r="AA138" s="35" t="e">
        <f t="shared" si="50"/>
        <v>#DIV/0!</v>
      </c>
      <c r="AB138" s="35" t="e">
        <f t="shared" si="51"/>
        <v>#DIV/0!</v>
      </c>
      <c r="AC138" s="35" t="e">
        <f t="shared" si="52"/>
        <v>#DIV/0!</v>
      </c>
      <c r="AF138">
        <v>1.85</v>
      </c>
      <c r="AG138">
        <v>2.0499999999999998</v>
      </c>
      <c r="AJ138" t="s">
        <v>285</v>
      </c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51"/>
      <c r="AE178" s="51"/>
      <c r="AF178"/>
      <c r="AG178"/>
      <c r="AH178" s="51"/>
      <c r="AI178" s="51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2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2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2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2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2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2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2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2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2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2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2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2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2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2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2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2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2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2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2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2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2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2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2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2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2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2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2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2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2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2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2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2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2021-12-31T13:19:59Z</dcterms:modified>
</cp:coreProperties>
</file>