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AA89" i="2" s="1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69" i="5"/>
  <c r="I75" i="5"/>
  <c r="I83" i="5"/>
  <c r="E83" i="5"/>
  <c r="I85" i="5"/>
  <c r="E101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55" i="5" l="1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" i="2" l="1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V36" i="4"/>
  <c r="U91" i="4"/>
  <c r="W91" i="4" s="1"/>
  <c r="X91" i="4" s="1"/>
  <c r="Y91" i="4" s="1"/>
  <c r="V171" i="4"/>
  <c r="U136" i="4"/>
  <c r="V92" i="4"/>
  <c r="V190" i="4"/>
  <c r="W190" i="4" s="1"/>
  <c r="V44" i="4"/>
  <c r="V107" i="4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269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280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230" i="3"/>
  <c r="D725" i="3"/>
  <c r="D515" i="3"/>
  <c r="D924" i="3"/>
  <c r="D557" i="3"/>
  <c r="D322" i="3"/>
  <c r="D432" i="3"/>
  <c r="D260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270" i="3"/>
  <c r="D931" i="3"/>
  <c r="D481" i="3"/>
  <c r="D705" i="3"/>
  <c r="D479" i="3"/>
  <c r="D286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253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278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287" i="3"/>
  <c r="D362" i="3"/>
  <c r="D264" i="3"/>
  <c r="D917" i="3"/>
  <c r="D703" i="3"/>
  <c r="D461" i="3"/>
  <c r="D568" i="3"/>
  <c r="D428" i="3"/>
  <c r="D329" i="3"/>
  <c r="D311" i="3"/>
  <c r="D236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246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290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266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279" i="3"/>
  <c r="D997" i="10"/>
  <c r="D672" i="10"/>
  <c r="D650" i="10"/>
  <c r="D954" i="10"/>
  <c r="D477" i="3"/>
  <c r="D612" i="3"/>
  <c r="D399" i="3"/>
  <c r="D23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268" i="3"/>
  <c r="D288" i="3"/>
  <c r="D272" i="3"/>
  <c r="D733" i="3"/>
  <c r="D689" i="3"/>
  <c r="D315" i="3"/>
  <c r="D273" i="3"/>
  <c r="D731" i="10"/>
  <c r="D973" i="10"/>
  <c r="D618" i="10"/>
  <c r="D399" i="10"/>
  <c r="D788" i="3"/>
  <c r="D810" i="3"/>
  <c r="D304" i="3"/>
  <c r="D247" i="3"/>
  <c r="D487" i="10"/>
  <c r="D685" i="10"/>
  <c r="D871" i="10"/>
  <c r="D343" i="10"/>
  <c r="D762" i="3"/>
  <c r="D232" i="3"/>
  <c r="D758" i="10"/>
  <c r="D769" i="10"/>
  <c r="D515" i="10"/>
  <c r="D412" i="10"/>
  <c r="D579" i="10"/>
  <c r="D801" i="10"/>
  <c r="D561" i="10"/>
  <c r="D465" i="10"/>
  <c r="D982" i="3"/>
  <c r="D373" i="3"/>
  <c r="D282" i="3"/>
  <c r="D464" i="3"/>
  <c r="D645" i="3"/>
  <c r="D412" i="3"/>
  <c r="D26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240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254" i="3"/>
  <c r="D494" i="3"/>
  <c r="D946" i="3"/>
  <c r="D397" i="3"/>
  <c r="D252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283" i="10"/>
  <c r="D595" i="10"/>
  <c r="D458" i="3"/>
  <c r="D436" i="3"/>
  <c r="D376" i="3"/>
  <c r="D234" i="3"/>
  <c r="D890" i="3"/>
  <c r="D828" i="3"/>
  <c r="D372" i="3"/>
  <c r="D24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267" i="3"/>
  <c r="D774" i="3"/>
  <c r="D937" i="3"/>
  <c r="D358" i="3"/>
  <c r="D24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261" i="3"/>
  <c r="D498" i="3"/>
  <c r="D233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285" i="3"/>
  <c r="D245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241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244" i="10"/>
  <c r="D333" i="10"/>
  <c r="D577" i="3"/>
  <c r="D360" i="3"/>
  <c r="D289" i="3"/>
  <c r="D238" i="3"/>
  <c r="D569" i="3"/>
  <c r="D854" i="3"/>
  <c r="D440" i="3"/>
  <c r="D797" i="10"/>
  <c r="D971" i="10"/>
  <c r="D937" i="10"/>
  <c r="D562" i="10"/>
  <c r="D687" i="3"/>
  <c r="D999" i="3"/>
  <c r="D361" i="3"/>
  <c r="D258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262" i="10"/>
  <c r="D600" i="10"/>
  <c r="D494" i="10"/>
  <c r="D350" i="3"/>
  <c r="D502" i="3"/>
  <c r="D799" i="10"/>
  <c r="D715" i="10"/>
  <c r="D251" i="3"/>
  <c r="D634" i="10"/>
  <c r="D384" i="10"/>
  <c r="D862" i="10"/>
  <c r="D303" i="10"/>
  <c r="D524" i="10"/>
  <c r="D887" i="10"/>
  <c r="D865" i="10"/>
  <c r="D411" i="10"/>
  <c r="D883" i="10"/>
  <c r="D278" i="10"/>
  <c r="D544" i="3"/>
  <c r="D259" i="3"/>
  <c r="D356" i="10"/>
  <c r="D665" i="10"/>
  <c r="D336" i="10"/>
  <c r="D815" i="10"/>
  <c r="D393" i="10"/>
  <c r="D264" i="10"/>
  <c r="D250" i="3"/>
  <c r="D560" i="10"/>
  <c r="D732" i="10"/>
  <c r="D388" i="10"/>
  <c r="D854" i="10"/>
  <c r="D655" i="10"/>
  <c r="D962" i="10"/>
  <c r="D574" i="10"/>
  <c r="D371" i="10"/>
  <c r="D510" i="10"/>
  <c r="D277" i="10"/>
  <c r="D274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287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266" i="10"/>
  <c r="D861" i="10"/>
  <c r="D502" i="10"/>
  <c r="D993" i="10"/>
  <c r="D935" i="10"/>
  <c r="D567" i="3"/>
  <c r="D933" i="10"/>
  <c r="D911" i="10"/>
  <c r="D341" i="10"/>
  <c r="D794" i="10"/>
  <c r="D257" i="10"/>
  <c r="D576" i="3"/>
  <c r="D926" i="3"/>
  <c r="D523" i="10"/>
  <c r="D298" i="10"/>
  <c r="D1001" i="10"/>
  <c r="D526" i="10"/>
  <c r="D267" i="10"/>
  <c r="D496" i="3"/>
  <c r="D680" i="10"/>
  <c r="D286" i="10"/>
  <c r="D294" i="3"/>
  <c r="D656" i="10"/>
  <c r="D691" i="10"/>
  <c r="D509" i="10"/>
  <c r="D953" i="10"/>
  <c r="D991" i="10"/>
  <c r="D291" i="10"/>
  <c r="D633" i="10"/>
  <c r="D248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250" i="10"/>
  <c r="D365" i="10"/>
  <c r="D988" i="10"/>
  <c r="D787" i="10"/>
  <c r="D793" i="10"/>
  <c r="D413" i="10"/>
  <c r="D741" i="10"/>
  <c r="D728" i="10"/>
  <c r="D524" i="3"/>
  <c r="D970" i="10"/>
  <c r="D234" i="10"/>
  <c r="D779" i="10"/>
  <c r="D379" i="10"/>
  <c r="D575" i="10"/>
  <c r="D750" i="10"/>
  <c r="D271" i="10"/>
  <c r="D802" i="10"/>
  <c r="D486" i="10"/>
  <c r="D668" i="10"/>
  <c r="D873" i="10"/>
  <c r="D235" i="10"/>
  <c r="D530" i="10"/>
  <c r="D967" i="10"/>
  <c r="D275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243" i="3"/>
  <c r="D423" i="3"/>
  <c r="D231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281" i="10"/>
  <c r="D719" i="10"/>
  <c r="D640" i="10"/>
  <c r="D691" i="3"/>
  <c r="D2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284" i="10"/>
  <c r="D658" i="10"/>
  <c r="D477" i="10"/>
  <c r="D995" i="3"/>
  <c r="D443" i="10"/>
  <c r="D582" i="10"/>
  <c r="D437" i="3"/>
  <c r="D920" i="10"/>
  <c r="D738" i="10"/>
  <c r="D599" i="10"/>
  <c r="D821" i="10"/>
  <c r="D739" i="10"/>
  <c r="D256" i="10"/>
  <c r="D987" i="10"/>
  <c r="D556" i="10"/>
  <c r="D397" i="10"/>
  <c r="D898" i="10"/>
  <c r="D751" i="3"/>
  <c r="D425" i="3"/>
  <c r="D701" i="10"/>
  <c r="D697" i="10"/>
  <c r="D690" i="10"/>
  <c r="D508" i="10"/>
  <c r="D269" i="10"/>
  <c r="D921" i="10"/>
  <c r="D914" i="10"/>
  <c r="D334" i="3"/>
  <c r="D468" i="10"/>
  <c r="D253" i="10"/>
  <c r="D906" i="10"/>
  <c r="D498" i="10"/>
  <c r="D695" i="10"/>
  <c r="D669" i="10"/>
  <c r="D677" i="10"/>
  <c r="D934" i="10"/>
  <c r="D938" i="10"/>
  <c r="D525" i="10"/>
  <c r="D546" i="10"/>
  <c r="D231" i="10"/>
  <c r="D290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257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238" i="10"/>
  <c r="D833" i="3"/>
  <c r="D627" i="10"/>
  <c r="D976" i="10"/>
  <c r="D244" i="3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270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292" i="3"/>
  <c r="D307" i="10"/>
  <c r="D439" i="10"/>
  <c r="D380" i="10"/>
  <c r="D305" i="10"/>
  <c r="D497" i="10"/>
  <c r="D782" i="10"/>
  <c r="D259" i="10"/>
  <c r="D870" i="10"/>
  <c r="D572" i="10"/>
  <c r="D241" i="10"/>
  <c r="D521" i="10"/>
  <c r="D345" i="10"/>
  <c r="D609" i="10"/>
  <c r="D877" i="10"/>
  <c r="D704" i="10"/>
  <c r="D798" i="10"/>
  <c r="D506" i="10"/>
  <c r="D376" i="10"/>
  <c r="D232" i="10"/>
  <c r="D983" i="10"/>
  <c r="D533" i="10"/>
  <c r="D601" i="10"/>
  <c r="D461" i="10"/>
  <c r="D999" i="10"/>
  <c r="D280" i="10"/>
  <c r="D442" i="10"/>
  <c r="D256" i="3"/>
  <c r="D390" i="3"/>
  <c r="D757" i="3"/>
  <c r="D939" i="3"/>
  <c r="D690" i="3"/>
  <c r="D357" i="3"/>
  <c r="D542" i="3"/>
  <c r="D873" i="3"/>
  <c r="D523" i="3"/>
  <c r="D235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284" i="3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276" i="3"/>
  <c r="D866" i="3"/>
  <c r="D265" i="3"/>
  <c r="D612" i="10"/>
  <c r="D29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279" i="10"/>
  <c r="D245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260" i="10"/>
  <c r="D668" i="3"/>
  <c r="D663" i="10"/>
  <c r="D268" i="10"/>
  <c r="D608" i="10"/>
  <c r="D724" i="10"/>
  <c r="D342" i="10"/>
  <c r="D327" i="3"/>
  <c r="D686" i="10"/>
  <c r="D751" i="10"/>
  <c r="D501" i="10"/>
  <c r="D722" i="10"/>
  <c r="D772" i="10"/>
  <c r="D272" i="10"/>
  <c r="D979" i="3"/>
  <c r="D403" i="10"/>
  <c r="D977" i="10"/>
  <c r="D243" i="10"/>
  <c r="D693" i="10"/>
  <c r="D955" i="10"/>
  <c r="D453" i="10"/>
  <c r="D402" i="10"/>
  <c r="D428" i="10"/>
  <c r="D190" i="10"/>
  <c r="D200" i="10"/>
  <c r="D215" i="10"/>
  <c r="D202" i="10"/>
  <c r="D198" i="10"/>
  <c r="D220" i="10"/>
  <c r="D212" i="10"/>
  <c r="D226" i="10"/>
  <c r="D189" i="10"/>
  <c r="D193" i="10"/>
  <c r="D216" i="10"/>
  <c r="D188" i="3"/>
  <c r="D202" i="3"/>
  <c r="D224" i="3"/>
  <c r="D190" i="3"/>
  <c r="D203" i="3"/>
  <c r="D226" i="3"/>
  <c r="D219" i="3"/>
  <c r="D221" i="3"/>
  <c r="D200" i="3"/>
  <c r="D207" i="3"/>
  <c r="D194" i="3"/>
  <c r="D153" i="10"/>
  <c r="D181" i="10"/>
  <c r="D163" i="10"/>
  <c r="D174" i="10"/>
  <c r="D141" i="10"/>
  <c r="D172" i="10"/>
  <c r="D168" i="10"/>
  <c r="D151" i="10"/>
  <c r="D160" i="10"/>
  <c r="D184" i="10"/>
  <c r="D185" i="10"/>
  <c r="D171" i="10"/>
  <c r="D162" i="10"/>
  <c r="D182" i="3"/>
  <c r="D170" i="3"/>
  <c r="D155" i="3"/>
  <c r="D157" i="3"/>
  <c r="D177" i="3"/>
  <c r="D183" i="3"/>
  <c r="D162" i="3"/>
  <c r="D154" i="3"/>
  <c r="D140" i="3"/>
  <c r="D159" i="3"/>
  <c r="D152" i="3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289" i="10"/>
  <c r="D471" i="10"/>
  <c r="D317" i="3"/>
  <c r="D340" i="3"/>
  <c r="D985" i="10"/>
  <c r="D263" i="3"/>
  <c r="D840" i="10"/>
  <c r="D611" i="10"/>
  <c r="D252" i="10"/>
  <c r="D365" i="3"/>
  <c r="D417" i="3"/>
  <c r="D972" i="10"/>
  <c r="D896" i="10"/>
  <c r="D754" i="3"/>
  <c r="D274" i="3"/>
  <c r="D462" i="10"/>
  <c r="D880" i="10"/>
  <c r="D255" i="3"/>
  <c r="D288" i="10"/>
  <c r="D507" i="10"/>
  <c r="D583" i="10"/>
  <c r="D610" i="10"/>
  <c r="D338" i="3"/>
  <c r="D277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251" i="10"/>
  <c r="D603" i="3"/>
  <c r="D394" i="10"/>
  <c r="D711" i="10"/>
  <c r="D652" i="10"/>
  <c r="D631" i="10"/>
  <c r="D273" i="10"/>
  <c r="D355" i="10"/>
  <c r="D569" i="10"/>
  <c r="D358" i="10"/>
  <c r="D943" i="10"/>
  <c r="D642" i="10"/>
  <c r="D728" i="3"/>
  <c r="D645" i="10"/>
  <c r="D421" i="10"/>
  <c r="D230" i="10"/>
  <c r="D925" i="3"/>
  <c r="D959" i="10"/>
  <c r="D833" i="10"/>
  <c r="D755" i="10"/>
  <c r="D679" i="10"/>
  <c r="D261" i="10"/>
  <c r="D653" i="10"/>
  <c r="D324" i="3"/>
  <c r="D716" i="10"/>
  <c r="D847" i="10"/>
  <c r="D814" i="10"/>
  <c r="D386" i="10"/>
  <c r="D398" i="3"/>
  <c r="D859" i="10"/>
  <c r="D982" i="10"/>
  <c r="D233" i="10"/>
  <c r="D908" i="10"/>
  <c r="D961" i="10"/>
  <c r="D364" i="3"/>
  <c r="D522" i="10"/>
  <c r="D500" i="10"/>
  <c r="D495" i="10"/>
  <c r="D242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281" i="3"/>
  <c r="D366" i="10"/>
  <c r="D922" i="10"/>
  <c r="D206" i="10"/>
  <c r="D222" i="10"/>
  <c r="D194" i="10"/>
  <c r="D221" i="10"/>
  <c r="D197" i="10"/>
  <c r="D223" i="10"/>
  <c r="D229" i="10"/>
  <c r="D227" i="10"/>
  <c r="D208" i="10"/>
  <c r="D188" i="10"/>
  <c r="D191" i="10"/>
  <c r="D217" i="3"/>
  <c r="D206" i="3"/>
  <c r="D218" i="3"/>
  <c r="D193" i="3"/>
  <c r="D198" i="3"/>
  <c r="D215" i="3"/>
  <c r="D201" i="3"/>
  <c r="D187" i="3"/>
  <c r="D229" i="3"/>
  <c r="D196" i="3"/>
  <c r="D204" i="3"/>
  <c r="D149" i="10"/>
  <c r="D157" i="10"/>
  <c r="D152" i="10"/>
  <c r="D173" i="10"/>
  <c r="D144" i="10"/>
  <c r="D164" i="10"/>
  <c r="D145" i="10"/>
  <c r="D183" i="10"/>
  <c r="D177" i="10"/>
  <c r="D146" i="10"/>
  <c r="D174" i="3"/>
  <c r="D146" i="3"/>
  <c r="D143" i="3"/>
  <c r="D172" i="3"/>
  <c r="D165" i="3"/>
  <c r="D169" i="3"/>
  <c r="D184" i="3"/>
  <c r="D160" i="3"/>
  <c r="D181" i="3"/>
  <c r="D151" i="3"/>
  <c r="D166" i="3"/>
  <c r="D147" i="3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236" i="10"/>
  <c r="D503" i="3"/>
  <c r="D545" i="3"/>
  <c r="D313" i="3"/>
  <c r="D255" i="10"/>
  <c r="D856" i="10"/>
  <c r="D846" i="3"/>
  <c r="D511" i="10"/>
  <c r="D646" i="3"/>
  <c r="D554" i="10"/>
  <c r="D504" i="10"/>
  <c r="D310" i="3"/>
  <c r="D301" i="3"/>
  <c r="D830" i="10"/>
  <c r="D443" i="3"/>
  <c r="D424" i="10"/>
  <c r="D271" i="3"/>
  <c r="D420" i="10"/>
  <c r="D888" i="10"/>
  <c r="D308" i="3"/>
  <c r="D285" i="10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210" i="10"/>
  <c r="D203" i="10"/>
  <c r="D196" i="10"/>
  <c r="D192" i="10"/>
  <c r="D207" i="10"/>
  <c r="D195" i="10"/>
  <c r="D228" i="3"/>
  <c r="D209" i="3"/>
  <c r="D199" i="3"/>
  <c r="D212" i="3"/>
  <c r="D220" i="3"/>
  <c r="D158" i="10"/>
  <c r="D159" i="10"/>
  <c r="D166" i="10"/>
  <c r="D179" i="10"/>
  <c r="D175" i="10"/>
  <c r="D168" i="3"/>
  <c r="D149" i="3"/>
  <c r="D141" i="3"/>
  <c r="D185" i="3"/>
  <c r="D150" i="3"/>
  <c r="D175" i="3"/>
  <c r="D225" i="3"/>
  <c r="D150" i="10"/>
  <c r="D165" i="10"/>
  <c r="D182" i="10"/>
  <c r="D148" i="10"/>
  <c r="D144" i="3"/>
  <c r="D161" i="3"/>
  <c r="D163" i="3"/>
  <c r="D142" i="3"/>
  <c r="D171" i="3"/>
  <c r="D385" i="10"/>
  <c r="D909" i="10"/>
  <c r="D616" i="10"/>
  <c r="D759" i="10"/>
  <c r="D338" i="10"/>
  <c r="D249" i="10"/>
  <c r="D211" i="10"/>
  <c r="D228" i="10"/>
  <c r="D197" i="3"/>
  <c r="D186" i="3"/>
  <c r="D169" i="10"/>
  <c r="D161" i="10"/>
  <c r="D139" i="3"/>
  <c r="D138" i="3"/>
  <c r="D356" i="3"/>
  <c r="D919" i="10"/>
  <c r="D940" i="10"/>
  <c r="D396" i="10"/>
  <c r="D517" i="10"/>
  <c r="D512" i="10"/>
  <c r="D296" i="10"/>
  <c r="D637" i="10"/>
  <c r="D225" i="10"/>
  <c r="D199" i="10"/>
  <c r="D213" i="3"/>
  <c r="D216" i="3"/>
  <c r="D138" i="10"/>
  <c r="D176" i="10"/>
  <c r="D179" i="3"/>
  <c r="D178" i="3"/>
  <c r="D970" i="3"/>
  <c r="D455" i="3"/>
  <c r="D906" i="3"/>
  <c r="D949" i="3"/>
  <c r="D391" i="3"/>
  <c r="D433" i="10"/>
  <c r="D925" i="10"/>
  <c r="D547" i="3"/>
  <c r="D935" i="3"/>
  <c r="D27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265" i="10"/>
  <c r="D804" i="3"/>
  <c r="D823" i="10"/>
  <c r="D620" i="10"/>
  <c r="D923" i="10"/>
  <c r="D239" i="10"/>
  <c r="D441" i="10"/>
  <c r="D614" i="10"/>
  <c r="D597" i="10"/>
  <c r="D587" i="10"/>
  <c r="D749" i="10"/>
  <c r="D254" i="10"/>
  <c r="D237" i="3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201" i="10"/>
  <c r="D219" i="10"/>
  <c r="D224" i="10"/>
  <c r="D217" i="10"/>
  <c r="D187" i="10"/>
  <c r="D205" i="10"/>
  <c r="D192" i="3"/>
  <c r="D210" i="3"/>
  <c r="D208" i="3"/>
  <c r="D227" i="3"/>
  <c r="D170" i="10"/>
  <c r="D154" i="10"/>
  <c r="D178" i="10"/>
  <c r="D153" i="3"/>
  <c r="D347" i="10"/>
  <c r="D577" i="10"/>
  <c r="D294" i="10"/>
  <c r="D822" i="10"/>
  <c r="D748" i="10"/>
  <c r="D326" i="10"/>
  <c r="D816" i="10"/>
  <c r="D948" i="10"/>
  <c r="D670" i="10"/>
  <c r="D828" i="10"/>
  <c r="D247" i="10"/>
  <c r="D204" i="10"/>
  <c r="D195" i="3"/>
  <c r="D191" i="3"/>
  <c r="D142" i="10"/>
  <c r="D180" i="10"/>
  <c r="D180" i="3"/>
  <c r="D176" i="3"/>
  <c r="D164" i="3"/>
  <c r="D465" i="3"/>
  <c r="D283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276" i="10"/>
  <c r="D282" i="10"/>
  <c r="D213" i="10"/>
  <c r="D209" i="10"/>
  <c r="D211" i="3"/>
  <c r="D214" i="3"/>
  <c r="D155" i="10"/>
  <c r="D143" i="10"/>
  <c r="D158" i="3"/>
  <c r="D145" i="3"/>
  <c r="D148" i="3"/>
  <c r="D994" i="3"/>
  <c r="D971" i="3"/>
  <c r="D573" i="3"/>
  <c r="D853" i="3"/>
  <c r="D989" i="10"/>
  <c r="D482" i="10"/>
  <c r="D351" i="3"/>
  <c r="D803" i="10"/>
  <c r="D318" i="10"/>
  <c r="D550" i="10"/>
  <c r="D249" i="3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263" i="10"/>
  <c r="D378" i="3"/>
  <c r="D240" i="10"/>
  <c r="D767" i="10"/>
  <c r="D237" i="10"/>
  <c r="D986" i="10"/>
  <c r="D698" i="10"/>
  <c r="D714" i="10"/>
  <c r="D831" i="10"/>
  <c r="D644" i="10"/>
  <c r="D410" i="10"/>
  <c r="D246" i="10"/>
  <c r="D804" i="10"/>
  <c r="D539" i="3"/>
  <c r="D996" i="10"/>
  <c r="D186" i="10"/>
  <c r="D214" i="10"/>
  <c r="D223" i="3"/>
  <c r="D205" i="3"/>
  <c r="D139" i="10"/>
  <c r="D156" i="10"/>
  <c r="D147" i="10"/>
  <c r="D167" i="3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258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218" i="10"/>
  <c r="D222" i="3"/>
  <c r="D189" i="3"/>
  <c r="D140" i="10"/>
  <c r="D167" i="10"/>
  <c r="D173" i="3"/>
  <c r="D156" i="3"/>
  <c r="D2" i="10"/>
  <c r="D3" i="10"/>
  <c r="D3" i="3"/>
  <c r="D2" i="3"/>
  <c r="D35" i="10"/>
  <c r="D94" i="10"/>
  <c r="D118" i="10"/>
  <c r="D20" i="10"/>
  <c r="D111" i="10"/>
  <c r="D9" i="10"/>
  <c r="D123" i="10"/>
  <c r="D44" i="10"/>
  <c r="D89" i="10"/>
  <c r="D42" i="10"/>
  <c r="D67" i="10"/>
  <c r="D58" i="10"/>
  <c r="D70" i="10"/>
  <c r="D43" i="10"/>
  <c r="D97" i="10"/>
  <c r="D130" i="10"/>
  <c r="D11" i="10"/>
  <c r="D39" i="10"/>
  <c r="D16" i="10"/>
  <c r="D28" i="10"/>
  <c r="D64" i="10"/>
  <c r="D124" i="10"/>
  <c r="D63" i="10"/>
  <c r="D104" i="10"/>
  <c r="D12" i="10"/>
  <c r="D101" i="10"/>
  <c r="D30" i="10"/>
  <c r="D38" i="10"/>
  <c r="D24" i="10"/>
  <c r="D108" i="10"/>
  <c r="D33" i="10"/>
  <c r="D26" i="10"/>
  <c r="D117" i="10"/>
  <c r="D19" i="10"/>
  <c r="D116" i="10"/>
  <c r="D55" i="10"/>
  <c r="D110" i="10"/>
  <c r="D57" i="10"/>
  <c r="D80" i="10"/>
  <c r="D136" i="10"/>
  <c r="D129" i="10"/>
  <c r="D32" i="10"/>
  <c r="D81" i="10"/>
  <c r="D53" i="10"/>
  <c r="D87" i="10"/>
  <c r="D56" i="10"/>
  <c r="D95" i="10"/>
  <c r="D113" i="10"/>
  <c r="D137" i="10"/>
  <c r="D49" i="10"/>
  <c r="D27" i="10"/>
  <c r="D51" i="10"/>
  <c r="D120" i="10"/>
  <c r="D21" i="10"/>
  <c r="D31" i="10"/>
  <c r="D100" i="10"/>
  <c r="D106" i="10"/>
  <c r="D128" i="10"/>
  <c r="D83" i="10"/>
  <c r="D14" i="10"/>
  <c r="D126" i="10"/>
  <c r="D17" i="10"/>
  <c r="D84" i="10"/>
  <c r="D77" i="10"/>
  <c r="D52" i="10"/>
  <c r="D34" i="10"/>
  <c r="D135" i="10"/>
  <c r="D59" i="10"/>
  <c r="D76" i="10"/>
  <c r="D48" i="10"/>
  <c r="D68" i="10"/>
  <c r="D4" i="10"/>
  <c r="D62" i="10"/>
  <c r="D8" i="10"/>
  <c r="D92" i="10"/>
  <c r="D125" i="10"/>
  <c r="D41" i="10"/>
  <c r="D93" i="10"/>
  <c r="D107" i="10"/>
  <c r="D18" i="10"/>
  <c r="D112" i="10"/>
  <c r="D15" i="10"/>
  <c r="D115" i="10"/>
  <c r="D122" i="10"/>
  <c r="D74" i="10"/>
  <c r="D98" i="10"/>
  <c r="D86" i="10"/>
  <c r="D114" i="10"/>
  <c r="D105" i="10"/>
  <c r="D119" i="10"/>
  <c r="D121" i="10"/>
  <c r="D7" i="10"/>
  <c r="D61" i="10"/>
  <c r="D103" i="10"/>
  <c r="D72" i="10"/>
  <c r="D45" i="10"/>
  <c r="D22" i="10"/>
  <c r="D133" i="10"/>
  <c r="D78" i="10"/>
  <c r="D132" i="10"/>
  <c r="D37" i="10"/>
  <c r="D71" i="10"/>
  <c r="D29" i="10"/>
  <c r="D82" i="10"/>
  <c r="D10" i="10"/>
  <c r="D75" i="10"/>
  <c r="D36" i="10"/>
  <c r="D102" i="10"/>
  <c r="D134" i="10"/>
  <c r="D127" i="10"/>
  <c r="D25" i="10"/>
  <c r="D109" i="10"/>
  <c r="D40" i="10"/>
  <c r="D66" i="10"/>
  <c r="D50" i="10"/>
  <c r="D60" i="10"/>
  <c r="D46" i="10"/>
  <c r="D88" i="10"/>
  <c r="D131" i="10"/>
  <c r="D73" i="10"/>
  <c r="D85" i="10"/>
  <c r="D69" i="10"/>
  <c r="D6" i="10"/>
  <c r="D13" i="10"/>
  <c r="D5" i="10"/>
  <c r="D47" i="10"/>
  <c r="D65" i="10"/>
  <c r="D54" i="10"/>
  <c r="D91" i="10"/>
  <c r="D23" i="10"/>
  <c r="D96" i="10"/>
  <c r="D90" i="10"/>
  <c r="D99" i="10"/>
  <c r="D79" i="10"/>
  <c r="D26" i="3"/>
  <c r="D71" i="3"/>
  <c r="D38" i="3"/>
  <c r="D91" i="3"/>
  <c r="D45" i="3"/>
  <c r="D18" i="3"/>
  <c r="D20" i="3"/>
  <c r="D133" i="3"/>
  <c r="D24" i="3"/>
  <c r="D111" i="3"/>
  <c r="D62" i="3"/>
  <c r="D9" i="3"/>
  <c r="D64" i="3"/>
  <c r="D120" i="3"/>
  <c r="D31" i="3"/>
  <c r="D19" i="3"/>
  <c r="D53" i="3"/>
  <c r="D29" i="3"/>
  <c r="D48" i="3"/>
  <c r="D67" i="3"/>
  <c r="D12" i="3"/>
  <c r="D65" i="3"/>
  <c r="D116" i="3"/>
  <c r="D43" i="3"/>
  <c r="D80" i="3"/>
  <c r="D16" i="3"/>
  <c r="D60" i="3"/>
  <c r="D13" i="3"/>
  <c r="D94" i="3"/>
  <c r="D42" i="3"/>
  <c r="D58" i="3"/>
  <c r="D59" i="3"/>
  <c r="D126" i="3"/>
  <c r="D90" i="3"/>
  <c r="D107" i="3"/>
  <c r="D32" i="3"/>
  <c r="D72" i="3"/>
  <c r="D86" i="3"/>
  <c r="D37" i="3"/>
  <c r="D57" i="3"/>
  <c r="D136" i="3"/>
  <c r="D7" i="3"/>
  <c r="D122" i="3"/>
  <c r="D14" i="3"/>
  <c r="D119" i="3"/>
  <c r="D6" i="3"/>
  <c r="D39" i="3"/>
  <c r="D66" i="3"/>
  <c r="D99" i="3"/>
  <c r="D108" i="3"/>
  <c r="D127" i="3"/>
  <c r="D129" i="3"/>
  <c r="D131" i="3"/>
  <c r="D55" i="3"/>
  <c r="D100" i="3"/>
  <c r="D97" i="3"/>
  <c r="D78" i="3"/>
  <c r="D41" i="3"/>
  <c r="D114" i="3"/>
  <c r="D98" i="3"/>
  <c r="D63" i="3"/>
  <c r="D135" i="3"/>
  <c r="D8" i="3"/>
  <c r="D77" i="3"/>
  <c r="D15" i="3"/>
  <c r="D83" i="3"/>
  <c r="D22" i="3"/>
  <c r="D88" i="3"/>
  <c r="D68" i="3"/>
  <c r="D93" i="3"/>
  <c r="D125" i="3"/>
  <c r="D82" i="3"/>
  <c r="D121" i="3"/>
  <c r="D112" i="3"/>
  <c r="D75" i="3"/>
  <c r="D118" i="3"/>
  <c r="D101" i="3"/>
  <c r="D21" i="3"/>
  <c r="D132" i="3"/>
  <c r="D35" i="3"/>
  <c r="D49" i="3"/>
  <c r="D34" i="3"/>
  <c r="D95" i="3"/>
  <c r="D73" i="3"/>
  <c r="D123" i="3"/>
  <c r="D69" i="3"/>
  <c r="D105" i="3"/>
  <c r="D102" i="3"/>
  <c r="D89" i="3"/>
  <c r="D40" i="3"/>
  <c r="D134" i="3"/>
  <c r="D28" i="3"/>
  <c r="D23" i="3"/>
  <c r="D137" i="3"/>
  <c r="D47" i="3"/>
  <c r="D51" i="3"/>
  <c r="D104" i="3"/>
  <c r="D96" i="3"/>
  <c r="D81" i="3"/>
  <c r="D110" i="3"/>
  <c r="D124" i="3"/>
  <c r="D106" i="3"/>
  <c r="D74" i="3"/>
  <c r="D50" i="3"/>
  <c r="D30" i="3"/>
  <c r="D76" i="3"/>
  <c r="D46" i="3"/>
  <c r="D61" i="3"/>
  <c r="D25" i="3"/>
  <c r="D113" i="3"/>
  <c r="D109" i="3"/>
  <c r="D70" i="3"/>
  <c r="D5" i="3"/>
  <c r="D115" i="3"/>
  <c r="D54" i="3"/>
  <c r="D79" i="3"/>
  <c r="D27" i="3"/>
  <c r="D33" i="3"/>
  <c r="D44" i="3"/>
  <c r="D128" i="3"/>
  <c r="D17" i="3"/>
  <c r="D87" i="3"/>
  <c r="D103" i="3"/>
  <c r="D11" i="3"/>
  <c r="D4" i="3"/>
  <c r="D36" i="3"/>
  <c r="D85" i="3"/>
  <c r="D52" i="3"/>
  <c r="D92" i="3"/>
  <c r="D84" i="3"/>
  <c r="D56" i="3"/>
  <c r="D130" i="3"/>
  <c r="D117" i="3"/>
  <c r="D10" i="3"/>
  <c r="W15" i="4" l="1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P5" i="4" s="1"/>
  <c r="AV5" i="4" s="1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M5" i="4" s="1"/>
  <c r="AS5" i="4" s="1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O241" i="4" s="1"/>
  <c r="AU241" i="4" s="1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P20" i="4" l="1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P253" i="4" s="1"/>
  <c r="AV253" i="4" s="1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12" i="4" l="1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68" i="4" l="1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<sst xmlns="http://schemas.openxmlformats.org/spreadsheetml/2006/main" count="1018" uniqueCount="309">
  <si>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</si>
  <si>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</si>
  <si>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</si>
  <si>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</si>
  <si>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</si>
  <si>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</si>
  <si>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</si>
  <si>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</si>
  <si>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</si>
  <si>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</si>
  <si>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</si>
  <si>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</si>
  <si>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</si>
  <si>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</si>
  <si>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</si>
  <si>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</si>
  <si>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</si>
  <si>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</si>
  <si>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</si>
  <si>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</si>
  <si>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</si>
  <si>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</si>
  <si>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</si>
  <si>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</si>
  <si>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</si>
  <si>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</si>
  <si>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</si>
  <si>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</si>
  <si>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</si>
  <si>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</si>
  <si>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</si>
  <si>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</si>
  <si>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</si>
  <si>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</si>
  <si>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</si>
  <si>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</si>
  <si>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</si>
  <si>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</si>
  <si>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</si>
  <si>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</si>
  <si>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</si>
  <si>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</si>
  <si>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</si>
  <si>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</si>
  <si>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</si>
  <si>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</si>
  <si>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</si>
  <si>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</si>
  <si>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</si>
  <si>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</si>
  <si>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</si>
  <si>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</si>
  <si>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</si>
  <si>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</si>
  <si>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</si>
  <si>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</si>
  <si>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</si>
  <si>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</si>
  <si>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</si>
  <si>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</si>
  <si>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</si>
  <si>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</si>
  <si>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</si>
  <si>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</si>
  <si>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</si>
  <si>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</si>
  <si>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</si>
  <si>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</si>
  <si>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</si>
  <si>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</si>
  <si>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</si>
  <si>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</si>
  <si>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</si>
  <si>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</si>
  <si>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</si>
  <si>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</si>
  <si>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</si>
  <si>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</si>
  <si>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</si>
  <si>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</si>
  <si>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</si>
  <si>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</si>
  <si>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Torquay</t>
  </si>
  <si>
    <t>Eastleigh</t>
  </si>
  <si>
    <t>Bromley</t>
  </si>
  <si>
    <t>Ayr</t>
  </si>
  <si>
    <t>Dunfermline</t>
  </si>
  <si>
    <t>Arbroath</t>
  </si>
  <si>
    <t>Hamilton</t>
  </si>
  <si>
    <t>Kilmarnock</t>
  </si>
  <si>
    <t>Morton</t>
  </si>
  <si>
    <t>Airdrie Utd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</si>
  <si>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</si>
  <si>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</si>
  <si>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</si>
  <si>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</si>
  <si>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</si>
  <si>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</si>
  <si>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</si>
  <si>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</si>
  <si>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</si>
  <si>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</si>
  <si>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</si>
  <si>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</si>
  <si>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</si>
  <si>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</si>
  <si>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</si>
  <si>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</si>
  <si>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</si>
  <si>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</si>
  <si>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</si>
  <si>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</si>
  <si>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</si>
  <si>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</si>
  <si>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</si>
  <si>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</si>
  <si>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</si>
  <si>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</si>
  <si>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</si>
  <si>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</si>
  <si>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Partick</t>
  </si>
  <si>
    <t>Pacos Ferreira</t>
  </si>
  <si>
    <t>Santa Clara</t>
  </si>
  <si>
    <t>Arouca</t>
  </si>
  <si>
    <t>Sp Braga</t>
  </si>
  <si>
    <t>Porto</t>
  </si>
  <si>
    <t>Benfica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</si>
  <si>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</si>
  <si>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</si>
  <si>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</si>
  <si>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</si>
  <si>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</si>
  <si>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</si>
  <si>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</si>
  <si>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</si>
  <si>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</si>
  <si>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</si>
  <si>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</si>
  <si>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</si>
  <si>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Barnet</t>
  </si>
  <si>
    <t>Weymouth</t>
  </si>
  <si>
    <t>Notts County</t>
  </si>
  <si>
    <t>Southend</t>
  </si>
  <si>
    <t>Queen of Sth</t>
  </si>
  <si>
    <t>Raith Rvs</t>
  </si>
  <si>
    <t>Dumbarton</t>
  </si>
  <si>
    <t>Alloa</t>
  </si>
  <si>
    <t>Falkirk</t>
  </si>
  <si>
    <t>Clyde</t>
  </si>
  <si>
    <t>East Fife</t>
  </si>
  <si>
    <t>Montrose</t>
  </si>
  <si>
    <t>Peterhead</t>
  </si>
  <si>
    <t>Cove Rangers</t>
  </si>
  <si>
    <t>Edinburgh City</t>
  </si>
  <si>
    <t>Albion Rvs</t>
  </si>
  <si>
    <t>Elgin</t>
  </si>
  <si>
    <t>Forfar</t>
  </si>
  <si>
    <t>Kelty Hearts</t>
  </si>
  <si>
    <t>Cowdenbeath</t>
  </si>
  <si>
    <t>Stenhousemuir</t>
  </si>
  <si>
    <t>Stirling</t>
  </si>
  <si>
    <t>Stranraer</t>
  </si>
  <si>
    <t>Annan Athletic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</si>
  <si>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</si>
  <si>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</si>
  <si>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</si>
  <si>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</si>
  <si>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</si>
  <si>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</si>
  <si>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</si>
  <si>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</si>
  <si>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</si>
  <si>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</si>
  <si>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</si>
  <si>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</si>
  <si>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</si>
  <si>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</si>
  <si>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</si>
  <si>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</si>
  <si>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</si>
  <si>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</si>
  <si>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</si>
  <si>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</si>
  <si>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</si>
  <si>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</si>
  <si>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</si>
  <si>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</si>
  <si>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</si>
  <si>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</si>
  <si>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</si>
  <si>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</si>
  <si>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</si>
  <si>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</si>
  <si>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</si>
  <si>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</si>
  <si>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</si>
  <si>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</si>
  <si>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</si>
  <si>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</si>
  <si>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</si>
  <si>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</si>
  <si>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</si>
  <si>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</si>
  <si>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</si>
  <si>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</si>
  <si>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SC3</t>
  </si>
  <si>
    <t>SP1</t>
  </si>
  <si>
    <t>SP2</t>
  </si>
  <si>
    <t>Bayern Munich</t>
  </si>
  <si>
    <t>Mgladbach</t>
  </si>
  <si>
    <t>Bordeaux</t>
  </si>
  <si>
    <t>Marseille</t>
  </si>
  <si>
    <t>Trabzonspor</t>
  </si>
  <si>
    <t>Yeni Malatyaspor</t>
  </si>
  <si>
    <t>Freiburg</t>
  </si>
  <si>
    <t>Bielefeld</t>
  </si>
  <si>
    <t>Greuther Furth</t>
  </si>
  <si>
    <t>Stuttgart</t>
  </si>
  <si>
    <t>Hoffenheim</t>
  </si>
  <si>
    <t>Augsburg</t>
  </si>
  <si>
    <t>Leverkusen</t>
  </si>
  <si>
    <t>Union Berlin</t>
  </si>
  <si>
    <t>RB Leipzig</t>
  </si>
  <si>
    <t>Mainz</t>
  </si>
  <si>
    <t>Ein Frankfurt</t>
  </si>
  <si>
    <t>Dortmund</t>
  </si>
  <si>
    <t>Salford</t>
  </si>
  <si>
    <t>Lens</t>
  </si>
  <si>
    <t>Rennes</t>
  </si>
  <si>
    <t>Le Havre</t>
  </si>
  <si>
    <t>Sochaux</t>
  </si>
  <si>
    <t>Bastia</t>
  </si>
  <si>
    <t>Quevilly Rouen</t>
  </si>
  <si>
    <t>Dijon</t>
  </si>
  <si>
    <t>Nimes</t>
  </si>
  <si>
    <t>Grenoble</t>
  </si>
  <si>
    <t>Auxerre</t>
  </si>
  <si>
    <t>Pau FC</t>
  </si>
  <si>
    <t>Rodez</t>
  </si>
  <si>
    <t>Valenciennes</t>
  </si>
  <si>
    <t>Guingamp</t>
  </si>
  <si>
    <t>OFI Crete</t>
  </si>
  <si>
    <t>Giannina</t>
  </si>
  <si>
    <t>Gaziantep</t>
  </si>
  <si>
    <t>Karagumruk</t>
  </si>
  <si>
    <t>Alanyaspor</t>
  </si>
  <si>
    <t>Buyuksehyr</t>
  </si>
  <si>
    <t>Kasimpasa</t>
  </si>
  <si>
    <t>Hatayspor</t>
  </si>
  <si>
    <t>Galatasaray</t>
  </si>
  <si>
    <t>Giresunspor</t>
  </si>
  <si>
    <t>Hertha</t>
  </si>
  <si>
    <t>FC Koln</t>
  </si>
  <si>
    <t>Bochum</t>
  </si>
  <si>
    <t>Wolfsburg</t>
  </si>
  <si>
    <t>Brest</t>
  </si>
  <si>
    <t>Nice</t>
  </si>
  <si>
    <t>Clermont</t>
  </si>
  <si>
    <t>Reims</t>
  </si>
  <si>
    <t>Metz</t>
  </si>
  <si>
    <t>Strasbourg</t>
  </si>
  <si>
    <t>Nantes</t>
  </si>
  <si>
    <t>Monaco</t>
  </si>
  <si>
    <t>Lyon</t>
  </si>
  <si>
    <t>Paris SG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</si>
  <si>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</si>
  <si>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</si>
  <si>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</si>
  <si>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</si>
  <si>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</si>
  <si>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</si>
  <si>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</si>
  <si>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</si>
  <si>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Empoli</t>
  </si>
  <si>
    <t>Sassuolo</t>
  </si>
  <si>
    <t>Venezia</t>
  </si>
  <si>
    <t>Milan</t>
  </si>
  <si>
    <t>Napoli</t>
  </si>
  <si>
    <t>Sampdoria</t>
  </si>
  <si>
    <t>Genoa</t>
  </si>
  <si>
    <t>Spezia</t>
  </si>
  <si>
    <t>Roma</t>
  </si>
  <si>
    <t>Juventus</t>
  </si>
  <si>
    <t>Inter</t>
  </si>
  <si>
    <t>Lazio</t>
  </si>
  <si>
    <t>Verona</t>
  </si>
  <si>
    <t>Salernitana</t>
  </si>
  <si>
    <t>Konyaspor</t>
  </si>
  <si>
    <t>Sivasspor</t>
  </si>
  <si>
    <t>Goztep</t>
  </si>
  <si>
    <t>Antalyaspor</t>
  </si>
  <si>
    <t>Kayserispor</t>
  </si>
  <si>
    <t>Altay</t>
  </si>
  <si>
    <t>Rizespor</t>
  </si>
  <si>
    <t>Besiktas</t>
  </si>
  <si>
    <t>Toulouse</t>
  </si>
  <si>
    <t>Nancy</t>
  </si>
  <si>
    <t>Fenerbahce</t>
  </si>
  <si>
    <t>Ad. Demirspor</t>
  </si>
  <si>
    <t>07/01/2022</t>
  </si>
  <si>
    <t>08/01/2022</t>
  </si>
  <si>
    <t>09/01/2022</t>
  </si>
  <si>
    <t>10/01/2022</t>
  </si>
  <si>
    <t>D1</t>
  </si>
  <si>
    <t>F1</t>
  </si>
  <si>
    <t>T1</t>
  </si>
  <si>
    <t>F2</t>
  </si>
  <si>
    <t>G1</t>
  </si>
  <si>
    <t>I1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</si>
</sst>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1.1075993973639753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1.0408967723463944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1.0466503691020506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1.0728504070978289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1.0538424813225786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1.0524934496338532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1.0356850891989859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1.0449698306901456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1.043438569981763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1.0434058512320166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1.0505095705164631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1.0525123267481189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1.0655103519273617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1.0700036736716445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1.0716502370068346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1.0671330848711666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1.0669478732554383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1.0751589264843362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1.0654583973780449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1.0724395508015951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1.0744841031203913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1.0625792095626894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1.0754427289104427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1.0725753995856002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1.0816643032522224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1.0855074934514506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1.080350824048925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1.0890483563847753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1.0822987946542331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1.0898437867316229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1.0789786104679466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1.0799627576537885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1.0356850891989859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1.059214380982872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1.0718059866104521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1.0648207184922545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1.074921319897685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1.0749435315745663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1.0708425290899795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1.0944763032581277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1.0524934496338532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1.1365610732057081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1.0405885922597782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1.0900737919216201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1.08505570062963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1.0877663493834375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1.08505570062963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1.0816643032522224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1.0844960009352391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1.0890483563847753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1.0702061023953406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1.0890483563847753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1.086976930295475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1.083062374338202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1.0872029288255038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1.0711539295565653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1.0719901214070431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1.0602107487113226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1.0602539754688272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1.0525123267481189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1.0576683492758872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1.0655332071550867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1.0695045288795901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1.0586402402731725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1.0629444687848131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1.0437075600663159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1.0457565564423787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1.0497253316960662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1.0421804198806015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1.045344963452246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1.0351900225906741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1.038077229388916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1.0469799548748147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1.0379105936695237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1.0427491060172347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1.0656089460421265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1.0902083920249055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1.0886227150115235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1.0890483563847753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1.08433784383662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1.0731851279531954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1.0569383568656741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1.0597953687722241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1.0557821208912506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1.0500631329117833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1.0629164179711093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1.0540333908812936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1.048153965543114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1.0618465284925471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1.0543300667589199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1.0543819242504819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1.0509354515449301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1.0605979647980854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1.0567687035951574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1.0602391541885894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1.0588150667767779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1.0633489274224441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1.0662627066031662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1.0654607442883226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1.0727876198998851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1.0631376838968771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1.0524934496338532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1.0449864577049268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1.044303665417317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1.0475615653703467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1.0671330848711666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1.0557821208912506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1.0600668335258359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1.0674919964665432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1.0581003177923753</v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1.0361804782173478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50.826157885199706</v>
      </c>
      <c r="I2" s="6">
        <f>IF('Log_working_3-way'!$D2="","",'True_Odds_Calculator_3-way'!O3/'True_Odds_Calculator_3-way'!B3-1)</f>
        <v>1.6751954911658222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2.8039618844717396E-2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1.0265460306426484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2.2737041791517081</v>
      </c>
      <c r="I3" s="6">
        <f>IF('Log_working_3-way'!$D3="","",'True_Odds_Calculator_3-way'!O4/'True_Odds_Calculator_3-way'!B4-1)</f>
        <v>3.9063101765166719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2.4649380404238475E-2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1.0422667454048753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0.21839193893688202</v>
      </c>
      <c r="I4" s="6">
        <f>IF('Log_working_3-way'!$D4="","",'True_Odds_Calculator_3-way'!O5/'True_Odds_Calculator_3-way'!B5-1)</f>
        <v>3.5711635674629072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3.3850102027281004E-2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1.0590529322876272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9.0498515889818538</v>
      </c>
      <c r="I5" s="6">
        <f>IF('Log_working_3-way'!$D5="","",'True_Odds_Calculator_3-way'!O6/'True_Odds_Calculator_3-way'!B6-1)</f>
        <v>8.4837783158065516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6.266774492223659E-2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1.0254352661294632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7.1308269942668918</v>
      </c>
      <c r="I6" s="6">
        <f>IF('Log_working_3-way'!$D6="","",'True_Odds_Calculator_3-way'!O7/'True_Odds_Calculator_3-way'!B7-1)</f>
        <v>9.3954684570641103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2.7337360406233469E-2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1.0464100335813229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53.680264943933537</v>
      </c>
      <c r="I7" s="6">
        <f>IF('Log_working_3-way'!$D7="","",'True_Odds_Calculator_3-way'!O8/'True_Odds_Calculator_3-way'!B8-1)</f>
        <v>2.1858893962577208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3.3870415077722038E-2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1.0273227248963188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35.254353251663098</v>
      </c>
      <c r="I8" s="6">
        <f>IF('Log_working_3-way'!$D8="","",'True_Odds_Calculator_3-way'!O9/'True_Odds_Calculator_3-way'!B9-1)</f>
        <v>4.5015322925098058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2.5538908201967025E-2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1.0220244648085577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5.7344577093989431</v>
      </c>
      <c r="I9" s="6">
        <f>IF('Log_working_3-way'!$D9="","",'True_Odds_Calculator_3-way'!O10/'True_Odds_Calculator_3-way'!B10-1)</f>
        <v>6.1408372209938635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2.2933540302692679E-2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1.0282031518074952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37.560849171528197</v>
      </c>
      <c r="I10" s="6">
        <f>IF('Log_working_3-way'!$D10="","",'True_Odds_Calculator_3-way'!O11/'True_Odds_Calculator_3-way'!B11-1)</f>
        <v>3.7927828668757995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2.5791656143619335E-2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1.0246571229720804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27.205344984827036</v>
      </c>
      <c r="I11" s="6">
        <f>IF('Log_working_3-way'!$D11="","",'True_Odds_Calculator_3-way'!O12/'True_Odds_Calculator_3-way'!B12-1)</f>
        <v>5.617513801371774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2.4808444883329672E-2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1.0223250083684805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28.861750127548998</v>
      </c>
      <c r="I12" s="6">
        <f>IF('Log_working_3-way'!$D12="","",'True_Odds_Calculator_3-way'!O13/'True_Odds_Calculator_3-way'!B13-1)</f>
        <v>5.3664931013681327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2.2180503339741975E-2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1.0217993295715042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6.2610158635892148</v>
      </c>
      <c r="I13" s="6">
        <f>IF('Log_working_3-way'!$D13="","",'True_Odds_Calculator_3-way'!O14/'True_Odds_Calculator_3-way'!B14-1)</f>
        <v>4.9919307276919405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2.2516879322015404E-2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1.0304566880929724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10.434580141443465</v>
      </c>
      <c r="I14" s="6">
        <f>IF('Log_working_3-way'!$D14="","",'True_Odds_Calculator_3-way'!O15/'True_Odds_Calculator_3-way'!B15-1)</f>
        <v>7.1825622038734984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3.2746660604445532E-2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1.0418921110067505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11.124025777749573</v>
      </c>
      <c r="I15" s="6">
        <f>IF('Log_working_3-way'!$D15="","",'True_Odds_Calculator_3-way'!O16/'True_Odds_Calculator_3-way'!B16-1)</f>
        <v>6.265177693060461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4.4577120280776095E-2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1.0403156600444758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12.545936722739098</v>
      </c>
      <c r="I16" s="6">
        <f>IF('Log_working_3-way'!$D16="","",'True_Odds_Calculator_3-way'!O17/'True_Odds_Calculator_3-way'!B17-1)</f>
        <v>8.0741424734118592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4.3344387532195272E-2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1.0412701868110101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10.081056876830846</v>
      </c>
      <c r="I17" s="6">
        <f>IF('Log_working_3-way'!$D17="","",'True_Odds_Calculator_3-way'!O18/'True_Odds_Calculator_3-way'!B18-1)</f>
        <v>7.0939209725337289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4.4056869336241089E-2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1.0452863756471356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4.498658259560238</v>
      </c>
      <c r="I18" s="6">
        <f>IF('Log_working_3-way'!$D18="","",'True_Odds_Calculator_3-way'!O19/'True_Odds_Calculator_3-way'!B19-1)</f>
        <v>6.6299609474980858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4.5854238607516695E-2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1.0419161323208419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7.9035985628077263</v>
      </c>
      <c r="I19" s="6">
        <f>IF('Log_working_3-way'!$D19="","",'True_Odds_Calculator_3-way'!O20/'True_Odds_Calculator_3-way'!B20-1)</f>
        <v>6.1899774650486501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4.3966930589981246E-2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1.040483634395718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11.671679663279786</v>
      </c>
      <c r="I20" s="6">
        <f>IF('Log_working_3-way'!$D20="","",'True_Odds_Calculator_3-way'!O21/'True_Odds_Calculator_3-way'!B21-1)</f>
        <v>8.0170478239257594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4.3519158252241397E-2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1.041097583554617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9.099890473639066</v>
      </c>
      <c r="I21" s="6">
        <f>IF('Log_working_3-way'!$D21="","",'True_Odds_Calculator_3-way'!O22/'True_Odds_Calculator_3-way'!B22-1)</f>
        <v>7.0497039268329864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4.3714946495315932E-2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1.0441790635615877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22.437886069600594</v>
      </c>
      <c r="I22" s="6">
        <f>IF('Log_working_3-way'!$D22="","",'True_Odds_Calculator_3-way'!O23/'True_Odds_Calculator_3-way'!B23-1)</f>
        <v>6.6315833826804438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4.5631895402018063E-2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1.0462201692938302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24.641147958878751</v>
      </c>
      <c r="I23" s="6">
        <f>IF('Log_working_3-way'!$D23="","",'True_Odds_Calculator_3-way'!O24/'True_Odds_Calculator_3-way'!B24-1)</f>
        <v>6.4940338513466136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4.7002978749306701E-2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1.0413165102246389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9.5720058328147548</v>
      </c>
      <c r="I24" s="6">
        <f>IF('Log_working_3-way'!$D24="","",'True_Odds_Calculator_3-way'!O25/'True_Odds_Calculator_3-way'!B25-1)</f>
        <v>7.0473371179067374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4.4021914355072855E-2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1.0409027271148603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11.758758651540971</v>
      </c>
      <c r="I25" s="6">
        <f>IF('Log_working_3-way'!$D25="","",'True_Odds_Calculator_3-way'!O26/'True_Odds_Calculator_3-way'!B26-1)</f>
        <v>8.1247195980327866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4.3975849328647509E-2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1.0487432235936982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30.545470279134449</v>
      </c>
      <c r="I26" s="6">
        <f>IF('Log_working_3-way'!$D26="","",'True_Odds_Calculator_3-way'!O27/'True_Odds_Calculator_3-way'!B27-1)</f>
        <v>6.3693723624311307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4.7042950638818137E-2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1.0558219394585615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23.376197045390619</v>
      </c>
      <c r="I27" s="6">
        <f>IF('Log_working_3-way'!$D27="","",'True_Odds_Calculator_3-way'!O28/'True_Odds_Calculator_3-way'!B28-1)</f>
        <v>5.6208660951160709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5.7064762648519007E-2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1.0538943706367825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20.889062805713166</v>
      </c>
      <c r="I28" s="6">
        <f>IF('Log_working_3-way'!$D28="","",'True_Odds_Calculator_3-way'!O29/'True_Odds_Calculator_3-way'!B29-1)</f>
        <v>6.3890360259228371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5.595682787345857E-2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1.0525130720730191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19.128897592904561</v>
      </c>
      <c r="I29" s="6">
        <f>IF('Log_working_3-way'!$D29="","",'True_Odds_Calculator_3-way'!O30/'True_Odds_Calculator_3-way'!B30-1)</f>
        <v>6.5211240527854235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5.5019633932628098E-2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1.080716211302075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0.4383145260388488</v>
      </c>
      <c r="I30" s="6">
        <f>IF('Log_working_3-way'!$D30="","",'True_Odds_Calculator_3-way'!O31/'True_Odds_Calculator_3-way'!B31-1)</f>
        <v>3.1027956176813714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6.2304668836620003E-2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1.0544727977249431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22.915240778491132</v>
      </c>
      <c r="I31" s="6">
        <f>IF('Log_working_3-way'!$D31="","",'True_Odds_Calculator_3-way'!O32/'True_Odds_Calculator_3-way'!B32-1)</f>
        <v>6.4727579383050378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5.5891003251262283E-2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1.0552595733630259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5.7992922941730285</v>
      </c>
      <c r="I32" s="6">
        <f>IF('Log_working_3-way'!$D32="","",'True_Odds_Calculator_3-way'!O33/'True_Odds_Calculator_3-way'!B33-1)</f>
        <v>7.5823299607707888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5.7106212071197371E-2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1.0520149963505838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12.594193443637037</v>
      </c>
      <c r="I33" s="6">
        <f>IF('Log_working_3-way'!$D33="","",'True_Odds_Calculator_3-way'!O34/'True_Odds_Calculator_3-way'!B34-1)</f>
        <v>7.2444540706026501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5.5452518838319032E-2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1.0519177583034967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11.088272314218557</v>
      </c>
      <c r="I34" s="6">
        <f>IF('Log_working_3-way'!$D34="","",'True_Odds_Calculator_3-way'!O35/'True_Odds_Calculator_3-way'!B35-1)</f>
        <v>6.8708447826552392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5.5163360756973479E-2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1.0200075608126198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11.135855194007721</v>
      </c>
      <c r="I35" s="6">
        <f>IF('Log_working_3-way'!$D35="","",'True_Odds_Calculator_3-way'!O36/'True_Odds_Calculator_3-way'!B36-1)</f>
        <v>6.9449804508720456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2.1628345572007657E-2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1.0303018133249036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11.52843757813649</v>
      </c>
      <c r="I36" s="6">
        <f>IF('Log_working_3-way'!$D36="","",'True_Odds_Calculator_3-way'!O37/'True_Odds_Calculator_3-way'!B37-1)</f>
        <v>8.8203554889518863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3.2793496873459338E-2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1.0487958267432598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26.861227466360734</v>
      </c>
      <c r="I37" s="6">
        <f>IF('Log_working_3-way'!$D37="","",'True_Odds_Calculator_3-way'!O38/'True_Odds_Calculator_3-way'!B38-1)</f>
        <v>6.5239119905646081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4.8712144217762043E-2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1.0422386063688114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20.927936946249147</v>
      </c>
      <c r="I38" s="6">
        <f>IF('Log_working_3-way'!$D38="","",'True_Odds_Calculator_3-way'!O39/'True_Odds_Calculator_3-way'!B39-1)</f>
        <v>7.4339407210515969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4.4022008867116824E-2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1.0406103758802019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8.5347358221697593</v>
      </c>
      <c r="I39" s="6">
        <f>IF('Log_working_3-way'!$D39="","",'True_Odds_Calculator_3-way'!O40/'True_Odds_Calculator_3-way'!B40-1)</f>
        <v>10.796073475334159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4.3693096797705167E-2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1.0440067360754419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22.211879691743956</v>
      </c>
      <c r="I40" s="6">
        <f>IF('Log_working_3-way'!$D40="","",'True_Odds_Calculator_3-way'!O41/'True_Odds_Calculator_3-way'!B41-1)</f>
        <v>7.6260887032715292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4.54363902639765E-2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1.0408665925105542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10.235503002649049</v>
      </c>
      <c r="I41" s="6">
        <f>IF('Log_working_3-way'!$D41="","",'True_Odds_Calculator_3-way'!O42/'True_Odds_Calculator_3-way'!B42-1)</f>
        <v>8.0696703244295236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4.385884851854005E-2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1.0515824298623759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14.920848602983183</v>
      </c>
      <c r="I42" s="6">
        <f>IF('Log_working_3-way'!$D42="","",'True_Odds_Calculator_3-way'!O43/'True_Odds_Calculator_3-way'!B43-1)</f>
        <v>8.7999776928196241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5.5004069403154832E-2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1.0247011512338082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15.771897070816383</v>
      </c>
      <c r="I43" s="6">
        <f>IF('Log_working_3-way'!$D43="","",'True_Odds_Calculator_3-way'!O44/'True_Odds_Calculator_3-way'!B44-1)</f>
        <v>8.1100501619774477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2.6558554443133264E-2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1.1724894502037768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-0.93919584117261046</v>
      </c>
      <c r="I44" s="6">
        <f>IF('Log_working_3-way'!$D44="","",'True_Odds_Calculator_3-way'!O45/'True_Odds_Calculator_3-way'!B45-1)</f>
        <v>8.3110515354534176E-2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5.8360140669254434E-2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1.0285774683060955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22.803952371630317</v>
      </c>
      <c r="I45" s="6">
        <f>IF('Log_working_3-way'!$D45="","",'True_Odds_Calculator_3-way'!O46/'True_Odds_Calculator_3-way'!B46-1)</f>
        <v>7.4022186208650815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2.9551767393934059E-2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1.0578387117529358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4.6496963271293712</v>
      </c>
      <c r="I46" s="6">
        <f>IF('Log_working_3-way'!$D46="","",'True_Odds_Calculator_3-way'!O47/'True_Odds_Calculator_3-way'!B47-1)</f>
        <v>6.4992013592424378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5.8103811968204244E-2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1.051620729706815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10.193125782750986</v>
      </c>
      <c r="I47" s="6">
        <f>IF('Log_working_3-way'!$D47="","",'True_Odds_Calculator_3-way'!O48/'True_Odds_Calculator_3-way'!B48-1)</f>
        <v>7.8102792646595791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5.5024725504986938E-2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1.0522416797420922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19.322568396916761</v>
      </c>
      <c r="I48" s="6">
        <f>IF('Log_working_3-way'!$D48="","",'True_Odds_Calculator_3-way'!O49/'True_Odds_Calculator_3-way'!B49-1)</f>
        <v>8.435557634433108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5.4663470134826087E-2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1.0514497437973649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11.17645554448605</v>
      </c>
      <c r="I49" s="6">
        <f>IF('Log_working_3-way'!$D49="","",'True_Odds_Calculator_3-way'!O50/'True_Odds_Calculator_3-way'!B50-1)</f>
        <v>8.3142508037297063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5.5044325344659084E-2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1.0580894746424734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4.3583362054597909</v>
      </c>
      <c r="I50" s="6">
        <f>IF('Log_working_3-way'!$D50="","",'True_Odds_Calculator_3-way'!O51/'True_Odds_Calculator_3-way'!B51-1)</f>
        <v>6.3750078543359061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5.7965387574326011E-2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1.0711227045923501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35.200689240380733</v>
      </c>
      <c r="I51" s="6">
        <f>IF('Log_working_3-way'!$D51="","",'True_Odds_Calculator_3-way'!O52/'True_Odds_Calculator_3-way'!B52-1)</f>
        <v>4.3705161614884576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6.5691271218033309E-2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1.0659196092555838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4.0364096790734578</v>
      </c>
      <c r="I52" s="6">
        <f>IF('Log_working_3-way'!$D52="","",'True_Odds_Calculator_3-way'!O53/'True_Odds_Calculator_3-way'!B53-1)</f>
        <v>5.2434565306316108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6.3926083922528854E-2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1.0972773978254642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33.518614870532431</v>
      </c>
      <c r="I53" s="6">
        <f>IF('Log_working_3-way'!$D53="","",'True_Odds_Calculator_3-way'!O54/'True_Odds_Calculator_3-way'!B54-1)</f>
        <v>5.2196524963051765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9.0363815632220623E-2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1.067476426040822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29.288694160662988</v>
      </c>
      <c r="I54" s="6">
        <f>IF('Log_working_3-way'!$D54="","",'True_Odds_Calculator_3-way'!O55/'True_Odds_Calculator_3-way'!B55-1)</f>
        <v>5.0132837065899469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6.584515264995594E-2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1.0706459546037315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33.445445203025507</v>
      </c>
      <c r="I55" s="6">
        <f>IF('Log_working_3-way'!$D55="","",'True_Odds_Calculator_3-way'!O56/'True_Odds_Calculator_3-way'!B56-1)</f>
        <v>4.7456208071045065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6.6351315982662085E-2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1.0682731795975873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3.3997342337751437</v>
      </c>
      <c r="I56" s="6">
        <f>IF('Log_working_3-way'!$D56="","",'True_Odds_Calculator_3-way'!O57/'True_Odds_Calculator_3-way'!B57-1)</f>
        <v>5.0188871898343344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6.4852868650336903E-2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1.0606376635006767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11.513060237327814</v>
      </c>
      <c r="I57" s="6">
        <f>IF('Log_working_3-way'!$D57="","",'True_Odds_Calculator_3-way'!O58/'True_Odds_Calculator_3-way'!B58-1)</f>
        <v>7.7855540627671012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6.4474688604726715E-2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1.063028611666633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7.8324438070935472</v>
      </c>
      <c r="I58" s="6">
        <f>IF('Log_working_3-way'!$D58="","",'True_Odds_Calculator_3-way'!O59/'True_Odds_Calculator_3-way'!B59-1)</f>
        <v>6.3651170118453173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6.5329410597127158E-2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1.0658420593791191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28.987913406025235</v>
      </c>
      <c r="I59" s="6">
        <f>IF('Log_working_3-way'!$D59="","",'True_Odds_Calculator_3-way'!O60/'True_Odds_Calculator_3-way'!B60-1)</f>
        <v>5.4720643912439613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6.4405767658028967E-2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1.0309728625446379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18.645969453261348</v>
      </c>
      <c r="I60" s="6">
        <f>IF('Log_working_3-way'!$D60="","",'True_Odds_Calculator_3-way'!O61/'True_Odds_Calculator_3-way'!B61-1)</f>
        <v>7.8910189029800968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3.281036241930102E-2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1.0369985912660127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26.280283963481093</v>
      </c>
      <c r="I61" s="6">
        <f>IF('Log_working_3-way'!$D61="","",'True_Odds_Calculator_3-way'!O62/'True_Odds_Calculator_3-way'!B62-1)</f>
        <v>7.1955168034175863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3.7135296796608097E-2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1.0367582367601296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3.4819618274758826</v>
      </c>
      <c r="I62" s="6">
        <f>IF('Log_working_3-way'!$D62="","",'True_Odds_Calculator_3-way'!O63/'True_Odds_Calculator_3-way'!B63-1)</f>
        <v>5.7892439516794401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3.6324786324786418E-2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1.0504613547682762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51.865540654455444</v>
      </c>
      <c r="I63" s="6">
        <f>IF('Log_working_3-way'!$D63="","",'True_Odds_Calculator_3-way'!O64/'True_Odds_Calculator_3-way'!B64-1)</f>
        <v>2.3661436926454735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3.7910211832663299E-2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1.037458383925038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19.620835599359221</v>
      </c>
      <c r="I64" s="6">
        <f>IF('Log_working_3-way'!$D64="","",'True_Odds_Calculator_3-way'!O65/'True_Odds_Calculator_3-way'!B65-1)</f>
        <v>7.1775935683576062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3.9408437367620897E-2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1.0456255982597404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30.278543530821842</v>
      </c>
      <c r="I65" s="6">
        <f>IF('Log_working_3-way'!$D65="","",'True_Odds_Calculator_3-way'!O66/'True_Odds_Calculator_3-way'!B66-1)</f>
        <v>7.0947927564850843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4.3944427665357999E-2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1.0522592730338993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42.738715819147416</v>
      </c>
      <c r="I66" s="6">
        <f>IF('Log_working_3-way'!$D66="","",'True_Odds_Calculator_3-way'!O67/'True_Odds_Calculator_3-way'!B67-1)</f>
        <v>4.8121577283033155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4.3783774053840041E-2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1.0431430068775722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30.721647414223799</v>
      </c>
      <c r="I67" s="6">
        <f>IF('Log_working_3-way'!$D67="","",'True_Odds_Calculator_3-way'!O68/'True_Odds_Calculator_3-way'!B68-1)</f>
        <v>7.4565735113722909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4.1227835649666256E-2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1.0253843338846125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20.267278457307253</v>
      </c>
      <c r="I68" s="6">
        <f>IF('Log_working_3-way'!$D68="","",'True_Odds_Calculator_3-way'!O69/'True_Odds_Calculator_3-way'!B69-1)</f>
        <v>6.5570199193895391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2.6740128064088875E-2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1.0261104878913452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8.7440167342291382</v>
      </c>
      <c r="I69" s="6">
        <f>IF('Log_working_3-way'!$D69="","",'True_Odds_Calculator_3-way'!O70/'True_Odds_Calculator_3-way'!B70-1)</f>
        <v>6.0311490852496306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2.775077660980152E-2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1.0256000408244548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16.930023653808341</v>
      </c>
      <c r="I70" s="6">
        <f>IF('Log_working_3-way'!$D70="","",'True_Odds_Calculator_3-way'!O71/'True_Odds_Calculator_3-way'!B71-1)</f>
        <v>6.1103217979664048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2.7323672085509898E-2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1.0337907179344068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32.121583065186854</v>
      </c>
      <c r="I71" s="6">
        <f>IF('Log_working_3-way'!$D71="","",'True_Odds_Calculator_3-way'!O72/'True_Odds_Calculator_3-way'!B72-1)</f>
        <v>4.8467495149933226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3.2515769357874591E-2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1.0202380797165889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10.880132781211767</v>
      </c>
      <c r="I72" s="6">
        <f>IF('Log_working_3-way'!$D72="","",'True_Odds_Calculator_3-way'!O73/'True_Odds_Calculator_3-way'!B73-1)</f>
        <v>7.4154303545345481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2.1915324596067709E-2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1.0208816255278581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6.6765190640057455</v>
      </c>
      <c r="I73" s="6">
        <f>IF('Log_working_3-way'!$D73="","",'True_Odds_Calculator_3-way'!O74/'True_Odds_Calculator_3-way'!B74-1)</f>
        <v>6.8514768450791532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2.2113760128372295E-2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1.0199118199502741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9.6629828267327316</v>
      </c>
      <c r="I74" s="6">
        <f>IF('Log_working_3-way'!$D74="","",'True_Odds_Calculator_3-way'!O75/'True_Odds_Calculator_3-way'!B75-1)</f>
        <v>7.224808152400799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2.1494501466909233E-2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1.0204173111690098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15.168297276193101</v>
      </c>
      <c r="I75" s="6">
        <f>IF('Log_working_3-way'!$D75="","",'True_Odds_Calculator_3-way'!O76/'True_Odds_Calculator_3-way'!B76-1)</f>
        <v>8.5550847457627111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2.2034368070953381E-2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1.0220625147204749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3.0269832888335646</v>
      </c>
      <c r="I76" s="6">
        <f>IF('Log_working_3-way'!$D76="","",'True_Odds_Calculator_3-way'!O77/'True_Odds_Calculator_3-way'!B77-1)</f>
        <v>5.4680663051903489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2.1706918141640941E-2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1.0197918373918691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6.0772491483880247</v>
      </c>
      <c r="I77" s="6">
        <f>IF('Log_working_3-way'!$D77="","",'True_Odds_Calculator_3-way'!O78/'True_Odds_Calculator_3-way'!B78-1)</f>
        <v>8.1591434143265946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2.105617328316356E-2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1.0337584618996132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5.9497504795726952</v>
      </c>
      <c r="I78" s="6">
        <f>IF('Log_working_3-way'!$D78="","",'True_Odds_Calculator_3-way'!O79/'True_Odds_Calculator_3-way'!B79-1)</f>
        <v>4.5605117889715245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3.4220457696210627E-2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1.0565041467745073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23.114469912277468</v>
      </c>
      <c r="I79" s="6">
        <f>IF('Log_working_3-way'!$D79="","",'True_Odds_Calculator_3-way'!O80/'True_Odds_Calculator_3-way'!B80-1)</f>
        <v>7.3739342265529864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5.7771593485879125E-2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1.0538139921280574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5.5950593193048048</v>
      </c>
      <c r="I80" s="6">
        <f>IF('Log_working_3-way'!$D80="","",'True_Odds_Calculator_3-way'!O81/'True_Odds_Calculator_3-way'!B81-1)</f>
        <v>7.751960123098101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5.5608488573998915E-2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1.0523037099231185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16.911835729643546</v>
      </c>
      <c r="I81" s="6">
        <f>IF('Log_working_3-way'!$D81="","",'True_Odds_Calculator_3-way'!O82/'True_Odds_Calculator_3-way'!B82-1)</f>
        <v>7.648479934448785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5.5368749900647662E-2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1.09753728303626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58.162730435215558</v>
      </c>
      <c r="I82" s="6">
        <f>IF('Log_working_3-way'!$D82="","",'True_Odds_Calculator_3-way'!O83/'True_Odds_Calculator_3-way'!B83-1)</f>
        <v>1.8808263635232452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6.4659419247508065E-2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1.0303440115913047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13.111932377339267</v>
      </c>
      <c r="I83" s="6">
        <f>IF('Log_working_3-way'!$D83="","",'True_Odds_Calculator_3-way'!O84/'True_Odds_Calculator_3-way'!B84-1)</f>
        <v>5.2401729373990369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3.2311892737358683E-2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1.0445001047356808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1.4307600237995666</v>
      </c>
      <c r="I84" s="6">
        <f>IF('Log_working_3-way'!$D84="","",'True_Odds_Calculator_3-way'!O85/'True_Odds_Calculator_3-way'!B85-1)</f>
        <v>4.530587481531807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3.9816306426547543E-2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1.0432081739899135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44.27163626562627</v>
      </c>
      <c r="I85" s="6">
        <f>IF('Log_working_3-way'!$D85="","",'True_Odds_Calculator_3-way'!O86/'True_Odds_Calculator_3-way'!B86-1)</f>
        <v>3.2591015757983621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3.6258478315867704E-2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1.030811436151674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19.192970798258639</v>
      </c>
      <c r="I86" s="6">
        <f>IF('Log_working_3-way'!$D86="","",'True_Odds_Calculator_3-way'!O87/'True_Odds_Calculator_3-way'!B87-1)</f>
        <v>7.7864264811228292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3.2551098568593284E-2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1.0313544562543961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7.5211960982503214</v>
      </c>
      <c r="I87" s="6">
        <f>IF('Log_working_3-way'!$D87="","",'True_Odds_Calculator_3-way'!O88/'True_Odds_Calculator_3-way'!B88-1)</f>
        <v>7.3714854643788144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3.3331428209528724E-2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1.0457301911901471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45.473368482249128</v>
      </c>
      <c r="I88" s="6">
        <f>IF('Log_working_3-way'!$D88="","",'True_Odds_Calculator_3-way'!O89/'True_Odds_Calculator_3-way'!B89-1)</f>
        <v>3.2176772502578643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3.7697722737600747E-2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1.046612957372937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49.677378776454276</v>
      </c>
      <c r="I89" s="6">
        <f>IF('Log_working_3-way'!$D89="","",'True_Odds_Calculator_3-way'!O90/'True_Odds_Calculator_3-way'!B90-1)</f>
        <v>2.7545370782177527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3.6162054222254936E-2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1.0259598712763831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18.926342629230046</v>
      </c>
      <c r="I90" s="6">
        <f>IF('Log_working_3-way'!$D90="","",'True_Odds_Calculator_3-way'!O91/'True_Odds_Calculator_3-way'!B91-1)</f>
        <v>7.7765468202817658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2.751426280838043E-2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1.0743274214297485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69.33146120754418</v>
      </c>
      <c r="I91" s="6">
        <f>IF('Log_working_3-way'!$D91="","",'True_Odds_Calculator_3-way'!O92/'True_Odds_Calculator_3-way'!B92-1)</f>
        <v>0.65375925628137566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3.8672506562414943E-2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1.0423912821316847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47.648188133097982</v>
      </c>
      <c r="I92" s="6">
        <f>IF('Log_working_3-way'!$D92="","",'True_Odds_Calculator_3-way'!O93/'True_Odds_Calculator_3-way'!B93-1)</f>
        <v>2.9472487634899327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3.3939446679297935E-2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1.0249502455049868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10.821367607004641</v>
      </c>
      <c r="I93" s="6">
        <f>IF('Log_working_3-way'!$D93="","",'True_Odds_Calculator_3-way'!O94/'True_Odds_Calculator_3-way'!B94-1)</f>
        <v>7.8339583794941685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2.6995365592275E-2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1.0301584839954356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13.664722870970252</v>
      </c>
      <c r="I94" s="6">
        <f>IF('Log_working_3-way'!$D94="","",'True_Odds_Calculator_3-way'!O95/'True_Odds_Calculator_3-way'!B95-1)</f>
        <v>6.8618702843703705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3.2428282334143965E-2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1.0430181777165817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38.083072040194402</v>
      </c>
      <c r="I95" s="6">
        <f>IF('Log_working_3-way'!$D95="","",'True_Odds_Calculator_3-way'!O96/'True_Odds_Calculator_3-way'!B96-1)</f>
        <v>5.961488631046592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3.8035011735443103E-2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1.0338652109961213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5.1605480789770821</v>
      </c>
      <c r="I96" s="6">
        <f>IF('Log_working_3-way'!$D96="","",'True_Odds_Calculator_3-way'!O97/'True_Odds_Calculator_3-way'!B97-1)</f>
        <v>7.2595713856645627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3.5118991775338504E-2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1.0393542773561548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30.470069481040991</v>
      </c>
      <c r="I97" s="6">
        <f>IF('Log_working_3-way'!$D97="","",'True_Odds_Calculator_3-way'!O98/'True_Odds_Calculator_3-way'!B98-1)</f>
        <v>7.8500539748106579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3.759101148986943E-2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1.0302265161496871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10.756302394878162</v>
      </c>
      <c r="I98" s="6">
        <f>IF('Log_working_3-way'!$D98="","",'True_Odds_Calculator_3-way'!O99/'True_Odds_Calculator_3-way'!B99-1)</f>
        <v>8.4565905465206956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3.2679267645039811E-2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1.0472996133263048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33.338540440406156</v>
      </c>
      <c r="I99" s="6">
        <f>IF('Log_working_3-way'!$D99="","",'True_Odds_Calculator_3-way'!O100/'True_Odds_Calculator_3-way'!B100-1)</f>
        <v>6.5141237227635145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4.4203696225855182E-2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1.0361708631978015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16.434618747436762</v>
      </c>
      <c r="I100" s="6">
        <f>IF('Log_working_3-way'!$D100="","",'True_Odds_Calculator_3-way'!O101/'True_Odds_Calculator_3-way'!B101-1)</f>
        <v>8.5814150835135727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3.8608375761876035E-2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1.0356371702814027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13.467712200001655</v>
      </c>
      <c r="I101" s="6">
        <f>IF('Log_working_3-way'!$D101="","",'True_Odds_Calculator_3-way'!O102/'True_Odds_Calculator_3-way'!B102-1)</f>
        <v>9.7003199431212241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3.8390550018456926E-2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1.0362165165601724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13.918658191499155</v>
      </c>
      <c r="I102" s="6">
        <f>IF('Log_working_3-way'!$D102="","",'True_Odds_Calculator_3-way'!O103/'True_Odds_Calculator_3-way'!B103-1)</f>
        <v>9.2790823175141988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3.8969510602107515E-2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1.0367138269468548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15.429249047132533</v>
      </c>
      <c r="I103" s="6">
        <f>IF('Log_working_3-way'!$D103="","",'True_Odds_Calculator_3-way'!O104/'True_Odds_Calculator_3-way'!B104-1)</f>
        <v>8.1655477556419509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3.9325433264827181E-2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1.0270644995084088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16.748757012168824</v>
      </c>
      <c r="I104" s="6">
        <f>IF('Log_working_3-way'!$D104="","",'True_Odds_Calculator_3-way'!O105/'True_Odds_Calculator_3-way'!B105-1)</f>
        <v>7.5573610664733852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2.8964381175425657E-2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1.0265894650310852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20.043548973842093</v>
      </c>
      <c r="I105" s="6">
        <f>IF('Log_working_3-way'!$D105="","",'True_Odds_Calculator_3-way'!O106/'True_Odds_Calculator_3-way'!B106-1)</f>
        <v>7.0786158120726093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2.8025991835388009E-2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1.0256776705861292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20.063061175973818</v>
      </c>
      <c r="I106" s="6">
        <f>IF('Log_working_3-way'!$D106="","",'True_Odds_Calculator_3-way'!O107/'True_Odds_Calculator_3-way'!B107-1)</f>
        <v>6.4298709048822493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2.7073658706705084E-2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1.0256014857942231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9.6025787754377152</v>
      </c>
      <c r="I107" s="6">
        <f>IF('Log_working_3-way'!$D107="","",'True_Odds_Calculator_3-way'!O108/'True_Odds_Calculator_3-way'!B108-1)</f>
        <v>5.9964720137006724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2.7314067401861486E-2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1.0562852974928743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40.824144676959001</v>
      </c>
      <c r="I108" s="6">
        <f>IF('Log_working_3-way'!$D108="","",'True_Odds_Calculator_3-way'!O109/'True_Odds_Calculator_3-way'!B109-1)</f>
        <v>4.6454337991093011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4.8622174514303396E-2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1.0308423820931523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14.001945594847474</v>
      </c>
      <c r="I109" s="6">
        <f>IF('Log_working_3-way'!$D109="","",'True_Odds_Calculator_3-way'!O110/'True_Odds_Calculator_3-way'!B110-1)</f>
        <v>7.4719155666571524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3.3201387251104109E-2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1.0352424508400249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26.330308929995322</v>
      </c>
      <c r="I110" s="6">
        <f>IF('Log_working_3-way'!$D110="","",'True_Odds_Calculator_3-way'!O111/'True_Odds_Calculator_3-way'!B111-1)</f>
        <v>7.8166632179494044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3.5236940703163411E-2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1.0365351022953007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15.163513208849867</v>
      </c>
      <c r="I111" s="6">
        <f>IF('Log_working_3-way'!$D111="","",'True_Odds_Calculator_3-way'!O112/'True_Odds_Calculator_3-way'!B112-1)</f>
        <v>9.0136412320716488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3.9165176992729478E-2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1.0352188824936341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27.223340195686138</v>
      </c>
      <c r="I112" s="6">
        <f>IF('Log_working_3-way'!$D112="","",'True_Odds_Calculator_3-way'!O113/'True_Odds_Calculator_3-way'!B113-1)</f>
        <v>6.0941298771113477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3.5256897100079287E-2</v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9">
        <f>(K2/(AR2+K2-(AR2*K2)))</f>
        <v>0.71740029094908786</v>
      </c>
      <c r="E2" s="9">
        <f>(L2/(AR2+L2-(AR2*L2)))</f>
        <v>0.15735123799380091</v>
      </c>
      <c r="F2" s="9">
        <f>(M2/(AR2+M2-(AR2*M2)))</f>
        <v>0.1252484710571112</v>
      </c>
      <c r="G2" s="9">
        <f>AR2</f>
        <v>1.0646538718634302</v>
      </c>
      <c r="H2" s="9">
        <f>IF(A2="","",1/D2)</f>
        <v>1.3939219325894692</v>
      </c>
      <c r="I2" s="9">
        <f>IF(B2="","",1/E2)</f>
        <v>6.3552089754730527</v>
      </c>
      <c r="J2" s="9">
        <f>IF(C2="","",1/F2)</f>
        <v>7.9841293994240994</v>
      </c>
      <c r="K2" s="11">
        <f>1/A2</f>
        <v>0.72992700729927007</v>
      </c>
      <c r="L2" s="11">
        <f>1/B2</f>
        <v>0.16583747927031509</v>
      </c>
      <c r="M2" s="11">
        <f>1/C2</f>
        <v>0.1322751322751323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-0.19548519583623869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0.19150120226248105</v>
      </c>
      <c r="Q2" s="11">
        <f>2*'OddsRatio_working_3-way'!K2*'OddsRatio_working_3-way'!L2*'OddsRatio_working_3-way'!M2</f>
        <v>3.2023612418475095E-2</v>
      </c>
      <c r="R2" s="11">
        <f>O2/N2</f>
        <v>0</v>
      </c>
      <c r="S2" s="11">
        <f>P2/N2</f>
        <v>-0.97961997297690462</v>
      </c>
      <c r="T2" s="11">
        <f>Q2/N2</f>
        <v>-0.16381604899279342</v>
      </c>
      <c r="U2" s="11">
        <f>'OddsRatio_working_3-way'!S2-'OddsRatio_working_3-way'!R2^2/3</f>
        <v>-0.97961997297690462</v>
      </c>
      <c r="V2" s="11">
        <f>'OddsRatio_working_3-way'!S2*'OddsRatio_working_3-way'!R2/3-2*'OddsRatio_working_3-way'!R2^3/27-'OddsRatio_working_3-way'!T2</f>
        <v>0.16381604899279342</v>
      </c>
      <c r="W2" s="11">
        <f>'OddsRatio_working_3-way'!V2^2+4*'OddsRatio_working_3-way'!U2^3/27</f>
        <v>-0.11243800441573239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0.18659696026686881</v>
      </c>
      <c r="Y2" s="11">
        <f>IF('OddsRatio_working_3-way'!W2&gt;=0,IF('OddsRatio_working_3-way'!V2+SQRT('OddsRatio_working_3-way'!W2)&gt;0,0,PI()),ACOS('OddsRatio_working_3-way'!V2/(2*'OddsRatio_working_3-way'!X2)))</f>
        <v>1.116358899897429</v>
      </c>
      <c r="Z2" s="11">
        <f>'OddsRatio_working_3-way'!X2^(1/3)*COS('OddsRatio_working_3-way'!Y2/3)</f>
        <v>0.53232693593171498</v>
      </c>
      <c r="AA2" s="11">
        <f>'OddsRatio_working_3-way'!X2^(1/3)*COS(('OddsRatio_working_3-way'!Y2+2*PI())/3)</f>
        <v>-0.44609683953819818</v>
      </c>
      <c r="AB2" s="11">
        <f>'OddsRatio_working_3-way'!X2^(1/3)*COS(('OddsRatio_working_3-way'!Y2+4*PI())/3)</f>
        <v>-8.6230096393516878E-2</v>
      </c>
      <c r="AC2" s="11">
        <f>'OddsRatio_working_3-way'!X2^(1/3)*SIN('OddsRatio_working_3-way'!Y2/3)</f>
        <v>0.20776916102697562</v>
      </c>
      <c r="AD2" s="11">
        <f>'OddsRatio_working_3-way'!X2^(1/3)*SIN(('OddsRatio_working_3-way'!Y2+2*PI())/3)</f>
        <v>0.35712406912210853</v>
      </c>
      <c r="AE2" s="11">
        <f>'OddsRatio_working_3-way'!X2^(1/3)*SIN(('OddsRatio_working_3-way'!Y2+4*PI())/3)</f>
        <v>-0.56489323014908432</v>
      </c>
      <c r="AF2" s="11">
        <f>-'OddsRatio_working_3-way'!U2/(3*'OddsRatio_working_3-way'!X2^(1/3))*COS(('OddsRatio_working_3-way'!Y2)/3)</f>
        <v>0.5323269359317151</v>
      </c>
      <c r="AG2" s="11">
        <f>-'OddsRatio_working_3-way'!U2/(3*'OddsRatio_working_3-way'!X2^(1/3))*COS(('OddsRatio_working_3-way'!Y2+2*PI())/3)</f>
        <v>-0.44609683953819829</v>
      </c>
      <c r="AH2" s="11">
        <f>-'OddsRatio_working_3-way'!U2/(3*'OddsRatio_working_3-way'!X2^(1/3))*COS(('OddsRatio_working_3-way'!Y2+4*PI())/3)</f>
        <v>-8.6230096393516892E-2</v>
      </c>
      <c r="AI2" s="11">
        <f>'OddsRatio_working_3-way'!U2/(3*'OddsRatio_working_3-way'!X2^(1/3))*SIN(('OddsRatio_working_3-way'!Y2)/3)</f>
        <v>-0.20776916102697565</v>
      </c>
      <c r="AJ2" s="11">
        <f>'OddsRatio_working_3-way'!U2/(3*'OddsRatio_working_3-way'!X2^(1/3))*SIN(('OddsRatio_working_3-way'!Y2+2*PI())/3)</f>
        <v>-0.35712406912210864</v>
      </c>
      <c r="AK2" s="11">
        <f>'OddsRatio_working_3-way'!U2/(3*'OddsRatio_working_3-way'!X2^(1/3))*SIN(('OddsRatio_working_3-way'!Y2+4*PI())/3)</f>
        <v>0.56489323014908444</v>
      </c>
      <c r="AL2" s="11">
        <f>'OddsRatio_working_3-way'!Z2+'OddsRatio_working_3-way'!AF2</f>
        <v>1.0646538718634302</v>
      </c>
      <c r="AM2" s="11">
        <f>'OddsRatio_working_3-way'!AA2+'OddsRatio_working_3-way'!AG2</f>
        <v>-0.89219367907639646</v>
      </c>
      <c r="AN2" s="11">
        <f>'OddsRatio_working_3-way'!AB2+'OddsRatio_working_3-way'!AH2</f>
        <v>-0.17246019278703378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1.0646538718634302</v>
      </c>
      <c r="AS2" s="11">
        <f>IF(('OddsRatio_working_3-way'!X2=0),IF(Q2&gt;0,-Q2^(1/3),(-Q2)^(1/3)),'OddsRatio_working_3-way'!AM2-'OddsRatio_working_3-way'!R2/3)</f>
        <v>-0.89219367907639646</v>
      </c>
      <c r="AT2" s="11">
        <f>IF(('OddsRatio_working_3-way'!X2=0),IF(Q2&gt;0,-Q2^(1/3),(-Q2)^(1/3)),'OddsRatio_working_3-way'!AN2-'OddsRatio_working_3-way'!R2/3)</f>
        <v>-0.17246019278703378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9">
        <f t="shared" ref="D3" si="0">(K3/(AR3+K3-(AR3*K3)))</f>
        <v>0.17661945914908844</v>
      </c>
      <c r="E3" s="9">
        <f t="shared" ref="E3" si="1">(L3/(AR3+L3-(AR3*L3)))</f>
        <v>0.21660852796218863</v>
      </c>
      <c r="F3" s="9">
        <f t="shared" ref="F3" si="2">(M3/(AR3+M3-(AR3*M3)))</f>
        <v>0.60677201288872307</v>
      </c>
      <c r="G3" s="9">
        <f t="shared" ref="G3" si="3">AR3</f>
        <v>1.0452668801741039</v>
      </c>
      <c r="H3" s="9">
        <f t="shared" ref="H3" si="4">IF(A3="","",1/D3)</f>
        <v>5.6618902855765034</v>
      </c>
      <c r="I3" s="9">
        <f t="shared" ref="I3" si="5">IF(B3="","",1/E3)</f>
        <v>4.6166234054023985</v>
      </c>
      <c r="J3" s="9">
        <f t="shared" ref="J3" si="6">IF(C3="","",1/F3)</f>
        <v>1.6480654657079441</v>
      </c>
      <c r="K3" s="11">
        <f t="shared" ref="K3" si="7">1/A3</f>
        <v>0.18315018315018314</v>
      </c>
      <c r="L3" s="11">
        <f t="shared" ref="L3" si="8">1/B3</f>
        <v>0.22421524663677131</v>
      </c>
      <c r="M3" s="11">
        <f t="shared" ref="M3" si="9">1/C3</f>
        <v>0.61728395061728392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-0.242527020304798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0.21647879146633503</v>
      </c>
      <c r="Q3" s="11">
        <f>2*'OddsRatio_working_3-way'!K3*'OddsRatio_working_3-way'!L3*'OddsRatio_working_3-way'!M3</f>
        <v>5.0697609242701419E-2</v>
      </c>
      <c r="R3" s="11">
        <f t="shared" ref="R3" si="10">O3/N3</f>
        <v>0</v>
      </c>
      <c r="S3" s="11">
        <f t="shared" ref="S3" si="11">P3/N3</f>
        <v>-0.89259659065729402</v>
      </c>
      <c r="T3" s="11">
        <f t="shared" ref="T3" si="12">Q3/N3</f>
        <v>-0.20903901420545531</v>
      </c>
      <c r="U3" s="11">
        <f>'OddsRatio_working_3-way'!S3-'OddsRatio_working_3-way'!R3^2/3</f>
        <v>-0.89259659065729402</v>
      </c>
      <c r="V3" s="11">
        <f>'OddsRatio_working_3-way'!S3*'OddsRatio_working_3-way'!R3/3-2*'OddsRatio_working_3-way'!R3^3/27-'OddsRatio_working_3-way'!T3</f>
        <v>0.20903901420545531</v>
      </c>
      <c r="W3" s="11">
        <f>'OddsRatio_working_3-way'!V3^2+4*'OddsRatio_working_3-way'!U3^3/27</f>
        <v>-6.1659327248396317E-2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0.16229343540974236</v>
      </c>
      <c r="Y3" s="11">
        <f>IF('OddsRatio_working_3-way'!W3&gt;=0,IF('OddsRatio_working_3-way'!V3+SQRT('OddsRatio_working_3-way'!W3)&gt;0,0,PI()),ACOS('OddsRatio_working_3-way'!V3/(2*'OddsRatio_working_3-way'!X3)))</f>
        <v>0.87106049470464764</v>
      </c>
      <c r="Z3" s="11">
        <f>'OddsRatio_working_3-way'!X3^(1/3)*COS('OddsRatio_working_3-way'!Y3/3)</f>
        <v>0.52263344008705193</v>
      </c>
      <c r="AA3" s="11">
        <f>'OddsRatio_working_3-way'!X3^(1/3)*COS(('OddsRatio_working_3-way'!Y3+2*PI())/3)</f>
        <v>-0.39655674053082074</v>
      </c>
      <c r="AB3" s="11">
        <f>'OddsRatio_working_3-way'!X3^(1/3)*COS(('OddsRatio_working_3-way'!Y3+4*PI())/3)</f>
        <v>-0.1260766995562316</v>
      </c>
      <c r="AC3" s="11">
        <f>'OddsRatio_working_3-way'!X3^(1/3)*SIN('OddsRatio_working_3-way'!Y3/3)</f>
        <v>0.15616172446710022</v>
      </c>
      <c r="AD3" s="11">
        <f>'OddsRatio_working_3-way'!X3^(1/3)*SIN(('OddsRatio_working_3-way'!Y3+2*PI())/3)</f>
        <v>0.37453297374908928</v>
      </c>
      <c r="AE3" s="11">
        <f>'OddsRatio_working_3-way'!X3^(1/3)*SIN(('OddsRatio_working_3-way'!Y3+4*PI())/3)</f>
        <v>-0.53069469821618942</v>
      </c>
      <c r="AF3" s="11">
        <f>-'OddsRatio_working_3-way'!U3/(3*'OddsRatio_working_3-way'!X3^(1/3))*COS(('OddsRatio_working_3-way'!Y3)/3)</f>
        <v>0.52263344008705193</v>
      </c>
      <c r="AG3" s="11">
        <f>-'OddsRatio_working_3-way'!U3/(3*'OddsRatio_working_3-way'!X3^(1/3))*COS(('OddsRatio_working_3-way'!Y3+2*PI())/3)</f>
        <v>-0.39655674053082074</v>
      </c>
      <c r="AH3" s="11">
        <f>-'OddsRatio_working_3-way'!U3/(3*'OddsRatio_working_3-way'!X3^(1/3))*COS(('OddsRatio_working_3-way'!Y3+4*PI())/3)</f>
        <v>-0.1260766995562316</v>
      </c>
      <c r="AI3" s="11">
        <f>'OddsRatio_working_3-way'!U3/(3*'OddsRatio_working_3-way'!X3^(1/3))*SIN(('OddsRatio_working_3-way'!Y3)/3)</f>
        <v>-0.15616172446710022</v>
      </c>
      <c r="AJ3" s="11">
        <f>'OddsRatio_working_3-way'!U3/(3*'OddsRatio_working_3-way'!X3^(1/3))*SIN(('OddsRatio_working_3-way'!Y3+2*PI())/3)</f>
        <v>-0.37453297374908928</v>
      </c>
      <c r="AK3" s="11">
        <f>'OddsRatio_working_3-way'!U3/(3*'OddsRatio_working_3-way'!X3^(1/3))*SIN(('OddsRatio_working_3-way'!Y3+4*PI())/3)</f>
        <v>0.53069469821618942</v>
      </c>
      <c r="AL3" s="11">
        <f>'OddsRatio_working_3-way'!Z3+'OddsRatio_working_3-way'!AF3</f>
        <v>1.0452668801741039</v>
      </c>
      <c r="AM3" s="11">
        <f>'OddsRatio_working_3-way'!AA3+'OddsRatio_working_3-way'!AG3</f>
        <v>-0.79311348106164148</v>
      </c>
      <c r="AN3" s="11">
        <f>'OddsRatio_working_3-way'!AB3+'OddsRatio_working_3-way'!AH3</f>
        <v>-0.25215339911246321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1.0452668801741039</v>
      </c>
      <c r="AS3" s="11">
        <f>IF(('OddsRatio_working_3-way'!X3=0),IF(Q3&gt;0,-Q3^(1/3),(-Q3)^(1/3)),'OddsRatio_working_3-way'!AM3-'OddsRatio_working_3-way'!R3/3)</f>
        <v>-0.79311348106164148</v>
      </c>
      <c r="AT3" s="11">
        <f>IF(('OddsRatio_working_3-way'!X3=0),IF(Q3&gt;0,-Q3^(1/3),(-Q3)^(1/3)),'OddsRatio_working_3-way'!AN3-'OddsRatio_working_3-way'!R3/3)</f>
        <v>-0.25215339911246321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9">
        <f t="shared" ref="D4:D67" si="13">(K4/(AR4+K4-(AR4*K4)))</f>
        <v>0.10532532267697316</v>
      </c>
      <c r="E4" s="9">
        <f t="shared" ref="E4:E67" si="14">(L4/(AR4+L4-(AR4*L4)))</f>
        <v>0.2055089141292237</v>
      </c>
      <c r="F4" s="9">
        <f t="shared" ref="F4:F67" si="15">(M4/(AR4+M4-(AR4*M4)))</f>
        <v>0.68916576319380318</v>
      </c>
      <c r="G4" s="9">
        <f t="shared" ref="G4:G67" si="16">AR4</f>
        <v>1.0738802705106365</v>
      </c>
      <c r="H4" s="9">
        <f t="shared" ref="H4:H67" si="17">IF(A4="","",1/D4)</f>
        <v>9.494392939739134</v>
      </c>
      <c r="I4" s="9">
        <f t="shared" ref="I4:I67" si="18">IF(B4="","",1/E4)</f>
        <v>4.8659689738382905</v>
      </c>
      <c r="J4" s="9">
        <f t="shared" ref="J4:J67" si="19">IF(C4="","",1/F4)</f>
        <v>1.4510297136144672</v>
      </c>
      <c r="K4" s="11">
        <f t="shared" ref="K4:K67" si="20">1/A4</f>
        <v>0.1122334455667789</v>
      </c>
      <c r="L4" s="11">
        <f t="shared" ref="L4:L67" si="21">1/B4</f>
        <v>0.21739130434782611</v>
      </c>
      <c r="M4" s="11">
        <f t="shared" ref="M4:M67" si="22">1/C4</f>
        <v>0.70422535211267612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-0.20549648351240513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0.20498239522530198</v>
      </c>
      <c r="Q4" s="11">
        <f>2*'OddsRatio_working_3-way'!K4*'OddsRatio_working_3-way'!L4*'OddsRatio_working_3-way'!M4</f>
        <v>3.4364190314384237E-2</v>
      </c>
      <c r="R4" s="11">
        <f t="shared" ref="R4:R67" si="23">O4/N4</f>
        <v>0</v>
      </c>
      <c r="S4" s="11">
        <f t="shared" ref="S4:S67" si="24">P4/N4</f>
        <v>-0.99749831102549202</v>
      </c>
      <c r="T4" s="11">
        <f t="shared" ref="T4:T67" si="25">Q4/N4</f>
        <v>-0.16722519883076145</v>
      </c>
      <c r="U4" s="11">
        <f>'OddsRatio_working_3-way'!S4-'OddsRatio_working_3-way'!R4^2/3</f>
        <v>-0.99749831102549202</v>
      </c>
      <c r="V4" s="11">
        <f>'OddsRatio_working_3-way'!S4*'OddsRatio_working_3-way'!R4/3-2*'OddsRatio_working_3-way'!R4^3/27-'OddsRatio_working_3-way'!T4</f>
        <v>0.16722519883076145</v>
      </c>
      <c r="W4" s="11">
        <f>'OddsRatio_working_3-way'!V4^2+4*'OddsRatio_working_3-way'!U4^3/27</f>
        <v>-0.11907479847052518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0.19172836618150227</v>
      </c>
      <c r="Y4" s="11">
        <f>IF('OddsRatio_working_3-way'!W4&gt;=0,IF('OddsRatio_working_3-way'!V4+SQRT('OddsRatio_working_3-way'!W4)&gt;0,0,PI()),ACOS('OddsRatio_working_3-way'!V4/(2*'OddsRatio_working_3-way'!X4)))</f>
        <v>1.1195368687428982</v>
      </c>
      <c r="Z4" s="11">
        <f>'OddsRatio_working_3-way'!X4^(1/3)*COS('OddsRatio_working_3-way'!Y4/3)</f>
        <v>0.53694013525531825</v>
      </c>
      <c r="AA4" s="11">
        <f>'OddsRatio_working_3-way'!X4^(1/3)*COS(('OddsRatio_working_3-way'!Y4+2*PI())/3)</f>
        <v>-0.45053062381810199</v>
      </c>
      <c r="AB4" s="11">
        <f>'OddsRatio_working_3-way'!X4^(1/3)*COS(('OddsRatio_working_3-way'!Y4+4*PI())/3)</f>
        <v>-8.6409511437216216E-2</v>
      </c>
      <c r="AC4" s="11">
        <f>'OddsRatio_working_3-way'!X4^(1/3)*SIN('OddsRatio_working_3-way'!Y4/3)</f>
        <v>0.21022542225073035</v>
      </c>
      <c r="AD4" s="11">
        <f>'OddsRatio_working_3-way'!X4^(1/3)*SIN(('OddsRatio_working_3-way'!Y4+2*PI())/3)</f>
        <v>0.35989108631719302</v>
      </c>
      <c r="AE4" s="11">
        <f>'OddsRatio_working_3-way'!X4^(1/3)*SIN(('OddsRatio_working_3-way'!Y4+4*PI())/3)</f>
        <v>-0.57011650856792329</v>
      </c>
      <c r="AF4" s="11">
        <f>-'OddsRatio_working_3-way'!U4/(3*'OddsRatio_working_3-way'!X4^(1/3))*COS(('OddsRatio_working_3-way'!Y4)/3)</f>
        <v>0.53694013525531825</v>
      </c>
      <c r="AG4" s="11">
        <f>-'OddsRatio_working_3-way'!U4/(3*'OddsRatio_working_3-way'!X4^(1/3))*COS(('OddsRatio_working_3-way'!Y4+2*PI())/3)</f>
        <v>-0.45053062381810199</v>
      </c>
      <c r="AH4" s="11">
        <f>-'OddsRatio_working_3-way'!U4/(3*'OddsRatio_working_3-way'!X4^(1/3))*COS(('OddsRatio_working_3-way'!Y4+4*PI())/3)</f>
        <v>-8.6409511437216216E-2</v>
      </c>
      <c r="AI4" s="11">
        <f>'OddsRatio_working_3-way'!U4/(3*'OddsRatio_working_3-way'!X4^(1/3))*SIN(('OddsRatio_working_3-way'!Y4)/3)</f>
        <v>-0.21022542225073035</v>
      </c>
      <c r="AJ4" s="11">
        <f>'OddsRatio_working_3-way'!U4/(3*'OddsRatio_working_3-way'!X4^(1/3))*SIN(('OddsRatio_working_3-way'!Y4+2*PI())/3)</f>
        <v>-0.35989108631719302</v>
      </c>
      <c r="AK4" s="11">
        <f>'OddsRatio_working_3-way'!U4/(3*'OddsRatio_working_3-way'!X4^(1/3))*SIN(('OddsRatio_working_3-way'!Y4+4*PI())/3)</f>
        <v>0.57011650856792329</v>
      </c>
      <c r="AL4" s="11">
        <f>'OddsRatio_working_3-way'!Z4+'OddsRatio_working_3-way'!AF4</f>
        <v>1.0738802705106365</v>
      </c>
      <c r="AM4" s="11">
        <f>'OddsRatio_working_3-way'!AA4+'OddsRatio_working_3-way'!AG4</f>
        <v>-0.90106124763620399</v>
      </c>
      <c r="AN4" s="11">
        <f>'OddsRatio_working_3-way'!AB4+'OddsRatio_working_3-way'!AH4</f>
        <v>-0.17281902287443243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1.0738802705106365</v>
      </c>
      <c r="AS4" s="11">
        <f>IF(('OddsRatio_working_3-way'!X4=0),IF(Q4&gt;0,-Q4^(1/3),(-Q4)^(1/3)),'OddsRatio_working_3-way'!AM4-'OddsRatio_working_3-way'!R4/3)</f>
        <v>-0.90106124763620399</v>
      </c>
      <c r="AT4" s="11">
        <f>IF(('OddsRatio_working_3-way'!X4=0),IF(Q4&gt;0,-Q4^(1/3),(-Q4)^(1/3)),'OddsRatio_working_3-way'!AN4-'OddsRatio_working_3-way'!R4/3)</f>
        <v>-0.17281902287443243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9">
        <f t="shared" si="13"/>
        <v>0.30657904780035394</v>
      </c>
      <c r="E5" s="9">
        <f t="shared" si="14"/>
        <v>0.29756431019904483</v>
      </c>
      <c r="F5" s="9">
        <f t="shared" si="15"/>
        <v>0.39585664200060133</v>
      </c>
      <c r="G5" s="9">
        <f t="shared" si="16"/>
        <v>1.0979618963963858</v>
      </c>
      <c r="H5" s="9">
        <f t="shared" si="17"/>
        <v>3.2618015065765547</v>
      </c>
      <c r="I5" s="9">
        <f t="shared" si="18"/>
        <v>3.3606180772522292</v>
      </c>
      <c r="J5" s="9">
        <f t="shared" si="19"/>
        <v>2.526167035990976</v>
      </c>
      <c r="K5" s="11">
        <f t="shared" si="20"/>
        <v>0.32679738562091504</v>
      </c>
      <c r="L5" s="11">
        <f t="shared" si="21"/>
        <v>0.31746031746031744</v>
      </c>
      <c r="M5" s="11">
        <f t="shared" si="22"/>
        <v>0.41841004184100417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-0.26723331514536708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0.2430849916287606</v>
      </c>
      <c r="Q5" s="11">
        <f>2*'OddsRatio_working_3-way'!K5*'OddsRatio_working_3-way'!L5*'OddsRatio_working_3-way'!M5</f>
        <v>8.6816068438843069E-2</v>
      </c>
      <c r="R5" s="11">
        <f t="shared" si="23"/>
        <v>0</v>
      </c>
      <c r="S5" s="11">
        <f t="shared" si="24"/>
        <v>-0.90963580456474713</v>
      </c>
      <c r="T5" s="11">
        <f t="shared" si="25"/>
        <v>-0.32486993020169541</v>
      </c>
      <c r="U5" s="11">
        <f>'OddsRatio_working_3-way'!S5-'OddsRatio_working_3-way'!R5^2/3</f>
        <v>-0.90963580456474713</v>
      </c>
      <c r="V5" s="11">
        <f>'OddsRatio_working_3-way'!S5*'OddsRatio_working_3-way'!R5/3-2*'OddsRatio_working_3-way'!R5^3/27-'OddsRatio_working_3-way'!T5</f>
        <v>0.32486993020169541</v>
      </c>
      <c r="W5" s="11">
        <f>'OddsRatio_working_3-way'!V5^2+4*'OddsRatio_working_3-way'!U5^3/27</f>
        <v>-5.9656901299300347E-3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0.16696269170026015</v>
      </c>
      <c r="Y5" s="11">
        <f>IF('OddsRatio_working_3-way'!W5&gt;=0,IF('OddsRatio_working_3-way'!V5+SQRT('OddsRatio_working_3-way'!W5)&gt;0,0,PI()),ACOS('OddsRatio_working_3-way'!V5/(2*'OddsRatio_working_3-way'!X5)))</f>
        <v>0.23341659676249926</v>
      </c>
      <c r="Z5" s="11">
        <f>'OddsRatio_working_3-way'!X5^(1/3)*COS('OddsRatio_working_3-way'!Y5/3)</f>
        <v>0.54898094819819288</v>
      </c>
      <c r="AA5" s="11">
        <f>'OddsRatio_working_3-way'!X5^(1/3)*COS(('OddsRatio_working_3-way'!Y5+2*PI())/3)</f>
        <v>-0.31155649665003365</v>
      </c>
      <c r="AB5" s="11">
        <f>'OddsRatio_working_3-way'!X5^(1/3)*COS(('OddsRatio_working_3-way'!Y5+4*PI())/3)</f>
        <v>-0.23742445154815925</v>
      </c>
      <c r="AC5" s="11">
        <f>'OddsRatio_working_3-way'!X5^(1/3)*SIN('OddsRatio_working_3-way'!Y5/3)</f>
        <v>4.280015619514476E-2</v>
      </c>
      <c r="AD5" s="11">
        <f>'OddsRatio_working_3-way'!X5^(1/3)*SIN(('OddsRatio_working_3-way'!Y5+2*PI())/3)</f>
        <v>0.45403136923573156</v>
      </c>
      <c r="AE5" s="11">
        <f>'OddsRatio_working_3-way'!X5^(1/3)*SIN(('OddsRatio_working_3-way'!Y5+4*PI())/3)</f>
        <v>-0.49683152543087628</v>
      </c>
      <c r="AF5" s="11">
        <f>-'OddsRatio_working_3-way'!U5/(3*'OddsRatio_working_3-way'!X5^(1/3))*COS(('OddsRatio_working_3-way'!Y5)/3)</f>
        <v>0.54898094819819288</v>
      </c>
      <c r="AG5" s="11">
        <f>-'OddsRatio_working_3-way'!U5/(3*'OddsRatio_working_3-way'!X5^(1/3))*COS(('OddsRatio_working_3-way'!Y5+2*PI())/3)</f>
        <v>-0.31155649665003365</v>
      </c>
      <c r="AH5" s="11">
        <f>-'OddsRatio_working_3-way'!U5/(3*'OddsRatio_working_3-way'!X5^(1/3))*COS(('OddsRatio_working_3-way'!Y5+4*PI())/3)</f>
        <v>-0.23742445154815925</v>
      </c>
      <c r="AI5" s="11">
        <f>'OddsRatio_working_3-way'!U5/(3*'OddsRatio_working_3-way'!X5^(1/3))*SIN(('OddsRatio_working_3-way'!Y5)/3)</f>
        <v>-4.280015619514476E-2</v>
      </c>
      <c r="AJ5" s="11">
        <f>'OddsRatio_working_3-way'!U5/(3*'OddsRatio_working_3-way'!X5^(1/3))*SIN(('OddsRatio_working_3-way'!Y5+2*PI())/3)</f>
        <v>-0.45403136923573156</v>
      </c>
      <c r="AK5" s="11">
        <f>'OddsRatio_working_3-way'!U5/(3*'OddsRatio_working_3-way'!X5^(1/3))*SIN(('OddsRatio_working_3-way'!Y5+4*PI())/3)</f>
        <v>0.49683152543087628</v>
      </c>
      <c r="AL5" s="11">
        <f>'OddsRatio_working_3-way'!Z5+'OddsRatio_working_3-way'!AF5</f>
        <v>1.0979618963963858</v>
      </c>
      <c r="AM5" s="11">
        <f>'OddsRatio_working_3-way'!AA5+'OddsRatio_working_3-way'!AG5</f>
        <v>-0.62311299330006731</v>
      </c>
      <c r="AN5" s="11">
        <f>'OddsRatio_working_3-way'!AB5+'OddsRatio_working_3-way'!AH5</f>
        <v>-0.4748489030963185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1.0979618963963858</v>
      </c>
      <c r="AS5" s="11">
        <f>IF(('OddsRatio_working_3-way'!X5=0),IF(Q5&gt;0,-Q5^(1/3),(-Q5)^(1/3)),'OddsRatio_working_3-way'!AM5-'OddsRatio_working_3-way'!R5/3)</f>
        <v>-0.62311299330006731</v>
      </c>
      <c r="AT5" s="11">
        <f>IF(('OddsRatio_working_3-way'!X5=0),IF(Q5&gt;0,-Q5^(1/3),(-Q5)^(1/3)),'OddsRatio_working_3-way'!AN5-'OddsRatio_working_3-way'!R5/3)</f>
        <v>-0.4748489030963185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9">
        <f t="shared" si="13"/>
        <v>0.28062327201081155</v>
      </c>
      <c r="E6" s="9">
        <f t="shared" si="14"/>
        <v>0.31779650998097347</v>
      </c>
      <c r="F6" s="9">
        <f t="shared" si="15"/>
        <v>0.40158021800821508</v>
      </c>
      <c r="G6" s="9">
        <f t="shared" si="16"/>
        <v>1.0420716789731572</v>
      </c>
      <c r="H6" s="9">
        <f t="shared" si="17"/>
        <v>3.5634963302739662</v>
      </c>
      <c r="I6" s="9">
        <f t="shared" si="18"/>
        <v>3.146667658684704</v>
      </c>
      <c r="J6" s="9">
        <f t="shared" si="19"/>
        <v>2.4901625009316151</v>
      </c>
      <c r="K6" s="11">
        <f t="shared" si="20"/>
        <v>0.28901734104046245</v>
      </c>
      <c r="L6" s="11">
        <f t="shared" si="21"/>
        <v>0.32679738562091504</v>
      </c>
      <c r="M6" s="11">
        <f t="shared" si="22"/>
        <v>0.41152263374485593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-0.28166609063759196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0.23126673380009569</v>
      </c>
      <c r="Q6" s="11">
        <f>2*'OddsRatio_working_3-way'!K6*'OddsRatio_working_3-way'!L6*'OddsRatio_working_3-way'!M6</f>
        <v>7.7736717243729644E-2</v>
      </c>
      <c r="R6" s="11">
        <f t="shared" si="23"/>
        <v>0</v>
      </c>
      <c r="S6" s="11">
        <f t="shared" si="24"/>
        <v>-0.82106700624342099</v>
      </c>
      <c r="T6" s="11">
        <f t="shared" si="25"/>
        <v>-0.27598890966165412</v>
      </c>
      <c r="U6" s="11">
        <f>'OddsRatio_working_3-way'!S6-'OddsRatio_working_3-way'!R6^2/3</f>
        <v>-0.82106700624342099</v>
      </c>
      <c r="V6" s="11">
        <f>'OddsRatio_working_3-way'!S6*'OddsRatio_working_3-way'!R6/3-2*'OddsRatio_working_3-way'!R6^3/27-'OddsRatio_working_3-way'!T6</f>
        <v>0.27598890966165412</v>
      </c>
      <c r="W6" s="11">
        <f>'OddsRatio_working_3-way'!V6^2+4*'OddsRatio_working_3-way'!U6^3/27</f>
        <v>-5.8335538807688936E-3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0.14318120698698344</v>
      </c>
      <c r="Y6" s="11">
        <f>IF('OddsRatio_working_3-way'!W6&gt;=0,IF('OddsRatio_working_3-way'!V6+SQRT('OddsRatio_working_3-way'!W6)&gt;0,0,PI()),ACOS('OddsRatio_working_3-way'!V6/(2*'OddsRatio_working_3-way'!X6)))</f>
        <v>0.26998495334187123</v>
      </c>
      <c r="Z6" s="11">
        <f>'OddsRatio_working_3-way'!X6^(1/3)*COS('OddsRatio_working_3-way'!Y6/3)</f>
        <v>0.52103583948657872</v>
      </c>
      <c r="AA6" s="11">
        <f>'OddsRatio_working_3-way'!X6^(1/3)*COS(('OddsRatio_working_3-way'!Y6+2*PI())/3)</f>
        <v>-0.30123636812657661</v>
      </c>
      <c r="AB6" s="11">
        <f>'OddsRatio_working_3-way'!X6^(1/3)*COS(('OddsRatio_working_3-way'!Y6+4*PI())/3)</f>
        <v>-0.21979947136000219</v>
      </c>
      <c r="AC6" s="11">
        <f>'OddsRatio_working_3-way'!X6^(1/3)*SIN('OddsRatio_working_3-way'!Y6/3)</f>
        <v>4.7017614270149541E-2</v>
      </c>
      <c r="AD6" s="11">
        <f>'OddsRatio_working_3-way'!X6^(1/3)*SIN(('OddsRatio_working_3-way'!Y6+2*PI())/3)</f>
        <v>0.42772146614245349</v>
      </c>
      <c r="AE6" s="11">
        <f>'OddsRatio_working_3-way'!X6^(1/3)*SIN(('OddsRatio_working_3-way'!Y6+4*PI())/3)</f>
        <v>-0.47473908041260299</v>
      </c>
      <c r="AF6" s="11">
        <f>-'OddsRatio_working_3-way'!U6/(3*'OddsRatio_working_3-way'!X6^(1/3))*COS(('OddsRatio_working_3-way'!Y6)/3)</f>
        <v>0.52103583948657861</v>
      </c>
      <c r="AG6" s="11">
        <f>-'OddsRatio_working_3-way'!U6/(3*'OddsRatio_working_3-way'!X6^(1/3))*COS(('OddsRatio_working_3-way'!Y6+2*PI())/3)</f>
        <v>-0.30123636812657656</v>
      </c>
      <c r="AH6" s="11">
        <f>-'OddsRatio_working_3-way'!U6/(3*'OddsRatio_working_3-way'!X6^(1/3))*COS(('OddsRatio_working_3-way'!Y6+4*PI())/3)</f>
        <v>-0.21979947136000214</v>
      </c>
      <c r="AI6" s="11">
        <f>'OddsRatio_working_3-way'!U6/(3*'OddsRatio_working_3-way'!X6^(1/3))*SIN(('OddsRatio_working_3-way'!Y6)/3)</f>
        <v>-4.7017614270149534E-2</v>
      </c>
      <c r="AJ6" s="11">
        <f>'OddsRatio_working_3-way'!U6/(3*'OddsRatio_working_3-way'!X6^(1/3))*SIN(('OddsRatio_working_3-way'!Y6+2*PI())/3)</f>
        <v>-0.42772146614245338</v>
      </c>
      <c r="AK6" s="11">
        <f>'OddsRatio_working_3-way'!U6/(3*'OddsRatio_working_3-way'!X6^(1/3))*SIN(('OddsRatio_working_3-way'!Y6+4*PI())/3)</f>
        <v>0.47473908041260288</v>
      </c>
      <c r="AL6" s="11">
        <f>'OddsRatio_working_3-way'!Z6+'OddsRatio_working_3-way'!AF6</f>
        <v>1.0420716789731572</v>
      </c>
      <c r="AM6" s="11">
        <f>'OddsRatio_working_3-way'!AA6+'OddsRatio_working_3-way'!AG6</f>
        <v>-0.60247273625315323</v>
      </c>
      <c r="AN6" s="11">
        <f>'OddsRatio_working_3-way'!AB6+'OddsRatio_working_3-way'!AH6</f>
        <v>-0.43959894272000433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1.0420716789731572</v>
      </c>
      <c r="AS6" s="11">
        <f>IF(('OddsRatio_working_3-way'!X6=0),IF(Q6&gt;0,-Q6^(1/3),(-Q6)^(1/3)),'OddsRatio_working_3-way'!AM6-'OddsRatio_working_3-way'!R6/3)</f>
        <v>-0.60247273625315323</v>
      </c>
      <c r="AT6" s="11">
        <f>IF(('OddsRatio_working_3-way'!X6=0),IF(Q6&gt;0,-Q6^(1/3),(-Q6)^(1/3)),'OddsRatio_working_3-way'!AN6-'OddsRatio_working_3-way'!R6/3)</f>
        <v>-0.43959894272000433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9">
        <f t="shared" si="13"/>
        <v>0.73662880407183362</v>
      </c>
      <c r="E7" s="9">
        <f t="shared" si="14"/>
        <v>0.16988533968403552</v>
      </c>
      <c r="F7" s="9">
        <f t="shared" si="15"/>
        <v>9.3485856244130833E-2</v>
      </c>
      <c r="G7" s="9">
        <f t="shared" si="16"/>
        <v>1.0834419299164795</v>
      </c>
      <c r="H7" s="9">
        <f t="shared" si="17"/>
        <v>1.3575358368724382</v>
      </c>
      <c r="I7" s="9">
        <f t="shared" si="18"/>
        <v>5.8863231039233224</v>
      </c>
      <c r="J7" s="9">
        <f t="shared" si="19"/>
        <v>10.69680527275249</v>
      </c>
      <c r="K7" s="11">
        <f t="shared" si="20"/>
        <v>0.75187969924812026</v>
      </c>
      <c r="L7" s="11">
        <f t="shared" si="21"/>
        <v>0.18148820326678766</v>
      </c>
      <c r="M7" s="11">
        <f t="shared" si="22"/>
        <v>0.10050251256281408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-0.18267839888552095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0.18912021181463723</v>
      </c>
      <c r="Q7" s="11">
        <f>2*'OddsRatio_working_3-way'!K7*'OddsRatio_working_3-way'!L7*'OddsRatio_working_3-way'!M7</f>
        <v>2.7428602148605836E-2</v>
      </c>
      <c r="R7" s="11">
        <f t="shared" si="23"/>
        <v>0</v>
      </c>
      <c r="S7" s="11">
        <f t="shared" si="24"/>
        <v>-1.0352631343848879</v>
      </c>
      <c r="T7" s="11">
        <f t="shared" si="25"/>
        <v>-0.15014693754675676</v>
      </c>
      <c r="U7" s="11">
        <f>'OddsRatio_working_3-way'!S7-'OddsRatio_working_3-way'!R7^2/3</f>
        <v>-1.0352631343848879</v>
      </c>
      <c r="V7" s="11">
        <f>'OddsRatio_working_3-way'!S7*'OddsRatio_working_3-way'!R7/3-2*'OddsRatio_working_3-way'!R7^3/27-'OddsRatio_working_3-way'!T7</f>
        <v>0.15014693754675676</v>
      </c>
      <c r="W7" s="11">
        <f>'OddsRatio_working_3-way'!V7^2+4*'OddsRatio_working_3-way'!U7^3/27</f>
        <v>-0.14183570727893868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0.20271890028658426</v>
      </c>
      <c r="Y7" s="11">
        <f>IF('OddsRatio_working_3-way'!W7&gt;=0,IF('OddsRatio_working_3-way'!V7+SQRT('OddsRatio_working_3-way'!W7)&gt;0,0,PI()),ACOS('OddsRatio_working_3-way'!V7/(2*'OddsRatio_working_3-way'!X7)))</f>
        <v>1.1914290006721324</v>
      </c>
      <c r="Z7" s="11">
        <f>'OddsRatio_working_3-way'!X7^(1/3)*COS('OddsRatio_working_3-way'!Y7/3)</f>
        <v>0.54172096495823985</v>
      </c>
      <c r="AA7" s="11">
        <f>'OddsRatio_working_3-way'!X7^(1/3)*COS(('OddsRatio_working_3-way'!Y7+2*PI())/3)</f>
        <v>-0.46763339903461815</v>
      </c>
      <c r="AB7" s="11">
        <f>'OddsRatio_working_3-way'!X7^(1/3)*COS(('OddsRatio_working_3-way'!Y7+4*PI())/3)</f>
        <v>-7.4087565923621687E-2</v>
      </c>
      <c r="AC7" s="11">
        <f>'OddsRatio_working_3-way'!X7^(1/3)*SIN('OddsRatio_working_3-way'!Y7/3)</f>
        <v>0.22721379268508937</v>
      </c>
      <c r="AD7" s="11">
        <f>'OddsRatio_working_3-way'!X7^(1/3)*SIN(('OddsRatio_working_3-way'!Y7+2*PI())/3)</f>
        <v>0.35553722107391084</v>
      </c>
      <c r="AE7" s="11">
        <f>'OddsRatio_working_3-way'!X7^(1/3)*SIN(('OddsRatio_working_3-way'!Y7+4*PI())/3)</f>
        <v>-0.58275101375900018</v>
      </c>
      <c r="AF7" s="11">
        <f>-'OddsRatio_working_3-way'!U7/(3*'OddsRatio_working_3-way'!X7^(1/3))*COS(('OddsRatio_working_3-way'!Y7)/3)</f>
        <v>0.54172096495823974</v>
      </c>
      <c r="AG7" s="11">
        <f>-'OddsRatio_working_3-way'!U7/(3*'OddsRatio_working_3-way'!X7^(1/3))*COS(('OddsRatio_working_3-way'!Y7+2*PI())/3)</f>
        <v>-0.46763339903461804</v>
      </c>
      <c r="AH7" s="11">
        <f>-'OddsRatio_working_3-way'!U7/(3*'OddsRatio_working_3-way'!X7^(1/3))*COS(('OddsRatio_working_3-way'!Y7+4*PI())/3)</f>
        <v>-7.4087565923621673E-2</v>
      </c>
      <c r="AI7" s="11">
        <f>'OddsRatio_working_3-way'!U7/(3*'OddsRatio_working_3-way'!X7^(1/3))*SIN(('OddsRatio_working_3-way'!Y7)/3)</f>
        <v>-0.22721379268508932</v>
      </c>
      <c r="AJ7" s="11">
        <f>'OddsRatio_working_3-way'!U7/(3*'OddsRatio_working_3-way'!X7^(1/3))*SIN(('OddsRatio_working_3-way'!Y7+2*PI())/3)</f>
        <v>-0.35553722107391078</v>
      </c>
      <c r="AK7" s="11">
        <f>'OddsRatio_working_3-way'!U7/(3*'OddsRatio_working_3-way'!X7^(1/3))*SIN(('OddsRatio_working_3-way'!Y7+4*PI())/3)</f>
        <v>0.58275101375900007</v>
      </c>
      <c r="AL7" s="11">
        <f>'OddsRatio_working_3-way'!Z7+'OddsRatio_working_3-way'!AF7</f>
        <v>1.0834419299164795</v>
      </c>
      <c r="AM7" s="11">
        <f>'OddsRatio_working_3-way'!AA7+'OddsRatio_working_3-way'!AG7</f>
        <v>-0.93526679806923618</v>
      </c>
      <c r="AN7" s="11">
        <f>'OddsRatio_working_3-way'!AB7+'OddsRatio_working_3-way'!AH7</f>
        <v>-0.14817513184724335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1.0834419299164795</v>
      </c>
      <c r="AS7" s="11">
        <f>IF(('OddsRatio_working_3-way'!X7=0),IF(Q7&gt;0,-Q7^(1/3),(-Q7)^(1/3)),'OddsRatio_working_3-way'!AM7-'OddsRatio_working_3-way'!R7/3)</f>
        <v>-0.93526679806923618</v>
      </c>
      <c r="AT7" s="11">
        <f>IF(('OddsRatio_working_3-way'!X7=0),IF(Q7&gt;0,-Q7^(1/3),(-Q7)^(1/3)),'OddsRatio_working_3-way'!AN7-'OddsRatio_working_3-way'!R7/3)</f>
        <v>-0.14817513184724335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9">
        <f t="shared" si="13"/>
        <v>0.59889814171428568</v>
      </c>
      <c r="E8" s="9">
        <f t="shared" si="14"/>
        <v>0.22940359182176243</v>
      </c>
      <c r="F8" s="9">
        <f t="shared" si="15"/>
        <v>0.17169826646395189</v>
      </c>
      <c r="G8" s="9">
        <f t="shared" si="16"/>
        <v>1.0464578363484331</v>
      </c>
      <c r="H8" s="9">
        <f t="shared" si="17"/>
        <v>1.6697330152629972</v>
      </c>
      <c r="I8" s="9">
        <f t="shared" si="18"/>
        <v>4.3591296546784699</v>
      </c>
      <c r="J8" s="9">
        <f t="shared" si="19"/>
        <v>5.8241706255662766</v>
      </c>
      <c r="K8" s="11">
        <f t="shared" si="20"/>
        <v>0.6097560975609756</v>
      </c>
      <c r="L8" s="11">
        <f t="shared" si="21"/>
        <v>0.23752969121140144</v>
      </c>
      <c r="M8" s="11">
        <f t="shared" si="22"/>
        <v>0.17825311942959002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-0.24451028205837588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0.21841454585109954</v>
      </c>
      <c r="Q8" s="11">
        <f>2*'OddsRatio_working_3-way'!K8*'OddsRatio_working_3-way'!L8*'OddsRatio_working_3-way'!M8</f>
        <v>5.163464440924339E-2</v>
      </c>
      <c r="R8" s="11">
        <f t="shared" si="23"/>
        <v>0</v>
      </c>
      <c r="S8" s="11">
        <f t="shared" si="24"/>
        <v>-0.89327346078212744</v>
      </c>
      <c r="T8" s="11">
        <f t="shared" si="25"/>
        <v>-0.21117575905014832</v>
      </c>
      <c r="U8" s="11">
        <f>'OddsRatio_working_3-way'!S8-'OddsRatio_working_3-way'!R8^2/3</f>
        <v>-0.89327346078212744</v>
      </c>
      <c r="V8" s="11">
        <f>'OddsRatio_working_3-way'!S8*'OddsRatio_working_3-way'!R8/3-2*'OddsRatio_working_3-way'!R8^3/27-'OddsRatio_working_3-way'!T8</f>
        <v>0.21117575905014832</v>
      </c>
      <c r="W8" s="11">
        <f>'OddsRatio_working_3-way'!V8^2+4*'OddsRatio_working_3-way'!U8^3/27</f>
        <v>-6.100129811403094E-2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0.16247807492430882</v>
      </c>
      <c r="Y8" s="11">
        <f>IF('OddsRatio_working_3-way'!W8&gt;=0,IF('OddsRatio_working_3-way'!V8+SQRT('OddsRatio_working_3-way'!W8)&gt;0,0,PI()),ACOS('OddsRatio_working_3-way'!V8/(2*'OddsRatio_working_3-way'!X8)))</f>
        <v>0.86339709193552661</v>
      </c>
      <c r="Z8" s="11">
        <f>'OddsRatio_working_3-way'!X8^(1/3)*COS('OddsRatio_working_3-way'!Y8/3)</f>
        <v>0.52322891817421657</v>
      </c>
      <c r="AA8" s="11">
        <f>'OddsRatio_working_3-way'!X8^(1/3)*COS(('OddsRatio_working_3-way'!Y8+2*PI())/3)</f>
        <v>-0.39574868136170577</v>
      </c>
      <c r="AB8" s="11">
        <f>'OddsRatio_working_3-way'!X8^(1/3)*COS(('OddsRatio_working_3-way'!Y8+4*PI())/3)</f>
        <v>-0.12748023681251089</v>
      </c>
      <c r="AC8" s="11">
        <f>'OddsRatio_working_3-way'!X8^(1/3)*SIN('OddsRatio_working_3-way'!Y8/3)</f>
        <v>0.15488485867555987</v>
      </c>
      <c r="AD8" s="11">
        <f>'OddsRatio_working_3-way'!X8^(1/3)*SIN(('OddsRatio_working_3-way'!Y8+2*PI())/3)</f>
        <v>0.37568710579574094</v>
      </c>
      <c r="AE8" s="11">
        <f>'OddsRatio_working_3-way'!X8^(1/3)*SIN(('OddsRatio_working_3-way'!Y8+4*PI())/3)</f>
        <v>-0.53057196447130084</v>
      </c>
      <c r="AF8" s="11">
        <f>-'OddsRatio_working_3-way'!U8/(3*'OddsRatio_working_3-way'!X8^(1/3))*COS(('OddsRatio_working_3-way'!Y8)/3)</f>
        <v>0.52322891817421657</v>
      </c>
      <c r="AG8" s="11">
        <f>-'OddsRatio_working_3-way'!U8/(3*'OddsRatio_working_3-way'!X8^(1/3))*COS(('OddsRatio_working_3-way'!Y8+2*PI())/3)</f>
        <v>-0.39574868136170577</v>
      </c>
      <c r="AH8" s="11">
        <f>-'OddsRatio_working_3-way'!U8/(3*'OddsRatio_working_3-way'!X8^(1/3))*COS(('OddsRatio_working_3-way'!Y8+4*PI())/3)</f>
        <v>-0.12748023681251089</v>
      </c>
      <c r="AI8" s="11">
        <f>'OddsRatio_working_3-way'!U8/(3*'OddsRatio_working_3-way'!X8^(1/3))*SIN(('OddsRatio_working_3-way'!Y8)/3)</f>
        <v>-0.15488485867555987</v>
      </c>
      <c r="AJ8" s="11">
        <f>'OddsRatio_working_3-way'!U8/(3*'OddsRatio_working_3-way'!X8^(1/3))*SIN(('OddsRatio_working_3-way'!Y8+2*PI())/3)</f>
        <v>-0.37568710579574094</v>
      </c>
      <c r="AK8" s="11">
        <f>'OddsRatio_working_3-way'!U8/(3*'OddsRatio_working_3-way'!X8^(1/3))*SIN(('OddsRatio_working_3-way'!Y8+4*PI())/3)</f>
        <v>0.53057196447130084</v>
      </c>
      <c r="AL8" s="11">
        <f>'OddsRatio_working_3-way'!Z8+'OddsRatio_working_3-way'!AF8</f>
        <v>1.0464578363484331</v>
      </c>
      <c r="AM8" s="11">
        <f>'OddsRatio_working_3-way'!AA8+'OddsRatio_working_3-way'!AG8</f>
        <v>-0.79149736272341153</v>
      </c>
      <c r="AN8" s="11">
        <f>'OddsRatio_working_3-way'!AB8+'OddsRatio_working_3-way'!AH8</f>
        <v>-0.25496047362502178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1.0464578363484331</v>
      </c>
      <c r="AS8" s="11">
        <f>IF(('OddsRatio_working_3-way'!X8=0),IF(Q8&gt;0,-Q8^(1/3),(-Q8)^(1/3)),'OddsRatio_working_3-way'!AM8-'OddsRatio_working_3-way'!R8/3)</f>
        <v>-0.79149736272341153</v>
      </c>
      <c r="AT8" s="11">
        <f>IF(('OddsRatio_working_3-way'!X8=0),IF(Q8&gt;0,-Q8^(1/3),(-Q8)^(1/3)),'OddsRatio_working_3-way'!AN8-'OddsRatio_working_3-way'!R8/3)</f>
        <v>-0.25496047362502178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9">
        <f t="shared" si="13"/>
        <v>0.25556088219664203</v>
      </c>
      <c r="E9" s="9">
        <f t="shared" si="14"/>
        <v>0.26323191962825465</v>
      </c>
      <c r="F9" s="9">
        <f t="shared" si="15"/>
        <v>0.48120719817510321</v>
      </c>
      <c r="G9" s="9">
        <f t="shared" si="16"/>
        <v>1.0366412522832209</v>
      </c>
      <c r="H9" s="9">
        <f t="shared" si="17"/>
        <v>3.9129619189158507</v>
      </c>
      <c r="I9" s="9">
        <f t="shared" si="18"/>
        <v>3.7989313811646972</v>
      </c>
      <c r="J9" s="9">
        <f t="shared" si="19"/>
        <v>2.0781069023745502</v>
      </c>
      <c r="K9" s="11">
        <f t="shared" si="20"/>
        <v>0.26246719160104987</v>
      </c>
      <c r="L9" s="11">
        <f t="shared" si="21"/>
        <v>0.27027027027027023</v>
      </c>
      <c r="M9" s="11">
        <f t="shared" si="22"/>
        <v>0.49019607843137253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-0.27437627530263009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0.22776365990817127</v>
      </c>
      <c r="Q9" s="11">
        <f>2*'OddsRatio_working_3-way'!K9*'OddsRatio_working_3-way'!L9*'OddsRatio_working_3-way'!M9</f>
        <v>6.9546155697151515E-2</v>
      </c>
      <c r="R9" s="11">
        <f t="shared" si="23"/>
        <v>0</v>
      </c>
      <c r="S9" s="11">
        <f t="shared" si="24"/>
        <v>-0.83011426427796542</v>
      </c>
      <c r="T9" s="11">
        <f t="shared" si="25"/>
        <v>-0.25347000435968403</v>
      </c>
      <c r="U9" s="11">
        <f>'OddsRatio_working_3-way'!S9-'OddsRatio_working_3-way'!R9^2/3</f>
        <v>-0.83011426427796542</v>
      </c>
      <c r="V9" s="11">
        <f>'OddsRatio_working_3-way'!S9*'OddsRatio_working_3-way'!R9/3-2*'OddsRatio_working_3-way'!R9^3/27-'OddsRatio_working_3-way'!T9</f>
        <v>0.25347000435968403</v>
      </c>
      <c r="W9" s="11">
        <f>'OddsRatio_working_3-way'!V9^2+4*'OddsRatio_working_3-way'!U9^3/27</f>
        <v>-2.0497132074348098E-2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0.14555426409456915</v>
      </c>
      <c r="Y9" s="11">
        <f>IF('OddsRatio_working_3-way'!W9&gt;=0,IF('OddsRatio_working_3-way'!V9+SQRT('OddsRatio_working_3-way'!W9)&gt;0,0,PI()),ACOS('OddsRatio_working_3-way'!V9/(2*'OddsRatio_working_3-way'!X9)))</f>
        <v>0.51415985922924268</v>
      </c>
      <c r="Z9" s="11">
        <f>'OddsRatio_working_3-way'!X9^(1/3)*COS('OddsRatio_working_3-way'!Y9/3)</f>
        <v>0.51832062614161045</v>
      </c>
      <c r="AA9" s="11">
        <f>'OddsRatio_working_3-way'!X9^(1/3)*COS(('OddsRatio_working_3-way'!Y9+2*PI())/3)</f>
        <v>-0.33685434409390241</v>
      </c>
      <c r="AB9" s="11">
        <f>'OddsRatio_working_3-way'!X9^(1/3)*COS(('OddsRatio_working_3-way'!Y9+4*PI())/3)</f>
        <v>-0.18146628204770821</v>
      </c>
      <c r="AC9" s="11">
        <f>'OddsRatio_working_3-way'!X9^(1/3)*SIN('OddsRatio_working_3-way'!Y9/3)</f>
        <v>8.9713339451224686E-2</v>
      </c>
      <c r="AD9" s="11">
        <f>'OddsRatio_working_3-way'!X9^(1/3)*SIN(('OddsRatio_working_3-way'!Y9+2*PI())/3)</f>
        <v>0.404022159818479</v>
      </c>
      <c r="AE9" s="11">
        <f>'OddsRatio_working_3-way'!X9^(1/3)*SIN(('OddsRatio_working_3-way'!Y9+4*PI())/3)</f>
        <v>-0.49373549926970356</v>
      </c>
      <c r="AF9" s="11">
        <f>-'OddsRatio_working_3-way'!U9/(3*'OddsRatio_working_3-way'!X9^(1/3))*COS(('OddsRatio_working_3-way'!Y9)/3)</f>
        <v>0.51832062614161045</v>
      </c>
      <c r="AG9" s="11">
        <f>-'OddsRatio_working_3-way'!U9/(3*'OddsRatio_working_3-way'!X9^(1/3))*COS(('OddsRatio_working_3-way'!Y9+2*PI())/3)</f>
        <v>-0.33685434409390241</v>
      </c>
      <c r="AH9" s="11">
        <f>-'OddsRatio_working_3-way'!U9/(3*'OddsRatio_working_3-way'!X9^(1/3))*COS(('OddsRatio_working_3-way'!Y9+4*PI())/3)</f>
        <v>-0.18146628204770821</v>
      </c>
      <c r="AI9" s="11">
        <f>'OddsRatio_working_3-way'!U9/(3*'OddsRatio_working_3-way'!X9^(1/3))*SIN(('OddsRatio_working_3-way'!Y9)/3)</f>
        <v>-8.9713339451224686E-2</v>
      </c>
      <c r="AJ9" s="11">
        <f>'OddsRatio_working_3-way'!U9/(3*'OddsRatio_working_3-way'!X9^(1/3))*SIN(('OddsRatio_working_3-way'!Y9+2*PI())/3)</f>
        <v>-0.404022159818479</v>
      </c>
      <c r="AK9" s="11">
        <f>'OddsRatio_working_3-way'!U9/(3*'OddsRatio_working_3-way'!X9^(1/3))*SIN(('OddsRatio_working_3-way'!Y9+4*PI())/3)</f>
        <v>0.49373549926970356</v>
      </c>
      <c r="AL9" s="11">
        <f>'OddsRatio_working_3-way'!Z9+'OddsRatio_working_3-way'!AF9</f>
        <v>1.0366412522832209</v>
      </c>
      <c r="AM9" s="11">
        <f>'OddsRatio_working_3-way'!AA9+'OddsRatio_working_3-way'!AG9</f>
        <v>-0.67370868818780483</v>
      </c>
      <c r="AN9" s="11">
        <f>'OddsRatio_working_3-way'!AB9+'OddsRatio_working_3-way'!AH9</f>
        <v>-0.36293256409541641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1.0366412522832209</v>
      </c>
      <c r="AS9" s="11">
        <f>IF(('OddsRatio_working_3-way'!X9=0),IF(Q9&gt;0,-Q9^(1/3),(-Q9)^(1/3)),'OddsRatio_working_3-way'!AM9-'OddsRatio_working_3-way'!R9/3)</f>
        <v>-0.67370868818780483</v>
      </c>
      <c r="AT9" s="11">
        <f>IF(('OddsRatio_working_3-way'!X9=0),IF(Q9&gt;0,-Q9^(1/3),(-Q9)^(1/3)),'OddsRatio_working_3-way'!AN9-'OddsRatio_working_3-way'!R9/3)</f>
        <v>-0.36293256409541641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9">
        <f t="shared" si="13"/>
        <v>0.61786804282900154</v>
      </c>
      <c r="E10" s="9">
        <f t="shared" si="14"/>
        <v>0.21370426507129159</v>
      </c>
      <c r="F10" s="9">
        <f t="shared" si="15"/>
        <v>0.1684276920997069</v>
      </c>
      <c r="G10" s="9">
        <f t="shared" si="16"/>
        <v>1.0482517923651939</v>
      </c>
      <c r="H10" s="9">
        <f t="shared" si="17"/>
        <v>1.6184685574954645</v>
      </c>
      <c r="I10" s="9">
        <f t="shared" si="18"/>
        <v>4.6793637912018307</v>
      </c>
      <c r="J10" s="9">
        <f t="shared" si="19"/>
        <v>5.9372659420400629</v>
      </c>
      <c r="K10" s="11">
        <f t="shared" si="20"/>
        <v>0.62893081761006286</v>
      </c>
      <c r="L10" s="11">
        <f t="shared" si="21"/>
        <v>0.22172949002217296</v>
      </c>
      <c r="M10" s="11">
        <f t="shared" si="22"/>
        <v>0.17513134851138354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-0.23821563407212154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0.21516227814992384</v>
      </c>
      <c r="Q10" s="11">
        <f>2*'OddsRatio_working_3-way'!K10*'OddsRatio_working_3-way'!L10*'OddsRatio_working_3-way'!M10</f>
        <v>4.8845012065816998E-2</v>
      </c>
      <c r="R10" s="11">
        <f t="shared" si="23"/>
        <v>0</v>
      </c>
      <c r="S10" s="11">
        <f t="shared" si="24"/>
        <v>-0.90322484075407861</v>
      </c>
      <c r="T10" s="11">
        <f t="shared" si="25"/>
        <v>-0.20504536680001789</v>
      </c>
      <c r="U10" s="11">
        <f>'OddsRatio_working_3-way'!S10-'OddsRatio_working_3-way'!R10^2/3</f>
        <v>-0.90322484075407861</v>
      </c>
      <c r="V10" s="11">
        <f>'OddsRatio_working_3-way'!S10*'OddsRatio_working_3-way'!R10/3-2*'OddsRatio_working_3-way'!R10^3/27-'OddsRatio_working_3-way'!T10</f>
        <v>0.20504536680001789</v>
      </c>
      <c r="W10" s="11">
        <f>'OddsRatio_working_3-way'!V10^2+4*'OddsRatio_working_3-way'!U10^3/27</f>
        <v>-6.7121505032921511E-2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0.16520071691663099</v>
      </c>
      <c r="Y10" s="11">
        <f>IF('OddsRatio_working_3-way'!W10&gt;=0,IF('OddsRatio_working_3-way'!V10+SQRT('OddsRatio_working_3-way'!W10)&gt;0,0,PI()),ACOS('OddsRatio_working_3-way'!V10/(2*'OddsRatio_working_3-way'!X10)))</f>
        <v>0.90129547826618761</v>
      </c>
      <c r="Z10" s="11">
        <f>'OddsRatio_working_3-way'!X10^(1/3)*COS('OddsRatio_working_3-way'!Y10/3)</f>
        <v>0.52412589618259708</v>
      </c>
      <c r="AA10" s="11">
        <f>'OddsRatio_working_3-way'!X10^(1/3)*COS(('OddsRatio_working_3-way'!Y10+2*PI())/3)</f>
        <v>-0.40268742640717303</v>
      </c>
      <c r="AB10" s="11">
        <f>'OddsRatio_working_3-way'!X10^(1/3)*COS(('OddsRatio_working_3-way'!Y10+4*PI())/3)</f>
        <v>-0.12143846977542405</v>
      </c>
      <c r="AC10" s="11">
        <f>'OddsRatio_working_3-way'!X10^(1/3)*SIN('OddsRatio_working_3-way'!Y10/3)</f>
        <v>0.16237916082064169</v>
      </c>
      <c r="AD10" s="11">
        <f>'OddsRatio_working_3-way'!X10^(1/3)*SIN(('OddsRatio_working_3-way'!Y10+2*PI())/3)</f>
        <v>0.3727167604650935</v>
      </c>
      <c r="AE10" s="11">
        <f>'OddsRatio_working_3-way'!X10^(1/3)*SIN(('OddsRatio_working_3-way'!Y10+4*PI())/3)</f>
        <v>-0.53509592128573524</v>
      </c>
      <c r="AF10" s="11">
        <f>-'OddsRatio_working_3-way'!U10/(3*'OddsRatio_working_3-way'!X10^(1/3))*COS(('OddsRatio_working_3-way'!Y10)/3)</f>
        <v>0.52412589618259686</v>
      </c>
      <c r="AG10" s="11">
        <f>-'OddsRatio_working_3-way'!U10/(3*'OddsRatio_working_3-way'!X10^(1/3))*COS(('OddsRatio_working_3-way'!Y10+2*PI())/3)</f>
        <v>-0.40268742640717287</v>
      </c>
      <c r="AH10" s="11">
        <f>-'OddsRatio_working_3-way'!U10/(3*'OddsRatio_working_3-way'!X10^(1/3))*COS(('OddsRatio_working_3-way'!Y10+4*PI())/3)</f>
        <v>-0.12143846977542401</v>
      </c>
      <c r="AI10" s="11">
        <f>'OddsRatio_working_3-way'!U10/(3*'OddsRatio_working_3-way'!X10^(1/3))*SIN(('OddsRatio_working_3-way'!Y10)/3)</f>
        <v>-0.1623791608206416</v>
      </c>
      <c r="AJ10" s="11">
        <f>'OddsRatio_working_3-way'!U10/(3*'OddsRatio_working_3-way'!X10^(1/3))*SIN(('OddsRatio_working_3-way'!Y10+2*PI())/3)</f>
        <v>-0.37271676046509333</v>
      </c>
      <c r="AK10" s="11">
        <f>'OddsRatio_working_3-way'!U10/(3*'OddsRatio_working_3-way'!X10^(1/3))*SIN(('OddsRatio_working_3-way'!Y10+4*PI())/3)</f>
        <v>0.53509592128573502</v>
      </c>
      <c r="AL10" s="11">
        <f>'OddsRatio_working_3-way'!Z10+'OddsRatio_working_3-way'!AF10</f>
        <v>1.0482517923651939</v>
      </c>
      <c r="AM10" s="11">
        <f>'OddsRatio_working_3-way'!AA10+'OddsRatio_working_3-way'!AG10</f>
        <v>-0.80537485281434584</v>
      </c>
      <c r="AN10" s="11">
        <f>'OddsRatio_working_3-way'!AB10+'OddsRatio_working_3-way'!AH10</f>
        <v>-0.24287693955084805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1.0482517923651939</v>
      </c>
      <c r="AS10" s="11">
        <f>IF(('OddsRatio_working_3-way'!X10=0),IF(Q10&gt;0,-Q10^(1/3),(-Q10)^(1/3)),'OddsRatio_working_3-way'!AM10-'OddsRatio_working_3-way'!R10/3)</f>
        <v>-0.80537485281434584</v>
      </c>
      <c r="AT10" s="11">
        <f>IF(('OddsRatio_working_3-way'!X10=0),IF(Q10&gt;0,-Q10^(1/3),(-Q10)^(1/3)),'OddsRatio_working_3-way'!AN10-'OddsRatio_working_3-way'!R10/3)</f>
        <v>-0.24287693955084805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9">
        <f t="shared" si="13"/>
        <v>0.52756096171213762</v>
      </c>
      <c r="E11" s="9">
        <f t="shared" si="14"/>
        <v>0.25269857639688376</v>
      </c>
      <c r="F11" s="9">
        <f t="shared" si="15"/>
        <v>0.21974046189097854</v>
      </c>
      <c r="G11" s="9">
        <f t="shared" si="16"/>
        <v>1.0412971368399417</v>
      </c>
      <c r="H11" s="9">
        <f t="shared" si="17"/>
        <v>1.8955155376823496</v>
      </c>
      <c r="I11" s="9">
        <f t="shared" si="18"/>
        <v>3.9572838686254341</v>
      </c>
      <c r="J11" s="9">
        <f t="shared" si="19"/>
        <v>4.5508232366242014</v>
      </c>
      <c r="K11" s="11">
        <f t="shared" si="20"/>
        <v>0.5376344086021505</v>
      </c>
      <c r="L11" s="11">
        <f t="shared" si="21"/>
        <v>0.26041666666666669</v>
      </c>
      <c r="M11" s="11">
        <f t="shared" si="22"/>
        <v>0.22675736961451246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-0.26441641471403365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0.22572873235315633</v>
      </c>
      <c r="Q11" s="11">
        <f>2*'OddsRatio_working_3-way'!K11*'OddsRatio_working_3-way'!L11*'OddsRatio_working_3-way'!M11</f>
        <v>6.3496127244207112E-2</v>
      </c>
      <c r="R11" s="11">
        <f t="shared" si="23"/>
        <v>0</v>
      </c>
      <c r="S11" s="11">
        <f t="shared" si="24"/>
        <v>-0.85368653302890418</v>
      </c>
      <c r="T11" s="11">
        <f t="shared" si="25"/>
        <v>-0.24013685879856655</v>
      </c>
      <c r="U11" s="11">
        <f>'OddsRatio_working_3-way'!S11-'OddsRatio_working_3-way'!R11^2/3</f>
        <v>-0.85368653302890418</v>
      </c>
      <c r="V11" s="11">
        <f>'OddsRatio_working_3-way'!S11*'OddsRatio_working_3-way'!R11/3-2*'OddsRatio_working_3-way'!R11^3/27-'OddsRatio_working_3-way'!T11</f>
        <v>0.24013685879856655</v>
      </c>
      <c r="W11" s="11">
        <f>'OddsRatio_working_3-way'!V11^2+4*'OddsRatio_working_3-way'!U11^3/27</f>
        <v>-3.4504698866030421E-2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0.15179790003461271</v>
      </c>
      <c r="Y11" s="11">
        <f>IF('OddsRatio_working_3-way'!W11&gt;=0,IF('OddsRatio_working_3-way'!V11+SQRT('OddsRatio_working_3-way'!W11)&gt;0,0,PI()),ACOS('OddsRatio_working_3-way'!V11/(2*'OddsRatio_working_3-way'!X11)))</f>
        <v>0.65839451521398029</v>
      </c>
      <c r="Z11" s="11">
        <f>'OddsRatio_working_3-way'!X11^(1/3)*COS('OddsRatio_working_3-way'!Y11/3)</f>
        <v>0.52064856841997076</v>
      </c>
      <c r="AA11" s="11">
        <f>'OddsRatio_working_3-way'!X11^(1/3)*COS(('OddsRatio_working_3-way'!Y11+2*PI())/3)</f>
        <v>-0.36089980016144474</v>
      </c>
      <c r="AB11" s="11">
        <f>'OddsRatio_working_3-way'!X11^(1/3)*COS(('OddsRatio_working_3-way'!Y11+4*PI())/3)</f>
        <v>-0.15974876825852596</v>
      </c>
      <c r="AC11" s="11">
        <f>'OddsRatio_working_3-way'!X11^(1/3)*SIN('OddsRatio_working_3-way'!Y11/3)</f>
        <v>0.11613460241692114</v>
      </c>
      <c r="AD11" s="11">
        <f>'OddsRatio_working_3-way'!X11^(1/3)*SIN(('OddsRatio_working_3-way'!Y11+2*PI())/3)</f>
        <v>0.39282758548723462</v>
      </c>
      <c r="AE11" s="11">
        <f>'OddsRatio_working_3-way'!X11^(1/3)*SIN(('OddsRatio_working_3-way'!Y11+4*PI())/3)</f>
        <v>-0.50896218790415571</v>
      </c>
      <c r="AF11" s="11">
        <f>-'OddsRatio_working_3-way'!U11/(3*'OddsRatio_working_3-way'!X11^(1/3))*COS(('OddsRatio_working_3-way'!Y11)/3)</f>
        <v>0.52064856841997087</v>
      </c>
      <c r="AG11" s="11">
        <f>-'OddsRatio_working_3-way'!U11/(3*'OddsRatio_working_3-way'!X11^(1/3))*COS(('OddsRatio_working_3-way'!Y11+2*PI())/3)</f>
        <v>-0.36089980016144479</v>
      </c>
      <c r="AH11" s="11">
        <f>-'OddsRatio_working_3-way'!U11/(3*'OddsRatio_working_3-way'!X11^(1/3))*COS(('OddsRatio_working_3-way'!Y11+4*PI())/3)</f>
        <v>-0.15974876825852599</v>
      </c>
      <c r="AI11" s="11">
        <f>'OddsRatio_working_3-way'!U11/(3*'OddsRatio_working_3-way'!X11^(1/3))*SIN(('OddsRatio_working_3-way'!Y11)/3)</f>
        <v>-0.11613460241692117</v>
      </c>
      <c r="AJ11" s="11">
        <f>'OddsRatio_working_3-way'!U11/(3*'OddsRatio_working_3-way'!X11^(1/3))*SIN(('OddsRatio_working_3-way'!Y11+2*PI())/3)</f>
        <v>-0.39282758548723468</v>
      </c>
      <c r="AK11" s="11">
        <f>'OddsRatio_working_3-way'!U11/(3*'OddsRatio_working_3-way'!X11^(1/3))*SIN(('OddsRatio_working_3-way'!Y11+4*PI())/3)</f>
        <v>0.50896218790415582</v>
      </c>
      <c r="AL11" s="11">
        <f>'OddsRatio_working_3-way'!Z11+'OddsRatio_working_3-way'!AF11</f>
        <v>1.0412971368399417</v>
      </c>
      <c r="AM11" s="11">
        <f>'OddsRatio_working_3-way'!AA11+'OddsRatio_working_3-way'!AG11</f>
        <v>-0.72179960032288948</v>
      </c>
      <c r="AN11" s="11">
        <f>'OddsRatio_working_3-way'!AB11+'OddsRatio_working_3-way'!AH11</f>
        <v>-0.31949753651705193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1.0412971368399417</v>
      </c>
      <c r="AS11" s="11">
        <f>IF(('OddsRatio_working_3-way'!X11=0),IF(Q11&gt;0,-Q11^(1/3),(-Q11)^(1/3)),'OddsRatio_working_3-way'!AM11-'OddsRatio_working_3-way'!R11/3)</f>
        <v>-0.72179960032288948</v>
      </c>
      <c r="AT11" s="11">
        <f>IF(('OddsRatio_working_3-way'!X11=0),IF(Q11&gt;0,-Q11^(1/3),(-Q11)^(1/3)),'OddsRatio_working_3-way'!AN11-'OddsRatio_working_3-way'!R11/3)</f>
        <v>-0.31949753651705193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9">
        <f t="shared" si="13"/>
        <v>0.54337164611300859</v>
      </c>
      <c r="E12" s="9">
        <f t="shared" si="14"/>
        <v>0.24817285073550441</v>
      </c>
      <c r="F12" s="9">
        <f t="shared" si="15"/>
        <v>0.20845550315148717</v>
      </c>
      <c r="G12" s="9">
        <f t="shared" si="16"/>
        <v>1.0374827478304127</v>
      </c>
      <c r="H12" s="9">
        <f t="shared" si="17"/>
        <v>1.8403610257426339</v>
      </c>
      <c r="I12" s="9">
        <f t="shared" si="18"/>
        <v>4.0294496236648047</v>
      </c>
      <c r="J12" s="9">
        <f t="shared" si="19"/>
        <v>4.7971868570593106</v>
      </c>
      <c r="K12" s="11">
        <f t="shared" si="20"/>
        <v>0.5524861878453039</v>
      </c>
      <c r="L12" s="11">
        <f t="shared" si="21"/>
        <v>0.25510204081632654</v>
      </c>
      <c r="M12" s="11">
        <f t="shared" si="22"/>
        <v>0.21459227467811159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-0.26181733452634615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0.22350841553039302</v>
      </c>
      <c r="Q12" s="11">
        <f>2*'OddsRatio_working_3-way'!K12*'OddsRatio_working_3-way'!L12*'OddsRatio_working_3-way'!M12</f>
        <v>6.0489422335695008E-2</v>
      </c>
      <c r="R12" s="11">
        <f t="shared" si="23"/>
        <v>0</v>
      </c>
      <c r="S12" s="11">
        <f t="shared" si="24"/>
        <v>-0.85368073865216831</v>
      </c>
      <c r="T12" s="11">
        <f t="shared" si="25"/>
        <v>-0.23103673576513353</v>
      </c>
      <c r="U12" s="11">
        <f>'OddsRatio_working_3-way'!S12-'OddsRatio_working_3-way'!R12^2/3</f>
        <v>-0.85368073865216831</v>
      </c>
      <c r="V12" s="11">
        <f>'OddsRatio_working_3-way'!S12*'OddsRatio_working_3-way'!R12/3-2*'OddsRatio_working_3-way'!R12^3/27-'OddsRatio_working_3-way'!T12</f>
        <v>0.23103673576513353</v>
      </c>
      <c r="W12" s="11">
        <f>'OddsRatio_working_3-way'!V12^2+4*'OddsRatio_working_3-way'!U12^3/27</f>
        <v>-3.8790559746108504E-2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0.15179635455036183</v>
      </c>
      <c r="Y12" s="11">
        <f>IF('OddsRatio_working_3-way'!W12&gt;=0,IF('OddsRatio_working_3-way'!V12+SQRT('OddsRatio_working_3-way'!W12)&gt;0,0,PI()),ACOS('OddsRatio_working_3-way'!V12/(2*'OddsRatio_working_3-way'!X12)))</f>
        <v>0.70592955263721446</v>
      </c>
      <c r="Z12" s="11">
        <f>'OddsRatio_working_3-way'!X12^(1/3)*COS('OddsRatio_working_3-way'!Y12/3)</f>
        <v>0.51874137391520636</v>
      </c>
      <c r="AA12" s="11">
        <f>'OddsRatio_working_3-way'!X12^(1/3)*COS(('OddsRatio_working_3-way'!Y12+2*PI())/3)</f>
        <v>-0.36707734833221423</v>
      </c>
      <c r="AB12" s="11">
        <f>'OddsRatio_working_3-way'!X12^(1/3)*COS(('OddsRatio_working_3-way'!Y12+4*PI())/3)</f>
        <v>-0.151664025582992</v>
      </c>
      <c r="AC12" s="11">
        <f>'OddsRatio_working_3-way'!X12^(1/3)*SIN('OddsRatio_working_3-way'!Y12/3)</f>
        <v>0.12436893987629519</v>
      </c>
      <c r="AD12" s="11">
        <f>'OddsRatio_working_3-way'!X12^(1/3)*SIN(('OddsRatio_working_3-way'!Y12+2*PI())/3)</f>
        <v>0.3870587378664635</v>
      </c>
      <c r="AE12" s="11">
        <f>'OddsRatio_working_3-way'!X12^(1/3)*SIN(('OddsRatio_working_3-way'!Y12+4*PI())/3)</f>
        <v>-0.51142767774275866</v>
      </c>
      <c r="AF12" s="11">
        <f>-'OddsRatio_working_3-way'!U12/(3*'OddsRatio_working_3-way'!X12^(1/3))*COS(('OddsRatio_working_3-way'!Y12)/3)</f>
        <v>0.51874137391520636</v>
      </c>
      <c r="AG12" s="11">
        <f>-'OddsRatio_working_3-way'!U12/(3*'OddsRatio_working_3-way'!X12^(1/3))*COS(('OddsRatio_working_3-way'!Y12+2*PI())/3)</f>
        <v>-0.36707734833221423</v>
      </c>
      <c r="AH12" s="11">
        <f>-'OddsRatio_working_3-way'!U12/(3*'OddsRatio_working_3-way'!X12^(1/3))*COS(('OddsRatio_working_3-way'!Y12+4*PI())/3)</f>
        <v>-0.151664025582992</v>
      </c>
      <c r="AI12" s="11">
        <f>'OddsRatio_working_3-way'!U12/(3*'OddsRatio_working_3-way'!X12^(1/3))*SIN(('OddsRatio_working_3-way'!Y12)/3)</f>
        <v>-0.12436893987629519</v>
      </c>
      <c r="AJ12" s="11">
        <f>'OddsRatio_working_3-way'!U12/(3*'OddsRatio_working_3-way'!X12^(1/3))*SIN(('OddsRatio_working_3-way'!Y12+2*PI())/3)</f>
        <v>-0.3870587378664635</v>
      </c>
      <c r="AK12" s="11">
        <f>'OddsRatio_working_3-way'!U12/(3*'OddsRatio_working_3-way'!X12^(1/3))*SIN(('OddsRatio_working_3-way'!Y12+4*PI())/3)</f>
        <v>0.51142767774275866</v>
      </c>
      <c r="AL12" s="11">
        <f>'OddsRatio_working_3-way'!Z12+'OddsRatio_working_3-way'!AF12</f>
        <v>1.0374827478304127</v>
      </c>
      <c r="AM12" s="11">
        <f>'OddsRatio_working_3-way'!AA12+'OddsRatio_working_3-way'!AG12</f>
        <v>-0.73415469666442845</v>
      </c>
      <c r="AN12" s="11">
        <f>'OddsRatio_working_3-way'!AB12+'OddsRatio_working_3-way'!AH12</f>
        <v>-0.30332805116598399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1.0374827478304127</v>
      </c>
      <c r="AS12" s="11">
        <f>IF(('OddsRatio_working_3-way'!X12=0),IF(Q12&gt;0,-Q12^(1/3),(-Q12)^(1/3)),'OddsRatio_working_3-way'!AM12-'OddsRatio_working_3-way'!R12/3)</f>
        <v>-0.73415469666442845</v>
      </c>
      <c r="AT12" s="11">
        <f>IF(('OddsRatio_working_3-way'!X12=0),IF(Q12&gt;0,-Q12^(1/3),(-Q12)^(1/3)),'OddsRatio_working_3-way'!AN12-'OddsRatio_working_3-way'!R12/3)</f>
        <v>-0.30332805116598399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9">
        <f t="shared" si="13"/>
        <v>0.26546538929968633</v>
      </c>
      <c r="E13" s="9">
        <f t="shared" si="14"/>
        <v>0.24094021920838882</v>
      </c>
      <c r="F13" s="9">
        <f t="shared" si="15"/>
        <v>0.49359439149192497</v>
      </c>
      <c r="G13" s="9">
        <f t="shared" si="16"/>
        <v>1.0363181298083923</v>
      </c>
      <c r="H13" s="9">
        <f t="shared" si="17"/>
        <v>3.7669694065884074</v>
      </c>
      <c r="I13" s="9">
        <f t="shared" si="18"/>
        <v>4.1504071146175123</v>
      </c>
      <c r="J13" s="9">
        <f t="shared" si="19"/>
        <v>2.0259549485103086</v>
      </c>
      <c r="K13" s="11">
        <f t="shared" si="20"/>
        <v>0.27247956403269757</v>
      </c>
      <c r="L13" s="11">
        <f t="shared" si="21"/>
        <v>0.24752475247524752</v>
      </c>
      <c r="M13" s="11">
        <f t="shared" si="22"/>
        <v>0.50251256281407031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-0.27234507986556478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0.22707760075365363</v>
      </c>
      <c r="Q13" s="11">
        <f>2*'OddsRatio_working_3-way'!K13*'OddsRatio_working_3-way'!L13*'OddsRatio_working_3-way'!M13</f>
        <v>6.7784358433926453E-2</v>
      </c>
      <c r="R13" s="11">
        <f t="shared" si="23"/>
        <v>0</v>
      </c>
      <c r="S13" s="11">
        <f t="shared" si="24"/>
        <v>-0.83378631574965067</v>
      </c>
      <c r="T13" s="11">
        <f t="shared" si="25"/>
        <v>-0.24889143753720916</v>
      </c>
      <c r="U13" s="11">
        <f>'OddsRatio_working_3-way'!S13-'OddsRatio_working_3-way'!R13^2/3</f>
        <v>-0.83378631574965067</v>
      </c>
      <c r="V13" s="11">
        <f>'OddsRatio_working_3-way'!S13*'OddsRatio_working_3-way'!R13/3-2*'OddsRatio_working_3-way'!R13^3/27-'OddsRatio_working_3-way'!T13</f>
        <v>0.24889143753720916</v>
      </c>
      <c r="W13" s="11">
        <f>'OddsRatio_working_3-way'!V13^2+4*'OddsRatio_working_3-way'!U13^3/27</f>
        <v>-2.392681974979545E-2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0.14652113109474513</v>
      </c>
      <c r="Y13" s="11">
        <f>IF('OddsRatio_working_3-way'!W13&gt;=0,IF('OddsRatio_working_3-way'!V13+SQRT('OddsRatio_working_3-way'!W13)&gt;0,0,PI()),ACOS('OddsRatio_working_3-way'!V13/(2*'OddsRatio_working_3-way'!X13)))</f>
        <v>0.5560696234337843</v>
      </c>
      <c r="Z13" s="11">
        <f>'OddsRatio_working_3-way'!X13^(1/3)*COS('OddsRatio_working_3-way'!Y13/3)</f>
        <v>0.51815906490419616</v>
      </c>
      <c r="AA13" s="11">
        <f>'OddsRatio_working_3-way'!X13^(1/3)*COS(('OddsRatio_working_3-way'!Y13+2*PI())/3)</f>
        <v>-0.34322206943916195</v>
      </c>
      <c r="AB13" s="11">
        <f>'OddsRatio_working_3-way'!X13^(1/3)*COS(('OddsRatio_working_3-way'!Y13+4*PI())/3)</f>
        <v>-0.17493699546503458</v>
      </c>
      <c r="AC13" s="11">
        <f>'OddsRatio_working_3-way'!X13^(1/3)*SIN('OddsRatio_working_3-way'!Y13/3)</f>
        <v>9.7159432759558739E-2</v>
      </c>
      <c r="AD13" s="11">
        <f>'OddsRatio_working_3-way'!X13^(1/3)*SIN(('OddsRatio_working_3-way'!Y13+2*PI())/3)</f>
        <v>0.40015919702844432</v>
      </c>
      <c r="AE13" s="11">
        <f>'OddsRatio_working_3-way'!X13^(1/3)*SIN(('OddsRatio_working_3-way'!Y13+4*PI())/3)</f>
        <v>-0.4973186297880029</v>
      </c>
      <c r="AF13" s="11">
        <f>-'OddsRatio_working_3-way'!U13/(3*'OddsRatio_working_3-way'!X13^(1/3))*COS(('OddsRatio_working_3-way'!Y13)/3)</f>
        <v>0.51815906490419616</v>
      </c>
      <c r="AG13" s="11">
        <f>-'OddsRatio_working_3-way'!U13/(3*'OddsRatio_working_3-way'!X13^(1/3))*COS(('OddsRatio_working_3-way'!Y13+2*PI())/3)</f>
        <v>-0.34322206943916195</v>
      </c>
      <c r="AH13" s="11">
        <f>-'OddsRatio_working_3-way'!U13/(3*'OddsRatio_working_3-way'!X13^(1/3))*COS(('OddsRatio_working_3-way'!Y13+4*PI())/3)</f>
        <v>-0.17493699546503458</v>
      </c>
      <c r="AI13" s="11">
        <f>'OddsRatio_working_3-way'!U13/(3*'OddsRatio_working_3-way'!X13^(1/3))*SIN(('OddsRatio_working_3-way'!Y13)/3)</f>
        <v>-9.7159432759558739E-2</v>
      </c>
      <c r="AJ13" s="11">
        <f>'OddsRatio_working_3-way'!U13/(3*'OddsRatio_working_3-way'!X13^(1/3))*SIN(('OddsRatio_working_3-way'!Y13+2*PI())/3)</f>
        <v>-0.40015919702844432</v>
      </c>
      <c r="AK13" s="11">
        <f>'OddsRatio_working_3-way'!U13/(3*'OddsRatio_working_3-way'!X13^(1/3))*SIN(('OddsRatio_working_3-way'!Y13+4*PI())/3)</f>
        <v>0.4973186297880029</v>
      </c>
      <c r="AL13" s="11">
        <f>'OddsRatio_working_3-way'!Z13+'OddsRatio_working_3-way'!AF13</f>
        <v>1.0363181298083923</v>
      </c>
      <c r="AM13" s="11">
        <f>'OddsRatio_working_3-way'!AA13+'OddsRatio_working_3-way'!AG13</f>
        <v>-0.6864441388783239</v>
      </c>
      <c r="AN13" s="11">
        <f>'OddsRatio_working_3-way'!AB13+'OddsRatio_working_3-way'!AH13</f>
        <v>-0.34987399093006916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1.0363181298083923</v>
      </c>
      <c r="AS13" s="11">
        <f>IF(('OddsRatio_working_3-way'!X13=0),IF(Q13&gt;0,-Q13^(1/3),(-Q13)^(1/3)),'OddsRatio_working_3-way'!AM13-'OddsRatio_working_3-way'!R13/3)</f>
        <v>-0.6864441388783239</v>
      </c>
      <c r="AT13" s="11">
        <f>IF(('OddsRatio_working_3-way'!X13=0),IF(Q13&gt;0,-Q13^(1/3),(-Q13)^(1/3)),'OddsRatio_working_3-way'!AN13-'OddsRatio_working_3-way'!R13/3)</f>
        <v>-0.34987399093006916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9">
        <f t="shared" si="13"/>
        <v>0.33264379104880731</v>
      </c>
      <c r="E14" s="9">
        <f t="shared" si="14"/>
        <v>0.28066880783832876</v>
      </c>
      <c r="F14" s="9">
        <f t="shared" si="15"/>
        <v>0.38668740111286393</v>
      </c>
      <c r="G14" s="9">
        <f t="shared" si="16"/>
        <v>1.0503763061901941</v>
      </c>
      <c r="H14" s="9">
        <f t="shared" si="17"/>
        <v>3.0062187448232711</v>
      </c>
      <c r="I14" s="9">
        <f t="shared" si="18"/>
        <v>3.5629181871040738</v>
      </c>
      <c r="J14" s="9">
        <f t="shared" si="19"/>
        <v>2.5860682223471931</v>
      </c>
      <c r="K14" s="11">
        <f t="shared" si="20"/>
        <v>0.3436426116838488</v>
      </c>
      <c r="L14" s="11">
        <f t="shared" si="21"/>
        <v>0.29069767441860467</v>
      </c>
      <c r="M14" s="11">
        <f t="shared" si="22"/>
        <v>0.39840637450199207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-0.28007541479570419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0.23322358293191814</v>
      </c>
      <c r="Q14" s="11">
        <f>2*'OddsRatio_working_3-way'!K14*'OddsRatio_working_3-way'!L14*'OddsRatio_working_3-way'!M14</f>
        <v>7.959849246823146E-2</v>
      </c>
      <c r="R14" s="11">
        <f t="shared" si="23"/>
        <v>0</v>
      </c>
      <c r="S14" s="11">
        <f t="shared" si="24"/>
        <v>-0.83271708479674567</v>
      </c>
      <c r="T14" s="11">
        <f t="shared" si="25"/>
        <v>-0.28420378320708051</v>
      </c>
      <c r="U14" s="11">
        <f>'OddsRatio_working_3-way'!S14-'OddsRatio_working_3-way'!R14^2/3</f>
        <v>-0.83271708479674567</v>
      </c>
      <c r="V14" s="11">
        <f>'OddsRatio_working_3-way'!S14*'OddsRatio_working_3-way'!R14/3-2*'OddsRatio_working_3-way'!R14^3/27-'OddsRatio_working_3-way'!T14</f>
        <v>0.28420378320708051</v>
      </c>
      <c r="W14" s="11">
        <f>'OddsRatio_working_3-way'!V14^2+4*'OddsRatio_working_3-way'!U14^3/27</f>
        <v>-4.7720320933652971E-3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0.14623937780449434</v>
      </c>
      <c r="Y14" s="11">
        <f>IF('OddsRatio_working_3-way'!W14&gt;=0,IF('OddsRatio_working_3-way'!V14+SQRT('OddsRatio_working_3-way'!W14)&gt;0,0,PI()),ACOS('OddsRatio_working_3-way'!V14/(2*'OddsRatio_working_3-way'!X14)))</f>
        <v>0.23844071008430312</v>
      </c>
      <c r="Z14" s="11">
        <f>'OddsRatio_working_3-way'!X14^(1/3)*COS('OddsRatio_working_3-way'!Y14/3)</f>
        <v>0.52518815309509714</v>
      </c>
      <c r="AA14" s="11">
        <f>'OddsRatio_working_3-way'!X14^(1/3)*COS(('OddsRatio_working_3-way'!Y14+2*PI())/3)</f>
        <v>-0.29882009048238717</v>
      </c>
      <c r="AB14" s="11">
        <f>'OddsRatio_working_3-way'!X14^(1/3)*COS(('OddsRatio_working_3-way'!Y14+4*PI())/3)</f>
        <v>-0.22636806261271009</v>
      </c>
      <c r="AC14" s="11">
        <f>'OddsRatio_working_3-way'!X14^(1/3)*SIN('OddsRatio_working_3-way'!Y14/3)</f>
        <v>4.1830197793892368E-2</v>
      </c>
      <c r="AD14" s="11">
        <f>'OddsRatio_working_3-way'!X14^(1/3)*SIN(('OddsRatio_working_3-way'!Y14+2*PI())/3)</f>
        <v>0.43391118345003887</v>
      </c>
      <c r="AE14" s="11">
        <f>'OddsRatio_working_3-way'!X14^(1/3)*SIN(('OddsRatio_working_3-way'!Y14+4*PI())/3)</f>
        <v>-0.47574138124393123</v>
      </c>
      <c r="AF14" s="11">
        <f>-'OddsRatio_working_3-way'!U14/(3*'OddsRatio_working_3-way'!X14^(1/3))*COS(('OddsRatio_working_3-way'!Y14)/3)</f>
        <v>0.52518815309509692</v>
      </c>
      <c r="AG14" s="11">
        <f>-'OddsRatio_working_3-way'!U14/(3*'OddsRatio_working_3-way'!X14^(1/3))*COS(('OddsRatio_working_3-way'!Y14+2*PI())/3)</f>
        <v>-0.29882009048238706</v>
      </c>
      <c r="AH14" s="11">
        <f>-'OddsRatio_working_3-way'!U14/(3*'OddsRatio_working_3-way'!X14^(1/3))*COS(('OddsRatio_working_3-way'!Y14+4*PI())/3)</f>
        <v>-0.22636806261271</v>
      </c>
      <c r="AI14" s="11">
        <f>'OddsRatio_working_3-way'!U14/(3*'OddsRatio_working_3-way'!X14^(1/3))*SIN(('OddsRatio_working_3-way'!Y14)/3)</f>
        <v>-4.1830197793892347E-2</v>
      </c>
      <c r="AJ14" s="11">
        <f>'OddsRatio_working_3-way'!U14/(3*'OddsRatio_working_3-way'!X14^(1/3))*SIN(('OddsRatio_working_3-way'!Y14+2*PI())/3)</f>
        <v>-0.43391118345003871</v>
      </c>
      <c r="AK14" s="11">
        <f>'OddsRatio_working_3-way'!U14/(3*'OddsRatio_working_3-way'!X14^(1/3))*SIN(('OddsRatio_working_3-way'!Y14+4*PI())/3)</f>
        <v>0.47574138124393106</v>
      </c>
      <c r="AL14" s="11">
        <f>'OddsRatio_working_3-way'!Z14+'OddsRatio_working_3-way'!AF14</f>
        <v>1.0503763061901941</v>
      </c>
      <c r="AM14" s="11">
        <f>'OddsRatio_working_3-way'!AA14+'OddsRatio_working_3-way'!AG14</f>
        <v>-0.59764018096477423</v>
      </c>
      <c r="AN14" s="11">
        <f>'OddsRatio_working_3-way'!AB14+'OddsRatio_working_3-way'!AH14</f>
        <v>-0.45273612522542006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1.0503763061901941</v>
      </c>
      <c r="AS14" s="11">
        <f>IF(('OddsRatio_working_3-way'!X14=0),IF(Q14&gt;0,-Q14^(1/3),(-Q14)^(1/3)),'OddsRatio_working_3-way'!AM14-'OddsRatio_working_3-way'!R14/3)</f>
        <v>-0.59764018096477423</v>
      </c>
      <c r="AT14" s="11">
        <f>IF(('OddsRatio_working_3-way'!X14=0),IF(Q14&gt;0,-Q14^(1/3),(-Q14)^(1/3)),'OddsRatio_working_3-way'!AN14-'OddsRatio_working_3-way'!R14/3)</f>
        <v>-0.45273612522542006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9">
        <f t="shared" si="13"/>
        <v>0.34064697828260615</v>
      </c>
      <c r="E15" s="9">
        <f t="shared" si="14"/>
        <v>0.26229592739954272</v>
      </c>
      <c r="F15" s="9">
        <f t="shared" si="15"/>
        <v>0.39705709431785119</v>
      </c>
      <c r="G15" s="9">
        <f t="shared" si="16"/>
        <v>1.0693869625660071</v>
      </c>
      <c r="H15" s="9">
        <f t="shared" si="17"/>
        <v>2.9355904022444728</v>
      </c>
      <c r="I15" s="9">
        <f t="shared" si="18"/>
        <v>3.8124877115485987</v>
      </c>
      <c r="J15" s="9">
        <f t="shared" si="19"/>
        <v>2.5185294868437293</v>
      </c>
      <c r="K15" s="11">
        <f t="shared" si="20"/>
        <v>0.35587188612099646</v>
      </c>
      <c r="L15" s="11">
        <f t="shared" si="21"/>
        <v>0.27548209366391185</v>
      </c>
      <c r="M15" s="11">
        <f t="shared" si="22"/>
        <v>0.41322314049586778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-0.27383840517411462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0.23739376325262837</v>
      </c>
      <c r="Q15" s="11">
        <f>2*'OddsRatio_working_3-way'!K15*'OddsRatio_working_3-way'!L15*'OddsRatio_working_3-way'!M15</f>
        <v>8.1021762202262246E-2</v>
      </c>
      <c r="R15" s="11">
        <f t="shared" si="23"/>
        <v>0</v>
      </c>
      <c r="S15" s="11">
        <f t="shared" si="24"/>
        <v>-0.86691186760924333</v>
      </c>
      <c r="T15" s="11">
        <f t="shared" si="25"/>
        <v>-0.29587435754581681</v>
      </c>
      <c r="U15" s="11">
        <f>'OddsRatio_working_3-way'!S15-'OddsRatio_working_3-way'!R15^2/3</f>
        <v>-0.86691186760924333</v>
      </c>
      <c r="V15" s="11">
        <f>'OddsRatio_working_3-way'!S15*'OddsRatio_working_3-way'!R15/3-2*'OddsRatio_working_3-way'!R15^3/27-'OddsRatio_working_3-way'!T15</f>
        <v>0.29587435754581681</v>
      </c>
      <c r="W15" s="11">
        <f>'OddsRatio_working_3-way'!V15^2+4*'OddsRatio_working_3-way'!U15^3/27</f>
        <v>-8.9791999181218357E-3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0.1553390126234164</v>
      </c>
      <c r="Y15" s="11">
        <f>IF('OddsRatio_working_3-way'!W15&gt;=0,IF('OddsRatio_working_3-way'!V15+SQRT('OddsRatio_working_3-way'!W15)&gt;0,0,PI()),ACOS('OddsRatio_working_3-way'!V15/(2*'OddsRatio_working_3-way'!X15)))</f>
        <v>0.30994465703251572</v>
      </c>
      <c r="Z15" s="11">
        <f>'OddsRatio_working_3-way'!X15^(1/3)*COS('OddsRatio_working_3-way'!Y15/3)</f>
        <v>0.53469348128300354</v>
      </c>
      <c r="AA15" s="11">
        <f>'OddsRatio_working_3-way'!X15^(1/3)*COS(('OddsRatio_working_3-way'!Y15+2*PI())/3)</f>
        <v>-0.31535848615661133</v>
      </c>
      <c r="AB15" s="11">
        <f>'OddsRatio_working_3-way'!X15^(1/3)*COS(('OddsRatio_working_3-way'!Y15+4*PI())/3)</f>
        <v>-0.21933499512639212</v>
      </c>
      <c r="AC15" s="11">
        <f>'OddsRatio_working_3-way'!X15^(1/3)*SIN('OddsRatio_working_3-way'!Y15/3)</f>
        <v>5.5439188394824729E-2</v>
      </c>
      <c r="AD15" s="11">
        <f>'OddsRatio_working_3-way'!X15^(1/3)*SIN(('OddsRatio_working_3-way'!Y15+2*PI())/3)</f>
        <v>0.43533854383160803</v>
      </c>
      <c r="AE15" s="11">
        <f>'OddsRatio_working_3-way'!X15^(1/3)*SIN(('OddsRatio_working_3-way'!Y15+4*PI())/3)</f>
        <v>-0.49077773222643267</v>
      </c>
      <c r="AF15" s="11">
        <f>-'OddsRatio_working_3-way'!U15/(3*'OddsRatio_working_3-way'!X15^(1/3))*COS(('OddsRatio_working_3-way'!Y15)/3)</f>
        <v>0.53469348128300342</v>
      </c>
      <c r="AG15" s="11">
        <f>-'OddsRatio_working_3-way'!U15/(3*'OddsRatio_working_3-way'!X15^(1/3))*COS(('OddsRatio_working_3-way'!Y15+2*PI())/3)</f>
        <v>-0.31535848615661127</v>
      </c>
      <c r="AH15" s="11">
        <f>-'OddsRatio_working_3-way'!U15/(3*'OddsRatio_working_3-way'!X15^(1/3))*COS(('OddsRatio_working_3-way'!Y15+4*PI())/3)</f>
        <v>-0.21933499512639207</v>
      </c>
      <c r="AI15" s="11">
        <f>'OddsRatio_working_3-way'!U15/(3*'OddsRatio_working_3-way'!X15^(1/3))*SIN(('OddsRatio_working_3-way'!Y15)/3)</f>
        <v>-5.5439188394824715E-2</v>
      </c>
      <c r="AJ15" s="11">
        <f>'OddsRatio_working_3-way'!U15/(3*'OddsRatio_working_3-way'!X15^(1/3))*SIN(('OddsRatio_working_3-way'!Y15+2*PI())/3)</f>
        <v>-0.43533854383160792</v>
      </c>
      <c r="AK15" s="11">
        <f>'OddsRatio_working_3-way'!U15/(3*'OddsRatio_working_3-way'!X15^(1/3))*SIN(('OddsRatio_working_3-way'!Y15+4*PI())/3)</f>
        <v>0.49077773222643256</v>
      </c>
      <c r="AL15" s="11">
        <f>'OddsRatio_working_3-way'!Z15+'OddsRatio_working_3-way'!AF15</f>
        <v>1.0693869625660071</v>
      </c>
      <c r="AM15" s="11">
        <f>'OddsRatio_working_3-way'!AA15+'OddsRatio_working_3-way'!AG15</f>
        <v>-0.63071697231322266</v>
      </c>
      <c r="AN15" s="11">
        <f>'OddsRatio_working_3-way'!AB15+'OddsRatio_working_3-way'!AH15</f>
        <v>-0.43866999025278419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1.0693869625660071</v>
      </c>
      <c r="AS15" s="11">
        <f>IF(('OddsRatio_working_3-way'!X15=0),IF(Q15&gt;0,-Q15^(1/3),(-Q15)^(1/3)),'OddsRatio_working_3-way'!AM15-'OddsRatio_working_3-way'!R15/3)</f>
        <v>-0.63071697231322266</v>
      </c>
      <c r="AT15" s="11">
        <f>IF(('OddsRatio_working_3-way'!X15=0),IF(Q15&gt;0,-Q15^(1/3),(-Q15)^(1/3)),'OddsRatio_working_3-way'!AN15-'OddsRatio_working_3-way'!R15/3)</f>
        <v>-0.43866999025278419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9">
        <f t="shared" si="13"/>
        <v>0.36091430728299601</v>
      </c>
      <c r="E16" s="9">
        <f t="shared" si="14"/>
        <v>0.29410895396807613</v>
      </c>
      <c r="F16" s="9">
        <f t="shared" si="15"/>
        <v>0.34497673874892787</v>
      </c>
      <c r="G16" s="9">
        <f t="shared" si="16"/>
        <v>1.0667113311552554</v>
      </c>
      <c r="H16" s="9">
        <f t="shared" si="17"/>
        <v>2.7707408097177244</v>
      </c>
      <c r="I16" s="9">
        <f t="shared" si="18"/>
        <v>3.4001004950993243</v>
      </c>
      <c r="J16" s="9">
        <f t="shared" si="19"/>
        <v>2.8987461694563539</v>
      </c>
      <c r="K16" s="11">
        <f t="shared" si="20"/>
        <v>0.37593984962406013</v>
      </c>
      <c r="L16" s="11">
        <f t="shared" si="21"/>
        <v>0.30769230769230771</v>
      </c>
      <c r="M16" s="11">
        <f t="shared" si="22"/>
        <v>0.35971223021582738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-0.27663097977372875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0.23675680623806336</v>
      </c>
      <c r="Q16" s="11">
        <f>2*'OddsRatio_working_3-way'!K16*'OddsRatio_working_3-way'!L16*'OddsRatio_working_3-way'!M16</f>
        <v>8.3218561067860589E-2</v>
      </c>
      <c r="R16" s="11">
        <f t="shared" si="23"/>
        <v>0</v>
      </c>
      <c r="S16" s="11">
        <f t="shared" si="24"/>
        <v>-0.85585788848277011</v>
      </c>
      <c r="T16" s="11">
        <f t="shared" si="25"/>
        <v>-0.30082878329798596</v>
      </c>
      <c r="U16" s="11">
        <f>'OddsRatio_working_3-way'!S16-'OddsRatio_working_3-way'!R16^2/3</f>
        <v>-0.85585788848277011</v>
      </c>
      <c r="V16" s="11">
        <f>'OddsRatio_working_3-way'!S16*'OddsRatio_working_3-way'!R16/3-2*'OddsRatio_working_3-way'!R16^3/27-'OddsRatio_working_3-way'!T16</f>
        <v>0.30082878329798596</v>
      </c>
      <c r="W16" s="11">
        <f>'OddsRatio_working_3-way'!V16^2+4*'OddsRatio_working_3-way'!U16^3/27</f>
        <v>-2.3775508706501275E-3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0.1523774160851902</v>
      </c>
      <c r="Y16" s="11">
        <f>IF('OddsRatio_working_3-way'!W16&gt;=0,IF('OddsRatio_working_3-way'!V16+SQRT('OddsRatio_working_3-way'!W16)&gt;0,0,PI()),ACOS('OddsRatio_working_3-way'!V16/(2*'OddsRatio_working_3-way'!X16)))</f>
        <v>0.16068853524816173</v>
      </c>
      <c r="Z16" s="11">
        <f>'OddsRatio_working_3-way'!X16^(1/3)*COS('OddsRatio_working_3-way'!Y16/3)</f>
        <v>0.53335566557762759</v>
      </c>
      <c r="AA16" s="11">
        <f>'OddsRatio_working_3-way'!X16^(1/3)*COS(('OddsRatio_working_3-way'!Y16+2*PI())/3)</f>
        <v>-0.29144217444929121</v>
      </c>
      <c r="AB16" s="11">
        <f>'OddsRatio_working_3-way'!X16^(1/3)*COS(('OddsRatio_working_3-way'!Y16+4*PI())/3)</f>
        <v>-0.2419134911283361</v>
      </c>
      <c r="AC16" s="11">
        <f>'OddsRatio_working_3-way'!X16^(1/3)*SIN('OddsRatio_working_3-way'!Y16/3)</f>
        <v>2.8595398647961099E-2</v>
      </c>
      <c r="AD16" s="11">
        <f>'OddsRatio_working_3-way'!X16^(1/3)*SIN(('OddsRatio_working_3-way'!Y16+2*PI())/3)</f>
        <v>0.44760185631860255</v>
      </c>
      <c r="AE16" s="11">
        <f>'OddsRatio_working_3-way'!X16^(1/3)*SIN(('OddsRatio_working_3-way'!Y16+4*PI())/3)</f>
        <v>-0.47619725496656362</v>
      </c>
      <c r="AF16" s="11">
        <f>-'OddsRatio_working_3-way'!U16/(3*'OddsRatio_working_3-way'!X16^(1/3))*COS(('OddsRatio_working_3-way'!Y16)/3)</f>
        <v>0.5333556655776277</v>
      </c>
      <c r="AG16" s="11">
        <f>-'OddsRatio_working_3-way'!U16/(3*'OddsRatio_working_3-way'!X16^(1/3))*COS(('OddsRatio_working_3-way'!Y16+2*PI())/3)</f>
        <v>-0.29144217444929127</v>
      </c>
      <c r="AH16" s="11">
        <f>-'OddsRatio_working_3-way'!U16/(3*'OddsRatio_working_3-way'!X16^(1/3))*COS(('OddsRatio_working_3-way'!Y16+4*PI())/3)</f>
        <v>-0.24191349112833616</v>
      </c>
      <c r="AI16" s="11">
        <f>'OddsRatio_working_3-way'!U16/(3*'OddsRatio_working_3-way'!X16^(1/3))*SIN(('OddsRatio_working_3-way'!Y16)/3)</f>
        <v>-2.8595398647961106E-2</v>
      </c>
      <c r="AJ16" s="11">
        <f>'OddsRatio_working_3-way'!U16/(3*'OddsRatio_working_3-way'!X16^(1/3))*SIN(('OddsRatio_working_3-way'!Y16+2*PI())/3)</f>
        <v>-0.44760185631860261</v>
      </c>
      <c r="AK16" s="11">
        <f>'OddsRatio_working_3-way'!U16/(3*'OddsRatio_working_3-way'!X16^(1/3))*SIN(('OddsRatio_working_3-way'!Y16+4*PI())/3)</f>
        <v>0.47619725496656373</v>
      </c>
      <c r="AL16" s="11">
        <f>'OddsRatio_working_3-way'!Z16+'OddsRatio_working_3-way'!AF16</f>
        <v>1.0667113311552554</v>
      </c>
      <c r="AM16" s="11">
        <f>'OddsRatio_working_3-way'!AA16+'OddsRatio_working_3-way'!AG16</f>
        <v>-0.58288434889858243</v>
      </c>
      <c r="AN16" s="11">
        <f>'OddsRatio_working_3-way'!AB16+'OddsRatio_working_3-way'!AH16</f>
        <v>-0.48382698225667226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1.0667113311552554</v>
      </c>
      <c r="AS16" s="11">
        <f>IF(('OddsRatio_working_3-way'!X16=0),IF(Q16&gt;0,-Q16^(1/3),(-Q16)^(1/3)),'OddsRatio_working_3-way'!AM16-'OddsRatio_working_3-way'!R16/3)</f>
        <v>-0.58288434889858243</v>
      </c>
      <c r="AT16" s="11">
        <f>IF(('OddsRatio_working_3-way'!X16=0),IF(Q16&gt;0,-Q16^(1/3),(-Q16)^(1/3)),'OddsRatio_working_3-way'!AN16-'OddsRatio_working_3-way'!R16/3)</f>
        <v>-0.48382698225667226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9">
        <f t="shared" si="13"/>
        <v>0.32545643390698986</v>
      </c>
      <c r="E17" s="9">
        <f t="shared" si="14"/>
        <v>0.27725521673785497</v>
      </c>
      <c r="F17" s="9">
        <f t="shared" si="15"/>
        <v>0.39728834935515511</v>
      </c>
      <c r="G17" s="9">
        <f t="shared" si="16"/>
        <v>1.0683545719040115</v>
      </c>
      <c r="H17" s="9">
        <f t="shared" si="17"/>
        <v>3.072607869493782</v>
      </c>
      <c r="I17" s="9">
        <f t="shared" si="18"/>
        <v>3.6067851554457886</v>
      </c>
      <c r="J17" s="9">
        <f t="shared" si="19"/>
        <v>2.5170634921036963</v>
      </c>
      <c r="K17" s="11">
        <f t="shared" si="20"/>
        <v>0.3401360544217687</v>
      </c>
      <c r="L17" s="11">
        <f t="shared" si="21"/>
        <v>0.29069767441860467</v>
      </c>
      <c r="M17" s="11">
        <f t="shared" si="22"/>
        <v>0.41322314049586778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-0.2746368199403536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0.23697735869285247</v>
      </c>
      <c r="Q17" s="11">
        <f>2*'OddsRatio_working_3-way'!K17*'OddsRatio_working_3-way'!L17*'OddsRatio_working_3-way'!M17</f>
        <v>8.1716330583742239E-2</v>
      </c>
      <c r="R17" s="11">
        <f t="shared" si="23"/>
        <v>0</v>
      </c>
      <c r="S17" s="11">
        <f t="shared" si="24"/>
        <v>-0.86287541031213466</v>
      </c>
      <c r="T17" s="11">
        <f t="shared" si="25"/>
        <v>-0.29754324493521889</v>
      </c>
      <c r="U17" s="11">
        <f>'OddsRatio_working_3-way'!S17-'OddsRatio_working_3-way'!R17^2/3</f>
        <v>-0.86287541031213466</v>
      </c>
      <c r="V17" s="11">
        <f>'OddsRatio_working_3-way'!S17*'OddsRatio_working_3-way'!R17/3-2*'OddsRatio_working_3-way'!R17^3/27-'OddsRatio_working_3-way'!T17</f>
        <v>0.29754324493521889</v>
      </c>
      <c r="W17" s="11">
        <f>'OddsRatio_working_3-way'!V17^2+4*'OddsRatio_working_3-way'!U17^3/27</f>
        <v>-6.6468789599872929E-3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0.15425535774047441</v>
      </c>
      <c r="Y17" s="11">
        <f>IF('OddsRatio_working_3-way'!W17&gt;=0,IF('OddsRatio_working_3-way'!V17+SQRT('OddsRatio_working_3-way'!W17)&gt;0,0,PI()),ACOS('OddsRatio_working_3-way'!V17/(2*'OddsRatio_working_3-way'!X17)))</f>
        <v>0.26744110963025269</v>
      </c>
      <c r="Z17" s="11">
        <f>'OddsRatio_working_3-way'!X17^(1/3)*COS('OddsRatio_working_3-way'!Y17/3)</f>
        <v>0.53417728595200575</v>
      </c>
      <c r="AA17" s="11">
        <f>'OddsRatio_working_3-way'!X17^(1/3)*COS(('OddsRatio_working_3-way'!Y17+2*PI())/3)</f>
        <v>-0.30843864851101488</v>
      </c>
      <c r="AB17" s="11">
        <f>'OddsRatio_working_3-way'!X17^(1/3)*COS(('OddsRatio_working_3-way'!Y17+4*PI())/3)</f>
        <v>-0.22573863744099093</v>
      </c>
      <c r="AC17" s="11">
        <f>'OddsRatio_working_3-way'!X17^(1/3)*SIN('OddsRatio_working_3-way'!Y17/3)</f>
        <v>4.7746873653263459E-2</v>
      </c>
      <c r="AD17" s="11">
        <f>'OddsRatio_working_3-way'!X17^(1/3)*SIN(('OddsRatio_working_3-way'!Y17+2*PI())/3)</f>
        <v>0.43873766293242961</v>
      </c>
      <c r="AE17" s="11">
        <f>'OddsRatio_working_3-way'!X17^(1/3)*SIN(('OddsRatio_working_3-way'!Y17+4*PI())/3)</f>
        <v>-0.48648453658569296</v>
      </c>
      <c r="AF17" s="11">
        <f>-'OddsRatio_working_3-way'!U17/(3*'OddsRatio_working_3-way'!X17^(1/3))*COS(('OddsRatio_working_3-way'!Y17)/3)</f>
        <v>0.53417728595200564</v>
      </c>
      <c r="AG17" s="11">
        <f>-'OddsRatio_working_3-way'!U17/(3*'OddsRatio_working_3-way'!X17^(1/3))*COS(('OddsRatio_working_3-way'!Y17+2*PI())/3)</f>
        <v>-0.30843864851101482</v>
      </c>
      <c r="AH17" s="11">
        <f>-'OddsRatio_working_3-way'!U17/(3*'OddsRatio_working_3-way'!X17^(1/3))*COS(('OddsRatio_working_3-way'!Y17+4*PI())/3)</f>
        <v>-0.2257386374409909</v>
      </c>
      <c r="AI17" s="11">
        <f>'OddsRatio_working_3-way'!U17/(3*'OddsRatio_working_3-way'!X17^(1/3))*SIN(('OddsRatio_working_3-way'!Y17)/3)</f>
        <v>-4.7746873653263446E-2</v>
      </c>
      <c r="AJ17" s="11">
        <f>'OddsRatio_working_3-way'!U17/(3*'OddsRatio_working_3-way'!X17^(1/3))*SIN(('OddsRatio_working_3-way'!Y17+2*PI())/3)</f>
        <v>-0.4387376629324295</v>
      </c>
      <c r="AK17" s="11">
        <f>'OddsRatio_working_3-way'!U17/(3*'OddsRatio_working_3-way'!X17^(1/3))*SIN(('OddsRatio_working_3-way'!Y17+4*PI())/3)</f>
        <v>0.48648453658569285</v>
      </c>
      <c r="AL17" s="11">
        <f>'OddsRatio_working_3-way'!Z17+'OddsRatio_working_3-way'!AF17</f>
        <v>1.0683545719040115</v>
      </c>
      <c r="AM17" s="11">
        <f>'OddsRatio_working_3-way'!AA17+'OddsRatio_working_3-way'!AG17</f>
        <v>-0.61687729702202976</v>
      </c>
      <c r="AN17" s="11">
        <f>'OddsRatio_working_3-way'!AB17+'OddsRatio_working_3-way'!AH17</f>
        <v>-0.45147727488198186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1.0683545719040115</v>
      </c>
      <c r="AS17" s="11">
        <f>IF(('OddsRatio_working_3-way'!X17=0),IF(Q17&gt;0,-Q17^(1/3),(-Q17)^(1/3)),'OddsRatio_working_3-way'!AM17-'OddsRatio_working_3-way'!R17/3)</f>
        <v>-0.61687729702202976</v>
      </c>
      <c r="AT17" s="11">
        <f>IF(('OddsRatio_working_3-way'!X17=0),IF(Q17&gt;0,-Q17^(1/3),(-Q17)^(1/3)),'OddsRatio_working_3-way'!AN17-'OddsRatio_working_3-way'!R17/3)</f>
        <v>-0.45147727488198186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9">
        <f t="shared" si="13"/>
        <v>0.22675151234664831</v>
      </c>
      <c r="E18" s="9">
        <f t="shared" si="14"/>
        <v>0.26792454630515761</v>
      </c>
      <c r="F18" s="9">
        <f t="shared" si="15"/>
        <v>0.50532394134819381</v>
      </c>
      <c r="G18" s="9">
        <f t="shared" si="16"/>
        <v>1.0757457147235499</v>
      </c>
      <c r="H18" s="9">
        <f t="shared" si="17"/>
        <v>4.4101139156736533</v>
      </c>
      <c r="I18" s="9">
        <f t="shared" si="18"/>
        <v>3.7323941153978164</v>
      </c>
      <c r="J18" s="9">
        <f t="shared" si="19"/>
        <v>1.978928600398431</v>
      </c>
      <c r="K18" s="11">
        <f t="shared" si="20"/>
        <v>0.23980815347721823</v>
      </c>
      <c r="L18" s="11">
        <f t="shared" si="21"/>
        <v>0.2824858757062147</v>
      </c>
      <c r="M18" s="11">
        <f t="shared" si="22"/>
        <v>0.52356020942408377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-0.25987331529753566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0.23479308664169918</v>
      </c>
      <c r="Q18" s="11">
        <f>2*'OddsRatio_working_3-way'!K18*'OddsRatio_working_3-way'!L18*'OddsRatio_working_3-way'!M18</f>
        <v>7.0934467263353229E-2</v>
      </c>
      <c r="R18" s="11">
        <f t="shared" si="23"/>
        <v>0</v>
      </c>
      <c r="S18" s="11">
        <f t="shared" si="24"/>
        <v>-0.90349055797775357</v>
      </c>
      <c r="T18" s="11">
        <f t="shared" si="25"/>
        <v>-0.27295787250083192</v>
      </c>
      <c r="U18" s="11">
        <f>'OddsRatio_working_3-way'!S18-'OddsRatio_working_3-way'!R18^2/3</f>
        <v>-0.90349055797775357</v>
      </c>
      <c r="V18" s="11">
        <f>'OddsRatio_working_3-way'!S18*'OddsRatio_working_3-way'!R18/3-2*'OddsRatio_working_3-way'!R18^3/27-'OddsRatio_working_3-way'!T18</f>
        <v>0.27295787250083192</v>
      </c>
      <c r="W18" s="11">
        <f>'OddsRatio_working_3-way'!V18^2+4*'OddsRatio_working_3-way'!U18^3/27</f>
        <v>-3.4755480610393144E-2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0.16527362219254285</v>
      </c>
      <c r="Y18" s="11">
        <f>IF('OddsRatio_working_3-way'!W18&gt;=0,IF('OddsRatio_working_3-way'!V18+SQRT('OddsRatio_working_3-way'!W18)&gt;0,0,PI()),ACOS('OddsRatio_working_3-way'!V18/(2*'OddsRatio_working_3-way'!X18)))</f>
        <v>0.59922020215172678</v>
      </c>
      <c r="Z18" s="11">
        <f>'OddsRatio_working_3-way'!X18^(1/3)*COS('OddsRatio_working_3-way'!Y18/3)</f>
        <v>0.53787285736177493</v>
      </c>
      <c r="AA18" s="11">
        <f>'OddsRatio_working_3-way'!X18^(1/3)*COS(('OddsRatio_working_3-way'!Y18+2*PI())/3)</f>
        <v>-0.3632350579368222</v>
      </c>
      <c r="AB18" s="11">
        <f>'OddsRatio_working_3-way'!X18^(1/3)*COS(('OddsRatio_working_3-way'!Y18+4*PI())/3)</f>
        <v>-0.17463779942495283</v>
      </c>
      <c r="AC18" s="11">
        <f>'OddsRatio_working_3-way'!X18^(1/3)*SIN('OddsRatio_working_3-way'!Y18/3)</f>
        <v>0.1088866779702532</v>
      </c>
      <c r="AD18" s="11">
        <f>'OddsRatio_working_3-way'!X18^(1/3)*SIN(('OddsRatio_working_3-way'!Y18+2*PI())/3)</f>
        <v>0.41136821949629426</v>
      </c>
      <c r="AE18" s="11">
        <f>'OddsRatio_working_3-way'!X18^(1/3)*SIN(('OddsRatio_working_3-way'!Y18+4*PI())/3)</f>
        <v>-0.52025489746654752</v>
      </c>
      <c r="AF18" s="11">
        <f>-'OddsRatio_working_3-way'!U18/(3*'OddsRatio_working_3-way'!X18^(1/3))*COS(('OddsRatio_working_3-way'!Y18)/3)</f>
        <v>0.53787285736177493</v>
      </c>
      <c r="AG18" s="11">
        <f>-'OddsRatio_working_3-way'!U18/(3*'OddsRatio_working_3-way'!X18^(1/3))*COS(('OddsRatio_working_3-way'!Y18+2*PI())/3)</f>
        <v>-0.3632350579368222</v>
      </c>
      <c r="AH18" s="11">
        <f>-'OddsRatio_working_3-way'!U18/(3*'OddsRatio_working_3-way'!X18^(1/3))*COS(('OddsRatio_working_3-way'!Y18+4*PI())/3)</f>
        <v>-0.17463779942495283</v>
      </c>
      <c r="AI18" s="11">
        <f>'OddsRatio_working_3-way'!U18/(3*'OddsRatio_working_3-way'!X18^(1/3))*SIN(('OddsRatio_working_3-way'!Y18)/3)</f>
        <v>-0.1088866779702532</v>
      </c>
      <c r="AJ18" s="11">
        <f>'OddsRatio_working_3-way'!U18/(3*'OddsRatio_working_3-way'!X18^(1/3))*SIN(('OddsRatio_working_3-way'!Y18+2*PI())/3)</f>
        <v>-0.41136821949629426</v>
      </c>
      <c r="AK18" s="11">
        <f>'OddsRatio_working_3-way'!U18/(3*'OddsRatio_working_3-way'!X18^(1/3))*SIN(('OddsRatio_working_3-way'!Y18+4*PI())/3)</f>
        <v>0.52025489746654752</v>
      </c>
      <c r="AL18" s="11">
        <f>'OddsRatio_working_3-way'!Z18+'OddsRatio_working_3-way'!AF18</f>
        <v>1.0757457147235499</v>
      </c>
      <c r="AM18" s="11">
        <f>'OddsRatio_working_3-way'!AA18+'OddsRatio_working_3-way'!AG18</f>
        <v>-0.72647011587364441</v>
      </c>
      <c r="AN18" s="11">
        <f>'OddsRatio_working_3-way'!AB18+'OddsRatio_working_3-way'!AH18</f>
        <v>-0.34927559884990567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1.0757457147235499</v>
      </c>
      <c r="AS18" s="11">
        <f>IF(('OddsRatio_working_3-way'!X18=0),IF(Q18&gt;0,-Q18^(1/3),(-Q18)^(1/3)),'OddsRatio_working_3-way'!AM18-'OddsRatio_working_3-way'!R18/3)</f>
        <v>-0.72647011587364441</v>
      </c>
      <c r="AT18" s="11">
        <f>IF(('OddsRatio_working_3-way'!X18=0),IF(Q18&gt;0,-Q18^(1/3),(-Q18)^(1/3)),'OddsRatio_working_3-way'!AN18-'OddsRatio_working_3-way'!R18/3)</f>
        <v>-0.34927559884990567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9">
        <f t="shared" si="13"/>
        <v>0.29080051087438263</v>
      </c>
      <c r="E19" s="9">
        <f t="shared" si="14"/>
        <v>0.260786725511924</v>
      </c>
      <c r="F19" s="9">
        <f t="shared" si="15"/>
        <v>0.44841276361369342</v>
      </c>
      <c r="G19" s="9">
        <f t="shared" si="16"/>
        <v>1.0696418880969616</v>
      </c>
      <c r="H19" s="9">
        <f t="shared" si="17"/>
        <v>3.4387835048610729</v>
      </c>
      <c r="I19" s="9">
        <f t="shared" si="18"/>
        <v>3.8345510034569488</v>
      </c>
      <c r="J19" s="9">
        <f t="shared" si="19"/>
        <v>2.2300881713115057</v>
      </c>
      <c r="K19" s="11">
        <f t="shared" si="20"/>
        <v>0.3048780487804878</v>
      </c>
      <c r="L19" s="11">
        <f t="shared" si="21"/>
        <v>0.27397260273972601</v>
      </c>
      <c r="M19" s="11">
        <f t="shared" si="22"/>
        <v>0.46511627906976744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-0.26994382240732262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0.23621007156232754</v>
      </c>
      <c r="Q19" s="11">
        <f>2*'OddsRatio_working_3-way'!K19*'OddsRatio_working_3-way'!L19*'OddsRatio_working_3-way'!M19</f>
        <v>7.7700681434976174E-2</v>
      </c>
      <c r="R19" s="11">
        <f t="shared" si="23"/>
        <v>0</v>
      </c>
      <c r="S19" s="11">
        <f t="shared" si="24"/>
        <v>-0.87503418102269559</v>
      </c>
      <c r="T19" s="11">
        <f t="shared" si="25"/>
        <v>-0.28784019112588677</v>
      </c>
      <c r="U19" s="11">
        <f>'OddsRatio_working_3-way'!S19-'OddsRatio_working_3-way'!R19^2/3</f>
        <v>-0.87503418102269559</v>
      </c>
      <c r="V19" s="11">
        <f>'OddsRatio_working_3-way'!S19*'OddsRatio_working_3-way'!R19/3-2*'OddsRatio_working_3-way'!R19^3/27-'OddsRatio_working_3-way'!T19</f>
        <v>0.28784019112588677</v>
      </c>
      <c r="W19" s="11">
        <f>'OddsRatio_working_3-way'!V19^2+4*'OddsRatio_working_3-way'!U19^3/27</f>
        <v>-1.6407341054604452E-2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0.15752723310747849</v>
      </c>
      <c r="Y19" s="11">
        <f>IF('OddsRatio_working_3-way'!W19&gt;=0,IF('OddsRatio_working_3-way'!V19+SQRT('OddsRatio_working_3-way'!W19)&gt;0,0,PI()),ACOS('OddsRatio_working_3-way'!V19/(2*'OddsRatio_working_3-way'!X19)))</f>
        <v>0.41869470082018734</v>
      </c>
      <c r="Z19" s="11">
        <f>'OddsRatio_working_3-way'!X19^(1/3)*COS('OddsRatio_working_3-way'!Y19/3)</f>
        <v>0.5348209440484808</v>
      </c>
      <c r="AA19" s="11">
        <f>'OddsRatio_working_3-way'!X19^(1/3)*COS(('OddsRatio_working_3-way'!Y19+2*PI())/3)</f>
        <v>-0.33247554415201719</v>
      </c>
      <c r="AB19" s="11">
        <f>'OddsRatio_working_3-way'!X19^(1/3)*COS(('OddsRatio_working_3-way'!Y19+4*PI())/3)</f>
        <v>-0.20234539989646344</v>
      </c>
      <c r="AC19" s="11">
        <f>'OddsRatio_working_3-way'!X19^(1/3)*SIN('OddsRatio_working_3-way'!Y19/3)</f>
        <v>7.5130673815628796E-2</v>
      </c>
      <c r="AD19" s="11">
        <f>'OddsRatio_working_3-way'!X19^(1/3)*SIN(('OddsRatio_working_3-way'!Y19+2*PI())/3)</f>
        <v>0.42560318711414585</v>
      </c>
      <c r="AE19" s="11">
        <f>'OddsRatio_working_3-way'!X19^(1/3)*SIN(('OddsRatio_working_3-way'!Y19+4*PI())/3)</f>
        <v>-0.50073386092977457</v>
      </c>
      <c r="AF19" s="11">
        <f>-'OddsRatio_working_3-way'!U19/(3*'OddsRatio_working_3-way'!X19^(1/3))*COS(('OddsRatio_working_3-way'!Y19)/3)</f>
        <v>0.53482094404848068</v>
      </c>
      <c r="AG19" s="11">
        <f>-'OddsRatio_working_3-way'!U19/(3*'OddsRatio_working_3-way'!X19^(1/3))*COS(('OddsRatio_working_3-way'!Y19+2*PI())/3)</f>
        <v>-0.33247554415201713</v>
      </c>
      <c r="AH19" s="11">
        <f>-'OddsRatio_working_3-way'!U19/(3*'OddsRatio_working_3-way'!X19^(1/3))*COS(('OddsRatio_working_3-way'!Y19+4*PI())/3)</f>
        <v>-0.20234539989646341</v>
      </c>
      <c r="AI19" s="11">
        <f>'OddsRatio_working_3-way'!U19/(3*'OddsRatio_working_3-way'!X19^(1/3))*SIN(('OddsRatio_working_3-way'!Y19)/3)</f>
        <v>-7.5130673815628782E-2</v>
      </c>
      <c r="AJ19" s="11">
        <f>'OddsRatio_working_3-way'!U19/(3*'OddsRatio_working_3-way'!X19^(1/3))*SIN(('OddsRatio_working_3-way'!Y19+2*PI())/3)</f>
        <v>-0.42560318711414574</v>
      </c>
      <c r="AK19" s="11">
        <f>'OddsRatio_working_3-way'!U19/(3*'OddsRatio_working_3-way'!X19^(1/3))*SIN(('OddsRatio_working_3-way'!Y19+4*PI())/3)</f>
        <v>0.50073386092977445</v>
      </c>
      <c r="AL19" s="11">
        <f>'OddsRatio_working_3-way'!Z19+'OddsRatio_working_3-way'!AF19</f>
        <v>1.0696418880969616</v>
      </c>
      <c r="AM19" s="11">
        <f>'OddsRatio_working_3-way'!AA19+'OddsRatio_working_3-way'!AG19</f>
        <v>-0.66495108830403438</v>
      </c>
      <c r="AN19" s="11">
        <f>'OddsRatio_working_3-way'!AB19+'OddsRatio_working_3-way'!AH19</f>
        <v>-0.40469079979292688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1.0696418880969616</v>
      </c>
      <c r="AS19" s="11">
        <f>IF(('OddsRatio_working_3-way'!X19=0),IF(Q19&gt;0,-Q19^(1/3),(-Q19)^(1/3)),'OddsRatio_working_3-way'!AM19-'OddsRatio_working_3-way'!R19/3)</f>
        <v>-0.66495108830403438</v>
      </c>
      <c r="AT19" s="11">
        <f>IF(('OddsRatio_working_3-way'!X19=0),IF(Q19&gt;0,-Q19^(1/3),(-Q19)^(1/3)),'OddsRatio_working_3-way'!AN19-'OddsRatio_working_3-way'!R19/3)</f>
        <v>-0.40469079979292688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9">
        <f t="shared" si="13"/>
        <v>0.3487684042762017</v>
      </c>
      <c r="E20" s="9">
        <f t="shared" si="14"/>
        <v>0.2931350397857268</v>
      </c>
      <c r="F20" s="9">
        <f t="shared" si="15"/>
        <v>0.35809655593807155</v>
      </c>
      <c r="G20" s="9">
        <f t="shared" si="16"/>
        <v>1.0669898300732958</v>
      </c>
      <c r="H20" s="9">
        <f t="shared" si="17"/>
        <v>2.8672322026282679</v>
      </c>
      <c r="I20" s="9">
        <f t="shared" si="18"/>
        <v>3.4113970159656484</v>
      </c>
      <c r="J20" s="9">
        <f t="shared" si="19"/>
        <v>2.7925429145231373</v>
      </c>
      <c r="K20" s="11">
        <f t="shared" si="20"/>
        <v>0.36363636363636365</v>
      </c>
      <c r="L20" s="11">
        <f t="shared" si="21"/>
        <v>0.30674846625766872</v>
      </c>
      <c r="M20" s="11">
        <f t="shared" si="22"/>
        <v>0.37313432835820892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-0.27654810165569255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0.23682479959377684</v>
      </c>
      <c r="Q20" s="11">
        <f>2*'OddsRatio_working_3-way'!K20*'OddsRatio_working_3-way'!L20*'OddsRatio_working_3-way'!M20</f>
        <v>8.3242460314157038E-2</v>
      </c>
      <c r="R20" s="11">
        <f t="shared" si="23"/>
        <v>0</v>
      </c>
      <c r="S20" s="11">
        <f t="shared" si="24"/>
        <v>-0.85636024321232929</v>
      </c>
      <c r="T20" s="11">
        <f t="shared" si="25"/>
        <v>-0.30100535789537047</v>
      </c>
      <c r="U20" s="11">
        <f>'OddsRatio_working_3-way'!S20-'OddsRatio_working_3-way'!R20^2/3</f>
        <v>-0.85636024321232929</v>
      </c>
      <c r="V20" s="11">
        <f>'OddsRatio_working_3-way'!S20*'OddsRatio_working_3-way'!R20/3-2*'OddsRatio_working_3-way'!R20^3/27-'OddsRatio_working_3-way'!T20</f>
        <v>0.30100535789537047</v>
      </c>
      <c r="W20" s="11">
        <f>'OddsRatio_working_3-way'!V20^2+4*'OddsRatio_working_3-way'!U20^3/27</f>
        <v>-2.4349210102325713E-3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0.15251159504440362</v>
      </c>
      <c r="Y20" s="11">
        <f>IF('OddsRatio_working_3-way'!W20&gt;=0,IF('OddsRatio_working_3-way'!V20+SQRT('OddsRatio_working_3-way'!W20)&gt;0,0,PI()),ACOS('OddsRatio_working_3-way'!V20/(2*'OddsRatio_working_3-way'!X20)))</f>
        <v>0.16248839147534078</v>
      </c>
      <c r="Z20" s="11">
        <f>'OddsRatio_working_3-way'!X20^(1/3)*COS('OddsRatio_working_3-way'!Y20/3)</f>
        <v>0.53349491503664792</v>
      </c>
      <c r="AA20" s="11">
        <f>'OddsRatio_working_3-way'!X20^(1/3)*COS(('OddsRatio_working_3-way'!Y20+2*PI())/3)</f>
        <v>-0.29179626039614875</v>
      </c>
      <c r="AB20" s="11">
        <f>'OddsRatio_working_3-way'!X20^(1/3)*COS(('OddsRatio_working_3-way'!Y20+4*PI())/3)</f>
        <v>-0.24169865464049914</v>
      </c>
      <c r="AC20" s="11">
        <f>'OddsRatio_working_3-way'!X20^(1/3)*SIN('OddsRatio_working_3-way'!Y20/3)</f>
        <v>2.8923866168780017E-2</v>
      </c>
      <c r="AD20" s="11">
        <f>'OddsRatio_working_3-way'!X20^(1/3)*SIN(('OddsRatio_working_3-way'!Y20+2*PI())/3)</f>
        <v>0.4475582161271679</v>
      </c>
      <c r="AE20" s="11">
        <f>'OddsRatio_working_3-way'!X20^(1/3)*SIN(('OddsRatio_working_3-way'!Y20+4*PI())/3)</f>
        <v>-0.47648208229594785</v>
      </c>
      <c r="AF20" s="11">
        <f>-'OddsRatio_working_3-way'!U20/(3*'OddsRatio_working_3-way'!X20^(1/3))*COS(('OddsRatio_working_3-way'!Y20)/3)</f>
        <v>0.53349491503664792</v>
      </c>
      <c r="AG20" s="11">
        <f>-'OddsRatio_working_3-way'!U20/(3*'OddsRatio_working_3-way'!X20^(1/3))*COS(('OddsRatio_working_3-way'!Y20+2*PI())/3)</f>
        <v>-0.29179626039614875</v>
      </c>
      <c r="AH20" s="11">
        <f>-'OddsRatio_working_3-way'!U20/(3*'OddsRatio_working_3-way'!X20^(1/3))*COS(('OddsRatio_working_3-way'!Y20+4*PI())/3)</f>
        <v>-0.24169865464049914</v>
      </c>
      <c r="AI20" s="11">
        <f>'OddsRatio_working_3-way'!U20/(3*'OddsRatio_working_3-way'!X20^(1/3))*SIN(('OddsRatio_working_3-way'!Y20)/3)</f>
        <v>-2.8923866168780017E-2</v>
      </c>
      <c r="AJ20" s="11">
        <f>'OddsRatio_working_3-way'!U20/(3*'OddsRatio_working_3-way'!X20^(1/3))*SIN(('OddsRatio_working_3-way'!Y20+2*PI())/3)</f>
        <v>-0.4475582161271679</v>
      </c>
      <c r="AK20" s="11">
        <f>'OddsRatio_working_3-way'!U20/(3*'OddsRatio_working_3-way'!X20^(1/3))*SIN(('OddsRatio_working_3-way'!Y20+4*PI())/3)</f>
        <v>0.47648208229594785</v>
      </c>
      <c r="AL20" s="11">
        <f>'OddsRatio_working_3-way'!Z20+'OddsRatio_working_3-way'!AF20</f>
        <v>1.0669898300732958</v>
      </c>
      <c r="AM20" s="11">
        <f>'OddsRatio_working_3-way'!AA20+'OddsRatio_working_3-way'!AG20</f>
        <v>-0.58359252079229751</v>
      </c>
      <c r="AN20" s="11">
        <f>'OddsRatio_working_3-way'!AB20+'OddsRatio_working_3-way'!AH20</f>
        <v>-0.48339730928099828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1.0669898300732958</v>
      </c>
      <c r="AS20" s="11">
        <f>IF(('OddsRatio_working_3-way'!X20=0),IF(Q20&gt;0,-Q20^(1/3),(-Q20)^(1/3)),'OddsRatio_working_3-way'!AM20-'OddsRatio_working_3-way'!R20/3)</f>
        <v>-0.58359252079229751</v>
      </c>
      <c r="AT20" s="11">
        <f>IF(('OddsRatio_working_3-way'!X20=0),IF(Q20&gt;0,-Q20^(1/3),(-Q20)^(1/3)),'OddsRatio_working_3-way'!AN20-'OddsRatio_working_3-way'!R20/3)</f>
        <v>-0.48339730928099828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9">
        <f t="shared" si="13"/>
        <v>0.31039703671456181</v>
      </c>
      <c r="E21" s="9">
        <f t="shared" si="14"/>
        <v>0.27648115978233045</v>
      </c>
      <c r="F21" s="9">
        <f t="shared" si="15"/>
        <v>0.41312180350310784</v>
      </c>
      <c r="G21" s="9">
        <f t="shared" si="16"/>
        <v>1.0681155004060274</v>
      </c>
      <c r="H21" s="9">
        <f t="shared" si="17"/>
        <v>3.2216802408445369</v>
      </c>
      <c r="I21" s="9">
        <f t="shared" si="18"/>
        <v>3.6168829759947667</v>
      </c>
      <c r="J21" s="9">
        <f t="shared" si="19"/>
        <v>2.4205936155400165</v>
      </c>
      <c r="K21" s="11">
        <f t="shared" si="20"/>
        <v>0.32467532467532467</v>
      </c>
      <c r="L21" s="11">
        <f t="shared" si="21"/>
        <v>0.28985507246376813</v>
      </c>
      <c r="M21" s="11">
        <f t="shared" si="22"/>
        <v>0.42918454935622319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-0.27375075630347145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0.23668562575074983</v>
      </c>
      <c r="Q21" s="11">
        <f>2*'OddsRatio_working_3-way'!K21*'OddsRatio_working_3-way'!L21*'OddsRatio_working_3-way'!M21</f>
        <v>8.0780077048037496E-2</v>
      </c>
      <c r="R21" s="11">
        <f t="shared" si="23"/>
        <v>0</v>
      </c>
      <c r="S21" s="11">
        <f t="shared" si="24"/>
        <v>-0.8646026368904991</v>
      </c>
      <c r="T21" s="11">
        <f t="shared" si="25"/>
        <v>-0.29508622419470965</v>
      </c>
      <c r="U21" s="11">
        <f>'OddsRatio_working_3-way'!S21-'OddsRatio_working_3-way'!R21^2/3</f>
        <v>-0.8646026368904991</v>
      </c>
      <c r="V21" s="11">
        <f>'OddsRatio_working_3-way'!S21*'OddsRatio_working_3-way'!R21/3-2*'OddsRatio_working_3-way'!R21^3/27-'OddsRatio_working_3-way'!T21</f>
        <v>0.29508622419470965</v>
      </c>
      <c r="W21" s="11">
        <f>'OddsRatio_working_3-way'!V21^2+4*'OddsRatio_working_3-way'!U21^3/27</f>
        <v>-8.6756882376647082E-3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0.15471875124492437</v>
      </c>
      <c r="Y21" s="11">
        <f>IF('OddsRatio_working_3-way'!W21&gt;=0,IF('OddsRatio_working_3-way'!V21+SQRT('OddsRatio_working_3-way'!W21)&gt;0,0,PI()),ACOS('OddsRatio_working_3-way'!V21/(2*'OddsRatio_working_3-way'!X21)))</f>
        <v>0.30575021559989124</v>
      </c>
      <c r="Z21" s="11">
        <f>'OddsRatio_working_3-way'!X21^(1/3)*COS('OddsRatio_working_3-way'!Y21/3)</f>
        <v>0.53405775020301371</v>
      </c>
      <c r="AA21" s="11">
        <f>'OddsRatio_working_3-way'!X21^(1/3)*COS(('OddsRatio_working_3-way'!Y21+2*PI())/3)</f>
        <v>-0.31433002528515852</v>
      </c>
      <c r="AB21" s="11">
        <f>'OddsRatio_working_3-way'!X21^(1/3)*COS(('OddsRatio_working_3-way'!Y21+4*PI())/3)</f>
        <v>-0.21972772491785508</v>
      </c>
      <c r="AC21" s="11">
        <f>'OddsRatio_working_3-way'!X21^(1/3)*SIN('OddsRatio_working_3-way'!Y21/3)</f>
        <v>5.4618663583020415E-2</v>
      </c>
      <c r="AD21" s="11">
        <f>'OddsRatio_working_3-way'!X21^(1/3)*SIN(('OddsRatio_working_3-way'!Y21+2*PI())/3)</f>
        <v>0.43519824697226361</v>
      </c>
      <c r="AE21" s="11">
        <f>'OddsRatio_working_3-way'!X21^(1/3)*SIN(('OddsRatio_working_3-way'!Y21+4*PI())/3)</f>
        <v>-0.48981691055528409</v>
      </c>
      <c r="AF21" s="11">
        <f>-'OddsRatio_working_3-way'!U21/(3*'OddsRatio_working_3-way'!X21^(1/3))*COS(('OddsRatio_working_3-way'!Y21)/3)</f>
        <v>0.5340577502030136</v>
      </c>
      <c r="AG21" s="11">
        <f>-'OddsRatio_working_3-way'!U21/(3*'OddsRatio_working_3-way'!X21^(1/3))*COS(('OddsRatio_working_3-way'!Y21+2*PI())/3)</f>
        <v>-0.31433002528515847</v>
      </c>
      <c r="AH21" s="11">
        <f>-'OddsRatio_working_3-way'!U21/(3*'OddsRatio_working_3-way'!X21^(1/3))*COS(('OddsRatio_working_3-way'!Y21+4*PI())/3)</f>
        <v>-0.21972772491785503</v>
      </c>
      <c r="AI21" s="11">
        <f>'OddsRatio_working_3-way'!U21/(3*'OddsRatio_working_3-way'!X21^(1/3))*SIN(('OddsRatio_working_3-way'!Y21)/3)</f>
        <v>-5.4618663583020408E-2</v>
      </c>
      <c r="AJ21" s="11">
        <f>'OddsRatio_working_3-way'!U21/(3*'OddsRatio_working_3-way'!X21^(1/3))*SIN(('OddsRatio_working_3-way'!Y21+2*PI())/3)</f>
        <v>-0.43519824697226356</v>
      </c>
      <c r="AK21" s="11">
        <f>'OddsRatio_working_3-way'!U21/(3*'OddsRatio_working_3-way'!X21^(1/3))*SIN(('OddsRatio_working_3-way'!Y21+4*PI())/3)</f>
        <v>0.48981691055528398</v>
      </c>
      <c r="AL21" s="11">
        <f>'OddsRatio_working_3-way'!Z21+'OddsRatio_working_3-way'!AF21</f>
        <v>1.0681155004060274</v>
      </c>
      <c r="AM21" s="11">
        <f>'OddsRatio_working_3-way'!AA21+'OddsRatio_working_3-way'!AG21</f>
        <v>-0.62866005057031704</v>
      </c>
      <c r="AN21" s="11">
        <f>'OddsRatio_working_3-way'!AB21+'OddsRatio_working_3-way'!AH21</f>
        <v>-0.43945544983571011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1.0681155004060274</v>
      </c>
      <c r="AS21" s="11">
        <f>IF(('OddsRatio_working_3-way'!X21=0),IF(Q21&gt;0,-Q21^(1/3),(-Q21)^(1/3)),'OddsRatio_working_3-way'!AM21-'OddsRatio_working_3-way'!R21/3)</f>
        <v>-0.62866005057031704</v>
      </c>
      <c r="AT21" s="11">
        <f>IF(('OddsRatio_working_3-way'!X21=0),IF(Q21&gt;0,-Q21^(1/3),(-Q21)^(1/3)),'OddsRatio_working_3-way'!AN21-'OddsRatio_working_3-way'!R21/3)</f>
        <v>-0.43945544983571011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9">
        <f t="shared" si="13"/>
        <v>0.47730280425272847</v>
      </c>
      <c r="E22" s="9">
        <f t="shared" si="14"/>
        <v>0.26831024015409283</v>
      </c>
      <c r="F22" s="9">
        <f t="shared" si="15"/>
        <v>0.25438695559317875</v>
      </c>
      <c r="G22" s="9">
        <f t="shared" si="16"/>
        <v>1.0736333969943288</v>
      </c>
      <c r="H22" s="9">
        <f t="shared" si="17"/>
        <v>2.0951060649342153</v>
      </c>
      <c r="I22" s="9">
        <f t="shared" si="18"/>
        <v>3.727028828365595</v>
      </c>
      <c r="J22" s="9">
        <f t="shared" si="19"/>
        <v>3.931019173794517</v>
      </c>
      <c r="K22" s="11">
        <f t="shared" si="20"/>
        <v>0.49504950495049505</v>
      </c>
      <c r="L22" s="11">
        <f t="shared" si="21"/>
        <v>0.2824858757062147</v>
      </c>
      <c r="M22" s="11">
        <f t="shared" si="22"/>
        <v>0.26809651474530832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-0.26517530200786699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0.2358235550914568</v>
      </c>
      <c r="Q22" s="11">
        <f>2*'OddsRatio_working_3-way'!K22*'OddsRatio_working_3-way'!L22*'OddsRatio_working_3-way'!M22</f>
        <v>7.4983642318428245E-2</v>
      </c>
      <c r="R22" s="11">
        <f t="shared" si="23"/>
        <v>0</v>
      </c>
      <c r="S22" s="11">
        <f t="shared" si="24"/>
        <v>-0.88931191293396017</v>
      </c>
      <c r="T22" s="11">
        <f t="shared" si="25"/>
        <v>-0.28277008360380296</v>
      </c>
      <c r="U22" s="11">
        <f>'OddsRatio_working_3-way'!S22-'OddsRatio_working_3-way'!R22^2/3</f>
        <v>-0.88931191293396017</v>
      </c>
      <c r="V22" s="11">
        <f>'OddsRatio_working_3-way'!S22*'OddsRatio_working_3-way'!R22/3-2*'OddsRatio_working_3-way'!R22^3/27-'OddsRatio_working_3-way'!T22</f>
        <v>0.28277008360380296</v>
      </c>
      <c r="W22" s="11">
        <f>'OddsRatio_working_3-way'!V22^2+4*'OddsRatio_working_3-way'!U22^3/27</f>
        <v>-2.4238881674632978E-2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0.16139842150400255</v>
      </c>
      <c r="Y22" s="11">
        <f>IF('OddsRatio_working_3-way'!W22&gt;=0,IF('OddsRatio_working_3-way'!V22+SQRT('OddsRatio_working_3-way'!W22)&gt;0,0,PI()),ACOS('OddsRatio_working_3-way'!V22/(2*'OddsRatio_working_3-way'!X22)))</f>
        <v>0.50329073189405293</v>
      </c>
      <c r="Z22" s="11">
        <f>'OddsRatio_working_3-way'!X22^(1/3)*COS('OddsRatio_working_3-way'!Y22/3)</f>
        <v>0.5368166984971644</v>
      </c>
      <c r="AA22" s="11">
        <f>'OddsRatio_working_3-way'!X22^(1/3)*COS(('OddsRatio_working_3-way'!Y22+2*PI())/3)</f>
        <v>-0.34714114034888177</v>
      </c>
      <c r="AB22" s="11">
        <f>'OddsRatio_working_3-way'!X22^(1/3)*COS(('OddsRatio_working_3-way'!Y22+4*PI())/3)</f>
        <v>-0.18967555814828255</v>
      </c>
      <c r="AC22" s="11">
        <f>'OddsRatio_working_3-way'!X22^(1/3)*SIN('OddsRatio_working_3-way'!Y22/3)</f>
        <v>9.0912796271617094E-2</v>
      </c>
      <c r="AD22" s="11">
        <f>'OddsRatio_working_3-way'!X22^(1/3)*SIN(('OddsRatio_working_3-way'!Y22+2*PI())/3)</f>
        <v>0.41944049993842752</v>
      </c>
      <c r="AE22" s="11">
        <f>'OddsRatio_working_3-way'!X22^(1/3)*SIN(('OddsRatio_working_3-way'!Y22+4*PI())/3)</f>
        <v>-0.51035329621004455</v>
      </c>
      <c r="AF22" s="11">
        <f>-'OddsRatio_working_3-way'!U22/(3*'OddsRatio_working_3-way'!X22^(1/3))*COS(('OddsRatio_working_3-way'!Y22)/3)</f>
        <v>0.5368166984971644</v>
      </c>
      <c r="AG22" s="11">
        <f>-'OddsRatio_working_3-way'!U22/(3*'OddsRatio_working_3-way'!X22^(1/3))*COS(('OddsRatio_working_3-way'!Y22+2*PI())/3)</f>
        <v>-0.34714114034888177</v>
      </c>
      <c r="AH22" s="11">
        <f>-'OddsRatio_working_3-way'!U22/(3*'OddsRatio_working_3-way'!X22^(1/3))*COS(('OddsRatio_working_3-way'!Y22+4*PI())/3)</f>
        <v>-0.18967555814828255</v>
      </c>
      <c r="AI22" s="11">
        <f>'OddsRatio_working_3-way'!U22/(3*'OddsRatio_working_3-way'!X22^(1/3))*SIN(('OddsRatio_working_3-way'!Y22)/3)</f>
        <v>-9.0912796271617094E-2</v>
      </c>
      <c r="AJ22" s="11">
        <f>'OddsRatio_working_3-way'!U22/(3*'OddsRatio_working_3-way'!X22^(1/3))*SIN(('OddsRatio_working_3-way'!Y22+2*PI())/3)</f>
        <v>-0.41944049993842752</v>
      </c>
      <c r="AK22" s="11">
        <f>'OddsRatio_working_3-way'!U22/(3*'OddsRatio_working_3-way'!X22^(1/3))*SIN(('OddsRatio_working_3-way'!Y22+4*PI())/3)</f>
        <v>0.51035329621004455</v>
      </c>
      <c r="AL22" s="11">
        <f>'OddsRatio_working_3-way'!Z22+'OddsRatio_working_3-way'!AF22</f>
        <v>1.0736333969943288</v>
      </c>
      <c r="AM22" s="11">
        <f>'OddsRatio_working_3-way'!AA22+'OddsRatio_working_3-way'!AG22</f>
        <v>-0.69428228069776354</v>
      </c>
      <c r="AN22" s="11">
        <f>'OddsRatio_working_3-way'!AB22+'OddsRatio_working_3-way'!AH22</f>
        <v>-0.37935111629656509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1.0736333969943288</v>
      </c>
      <c r="AS22" s="11">
        <f>IF(('OddsRatio_working_3-way'!X22=0),IF(Q22&gt;0,-Q22^(1/3),(-Q22)^(1/3)),'OddsRatio_working_3-way'!AM22-'OddsRatio_working_3-way'!R22/3)</f>
        <v>-0.69428228069776354</v>
      </c>
      <c r="AT22" s="11">
        <f>IF(('OddsRatio_working_3-way'!X22=0),IF(Q22&gt;0,-Q22^(1/3),(-Q22)^(1/3)),'OddsRatio_working_3-way'!AN22-'OddsRatio_working_3-way'!R22/3)</f>
        <v>-0.37935111629656509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9">
        <f t="shared" si="13"/>
        <v>0.499537031304913</v>
      </c>
      <c r="E23" s="9">
        <f t="shared" si="14"/>
        <v>0.26535312274494333</v>
      </c>
      <c r="F23" s="9">
        <f t="shared" si="15"/>
        <v>0.23510984595014353</v>
      </c>
      <c r="G23" s="9">
        <f t="shared" si="16"/>
        <v>1.0772619259028431</v>
      </c>
      <c r="H23" s="9">
        <f t="shared" si="17"/>
        <v>2.001853591089644</v>
      </c>
      <c r="I23" s="9">
        <f t="shared" si="18"/>
        <v>3.7685631495703076</v>
      </c>
      <c r="J23" s="9">
        <f t="shared" si="19"/>
        <v>4.2533310162265856</v>
      </c>
      <c r="K23" s="11">
        <f t="shared" si="20"/>
        <v>0.5181347150259068</v>
      </c>
      <c r="L23" s="11">
        <f t="shared" si="21"/>
        <v>0.28011204481792717</v>
      </c>
      <c r="M23" s="11">
        <f t="shared" si="22"/>
        <v>0.24875621890547267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-0.26059821500326974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0.23539434075901389</v>
      </c>
      <c r="Q23" s="11">
        <f>2*'OddsRatio_working_3-way'!K23*'OddsRatio_working_3-way'!L23*'OddsRatio_working_3-way'!M23</f>
        <v>7.2206852993562554E-2</v>
      </c>
      <c r="R23" s="11">
        <f t="shared" si="23"/>
        <v>0</v>
      </c>
      <c r="S23" s="11">
        <f t="shared" si="24"/>
        <v>-0.90328454765532595</v>
      </c>
      <c r="T23" s="11">
        <f t="shared" si="25"/>
        <v>-0.27708114958752333</v>
      </c>
      <c r="U23" s="11">
        <f>'OddsRatio_working_3-way'!S23-'OddsRatio_working_3-way'!R23^2/3</f>
        <v>-0.90328454765532595</v>
      </c>
      <c r="V23" s="11">
        <f>'OddsRatio_working_3-way'!S23*'OddsRatio_working_3-way'!R23/3-2*'OddsRatio_working_3-way'!R23^3/27-'OddsRatio_working_3-way'!T23</f>
        <v>0.27708114958752333</v>
      </c>
      <c r="W23" s="11">
        <f>'OddsRatio_working_3-way'!V23^2+4*'OddsRatio_working_3-way'!U23^3/27</f>
        <v>-3.2412794250054222E-2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0.16521709786429317</v>
      </c>
      <c r="Y23" s="11">
        <f>IF('OddsRatio_working_3-way'!W23&gt;=0,IF('OddsRatio_working_3-way'!V23+SQRT('OddsRatio_working_3-way'!W23)&gt;0,0,PI()),ACOS('OddsRatio_working_3-way'!V23/(2*'OddsRatio_working_3-way'!X23)))</f>
        <v>0.57620467902533556</v>
      </c>
      <c r="Z23" s="11">
        <f>'OddsRatio_working_3-way'!X23^(1/3)*COS('OddsRatio_working_3-way'!Y23/3)</f>
        <v>0.53863096295142154</v>
      </c>
      <c r="AA23" s="11">
        <f>'OddsRatio_working_3-way'!X23^(1/3)*COS(('OddsRatio_working_3-way'!Y23+2*PI())/3)</f>
        <v>-0.36002739484076846</v>
      </c>
      <c r="AB23" s="11">
        <f>'OddsRatio_working_3-way'!X23^(1/3)*COS(('OddsRatio_working_3-way'!Y23+4*PI())/3)</f>
        <v>-0.17860356811065303</v>
      </c>
      <c r="AC23" s="11">
        <f>'OddsRatio_working_3-way'!X23^(1/3)*SIN('OddsRatio_working_3-way'!Y23/3)</f>
        <v>0.10474509520004419</v>
      </c>
      <c r="AD23" s="11">
        <f>'OddsRatio_working_3-way'!X23^(1/3)*SIN(('OddsRatio_working_3-way'!Y23+2*PI())/3)</f>
        <v>0.41409554958078387</v>
      </c>
      <c r="AE23" s="11">
        <f>'OddsRatio_working_3-way'!X23^(1/3)*SIN(('OddsRatio_working_3-way'!Y23+4*PI())/3)</f>
        <v>-0.51884064478082792</v>
      </c>
      <c r="AF23" s="11">
        <f>-'OddsRatio_working_3-way'!U23/(3*'OddsRatio_working_3-way'!X23^(1/3))*COS(('OddsRatio_working_3-way'!Y23)/3)</f>
        <v>0.53863096295142154</v>
      </c>
      <c r="AG23" s="11">
        <f>-'OddsRatio_working_3-way'!U23/(3*'OddsRatio_working_3-way'!X23^(1/3))*COS(('OddsRatio_working_3-way'!Y23+2*PI())/3)</f>
        <v>-0.36002739484076846</v>
      </c>
      <c r="AH23" s="11">
        <f>-'OddsRatio_working_3-way'!U23/(3*'OddsRatio_working_3-way'!X23^(1/3))*COS(('OddsRatio_working_3-way'!Y23+4*PI())/3)</f>
        <v>-0.17860356811065303</v>
      </c>
      <c r="AI23" s="11">
        <f>'OddsRatio_working_3-way'!U23/(3*'OddsRatio_working_3-way'!X23^(1/3))*SIN(('OddsRatio_working_3-way'!Y23)/3)</f>
        <v>-0.10474509520004419</v>
      </c>
      <c r="AJ23" s="11">
        <f>'OddsRatio_working_3-way'!U23/(3*'OddsRatio_working_3-way'!X23^(1/3))*SIN(('OddsRatio_working_3-way'!Y23+2*PI())/3)</f>
        <v>-0.41409554958078387</v>
      </c>
      <c r="AK23" s="11">
        <f>'OddsRatio_working_3-way'!U23/(3*'OddsRatio_working_3-way'!X23^(1/3))*SIN(('OddsRatio_working_3-way'!Y23+4*PI())/3)</f>
        <v>0.51884064478082792</v>
      </c>
      <c r="AL23" s="11">
        <f>'OddsRatio_working_3-way'!Z23+'OddsRatio_working_3-way'!AF23</f>
        <v>1.0772619259028431</v>
      </c>
      <c r="AM23" s="11">
        <f>'OddsRatio_working_3-way'!AA23+'OddsRatio_working_3-way'!AG23</f>
        <v>-0.72005478968153691</v>
      </c>
      <c r="AN23" s="11">
        <f>'OddsRatio_working_3-way'!AB23+'OddsRatio_working_3-way'!AH23</f>
        <v>-0.35720713622130607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1.0772619259028431</v>
      </c>
      <c r="AS23" s="11">
        <f>IF(('OddsRatio_working_3-way'!X23=0),IF(Q23&gt;0,-Q23^(1/3),(-Q23)^(1/3)),'OddsRatio_working_3-way'!AM23-'OddsRatio_working_3-way'!R23/3)</f>
        <v>-0.72005478968153691</v>
      </c>
      <c r="AT23" s="11">
        <f>IF(('OddsRatio_working_3-way'!X23=0),IF(Q23&gt;0,-Q23^(1/3),(-Q23)^(1/3)),'OddsRatio_working_3-way'!AN23-'OddsRatio_working_3-way'!R23/3)</f>
        <v>-0.35720713622130607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9">
        <f t="shared" si="13"/>
        <v>0.3177028072817078</v>
      </c>
      <c r="E24" s="9">
        <f t="shared" si="14"/>
        <v>0.2764174820614726</v>
      </c>
      <c r="F24" s="9">
        <f t="shared" si="15"/>
        <v>0.4058797106568196</v>
      </c>
      <c r="G24" s="9">
        <f t="shared" si="16"/>
        <v>1.0684555876771014</v>
      </c>
      <c r="H24" s="9">
        <f t="shared" si="17"/>
        <v>3.147595731230973</v>
      </c>
      <c r="I24" s="9">
        <f t="shared" si="18"/>
        <v>3.6177161898088976</v>
      </c>
      <c r="J24" s="9">
        <f t="shared" si="19"/>
        <v>2.4637841551176289</v>
      </c>
      <c r="K24" s="11">
        <f t="shared" si="20"/>
        <v>0.33222591362126247</v>
      </c>
      <c r="L24" s="11">
        <f t="shared" si="21"/>
        <v>0.28985507246376813</v>
      </c>
      <c r="M24" s="11">
        <f t="shared" si="22"/>
        <v>0.42194092827004215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-0.27412508052714868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0.23688339465687763</v>
      </c>
      <c r="Q24" s="11">
        <f>2*'OddsRatio_working_3-way'!K24*'OddsRatio_working_3-way'!L24*'OddsRatio_working_3-way'!M24</f>
        <v>8.1263600225343957E-2</v>
      </c>
      <c r="R24" s="11">
        <f t="shared" si="23"/>
        <v>0</v>
      </c>
      <c r="S24" s="11">
        <f t="shared" si="24"/>
        <v>-0.86414345670722847</v>
      </c>
      <c r="T24" s="11">
        <f t="shared" si="25"/>
        <v>-0.29644715495959811</v>
      </c>
      <c r="U24" s="11">
        <f>'OddsRatio_working_3-way'!S24-'OddsRatio_working_3-way'!R24^2/3</f>
        <v>-0.86414345670722847</v>
      </c>
      <c r="V24" s="11">
        <f>'OddsRatio_working_3-way'!S24*'OddsRatio_working_3-way'!R24/3-2*'OddsRatio_working_3-way'!R24^3/27-'OddsRatio_working_3-way'!T24</f>
        <v>0.29644715495959811</v>
      </c>
      <c r="W24" s="11">
        <f>'OddsRatio_working_3-way'!V24^2+4*'OddsRatio_working_3-way'!U24^3/27</f>
        <v>-7.7181757119483413E-3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0.15459551367648766</v>
      </c>
      <c r="Y24" s="11">
        <f>IF('OddsRatio_working_3-way'!W24&gt;=0,IF('OddsRatio_working_3-way'!V24+SQRT('OddsRatio_working_3-way'!W24)&gt;0,0,PI()),ACOS('OddsRatio_working_3-way'!V24/(2*'OddsRatio_working_3-way'!X24)))</f>
        <v>0.28810802277045311</v>
      </c>
      <c r="Z24" s="11">
        <f>'OddsRatio_working_3-way'!X24^(1/3)*COS('OddsRatio_working_3-way'!Y24/3)</f>
        <v>0.53422779383855079</v>
      </c>
      <c r="AA24" s="11">
        <f>'OddsRatio_working_3-way'!X24^(1/3)*COS(('OddsRatio_working_3-way'!Y24+2*PI())/3)</f>
        <v>-0.31168252259478091</v>
      </c>
      <c r="AB24" s="11">
        <f>'OddsRatio_working_3-way'!X24^(1/3)*COS(('OddsRatio_working_3-way'!Y24+4*PI())/3)</f>
        <v>-0.22254527124376997</v>
      </c>
      <c r="AC24" s="11">
        <f>'OddsRatio_working_3-way'!X24^(1/3)*SIN('OddsRatio_working_3-way'!Y24/3)</f>
        <v>5.146341606232948E-2</v>
      </c>
      <c r="AD24" s="11">
        <f>'OddsRatio_working_3-way'!X24^(1/3)*SIN(('OddsRatio_working_3-way'!Y24+2*PI())/3)</f>
        <v>0.43692313284073597</v>
      </c>
      <c r="AE24" s="11">
        <f>'OddsRatio_working_3-way'!X24^(1/3)*SIN(('OddsRatio_working_3-way'!Y24+4*PI())/3)</f>
        <v>-0.48838654890306549</v>
      </c>
      <c r="AF24" s="11">
        <f>-'OddsRatio_working_3-way'!U24/(3*'OddsRatio_working_3-way'!X24^(1/3))*COS(('OddsRatio_working_3-way'!Y24)/3)</f>
        <v>0.53422779383855068</v>
      </c>
      <c r="AG24" s="11">
        <f>-'OddsRatio_working_3-way'!U24/(3*'OddsRatio_working_3-way'!X24^(1/3))*COS(('OddsRatio_working_3-way'!Y24+2*PI())/3)</f>
        <v>-0.31168252259478085</v>
      </c>
      <c r="AH24" s="11">
        <f>-'OddsRatio_working_3-way'!U24/(3*'OddsRatio_working_3-way'!X24^(1/3))*COS(('OddsRatio_working_3-way'!Y24+4*PI())/3)</f>
        <v>-0.22254527124376994</v>
      </c>
      <c r="AI24" s="11">
        <f>'OddsRatio_working_3-way'!U24/(3*'OddsRatio_working_3-way'!X24^(1/3))*SIN(('OddsRatio_working_3-way'!Y24)/3)</f>
        <v>-5.1463416062329466E-2</v>
      </c>
      <c r="AJ24" s="11">
        <f>'OddsRatio_working_3-way'!U24/(3*'OddsRatio_working_3-way'!X24^(1/3))*SIN(('OddsRatio_working_3-way'!Y24+2*PI())/3)</f>
        <v>-0.43692313284073586</v>
      </c>
      <c r="AK24" s="11">
        <f>'OddsRatio_working_3-way'!U24/(3*'OddsRatio_working_3-way'!X24^(1/3))*SIN(('OddsRatio_working_3-way'!Y24+4*PI())/3)</f>
        <v>0.48838654890306538</v>
      </c>
      <c r="AL24" s="11">
        <f>'OddsRatio_working_3-way'!Z24+'OddsRatio_working_3-way'!AF24</f>
        <v>1.0684555876771014</v>
      </c>
      <c r="AM24" s="11">
        <f>'OddsRatio_working_3-way'!AA24+'OddsRatio_working_3-way'!AG24</f>
        <v>-0.62336504518956182</v>
      </c>
      <c r="AN24" s="11">
        <f>'OddsRatio_working_3-way'!AB24+'OddsRatio_working_3-way'!AH24</f>
        <v>-0.44509054248753988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1.0684555876771014</v>
      </c>
      <c r="AS24" s="11">
        <f>IF(('OddsRatio_working_3-way'!X24=0),IF(Q24&gt;0,-Q24^(1/3),(-Q24)^(1/3)),'OddsRatio_working_3-way'!AM24-'OddsRatio_working_3-way'!R24/3)</f>
        <v>-0.62336504518956182</v>
      </c>
      <c r="AT24" s="11">
        <f>IF(('OddsRatio_working_3-way'!X24=0),IF(Q24&gt;0,-Q24^(1/3),(-Q24)^(1/3)),'OddsRatio_working_3-way'!AN24-'OddsRatio_working_3-way'!R24/3)</f>
        <v>-0.44509054248753988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9">
        <f t="shared" si="13"/>
        <v>0.34992314917204814</v>
      </c>
      <c r="E25" s="9">
        <f t="shared" si="14"/>
        <v>0.29484501211511593</v>
      </c>
      <c r="F25" s="9">
        <f t="shared" si="15"/>
        <v>0.35523183871283581</v>
      </c>
      <c r="G25" s="9">
        <f t="shared" si="16"/>
        <v>1.0676841084029358</v>
      </c>
      <c r="H25" s="9">
        <f t="shared" si="17"/>
        <v>2.8577703486211079</v>
      </c>
      <c r="I25" s="9">
        <f t="shared" si="18"/>
        <v>3.3916124028225765</v>
      </c>
      <c r="J25" s="9">
        <f t="shared" si="19"/>
        <v>2.8150629842849906</v>
      </c>
      <c r="K25" s="11">
        <f t="shared" si="20"/>
        <v>0.36496350364963503</v>
      </c>
      <c r="L25" s="11">
        <f t="shared" si="21"/>
        <v>0.30864197530864196</v>
      </c>
      <c r="M25" s="11">
        <f t="shared" si="22"/>
        <v>0.37037037037037035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-0.27643106745566859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0.23696761553840043</v>
      </c>
      <c r="Q25" s="11">
        <f>2*'OddsRatio_working_3-way'!K25*'OddsRatio_working_3-way'!L25*'OddsRatio_working_3-way'!M25</f>
        <v>8.3439301245915629E-2</v>
      </c>
      <c r="R25" s="11">
        <f t="shared" si="23"/>
        <v>0</v>
      </c>
      <c r="S25" s="11">
        <f t="shared" si="24"/>
        <v>-0.85723944750313952</v>
      </c>
      <c r="T25" s="11">
        <f t="shared" si="25"/>
        <v>-0.30184487588138709</v>
      </c>
      <c r="U25" s="11">
        <f>'OddsRatio_working_3-way'!S25-'OddsRatio_working_3-way'!R25^2/3</f>
        <v>-0.85723944750313952</v>
      </c>
      <c r="V25" s="11">
        <f>'OddsRatio_working_3-way'!S25*'OddsRatio_working_3-way'!R25/3-2*'OddsRatio_working_3-way'!R25^3/27-'OddsRatio_working_3-way'!T25</f>
        <v>0.30184487588138709</v>
      </c>
      <c r="W25" s="11">
        <f>'OddsRatio_working_3-way'!V25^2+4*'OddsRatio_working_3-way'!U25^3/27</f>
        <v>-2.2156748093334622E-3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0.15274652525113577</v>
      </c>
      <c r="Y25" s="11">
        <f>IF('OddsRatio_working_3-way'!W25&gt;=0,IF('OddsRatio_working_3-way'!V25+SQRT('OddsRatio_working_3-way'!W25)&gt;0,0,PI()),ACOS('OddsRatio_working_3-way'!V25/(2*'OddsRatio_working_3-way'!X25)))</f>
        <v>0.15469820735289086</v>
      </c>
      <c r="Z25" s="11">
        <f>'OddsRatio_working_3-way'!X25^(1/3)*COS('OddsRatio_working_3-way'!Y25/3)</f>
        <v>0.53384205420146791</v>
      </c>
      <c r="AA25" s="11">
        <f>'OddsRatio_working_3-way'!X25^(1/3)*COS(('OddsRatio_working_3-way'!Y25+2*PI())/3)</f>
        <v>-0.29078224564155208</v>
      </c>
      <c r="AB25" s="11">
        <f>'OddsRatio_working_3-way'!X25^(1/3)*COS(('OddsRatio_working_3-way'!Y25+4*PI())/3)</f>
        <v>-0.2430598085599161</v>
      </c>
      <c r="AC25" s="11">
        <f>'OddsRatio_working_3-way'!X25^(1/3)*SIN('OddsRatio_working_3-way'!Y25/3)</f>
        <v>2.7552561895467734E-2</v>
      </c>
      <c r="AD25" s="11">
        <f>'OddsRatio_working_3-way'!X25^(1/3)*SIN(('OddsRatio_working_3-way'!Y25+2*PI())/3)</f>
        <v>0.44854449959920656</v>
      </c>
      <c r="AE25" s="11">
        <f>'OddsRatio_working_3-way'!X25^(1/3)*SIN(('OddsRatio_working_3-way'!Y25+4*PI())/3)</f>
        <v>-0.47609706149467412</v>
      </c>
      <c r="AF25" s="11">
        <f>-'OddsRatio_working_3-way'!U25/(3*'OddsRatio_working_3-way'!X25^(1/3))*COS(('OddsRatio_working_3-way'!Y25)/3)</f>
        <v>0.5338420542014678</v>
      </c>
      <c r="AG25" s="11">
        <f>-'OddsRatio_working_3-way'!U25/(3*'OddsRatio_working_3-way'!X25^(1/3))*COS(('OddsRatio_working_3-way'!Y25+2*PI())/3)</f>
        <v>-0.29078224564155203</v>
      </c>
      <c r="AH25" s="11">
        <f>-'OddsRatio_working_3-way'!U25/(3*'OddsRatio_working_3-way'!X25^(1/3))*COS(('OddsRatio_working_3-way'!Y25+4*PI())/3)</f>
        <v>-0.24305980855991605</v>
      </c>
      <c r="AI25" s="11">
        <f>'OddsRatio_working_3-way'!U25/(3*'OddsRatio_working_3-way'!X25^(1/3))*SIN(('OddsRatio_working_3-way'!Y25)/3)</f>
        <v>-2.7552561895467727E-2</v>
      </c>
      <c r="AJ25" s="11">
        <f>'OddsRatio_working_3-way'!U25/(3*'OddsRatio_working_3-way'!X25^(1/3))*SIN(('OddsRatio_working_3-way'!Y25+2*PI())/3)</f>
        <v>-0.44854449959920645</v>
      </c>
      <c r="AK25" s="11">
        <f>'OddsRatio_working_3-way'!U25/(3*'OddsRatio_working_3-way'!X25^(1/3))*SIN(('OddsRatio_working_3-way'!Y25+4*PI())/3)</f>
        <v>0.47609706149467401</v>
      </c>
      <c r="AL25" s="11">
        <f>'OddsRatio_working_3-way'!Z25+'OddsRatio_working_3-way'!AF25</f>
        <v>1.0676841084029358</v>
      </c>
      <c r="AM25" s="11">
        <f>'OddsRatio_working_3-way'!AA25+'OddsRatio_working_3-way'!AG25</f>
        <v>-0.58156449128310417</v>
      </c>
      <c r="AN25" s="11">
        <f>'OddsRatio_working_3-way'!AB25+'OddsRatio_working_3-way'!AH25</f>
        <v>-0.48611961711983215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1.0676841084029358</v>
      </c>
      <c r="AS25" s="11">
        <f>IF(('OddsRatio_working_3-way'!X25=0),IF(Q25&gt;0,-Q25^(1/3),(-Q25)^(1/3)),'OddsRatio_working_3-way'!AM25-'OddsRatio_working_3-way'!R25/3)</f>
        <v>-0.58156449128310417</v>
      </c>
      <c r="AT25" s="11">
        <f>IF(('OddsRatio_working_3-way'!X25=0),IF(Q25&gt;0,-Q25^(1/3),(-Q25)^(1/3)),'OddsRatio_working_3-way'!AN25-'OddsRatio_working_3-way'!R25/3)</f>
        <v>-0.48611961711983215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9">
        <f t="shared" si="13"/>
        <v>0.55530732666452887</v>
      </c>
      <c r="E26" s="9">
        <f t="shared" si="14"/>
        <v>0.26221682216204684</v>
      </c>
      <c r="F26" s="9">
        <f t="shared" si="15"/>
        <v>0.18247585117342438</v>
      </c>
      <c r="G26" s="9">
        <f t="shared" si="16"/>
        <v>1.0821684069206787</v>
      </c>
      <c r="H26" s="9">
        <f t="shared" si="17"/>
        <v>1.800804621121302</v>
      </c>
      <c r="I26" s="9">
        <f t="shared" si="18"/>
        <v>3.813637857993764</v>
      </c>
      <c r="J26" s="9">
        <f t="shared" si="19"/>
        <v>5.4801772046516097</v>
      </c>
      <c r="K26" s="11">
        <f t="shared" si="20"/>
        <v>0.57471264367816088</v>
      </c>
      <c r="L26" s="11">
        <f t="shared" si="21"/>
        <v>0.27777777777777779</v>
      </c>
      <c r="M26" s="11">
        <f t="shared" si="22"/>
        <v>0.19455252918287938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-0.24739478509772339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0.23232006996933868</v>
      </c>
      <c r="Q26" s="11">
        <f>2*'OddsRatio_working_3-way'!K26*'OddsRatio_working_3-way'!L26*'OddsRatio_working_3-way'!M26</f>
        <v>6.2117665767202866E-2</v>
      </c>
      <c r="R26" s="11">
        <f t="shared" si="23"/>
        <v>0</v>
      </c>
      <c r="S26" s="11">
        <f t="shared" si="24"/>
        <v>-0.93906615645746117</v>
      </c>
      <c r="T26" s="11">
        <f t="shared" si="25"/>
        <v>-0.25108720760894687</v>
      </c>
      <c r="U26" s="11">
        <f>'OddsRatio_working_3-way'!S26-'OddsRatio_working_3-way'!R26^2/3</f>
        <v>-0.93906615645746117</v>
      </c>
      <c r="V26" s="11">
        <f>'OddsRatio_working_3-way'!S26*'OddsRatio_working_3-way'!R26/3-2*'OddsRatio_working_3-way'!R26^3/27-'OddsRatio_working_3-way'!T26</f>
        <v>0.25108720760894687</v>
      </c>
      <c r="W26" s="11">
        <f>'OddsRatio_working_3-way'!V26^2+4*'OddsRatio_working_3-way'!U26^3/27</f>
        <v>-5.9638329129641704E-2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0.17513074755343513</v>
      </c>
      <c r="Y26" s="11">
        <f>IF('OddsRatio_working_3-way'!W26&gt;=0,IF('OddsRatio_working_3-way'!V26+SQRT('OddsRatio_working_3-way'!W26)&gt;0,0,PI()),ACOS('OddsRatio_working_3-way'!V26/(2*'OddsRatio_working_3-way'!X26)))</f>
        <v>0.77151322674692757</v>
      </c>
      <c r="Z26" s="11">
        <f>'OddsRatio_working_3-way'!X26^(1/3)*COS('OddsRatio_working_3-way'!Y26/3)</f>
        <v>0.54108420346033947</v>
      </c>
      <c r="AA26" s="11">
        <f>'OddsRatio_working_3-way'!X26^(1/3)*COS(('OddsRatio_working_3-way'!Y26+2*PI())/3)</f>
        <v>-0.39377948521680822</v>
      </c>
      <c r="AB26" s="11">
        <f>'OddsRatio_working_3-way'!X26^(1/3)*COS(('OddsRatio_working_3-way'!Y26+4*PI())/3)</f>
        <v>-0.14730471824353114</v>
      </c>
      <c r="AC26" s="11">
        <f>'OddsRatio_working_3-way'!X26^(1/3)*SIN('OddsRatio_working_3-way'!Y26/3)</f>
        <v>0.14230227306047177</v>
      </c>
      <c r="AD26" s="11">
        <f>'OddsRatio_working_3-way'!X26^(1/3)*SIN(('OddsRatio_working_3-way'!Y26+2*PI())/3)</f>
        <v>0.39744152925288595</v>
      </c>
      <c r="AE26" s="11">
        <f>'OddsRatio_working_3-way'!X26^(1/3)*SIN(('OddsRatio_working_3-way'!Y26+4*PI())/3)</f>
        <v>-0.53974380231335772</v>
      </c>
      <c r="AF26" s="11">
        <f>-'OddsRatio_working_3-way'!U26/(3*'OddsRatio_working_3-way'!X26^(1/3))*COS(('OddsRatio_working_3-way'!Y26)/3)</f>
        <v>0.54108420346033936</v>
      </c>
      <c r="AG26" s="11">
        <f>-'OddsRatio_working_3-way'!U26/(3*'OddsRatio_working_3-way'!X26^(1/3))*COS(('OddsRatio_working_3-way'!Y26+2*PI())/3)</f>
        <v>-0.39377948521680811</v>
      </c>
      <c r="AH26" s="11">
        <f>-'OddsRatio_working_3-way'!U26/(3*'OddsRatio_working_3-way'!X26^(1/3))*COS(('OddsRatio_working_3-way'!Y26+4*PI())/3)</f>
        <v>-0.14730471824353111</v>
      </c>
      <c r="AI26" s="11">
        <f>'OddsRatio_working_3-way'!U26/(3*'OddsRatio_working_3-way'!X26^(1/3))*SIN(('OddsRatio_working_3-way'!Y26)/3)</f>
        <v>-0.14230227306047175</v>
      </c>
      <c r="AJ26" s="11">
        <f>'OddsRatio_working_3-way'!U26/(3*'OddsRatio_working_3-way'!X26^(1/3))*SIN(('OddsRatio_working_3-way'!Y26+2*PI())/3)</f>
        <v>-0.39744152925288589</v>
      </c>
      <c r="AK26" s="11">
        <f>'OddsRatio_working_3-way'!U26/(3*'OddsRatio_working_3-way'!X26^(1/3))*SIN(('OddsRatio_working_3-way'!Y26+4*PI())/3)</f>
        <v>0.53974380231335761</v>
      </c>
      <c r="AL26" s="11">
        <f>'OddsRatio_working_3-way'!Z26+'OddsRatio_working_3-way'!AF26</f>
        <v>1.0821684069206787</v>
      </c>
      <c r="AM26" s="11">
        <f>'OddsRatio_working_3-way'!AA26+'OddsRatio_working_3-way'!AG26</f>
        <v>-0.78755897043361633</v>
      </c>
      <c r="AN26" s="11">
        <f>'OddsRatio_working_3-way'!AB26+'OddsRatio_working_3-way'!AH26</f>
        <v>-0.29460943648706228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1.0821684069206787</v>
      </c>
      <c r="AS26" s="11">
        <f>IF(('OddsRatio_working_3-way'!X26=0),IF(Q26&gt;0,-Q26^(1/3),(-Q26)^(1/3)),'OddsRatio_working_3-way'!AM26-'OddsRatio_working_3-way'!R26/3)</f>
        <v>-0.78755897043361633</v>
      </c>
      <c r="AT26" s="11">
        <f>IF(('OddsRatio_working_3-way'!X26=0),IF(Q26&gt;0,-Q26^(1/3),(-Q26)^(1/3)),'OddsRatio_working_3-way'!AN26-'OddsRatio_working_3-way'!R26/3)</f>
        <v>-0.29460943648706228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9">
        <f t="shared" si="13"/>
        <v>0.48533351447106715</v>
      </c>
      <c r="E27" s="9">
        <f t="shared" si="14"/>
        <v>0.24757403983759857</v>
      </c>
      <c r="F27" s="9">
        <f t="shared" si="15"/>
        <v>0.26709244569133422</v>
      </c>
      <c r="G27" s="9">
        <f t="shared" si="16"/>
        <v>1.0932358674594709</v>
      </c>
      <c r="H27" s="9">
        <f t="shared" si="17"/>
        <v>2.0604387914356868</v>
      </c>
      <c r="I27" s="9">
        <f t="shared" si="18"/>
        <v>4.0391957115373289</v>
      </c>
      <c r="J27" s="9">
        <f t="shared" si="19"/>
        <v>3.7440220273232718</v>
      </c>
      <c r="K27" s="11">
        <f t="shared" si="20"/>
        <v>0.50761421319796951</v>
      </c>
      <c r="L27" s="11">
        <f t="shared" si="21"/>
        <v>0.26455026455026459</v>
      </c>
      <c r="M27" s="11">
        <f t="shared" si="22"/>
        <v>0.28490028490028491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-0.25895548192972517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0.23950202555203498</v>
      </c>
      <c r="Q27" s="11">
        <f>2*'OddsRatio_working_3-way'!K27*'OddsRatio_working_3-way'!L27*'OddsRatio_working_3-way'!M27</f>
        <v>7.6518219026209269E-2</v>
      </c>
      <c r="R27" s="11">
        <f t="shared" si="23"/>
        <v>0</v>
      </c>
      <c r="S27" s="11">
        <f t="shared" si="24"/>
        <v>-0.92487721737835449</v>
      </c>
      <c r="T27" s="11">
        <f t="shared" si="25"/>
        <v>-0.29548792887487368</v>
      </c>
      <c r="U27" s="11">
        <f>'OddsRatio_working_3-way'!S27-'OddsRatio_working_3-way'!R27^2/3</f>
        <v>-0.92487721737835449</v>
      </c>
      <c r="V27" s="11">
        <f>'OddsRatio_working_3-way'!S27*'OddsRatio_working_3-way'!R27/3-2*'OddsRatio_working_3-way'!R27^3/27-'OddsRatio_working_3-way'!T27</f>
        <v>0.29548792887487368</v>
      </c>
      <c r="W27" s="11">
        <f>'OddsRatio_working_3-way'!V27^2+4*'OddsRatio_working_3-way'!U27^3/27</f>
        <v>-2.9892513399004339E-2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0.17117653863027399</v>
      </c>
      <c r="Y27" s="11">
        <f>IF('OddsRatio_working_3-way'!W27&gt;=0,IF('OddsRatio_working_3-way'!V27+SQRT('OddsRatio_working_3-way'!W27)&gt;0,0,PI()),ACOS('OddsRatio_working_3-way'!V27/(2*'OddsRatio_working_3-way'!X27)))</f>
        <v>0.52940298540919017</v>
      </c>
      <c r="Z27" s="11">
        <f>'OddsRatio_working_3-way'!X27^(1/3)*COS('OddsRatio_working_3-way'!Y27/3)</f>
        <v>0.54661793372973555</v>
      </c>
      <c r="AA27" s="11">
        <f>'OddsRatio_working_3-way'!X27^(1/3)*COS(('OddsRatio_working_3-way'!Y27+2*PI())/3)</f>
        <v>-0.35772419202220845</v>
      </c>
      <c r="AB27" s="11">
        <f>'OddsRatio_working_3-way'!X27^(1/3)*COS(('OddsRatio_working_3-way'!Y27+4*PI())/3)</f>
        <v>-0.18889374170752718</v>
      </c>
      <c r="AC27" s="11">
        <f>'OddsRatio_working_3-way'!X27^(1/3)*SIN('OddsRatio_working_3-way'!Y27/3)</f>
        <v>9.7474305936587055E-2</v>
      </c>
      <c r="AD27" s="11">
        <f>'OddsRatio_working_3-way'!X27^(1/3)*SIN(('OddsRatio_working_3-way'!Y27+2*PI())/3)</f>
        <v>0.42464786380581621</v>
      </c>
      <c r="AE27" s="11">
        <f>'OddsRatio_working_3-way'!X27^(1/3)*SIN(('OddsRatio_working_3-way'!Y27+4*PI())/3)</f>
        <v>-0.52212216974240322</v>
      </c>
      <c r="AF27" s="11">
        <f>-'OddsRatio_working_3-way'!U27/(3*'OddsRatio_working_3-way'!X27^(1/3))*COS(('OddsRatio_working_3-way'!Y27)/3)</f>
        <v>0.54661793372973544</v>
      </c>
      <c r="AG27" s="11">
        <f>-'OddsRatio_working_3-way'!U27/(3*'OddsRatio_working_3-way'!X27^(1/3))*COS(('OddsRatio_working_3-way'!Y27+2*PI())/3)</f>
        <v>-0.3577241920222084</v>
      </c>
      <c r="AH27" s="11">
        <f>-'OddsRatio_working_3-way'!U27/(3*'OddsRatio_working_3-way'!X27^(1/3))*COS(('OddsRatio_working_3-way'!Y27+4*PI())/3)</f>
        <v>-0.18889374170752712</v>
      </c>
      <c r="AI27" s="11">
        <f>'OddsRatio_working_3-way'!U27/(3*'OddsRatio_working_3-way'!X27^(1/3))*SIN(('OddsRatio_working_3-way'!Y27)/3)</f>
        <v>-9.7474305936587041E-2</v>
      </c>
      <c r="AJ27" s="11">
        <f>'OddsRatio_working_3-way'!U27/(3*'OddsRatio_working_3-way'!X27^(1/3))*SIN(('OddsRatio_working_3-way'!Y27+2*PI())/3)</f>
        <v>-0.42464786380581609</v>
      </c>
      <c r="AK27" s="11">
        <f>'OddsRatio_working_3-way'!U27/(3*'OddsRatio_working_3-way'!X27^(1/3))*SIN(('OddsRatio_working_3-way'!Y27+4*PI())/3)</f>
        <v>0.52212216974240311</v>
      </c>
      <c r="AL27" s="11">
        <f>'OddsRatio_working_3-way'!Z27+'OddsRatio_working_3-way'!AF27</f>
        <v>1.0932358674594709</v>
      </c>
      <c r="AM27" s="11">
        <f>'OddsRatio_working_3-way'!AA27+'OddsRatio_working_3-way'!AG27</f>
        <v>-0.7154483840444168</v>
      </c>
      <c r="AN27" s="11">
        <f>'OddsRatio_working_3-way'!AB27+'OddsRatio_working_3-way'!AH27</f>
        <v>-0.3777874834150543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1.0932358674594709</v>
      </c>
      <c r="AS27" s="11">
        <f>IF(('OddsRatio_working_3-way'!X27=0),IF(Q27&gt;0,-Q27^(1/3),(-Q27)^(1/3)),'OddsRatio_working_3-way'!AM27-'OddsRatio_working_3-way'!R27/3)</f>
        <v>-0.7154483840444168</v>
      </c>
      <c r="AT27" s="11">
        <f>IF(('OddsRatio_working_3-way'!X27=0),IF(Q27&gt;0,-Q27^(1/3),(-Q27)^(1/3)),'OddsRatio_working_3-way'!AN27-'OddsRatio_working_3-way'!R27/3)</f>
        <v>-0.3777874834150543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9">
        <f t="shared" si="13"/>
        <v>0.45936454204108196</v>
      </c>
      <c r="E28" s="9">
        <f t="shared" si="14"/>
        <v>0.26236170669440062</v>
      </c>
      <c r="F28" s="9">
        <f t="shared" si="15"/>
        <v>0.27827375126451742</v>
      </c>
      <c r="G28" s="9">
        <f t="shared" si="16"/>
        <v>1.0897410252318283</v>
      </c>
      <c r="H28" s="9">
        <f t="shared" si="17"/>
        <v>2.1769203072503753</v>
      </c>
      <c r="I28" s="9">
        <f t="shared" si="18"/>
        <v>3.8115318450981177</v>
      </c>
      <c r="J28" s="9">
        <f t="shared" si="19"/>
        <v>3.5935836400517509</v>
      </c>
      <c r="K28" s="11">
        <f t="shared" si="20"/>
        <v>0.48076923076923073</v>
      </c>
      <c r="L28" s="11">
        <f t="shared" si="21"/>
        <v>0.27932960893854747</v>
      </c>
      <c r="M28" s="11">
        <f t="shared" si="22"/>
        <v>0.29585798816568049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-0.2634858860355539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0.23997935224010392</v>
      </c>
      <c r="Q28" s="11">
        <f>2*'OddsRatio_working_3-way'!K28*'OddsRatio_working_3-way'!L28*'OddsRatio_working_3-way'!M28</f>
        <v>7.9463361668908578E-2</v>
      </c>
      <c r="R28" s="11">
        <f t="shared" si="23"/>
        <v>0</v>
      </c>
      <c r="S28" s="11">
        <f t="shared" si="24"/>
        <v>-0.91078636450273431</v>
      </c>
      <c r="T28" s="11">
        <f t="shared" si="25"/>
        <v>-0.30158488890819019</v>
      </c>
      <c r="U28" s="11">
        <f>'OddsRatio_working_3-way'!S28-'OddsRatio_working_3-way'!R28^2/3</f>
        <v>-0.91078636450273431</v>
      </c>
      <c r="V28" s="11">
        <f>'OddsRatio_working_3-way'!S28*'OddsRatio_working_3-way'!R28/3-2*'OddsRatio_working_3-way'!R28^3/27-'OddsRatio_working_3-way'!T28</f>
        <v>0.30158488890819019</v>
      </c>
      <c r="W28" s="11">
        <f>'OddsRatio_working_3-way'!V28^2+4*'OddsRatio_working_3-way'!U28^3/27</f>
        <v>-2.097637018492117E-2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0.16727956794143045</v>
      </c>
      <c r="Y28" s="11">
        <f>IF('OddsRatio_working_3-way'!W28&gt;=0,IF('OddsRatio_working_3-way'!V28+SQRT('OddsRatio_working_3-way'!W28)&gt;0,0,PI()),ACOS('OddsRatio_working_3-way'!V28/(2*'OddsRatio_working_3-way'!X28)))</f>
        <v>0.44771255503101748</v>
      </c>
      <c r="Z28" s="11">
        <f>'OddsRatio_working_3-way'!X28^(1/3)*COS('OddsRatio_working_3-way'!Y28/3)</f>
        <v>0.54487051261591424</v>
      </c>
      <c r="AA28" s="11">
        <f>'OddsRatio_working_3-way'!X28^(1/3)*COS(('OddsRatio_working_3-way'!Y28+2*PI())/3)</f>
        <v>-0.34338371990609845</v>
      </c>
      <c r="AB28" s="11">
        <f>'OddsRatio_working_3-way'!X28^(1/3)*COS(('OddsRatio_working_3-way'!Y28+4*PI())/3)</f>
        <v>-0.20148679270981565</v>
      </c>
      <c r="AC28" s="11">
        <f>'OddsRatio_working_3-way'!X28^(1/3)*SIN('OddsRatio_working_3-way'!Y28/3)</f>
        <v>8.1924229113954541E-2</v>
      </c>
      <c r="AD28" s="11">
        <f>'OddsRatio_working_3-way'!X28^(1/3)*SIN(('OddsRatio_working_3-way'!Y28+2*PI())/3)</f>
        <v>0.43090959114145388</v>
      </c>
      <c r="AE28" s="11">
        <f>'OddsRatio_working_3-way'!X28^(1/3)*SIN(('OddsRatio_working_3-way'!Y28+4*PI())/3)</f>
        <v>-0.51283382025540847</v>
      </c>
      <c r="AF28" s="11">
        <f>-'OddsRatio_working_3-way'!U28/(3*'OddsRatio_working_3-way'!X28^(1/3))*COS(('OddsRatio_working_3-way'!Y28)/3)</f>
        <v>0.54487051261591413</v>
      </c>
      <c r="AG28" s="11">
        <f>-'OddsRatio_working_3-way'!U28/(3*'OddsRatio_working_3-way'!X28^(1/3))*COS(('OddsRatio_working_3-way'!Y28+2*PI())/3)</f>
        <v>-0.34338371990609839</v>
      </c>
      <c r="AH28" s="11">
        <f>-'OddsRatio_working_3-way'!U28/(3*'OddsRatio_working_3-way'!X28^(1/3))*COS(('OddsRatio_working_3-way'!Y28+4*PI())/3)</f>
        <v>-0.20148679270981562</v>
      </c>
      <c r="AI28" s="11">
        <f>'OddsRatio_working_3-way'!U28/(3*'OddsRatio_working_3-way'!X28^(1/3))*SIN(('OddsRatio_working_3-way'!Y28)/3)</f>
        <v>-8.1924229113954514E-2</v>
      </c>
      <c r="AJ28" s="11">
        <f>'OddsRatio_working_3-way'!U28/(3*'OddsRatio_working_3-way'!X28^(1/3))*SIN(('OddsRatio_working_3-way'!Y28+2*PI())/3)</f>
        <v>-0.43090959114145383</v>
      </c>
      <c r="AK28" s="11">
        <f>'OddsRatio_working_3-way'!U28/(3*'OddsRatio_working_3-way'!X28^(1/3))*SIN(('OddsRatio_working_3-way'!Y28+4*PI())/3)</f>
        <v>0.51283382025540836</v>
      </c>
      <c r="AL28" s="11">
        <f>'OddsRatio_working_3-way'!Z28+'OddsRatio_working_3-way'!AF28</f>
        <v>1.0897410252318283</v>
      </c>
      <c r="AM28" s="11">
        <f>'OddsRatio_working_3-way'!AA28+'OddsRatio_working_3-way'!AG28</f>
        <v>-0.68676743981219679</v>
      </c>
      <c r="AN28" s="11">
        <f>'OddsRatio_working_3-way'!AB28+'OddsRatio_working_3-way'!AH28</f>
        <v>-0.40297358541963124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1.0897410252318283</v>
      </c>
      <c r="AS28" s="11">
        <f>IF(('OddsRatio_working_3-way'!X28=0),IF(Q28&gt;0,-Q28^(1/3),(-Q28)^(1/3)),'OddsRatio_working_3-way'!AM28-'OddsRatio_working_3-way'!R28/3)</f>
        <v>-0.68676743981219679</v>
      </c>
      <c r="AT28" s="11">
        <f>IF(('OddsRatio_working_3-way'!X28=0),IF(Q28&gt;0,-Q28^(1/3),(-Q28)^(1/3)),'OddsRatio_working_3-way'!AN28-'OddsRatio_working_3-way'!R28/3)</f>
        <v>-0.40297358541963124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9">
        <f t="shared" si="13"/>
        <v>0.44011817555528687</v>
      </c>
      <c r="E29" s="9">
        <f t="shared" si="14"/>
        <v>0.2650718004476188</v>
      </c>
      <c r="F29" s="9">
        <f t="shared" si="15"/>
        <v>0.29481002399709433</v>
      </c>
      <c r="G29" s="9">
        <f t="shared" si="16"/>
        <v>1.0872795091468743</v>
      </c>
      <c r="H29" s="9">
        <f t="shared" si="17"/>
        <v>2.272117025701843</v>
      </c>
      <c r="I29" s="9">
        <f t="shared" si="18"/>
        <v>3.7725627483245292</v>
      </c>
      <c r="J29" s="9">
        <f t="shared" si="19"/>
        <v>3.3920149201231236</v>
      </c>
      <c r="K29" s="11">
        <f t="shared" si="20"/>
        <v>0.46082949308755761</v>
      </c>
      <c r="L29" s="11">
        <f t="shared" si="21"/>
        <v>0.28169014084507044</v>
      </c>
      <c r="M29" s="11">
        <f t="shared" si="22"/>
        <v>0.3125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-0.26626289998052832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0.24015058090478356</v>
      </c>
      <c r="Q29" s="11">
        <f>2*'OddsRatio_working_3-way'!K29*'OddsRatio_working_3-way'!L29*'OddsRatio_working_3-way'!M29</f>
        <v>8.1131953008372823E-2</v>
      </c>
      <c r="R29" s="11">
        <f t="shared" si="23"/>
        <v>0</v>
      </c>
      <c r="S29" s="11">
        <f t="shared" si="24"/>
        <v>-0.90193031369501964</v>
      </c>
      <c r="T29" s="11">
        <f t="shared" si="25"/>
        <v>-0.30470618705912828</v>
      </c>
      <c r="U29" s="11">
        <f>'OddsRatio_working_3-way'!S29-'OddsRatio_working_3-way'!R29^2/3</f>
        <v>-0.90193031369501964</v>
      </c>
      <c r="V29" s="11">
        <f>'OddsRatio_working_3-way'!S29*'OddsRatio_working_3-way'!R29/3-2*'OddsRatio_working_3-way'!R29^3/27-'OddsRatio_working_3-way'!T29</f>
        <v>0.30470618705912828</v>
      </c>
      <c r="W29" s="11">
        <f>'OddsRatio_working_3-way'!V29^2+4*'OddsRatio_working_3-way'!U29^3/27</f>
        <v>-1.5850544008043962E-2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0.16484568878208222</v>
      </c>
      <c r="Y29" s="11">
        <f>IF('OddsRatio_working_3-way'!W29&gt;=0,IF('OddsRatio_working_3-way'!V29+SQRT('OddsRatio_working_3-way'!W29)&gt;0,0,PI()),ACOS('OddsRatio_working_3-way'!V29/(2*'OddsRatio_working_3-way'!X29)))</f>
        <v>0.3918177957561142</v>
      </c>
      <c r="Z29" s="11">
        <f>'OddsRatio_working_3-way'!X29^(1/3)*COS('OddsRatio_working_3-way'!Y29/3)</f>
        <v>0.54363975457343716</v>
      </c>
      <c r="AA29" s="11">
        <f>'OddsRatio_working_3-way'!X29^(1/3)*COS(('OddsRatio_working_3-way'!Y29+2*PI())/3)</f>
        <v>-0.33366194516332387</v>
      </c>
      <c r="AB29" s="11">
        <f>'OddsRatio_working_3-way'!X29^(1/3)*COS(('OddsRatio_working_3-way'!Y29+4*PI())/3)</f>
        <v>-0.2099778094101134</v>
      </c>
      <c r="AC29" s="11">
        <f>'OddsRatio_working_3-way'!X29^(1/3)*SIN('OddsRatio_working_3-way'!Y29/3)</f>
        <v>7.1409069071602341E-2</v>
      </c>
      <c r="AD29" s="11">
        <f>'OddsRatio_working_3-way'!X29^(1/3)*SIN(('OddsRatio_working_3-way'!Y29+2*PI())/3)</f>
        <v>0.43510130343193287</v>
      </c>
      <c r="AE29" s="11">
        <f>'OddsRatio_working_3-way'!X29^(1/3)*SIN(('OddsRatio_working_3-way'!Y29+4*PI())/3)</f>
        <v>-0.50651037250353526</v>
      </c>
      <c r="AF29" s="11">
        <f>-'OddsRatio_working_3-way'!U29/(3*'OddsRatio_working_3-way'!X29^(1/3))*COS(('OddsRatio_working_3-way'!Y29)/3)</f>
        <v>0.54363975457343716</v>
      </c>
      <c r="AG29" s="11">
        <f>-'OddsRatio_working_3-way'!U29/(3*'OddsRatio_working_3-way'!X29^(1/3))*COS(('OddsRatio_working_3-way'!Y29+2*PI())/3)</f>
        <v>-0.33366194516332387</v>
      </c>
      <c r="AH29" s="11">
        <f>-'OddsRatio_working_3-way'!U29/(3*'OddsRatio_working_3-way'!X29^(1/3))*COS(('OddsRatio_working_3-way'!Y29+4*PI())/3)</f>
        <v>-0.2099778094101134</v>
      </c>
      <c r="AI29" s="11">
        <f>'OddsRatio_working_3-way'!U29/(3*'OddsRatio_working_3-way'!X29^(1/3))*SIN(('OddsRatio_working_3-way'!Y29)/3)</f>
        <v>-7.1409069071602341E-2</v>
      </c>
      <c r="AJ29" s="11">
        <f>'OddsRatio_working_3-way'!U29/(3*'OddsRatio_working_3-way'!X29^(1/3))*SIN(('OddsRatio_working_3-way'!Y29+2*PI())/3)</f>
        <v>-0.43510130343193287</v>
      </c>
      <c r="AK29" s="11">
        <f>'OddsRatio_working_3-way'!U29/(3*'OddsRatio_working_3-way'!X29^(1/3))*SIN(('OddsRatio_working_3-way'!Y29+4*PI())/3)</f>
        <v>0.50651037250353526</v>
      </c>
      <c r="AL29" s="11">
        <f>'OddsRatio_working_3-way'!Z29+'OddsRatio_working_3-way'!AF29</f>
        <v>1.0872795091468743</v>
      </c>
      <c r="AM29" s="11">
        <f>'OddsRatio_working_3-way'!AA29+'OddsRatio_working_3-way'!AG29</f>
        <v>-0.66732389032664774</v>
      </c>
      <c r="AN29" s="11">
        <f>'OddsRatio_working_3-way'!AB29+'OddsRatio_working_3-way'!AH29</f>
        <v>-0.41995561882022681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1.0872795091468743</v>
      </c>
      <c r="AS29" s="11">
        <f>IF(('OddsRatio_working_3-way'!X29=0),IF(Q29&gt;0,-Q29^(1/3),(-Q29)^(1/3)),'OddsRatio_working_3-way'!AM29-'OddsRatio_working_3-way'!R29/3)</f>
        <v>-0.66732389032664774</v>
      </c>
      <c r="AT29" s="11">
        <f>IF(('OddsRatio_working_3-way'!X29=0),IF(Q29&gt;0,-Q29^(1/3),(-Q29)^(1/3)),'OddsRatio_working_3-way'!AN29-'OddsRatio_working_3-way'!R29/3)</f>
        <v>-0.41995561882022681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9">
        <f t="shared" si="13"/>
        <v>0.10980580948774427</v>
      </c>
      <c r="E30" s="9">
        <f t="shared" si="14"/>
        <v>0.18748936620108872</v>
      </c>
      <c r="F30" s="9">
        <f t="shared" si="15"/>
        <v>0.70270482431116699</v>
      </c>
      <c r="G30" s="9">
        <f t="shared" si="16"/>
        <v>1.143439531132183</v>
      </c>
      <c r="H30" s="9">
        <f t="shared" si="17"/>
        <v>9.1069862757271771</v>
      </c>
      <c r="I30" s="9">
        <f t="shared" si="18"/>
        <v>5.3336358229909742</v>
      </c>
      <c r="J30" s="9">
        <f t="shared" si="19"/>
        <v>1.4230726265189078</v>
      </c>
      <c r="K30" s="11">
        <f t="shared" si="20"/>
        <v>0.12360939431396786</v>
      </c>
      <c r="L30" s="11">
        <f t="shared" si="21"/>
        <v>0.20876826722338204</v>
      </c>
      <c r="M30" s="11">
        <f t="shared" si="22"/>
        <v>0.72992700729927007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-0.18727619071873014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0.21190827698095765</v>
      </c>
      <c r="Q30" s="11">
        <f>2*'OddsRatio_working_3-way'!K30*'OddsRatio_working_3-way'!L30*'OddsRatio_working_3-way'!M30</f>
        <v>3.7672582574392474E-2</v>
      </c>
      <c r="R30" s="11">
        <f t="shared" si="23"/>
        <v>0</v>
      </c>
      <c r="S30" s="11">
        <f t="shared" si="24"/>
        <v>-1.1315281252127902</v>
      </c>
      <c r="T30" s="11">
        <f t="shared" si="25"/>
        <v>-0.20116055559338494</v>
      </c>
      <c r="U30" s="11">
        <f>'OddsRatio_working_3-way'!S30-'OddsRatio_working_3-way'!R30^2/3</f>
        <v>-1.1315281252127902</v>
      </c>
      <c r="V30" s="11">
        <f>'OddsRatio_working_3-way'!S30*'OddsRatio_working_3-way'!R30/3-2*'OddsRatio_working_3-way'!R30^3/27-'OddsRatio_working_3-way'!T30</f>
        <v>0.20116055559338494</v>
      </c>
      <c r="W30" s="11">
        <f>'OddsRatio_working_3-way'!V30^2+4*'OddsRatio_working_3-way'!U30^3/27</f>
        <v>-0.17416535073055478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0.23164138223620262</v>
      </c>
      <c r="Y30" s="11">
        <f>IF('OddsRatio_working_3-way'!W30&gt;=0,IF('OddsRatio_working_3-way'!V30+SQRT('OddsRatio_working_3-way'!W30)&gt;0,0,PI()),ACOS('OddsRatio_working_3-way'!V30/(2*'OddsRatio_working_3-way'!X30)))</f>
        <v>1.1216387054451764</v>
      </c>
      <c r="Z30" s="11">
        <f>'OddsRatio_working_3-way'!X30^(1/3)*COS('OddsRatio_working_3-way'!Y30/3)</f>
        <v>0.57171976556609161</v>
      </c>
      <c r="AA30" s="11">
        <f>'OddsRatio_working_3-way'!X30^(1/3)*COS(('OddsRatio_working_3-way'!Y30+2*PI())/3)</f>
        <v>-0.48011336035548874</v>
      </c>
      <c r="AB30" s="11">
        <f>'OddsRatio_working_3-way'!X30^(1/3)*COS(('OddsRatio_working_3-way'!Y30+4*PI())/3)</f>
        <v>-9.1606405210602704E-2</v>
      </c>
      <c r="AC30" s="11">
        <f>'OddsRatio_working_3-way'!X30^(1/3)*SIN('OddsRatio_working_3-way'!Y30/3)</f>
        <v>0.22430459513494172</v>
      </c>
      <c r="AD30" s="11">
        <f>'OddsRatio_working_3-way'!X30^(1/3)*SIN(('OddsRatio_working_3-way'!Y30+2*PI())/3)</f>
        <v>0.38297154325844823</v>
      </c>
      <c r="AE30" s="11">
        <f>'OddsRatio_working_3-way'!X30^(1/3)*SIN(('OddsRatio_working_3-way'!Y30+4*PI())/3)</f>
        <v>-0.6072761383933899</v>
      </c>
      <c r="AF30" s="11">
        <f>-'OddsRatio_working_3-way'!U30/(3*'OddsRatio_working_3-way'!X30^(1/3))*COS(('OddsRatio_working_3-way'!Y30)/3)</f>
        <v>0.57171976556609139</v>
      </c>
      <c r="AG30" s="11">
        <f>-'OddsRatio_working_3-way'!U30/(3*'OddsRatio_working_3-way'!X30^(1/3))*COS(('OddsRatio_working_3-way'!Y30+2*PI())/3)</f>
        <v>-0.48011336035548857</v>
      </c>
      <c r="AH30" s="11">
        <f>-'OddsRatio_working_3-way'!U30/(3*'OddsRatio_working_3-way'!X30^(1/3))*COS(('OddsRatio_working_3-way'!Y30+4*PI())/3)</f>
        <v>-9.1606405210602676E-2</v>
      </c>
      <c r="AI30" s="11">
        <f>'OddsRatio_working_3-way'!U30/(3*'OddsRatio_working_3-way'!X30^(1/3))*SIN(('OddsRatio_working_3-way'!Y30)/3)</f>
        <v>-0.22430459513494164</v>
      </c>
      <c r="AJ30" s="11">
        <f>'OddsRatio_working_3-way'!U30/(3*'OddsRatio_working_3-way'!X30^(1/3))*SIN(('OddsRatio_working_3-way'!Y30+2*PI())/3)</f>
        <v>-0.38297154325844807</v>
      </c>
      <c r="AK30" s="11">
        <f>'OddsRatio_working_3-way'!U30/(3*'OddsRatio_working_3-way'!X30^(1/3))*SIN(('OddsRatio_working_3-way'!Y30+4*PI())/3)</f>
        <v>0.60727613839338968</v>
      </c>
      <c r="AL30" s="11">
        <f>'OddsRatio_working_3-way'!Z30+'OddsRatio_working_3-way'!AF30</f>
        <v>1.143439531132183</v>
      </c>
      <c r="AM30" s="11">
        <f>'OddsRatio_working_3-way'!AA30+'OddsRatio_working_3-way'!AG30</f>
        <v>-0.96022672071097737</v>
      </c>
      <c r="AN30" s="11">
        <f>'OddsRatio_working_3-way'!AB30+'OddsRatio_working_3-way'!AH30</f>
        <v>-0.18321281042120538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1.143439531132183</v>
      </c>
      <c r="AS30" s="11">
        <f>IF(('OddsRatio_working_3-way'!X30=0),IF(Q30&gt;0,-Q30^(1/3),(-Q30)^(1/3)),'OddsRatio_working_3-way'!AM30-'OddsRatio_working_3-way'!R30/3)</f>
        <v>-0.96022672071097737</v>
      </c>
      <c r="AT30" s="11">
        <f>IF(('OddsRatio_working_3-way'!X30=0),IF(Q30&gt;0,-Q30^(1/3),(-Q30)^(1/3)),'OddsRatio_working_3-way'!AN30-'OddsRatio_working_3-way'!R30/3)</f>
        <v>-0.18321281042120538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9">
        <f t="shared" si="13"/>
        <v>0.48076610033310713</v>
      </c>
      <c r="E31" s="9">
        <f t="shared" si="14"/>
        <v>0.26366007736079078</v>
      </c>
      <c r="F31" s="9">
        <f t="shared" si="15"/>
        <v>0.25557382230610204</v>
      </c>
      <c r="G31" s="9">
        <f t="shared" si="16"/>
        <v>1.0909227713202341</v>
      </c>
      <c r="H31" s="9">
        <f t="shared" si="17"/>
        <v>2.0800135436070319</v>
      </c>
      <c r="I31" s="9">
        <f t="shared" si="18"/>
        <v>3.7927622945797985</v>
      </c>
      <c r="J31" s="9">
        <f t="shared" si="19"/>
        <v>3.9127637994250248</v>
      </c>
      <c r="K31" s="11">
        <f t="shared" si="20"/>
        <v>0.50251256281407031</v>
      </c>
      <c r="L31" s="11">
        <f t="shared" si="21"/>
        <v>0.2808988764044944</v>
      </c>
      <c r="M31" s="11">
        <f t="shared" si="22"/>
        <v>0.27247956403269757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-0.26026590719263887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0.23923308795146786</v>
      </c>
      <c r="Q31" s="11">
        <f>2*'OddsRatio_working_3-way'!K31*'OddsRatio_working_3-way'!L31*'OddsRatio_working_3-way'!M31</f>
        <v>7.6923822492433402E-2</v>
      </c>
      <c r="R31" s="11">
        <f t="shared" si="23"/>
        <v>0</v>
      </c>
      <c r="S31" s="11">
        <f t="shared" si="24"/>
        <v>-0.91918719025460638</v>
      </c>
      <c r="T31" s="11">
        <f t="shared" si="25"/>
        <v>-0.29555858207543617</v>
      </c>
      <c r="U31" s="11">
        <f>'OddsRatio_working_3-way'!S31-'OddsRatio_working_3-way'!R31^2/3</f>
        <v>-0.91918719025460638</v>
      </c>
      <c r="V31" s="11">
        <f>'OddsRatio_working_3-way'!S31*'OddsRatio_working_3-way'!R31/3-2*'OddsRatio_working_3-way'!R31^3/27-'OddsRatio_working_3-way'!T31</f>
        <v>0.29555858207543617</v>
      </c>
      <c r="W31" s="11">
        <f>'OddsRatio_working_3-way'!V31^2+4*'OddsRatio_working_3-way'!U31^3/27</f>
        <v>-2.7700818839813776E-2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0.16959930297487671</v>
      </c>
      <c r="Y31" s="11">
        <f>IF('OddsRatio_working_3-way'!W31&gt;=0,IF('OddsRatio_working_3-way'!V31+SQRT('OddsRatio_working_3-way'!W31)&gt;0,0,PI()),ACOS('OddsRatio_working_3-way'!V31/(2*'OddsRatio_working_3-way'!X31)))</f>
        <v>0.51286206408748614</v>
      </c>
      <c r="Z31" s="11">
        <f>'OddsRatio_working_3-way'!X31^(1/3)*COS('OddsRatio_working_3-way'!Y31/3)</f>
        <v>0.54546138566011704</v>
      </c>
      <c r="AA31" s="11">
        <f>'OddsRatio_working_3-way'!X31^(1/3)*COS(('OddsRatio_working_3-way'!Y31+2*PI())/3)</f>
        <v>-0.3542825482900071</v>
      </c>
      <c r="AB31" s="11">
        <f>'OddsRatio_working_3-way'!X31^(1/3)*COS(('OddsRatio_working_3-way'!Y31+4*PI())/3)</f>
        <v>-0.19117883737010993</v>
      </c>
      <c r="AC31" s="11">
        <f>'OddsRatio_working_3-way'!X31^(1/3)*SIN('OddsRatio_working_3-way'!Y31/3)</f>
        <v>9.4167971405429568E-2</v>
      </c>
      <c r="AD31" s="11">
        <f>'OddsRatio_working_3-way'!X31^(1/3)*SIN(('OddsRatio_working_3-way'!Y31+2*PI())/3)</f>
        <v>0.42529943106240758</v>
      </c>
      <c r="AE31" s="11">
        <f>'OddsRatio_working_3-way'!X31^(1/3)*SIN(('OddsRatio_working_3-way'!Y31+4*PI())/3)</f>
        <v>-0.51946740246783707</v>
      </c>
      <c r="AF31" s="11">
        <f>-'OddsRatio_working_3-way'!U31/(3*'OddsRatio_working_3-way'!X31^(1/3))*COS(('OddsRatio_working_3-way'!Y31)/3)</f>
        <v>0.54546138566011704</v>
      </c>
      <c r="AG31" s="11">
        <f>-'OddsRatio_working_3-way'!U31/(3*'OddsRatio_working_3-way'!X31^(1/3))*COS(('OddsRatio_working_3-way'!Y31+2*PI())/3)</f>
        <v>-0.3542825482900071</v>
      </c>
      <c r="AH31" s="11">
        <f>-'OddsRatio_working_3-way'!U31/(3*'OddsRatio_working_3-way'!X31^(1/3))*COS(('OddsRatio_working_3-way'!Y31+4*PI())/3)</f>
        <v>-0.19117883737010993</v>
      </c>
      <c r="AI31" s="11">
        <f>'OddsRatio_working_3-way'!U31/(3*'OddsRatio_working_3-way'!X31^(1/3))*SIN(('OddsRatio_working_3-way'!Y31)/3)</f>
        <v>-9.4167971405429568E-2</v>
      </c>
      <c r="AJ31" s="11">
        <f>'OddsRatio_working_3-way'!U31/(3*'OddsRatio_working_3-way'!X31^(1/3))*SIN(('OddsRatio_working_3-way'!Y31+2*PI())/3)</f>
        <v>-0.42529943106240758</v>
      </c>
      <c r="AK31" s="11">
        <f>'OddsRatio_working_3-way'!U31/(3*'OddsRatio_working_3-way'!X31^(1/3))*SIN(('OddsRatio_working_3-way'!Y31+4*PI())/3)</f>
        <v>0.51946740246783707</v>
      </c>
      <c r="AL31" s="11">
        <f>'OddsRatio_working_3-way'!Z31+'OddsRatio_working_3-way'!AF31</f>
        <v>1.0909227713202341</v>
      </c>
      <c r="AM31" s="11">
        <f>'OddsRatio_working_3-way'!AA31+'OddsRatio_working_3-way'!AG31</f>
        <v>-0.70856509658001421</v>
      </c>
      <c r="AN31" s="11">
        <f>'OddsRatio_working_3-way'!AB31+'OddsRatio_working_3-way'!AH31</f>
        <v>-0.38235767474021987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1.0909227713202341</v>
      </c>
      <c r="AS31" s="11">
        <f>IF(('OddsRatio_working_3-way'!X31=0),IF(Q31&gt;0,-Q31^(1/3),(-Q31)^(1/3)),'OddsRatio_working_3-way'!AM31-'OddsRatio_working_3-way'!R31/3)</f>
        <v>-0.70856509658001421</v>
      </c>
      <c r="AT31" s="11">
        <f>IF(('OddsRatio_working_3-way'!X31=0),IF(Q31&gt;0,-Q31^(1/3),(-Q31)^(1/3)),'OddsRatio_working_3-way'!AN31-'OddsRatio_working_3-way'!R31/3)</f>
        <v>-0.38235767474021987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9">
        <f t="shared" si="13"/>
        <v>0.25116944026191163</v>
      </c>
      <c r="E32" s="9">
        <f t="shared" si="14"/>
        <v>0.28299561769354636</v>
      </c>
      <c r="F32" s="9">
        <f t="shared" si="15"/>
        <v>0.46583494204454207</v>
      </c>
      <c r="G32" s="9">
        <f t="shared" si="16"/>
        <v>1.0920791480163425</v>
      </c>
      <c r="H32" s="9">
        <f t="shared" si="17"/>
        <v>3.9813760740846154</v>
      </c>
      <c r="I32" s="9">
        <f t="shared" si="18"/>
        <v>3.5336236233979137</v>
      </c>
      <c r="J32" s="9">
        <f t="shared" si="19"/>
        <v>2.1466831054171593</v>
      </c>
      <c r="K32" s="11">
        <f t="shared" si="20"/>
        <v>0.26809651474530832</v>
      </c>
      <c r="L32" s="11">
        <f t="shared" si="21"/>
        <v>0.30120481927710846</v>
      </c>
      <c r="M32" s="11">
        <f t="shared" si="22"/>
        <v>0.48780487804878053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-0.261962516908673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0.24028632676261838</v>
      </c>
      <c r="Q32" s="11">
        <f>2*'OddsRatio_working_3-way'!K32*'OddsRatio_working_3-way'!L32*'OddsRatio_working_3-way'!M32</f>
        <v>7.878240221725194E-2</v>
      </c>
      <c r="R32" s="11">
        <f t="shared" si="23"/>
        <v>0</v>
      </c>
      <c r="S32" s="11">
        <f t="shared" si="24"/>
        <v>-0.91725461183589285</v>
      </c>
      <c r="T32" s="11">
        <f t="shared" si="25"/>
        <v>-0.30073921699537476</v>
      </c>
      <c r="U32" s="11">
        <f>'OddsRatio_working_3-way'!S32-'OddsRatio_working_3-way'!R32^2/3</f>
        <v>-0.91725461183589285</v>
      </c>
      <c r="V32" s="11">
        <f>'OddsRatio_working_3-way'!S32*'OddsRatio_working_3-way'!R32/3-2*'OddsRatio_working_3-way'!R32^3/27-'OddsRatio_working_3-way'!T32</f>
        <v>0.30073921699537476</v>
      </c>
      <c r="W32" s="11">
        <f>'OddsRatio_working_3-way'!V32^2+4*'OddsRatio_working_3-way'!U32^3/27</f>
        <v>-2.3887433321351625E-2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0.1690647139118204</v>
      </c>
      <c r="Y32" s="11">
        <f>IF('OddsRatio_working_3-way'!W32&gt;=0,IF('OddsRatio_working_3-way'!V32+SQRT('OddsRatio_working_3-way'!W32)&gt;0,0,PI()),ACOS('OddsRatio_working_3-way'!V32/(2*'OddsRatio_working_3-way'!X32)))</f>
        <v>0.47472070803976885</v>
      </c>
      <c r="Z32" s="11">
        <f>'OddsRatio_working_3-way'!X32^(1/3)*COS('OddsRatio_working_3-way'!Y32/3)</f>
        <v>0.54603957400817127</v>
      </c>
      <c r="AA32" s="11">
        <f>'OddsRatio_working_3-way'!X32^(1/3)*COS(('OddsRatio_working_3-way'!Y32+2*PI())/3)</f>
        <v>-0.34847997963373867</v>
      </c>
      <c r="AB32" s="11">
        <f>'OddsRatio_working_3-way'!X32^(1/3)*COS(('OddsRatio_working_3-way'!Y32+4*PI())/3)</f>
        <v>-0.19755959437443277</v>
      </c>
      <c r="AC32" s="11">
        <f>'OddsRatio_working_3-way'!X32^(1/3)*SIN('OddsRatio_working_3-way'!Y32/3)</f>
        <v>8.7133925055662517E-2</v>
      </c>
      <c r="AD32" s="11">
        <f>'OddsRatio_working_3-way'!X32^(1/3)*SIN(('OddsRatio_working_3-way'!Y32+2*PI())/3)</f>
        <v>0.42931718003487823</v>
      </c>
      <c r="AE32" s="11">
        <f>'OddsRatio_working_3-way'!X32^(1/3)*SIN(('OddsRatio_working_3-way'!Y32+4*PI())/3)</f>
        <v>-0.5164511050905406</v>
      </c>
      <c r="AF32" s="11">
        <f>-'OddsRatio_working_3-way'!U32/(3*'OddsRatio_working_3-way'!X32^(1/3))*COS(('OddsRatio_working_3-way'!Y32)/3)</f>
        <v>0.54603957400817127</v>
      </c>
      <c r="AG32" s="11">
        <f>-'OddsRatio_working_3-way'!U32/(3*'OddsRatio_working_3-way'!X32^(1/3))*COS(('OddsRatio_working_3-way'!Y32+2*PI())/3)</f>
        <v>-0.34847997963373861</v>
      </c>
      <c r="AH32" s="11">
        <f>-'OddsRatio_working_3-way'!U32/(3*'OddsRatio_working_3-way'!X32^(1/3))*COS(('OddsRatio_working_3-way'!Y32+4*PI())/3)</f>
        <v>-0.19755959437443274</v>
      </c>
      <c r="AI32" s="11">
        <f>'OddsRatio_working_3-way'!U32/(3*'OddsRatio_working_3-way'!X32^(1/3))*SIN(('OddsRatio_working_3-way'!Y32)/3)</f>
        <v>-8.7133925055662503E-2</v>
      </c>
      <c r="AJ32" s="11">
        <f>'OddsRatio_working_3-way'!U32/(3*'OddsRatio_working_3-way'!X32^(1/3))*SIN(('OddsRatio_working_3-way'!Y32+2*PI())/3)</f>
        <v>-0.42931718003487818</v>
      </c>
      <c r="AK32" s="11">
        <f>'OddsRatio_working_3-way'!U32/(3*'OddsRatio_working_3-way'!X32^(1/3))*SIN(('OddsRatio_working_3-way'!Y32+4*PI())/3)</f>
        <v>0.51645110509054049</v>
      </c>
      <c r="AL32" s="11">
        <f>'OddsRatio_working_3-way'!Z32+'OddsRatio_working_3-way'!AF32</f>
        <v>1.0920791480163425</v>
      </c>
      <c r="AM32" s="11">
        <f>'OddsRatio_working_3-way'!AA32+'OddsRatio_working_3-way'!AG32</f>
        <v>-0.69695995926747734</v>
      </c>
      <c r="AN32" s="11">
        <f>'OddsRatio_working_3-way'!AB32+'OddsRatio_working_3-way'!AH32</f>
        <v>-0.39511918874886554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1.0920791480163425</v>
      </c>
      <c r="AS32" s="11">
        <f>IF(('OddsRatio_working_3-way'!X32=0),IF(Q32&gt;0,-Q32^(1/3),(-Q32)^(1/3)),'OddsRatio_working_3-way'!AM32-'OddsRatio_working_3-way'!R32/3)</f>
        <v>-0.69695995926747734</v>
      </c>
      <c r="AT32" s="11">
        <f>IF(('OddsRatio_working_3-way'!X32=0),IF(Q32&gt;0,-Q32^(1/3),(-Q32)^(1/3)),'OddsRatio_working_3-way'!AN32-'OddsRatio_working_3-way'!R32/3)</f>
        <v>-0.39511918874886554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9">
        <f t="shared" si="13"/>
        <v>0.35954008674840926</v>
      </c>
      <c r="E33" s="9">
        <f t="shared" si="14"/>
        <v>0.27808953748576765</v>
      </c>
      <c r="F33" s="9">
        <f t="shared" si="15"/>
        <v>0.36237037576582298</v>
      </c>
      <c r="G33" s="9">
        <f t="shared" si="16"/>
        <v>1.0861774576524565</v>
      </c>
      <c r="H33" s="9">
        <f t="shared" si="17"/>
        <v>2.7813310305500289</v>
      </c>
      <c r="I33" s="9">
        <f t="shared" si="18"/>
        <v>3.5959641237893716</v>
      </c>
      <c r="J33" s="9">
        <f t="shared" si="19"/>
        <v>2.75960748139698</v>
      </c>
      <c r="K33" s="11">
        <f t="shared" si="20"/>
        <v>0.37878787878787878</v>
      </c>
      <c r="L33" s="11">
        <f t="shared" si="21"/>
        <v>0.29498525073746312</v>
      </c>
      <c r="M33" s="11">
        <f t="shared" si="22"/>
        <v>0.38167938931297707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-0.2708019873121541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0.24095921042485927</v>
      </c>
      <c r="Q33" s="11">
        <f>2*'OddsRatio_working_3-way'!K33*'OddsRatio_working_3-way'!L33*'OddsRatio_working_3-way'!M33</f>
        <v>8.5295295725613895E-2</v>
      </c>
      <c r="R33" s="11">
        <f t="shared" si="23"/>
        <v>0</v>
      </c>
      <c r="S33" s="11">
        <f t="shared" si="24"/>
        <v>-0.88979853071427062</v>
      </c>
      <c r="T33" s="11">
        <f t="shared" si="25"/>
        <v>-0.31497293122629044</v>
      </c>
      <c r="U33" s="11">
        <f>'OddsRatio_working_3-way'!S33-'OddsRatio_working_3-way'!R33^2/3</f>
        <v>-0.88979853071427062</v>
      </c>
      <c r="V33" s="11">
        <f>'OddsRatio_working_3-way'!S33*'OddsRatio_working_3-way'!R33/3-2*'OddsRatio_working_3-way'!R33^3/27-'OddsRatio_working_3-way'!T33</f>
        <v>0.31497293122629044</v>
      </c>
      <c r="W33" s="11">
        <f>'OddsRatio_working_3-way'!V33^2+4*'OddsRatio_working_3-way'!U33^3/27</f>
        <v>-5.1609943581414353E-3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0.16153091171926112</v>
      </c>
      <c r="Y33" s="11">
        <f>IF('OddsRatio_working_3-way'!W33&gt;=0,IF('OddsRatio_working_3-way'!V33+SQRT('OddsRatio_working_3-way'!W33)&gt;0,0,PI()),ACOS('OddsRatio_working_3-way'!V33/(2*'OddsRatio_working_3-way'!X33)))</f>
        <v>0.22424721279349336</v>
      </c>
      <c r="Z33" s="11">
        <f>'OddsRatio_working_3-way'!X33^(1/3)*COS('OddsRatio_working_3-way'!Y33/3)</f>
        <v>0.54308872882622827</v>
      </c>
      <c r="AA33" s="11">
        <f>'OddsRatio_working_3-way'!X33^(1/3)*COS(('OddsRatio_working_3-way'!Y33+2*PI())/3)</f>
        <v>-0.30676661796113724</v>
      </c>
      <c r="AB33" s="11">
        <f>'OddsRatio_working_3-way'!X33^(1/3)*COS(('OddsRatio_working_3-way'!Y33+4*PI())/3)</f>
        <v>-0.23632211086509117</v>
      </c>
      <c r="AC33" s="11">
        <f>'OddsRatio_working_3-way'!X33^(1/3)*SIN('OddsRatio_working_3-way'!Y33/3)</f>
        <v>4.067115513483277E-2</v>
      </c>
      <c r="AD33" s="11">
        <f>'OddsRatio_working_3-way'!X33^(1/3)*SIN(('OddsRatio_working_3-way'!Y33+2*PI())/3)</f>
        <v>0.44999305810509549</v>
      </c>
      <c r="AE33" s="11">
        <f>'OddsRatio_working_3-way'!X33^(1/3)*SIN(('OddsRatio_working_3-way'!Y33+4*PI())/3)</f>
        <v>-0.4906642132399282</v>
      </c>
      <c r="AF33" s="11">
        <f>-'OddsRatio_working_3-way'!U33/(3*'OddsRatio_working_3-way'!X33^(1/3))*COS(('OddsRatio_working_3-way'!Y33)/3)</f>
        <v>0.54308872882622838</v>
      </c>
      <c r="AG33" s="11">
        <f>-'OddsRatio_working_3-way'!U33/(3*'OddsRatio_working_3-way'!X33^(1/3))*COS(('OddsRatio_working_3-way'!Y33+2*PI())/3)</f>
        <v>-0.3067666179611373</v>
      </c>
      <c r="AH33" s="11">
        <f>-'OddsRatio_working_3-way'!U33/(3*'OddsRatio_working_3-way'!X33^(1/3))*COS(('OddsRatio_working_3-way'!Y33+4*PI())/3)</f>
        <v>-0.23632211086509122</v>
      </c>
      <c r="AI33" s="11">
        <f>'OddsRatio_working_3-way'!U33/(3*'OddsRatio_working_3-way'!X33^(1/3))*SIN(('OddsRatio_working_3-way'!Y33)/3)</f>
        <v>-4.0671155134832777E-2</v>
      </c>
      <c r="AJ33" s="11">
        <f>'OddsRatio_working_3-way'!U33/(3*'OddsRatio_working_3-way'!X33^(1/3))*SIN(('OddsRatio_working_3-way'!Y33+2*PI())/3)</f>
        <v>-0.4499930581050956</v>
      </c>
      <c r="AK33" s="11">
        <f>'OddsRatio_working_3-way'!U33/(3*'OddsRatio_working_3-way'!X33^(1/3))*SIN(('OddsRatio_working_3-way'!Y33+4*PI())/3)</f>
        <v>0.49066421323992832</v>
      </c>
      <c r="AL33" s="11">
        <f>'OddsRatio_working_3-way'!Z33+'OddsRatio_working_3-way'!AF33</f>
        <v>1.0861774576524565</v>
      </c>
      <c r="AM33" s="11">
        <f>'OddsRatio_working_3-way'!AA33+'OddsRatio_working_3-way'!AG33</f>
        <v>-0.61353323592227449</v>
      </c>
      <c r="AN33" s="11">
        <f>'OddsRatio_working_3-way'!AB33+'OddsRatio_working_3-way'!AH33</f>
        <v>-0.47264422173018239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1.0861774576524565</v>
      </c>
      <c r="AS33" s="11">
        <f>IF(('OddsRatio_working_3-way'!X33=0),IF(Q33&gt;0,-Q33^(1/3),(-Q33)^(1/3)),'OddsRatio_working_3-way'!AM33-'OddsRatio_working_3-way'!R33/3)</f>
        <v>-0.61353323592227449</v>
      </c>
      <c r="AT33" s="11">
        <f>IF(('OddsRatio_working_3-way'!X33=0),IF(Q33&gt;0,-Q33^(1/3),(-Q33)^(1/3)),'OddsRatio_working_3-way'!AN33-'OddsRatio_working_3-way'!R33/3)</f>
        <v>-0.47264422173018239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9">
        <f t="shared" si="13"/>
        <v>0.33842122370058564</v>
      </c>
      <c r="E34" s="9">
        <f t="shared" si="14"/>
        <v>0.27155069206014437</v>
      </c>
      <c r="F34" s="9">
        <f t="shared" si="15"/>
        <v>0.39002808423926982</v>
      </c>
      <c r="G34" s="9">
        <f t="shared" si="16"/>
        <v>1.0860541209317474</v>
      </c>
      <c r="H34" s="9">
        <f t="shared" si="17"/>
        <v>2.9548974176771452</v>
      </c>
      <c r="I34" s="9">
        <f t="shared" si="18"/>
        <v>3.6825536787014159</v>
      </c>
      <c r="J34" s="9">
        <f t="shared" si="19"/>
        <v>2.5639179341417164</v>
      </c>
      <c r="K34" s="11">
        <f t="shared" si="20"/>
        <v>0.35714285714285715</v>
      </c>
      <c r="L34" s="11">
        <f t="shared" si="21"/>
        <v>0.28818443804034583</v>
      </c>
      <c r="M34" s="11">
        <f t="shared" si="22"/>
        <v>0.4098360655737705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-0.27005648954909578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0.24085672441603842</v>
      </c>
      <c r="Q34" s="11">
        <f>2*'OddsRatio_working_3-way'!K34*'OddsRatio_working_3-way'!L34*'OddsRatio_working_3-way'!M34</f>
        <v>8.436312589003099E-2</v>
      </c>
      <c r="R34" s="11">
        <f t="shared" si="23"/>
        <v>0</v>
      </c>
      <c r="S34" s="11">
        <f t="shared" si="24"/>
        <v>-0.89187534362973009</v>
      </c>
      <c r="T34" s="11">
        <f t="shared" si="25"/>
        <v>-0.31239066326785653</v>
      </c>
      <c r="U34" s="11">
        <f>'OddsRatio_working_3-way'!S34-'OddsRatio_working_3-way'!R34^2/3</f>
        <v>-0.89187534362973009</v>
      </c>
      <c r="V34" s="11">
        <f>'OddsRatio_working_3-way'!S34*'OddsRatio_working_3-way'!R34/3-2*'OddsRatio_working_3-way'!R34^3/27-'OddsRatio_working_3-way'!T34</f>
        <v>0.31239066326785653</v>
      </c>
      <c r="W34" s="11">
        <f>'OddsRatio_working_3-way'!V34^2+4*'OddsRatio_working_3-way'!U34^3/27</f>
        <v>-7.5135217730549486E-3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0.16209676760347988</v>
      </c>
      <c r="Y34" s="11">
        <f>IF('OddsRatio_working_3-way'!W34&gt;=0,IF('OddsRatio_working_3-way'!V34+SQRT('OddsRatio_working_3-way'!W34)&gt;0,0,PI()),ACOS('OddsRatio_working_3-way'!V34/(2*'OddsRatio_working_3-way'!X34)))</f>
        <v>0.2706656620715282</v>
      </c>
      <c r="Z34" s="11">
        <f>'OddsRatio_working_3-way'!X34^(1/3)*COS('OddsRatio_working_3-way'!Y34/3)</f>
        <v>0.54302706046587368</v>
      </c>
      <c r="AA34" s="11">
        <f>'OddsRatio_working_3-way'!X34^(1/3)*COS(('OddsRatio_working_3-way'!Y34+2*PI())/3)</f>
        <v>-0.31405814926727277</v>
      </c>
      <c r="AB34" s="11">
        <f>'OddsRatio_working_3-way'!X34^(1/3)*COS(('OddsRatio_working_3-way'!Y34+4*PI())/3)</f>
        <v>-0.22896891119860124</v>
      </c>
      <c r="AC34" s="11">
        <f>'OddsRatio_working_3-way'!X34^(1/3)*SIN('OddsRatio_working_3-way'!Y34/3)</f>
        <v>4.912629450408787E-2</v>
      </c>
      <c r="AD34" s="11">
        <f>'OddsRatio_working_3-way'!X34^(1/3)*SIN(('OddsRatio_working_3-way'!Y34+2*PI())/3)</f>
        <v>0.44571208205379115</v>
      </c>
      <c r="AE34" s="11">
        <f>'OddsRatio_working_3-way'!X34^(1/3)*SIN(('OddsRatio_working_3-way'!Y34+4*PI())/3)</f>
        <v>-0.49483837655787882</v>
      </c>
      <c r="AF34" s="11">
        <f>-'OddsRatio_working_3-way'!U34/(3*'OddsRatio_working_3-way'!X34^(1/3))*COS(('OddsRatio_working_3-way'!Y34)/3)</f>
        <v>0.54302706046587368</v>
      </c>
      <c r="AG34" s="11">
        <f>-'OddsRatio_working_3-way'!U34/(3*'OddsRatio_working_3-way'!X34^(1/3))*COS(('OddsRatio_working_3-way'!Y34+2*PI())/3)</f>
        <v>-0.31405814926727277</v>
      </c>
      <c r="AH34" s="11">
        <f>-'OddsRatio_working_3-way'!U34/(3*'OddsRatio_working_3-way'!X34^(1/3))*COS(('OddsRatio_working_3-way'!Y34+4*PI())/3)</f>
        <v>-0.22896891119860124</v>
      </c>
      <c r="AI34" s="11">
        <f>'OddsRatio_working_3-way'!U34/(3*'OddsRatio_working_3-way'!X34^(1/3))*SIN(('OddsRatio_working_3-way'!Y34)/3)</f>
        <v>-4.912629450408787E-2</v>
      </c>
      <c r="AJ34" s="11">
        <f>'OddsRatio_working_3-way'!U34/(3*'OddsRatio_working_3-way'!X34^(1/3))*SIN(('OddsRatio_working_3-way'!Y34+2*PI())/3)</f>
        <v>-0.44571208205379115</v>
      </c>
      <c r="AK34" s="11">
        <f>'OddsRatio_working_3-way'!U34/(3*'OddsRatio_working_3-way'!X34^(1/3))*SIN(('OddsRatio_working_3-way'!Y34+4*PI())/3)</f>
        <v>0.49483837655787882</v>
      </c>
      <c r="AL34" s="11">
        <f>'OddsRatio_working_3-way'!Z34+'OddsRatio_working_3-way'!AF34</f>
        <v>1.0860541209317474</v>
      </c>
      <c r="AM34" s="11">
        <f>'OddsRatio_working_3-way'!AA34+'OddsRatio_working_3-way'!AG34</f>
        <v>-0.62811629853454554</v>
      </c>
      <c r="AN34" s="11">
        <f>'OddsRatio_working_3-way'!AB34+'OddsRatio_working_3-way'!AH34</f>
        <v>-0.45793782239720249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1.0860541209317474</v>
      </c>
      <c r="AS34" s="11">
        <f>IF(('OddsRatio_working_3-way'!X34=0),IF(Q34&gt;0,-Q34^(1/3),(-Q34)^(1/3)),'OddsRatio_working_3-way'!AM34-'OddsRatio_working_3-way'!R34/3)</f>
        <v>-0.62811629853454554</v>
      </c>
      <c r="AT34" s="11">
        <f>IF(('OddsRatio_working_3-way'!X34=0),IF(Q34&gt;0,-Q34^(1/3),(-Q34)^(1/3)),'OddsRatio_working_3-way'!AN34-'OddsRatio_working_3-way'!R34/3)</f>
        <v>-0.45793782239720249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9">
        <f t="shared" si="13"/>
        <v>0.34473028048225407</v>
      </c>
      <c r="E35" s="9">
        <f t="shared" si="14"/>
        <v>0.27832170612097812</v>
      </c>
      <c r="F35" s="9">
        <f t="shared" si="15"/>
        <v>0.3769480133967677</v>
      </c>
      <c r="G35" s="9">
        <f t="shared" si="16"/>
        <v>1.033053571812137</v>
      </c>
      <c r="H35" s="9">
        <f t="shared" si="17"/>
        <v>2.900818572134332</v>
      </c>
      <c r="I35" s="9">
        <f t="shared" si="18"/>
        <v>3.5929644652484631</v>
      </c>
      <c r="J35" s="9">
        <f t="shared" si="19"/>
        <v>2.6528857148994196</v>
      </c>
      <c r="K35" s="11">
        <f t="shared" si="20"/>
        <v>0.35211267605633806</v>
      </c>
      <c r="L35" s="11">
        <f t="shared" si="21"/>
        <v>0.28490028490028491</v>
      </c>
      <c r="M35" s="11">
        <f t="shared" si="22"/>
        <v>0.38461538461538458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-0.28511017893466417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0.22957160010247768</v>
      </c>
      <c r="Q35" s="11">
        <f>2*'OddsRatio_working_3-way'!K35*'OddsRatio_working_3-way'!L35*'OddsRatio_working_3-way'!M35</f>
        <v>7.7166924404194176E-2</v>
      </c>
      <c r="R35" s="11">
        <f t="shared" si="23"/>
        <v>0</v>
      </c>
      <c r="S35" s="11">
        <f t="shared" si="24"/>
        <v>-0.80520310064091505</v>
      </c>
      <c r="T35" s="11">
        <f t="shared" si="25"/>
        <v>-0.27065650441711431</v>
      </c>
      <c r="U35" s="11">
        <f>'OddsRatio_working_3-way'!S35-'OddsRatio_working_3-way'!R35^2/3</f>
        <v>-0.80520310064091505</v>
      </c>
      <c r="V35" s="11">
        <f>'OddsRatio_working_3-way'!S35*'OddsRatio_working_3-way'!R35/3-2*'OddsRatio_working_3-way'!R35^3/27-'OddsRatio_working_3-way'!T35</f>
        <v>0.27065650441711431</v>
      </c>
      <c r="W35" s="11">
        <f>'OddsRatio_working_3-way'!V35^2+4*'OddsRatio_working_3-way'!U35^3/27</f>
        <v>-4.0865480989755038E-3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0.13905169136176204</v>
      </c>
      <c r="Y35" s="11">
        <f>IF('OddsRatio_working_3-way'!W35&gt;=0,IF('OddsRatio_working_3-way'!V35+SQRT('OddsRatio_working_3-way'!W35)&gt;0,0,PI()),ACOS('OddsRatio_working_3-way'!V35/(2*'OddsRatio_working_3-way'!X35)))</f>
        <v>0.23193852392601766</v>
      </c>
      <c r="Z35" s="11">
        <f>'OddsRatio_working_3-way'!X35^(1/3)*COS('OddsRatio_working_3-way'!Y35/3)</f>
        <v>0.5165267859060686</v>
      </c>
      <c r="AA35" s="11">
        <f>'OddsRatio_working_3-way'!X35^(1/3)*COS(('OddsRatio_working_3-way'!Y35+2*PI())/3)</f>
        <v>-0.29291645546399592</v>
      </c>
      <c r="AB35" s="11">
        <f>'OddsRatio_working_3-way'!X35^(1/3)*COS(('OddsRatio_working_3-way'!Y35+4*PI())/3)</f>
        <v>-0.22361033044207226</v>
      </c>
      <c r="AC35" s="11">
        <f>'OddsRatio_working_3-way'!X35^(1/3)*SIN('OddsRatio_working_3-way'!Y35/3)</f>
        <v>4.0013909937897447E-2</v>
      </c>
      <c r="AD35" s="11">
        <f>'OddsRatio_working_3-way'!X35^(1/3)*SIN(('OddsRatio_working_3-way'!Y35+2*PI())/3)</f>
        <v>0.42731836336083262</v>
      </c>
      <c r="AE35" s="11">
        <f>'OddsRatio_working_3-way'!X35^(1/3)*SIN(('OddsRatio_working_3-way'!Y35+4*PI())/3)</f>
        <v>-0.46733227329873006</v>
      </c>
      <c r="AF35" s="11">
        <f>-'OddsRatio_working_3-way'!U35/(3*'OddsRatio_working_3-way'!X35^(1/3))*COS(('OddsRatio_working_3-way'!Y35)/3)</f>
        <v>0.51652678590606849</v>
      </c>
      <c r="AG35" s="11">
        <f>-'OddsRatio_working_3-way'!U35/(3*'OddsRatio_working_3-way'!X35^(1/3))*COS(('OddsRatio_working_3-way'!Y35+2*PI())/3)</f>
        <v>-0.29291645546399586</v>
      </c>
      <c r="AH35" s="11">
        <f>-'OddsRatio_working_3-way'!U35/(3*'OddsRatio_working_3-way'!X35^(1/3))*COS(('OddsRatio_working_3-way'!Y35+4*PI())/3)</f>
        <v>-0.22361033044207221</v>
      </c>
      <c r="AI35" s="11">
        <f>'OddsRatio_working_3-way'!U35/(3*'OddsRatio_working_3-way'!X35^(1/3))*SIN(('OddsRatio_working_3-way'!Y35)/3)</f>
        <v>-4.0013909937897441E-2</v>
      </c>
      <c r="AJ35" s="11">
        <f>'OddsRatio_working_3-way'!U35/(3*'OddsRatio_working_3-way'!X35^(1/3))*SIN(('OddsRatio_working_3-way'!Y35+2*PI())/3)</f>
        <v>-0.42731836336083256</v>
      </c>
      <c r="AK35" s="11">
        <f>'OddsRatio_working_3-way'!U35/(3*'OddsRatio_working_3-way'!X35^(1/3))*SIN(('OddsRatio_working_3-way'!Y35+4*PI())/3)</f>
        <v>0.46733227329873001</v>
      </c>
      <c r="AL35" s="11">
        <f>'OddsRatio_working_3-way'!Z35+'OddsRatio_working_3-way'!AF35</f>
        <v>1.033053571812137</v>
      </c>
      <c r="AM35" s="11">
        <f>'OddsRatio_working_3-way'!AA35+'OddsRatio_working_3-way'!AG35</f>
        <v>-0.58583291092799183</v>
      </c>
      <c r="AN35" s="11">
        <f>'OddsRatio_working_3-way'!AB35+'OddsRatio_working_3-way'!AH35</f>
        <v>-0.44722066088414447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1.033053571812137</v>
      </c>
      <c r="AS35" s="11">
        <f>IF(('OddsRatio_working_3-way'!X35=0),IF(Q35&gt;0,-Q35^(1/3),(-Q35)^(1/3)),'OddsRatio_working_3-way'!AM35-'OddsRatio_working_3-way'!R35/3)</f>
        <v>-0.58583291092799183</v>
      </c>
      <c r="AT35" s="11">
        <f>IF(('OddsRatio_working_3-way'!X35=0),IF(Q35&gt;0,-Q35^(1/3),(-Q35)^(1/3)),'OddsRatio_working_3-way'!AN35-'OddsRatio_working_3-way'!R35/3)</f>
        <v>-0.44722066088414447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9">
        <f t="shared" si="13"/>
        <v>0.34853485953900787</v>
      </c>
      <c r="E36" s="9">
        <f t="shared" si="14"/>
        <v>0.30795909472722366</v>
      </c>
      <c r="F36" s="9">
        <f t="shared" si="15"/>
        <v>0.34350604573376853</v>
      </c>
      <c r="G36" s="9">
        <f t="shared" si="16"/>
        <v>1.0500862164216778</v>
      </c>
      <c r="H36" s="9">
        <f t="shared" si="17"/>
        <v>2.8691534652305859</v>
      </c>
      <c r="I36" s="9">
        <f t="shared" si="18"/>
        <v>3.2471845031423903</v>
      </c>
      <c r="J36" s="9">
        <f t="shared" si="19"/>
        <v>2.9111569138874533</v>
      </c>
      <c r="K36" s="11">
        <f t="shared" si="20"/>
        <v>0.35971223021582738</v>
      </c>
      <c r="L36" s="11">
        <f t="shared" si="21"/>
        <v>0.31847133757961782</v>
      </c>
      <c r="M36" s="11">
        <f t="shared" si="22"/>
        <v>0.3546099290780142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-0.28163174840260596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0.23317841187139732</v>
      </c>
      <c r="Q36" s="11">
        <f>2*'OddsRatio_working_3-way'!K36*'OddsRatio_working_3-way'!L36*'OddsRatio_working_3-way'!M36</f>
        <v>8.1246833404668067E-2</v>
      </c>
      <c r="R36" s="11">
        <f t="shared" si="23"/>
        <v>0</v>
      </c>
      <c r="S36" s="11">
        <f t="shared" si="24"/>
        <v>-0.82795499155889807</v>
      </c>
      <c r="T36" s="11">
        <f t="shared" si="25"/>
        <v>-0.28848605977661956</v>
      </c>
      <c r="U36" s="11">
        <f>'OddsRatio_working_3-way'!S36-'OddsRatio_working_3-way'!R36^2/3</f>
        <v>-0.82795499155889807</v>
      </c>
      <c r="V36" s="11">
        <f>'OddsRatio_working_3-way'!S36*'OddsRatio_working_3-way'!R36/3-2*'OddsRatio_working_3-way'!R36^3/27-'OddsRatio_working_3-way'!T36</f>
        <v>0.28848605977661956</v>
      </c>
      <c r="W36" s="11">
        <f>'OddsRatio_working_3-way'!V36^2+4*'OddsRatio_working_3-way'!U36^3/27</f>
        <v>-8.6038380798925118E-4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0.144986715334051</v>
      </c>
      <c r="Y36" s="11">
        <f>IF('OddsRatio_working_3-way'!W36&gt;=0,IF('OddsRatio_working_3-way'!V36+SQRT('OddsRatio_working_3-way'!W36)&gt;0,0,PI()),ACOS('OddsRatio_working_3-way'!V36/(2*'OddsRatio_working_3-way'!X36)))</f>
        <v>0.10132843732476271</v>
      </c>
      <c r="Z36" s="11">
        <f>'OddsRatio_working_3-way'!X36^(1/3)*COS('OddsRatio_working_3-way'!Y36/3)</f>
        <v>0.52504310821083899</v>
      </c>
      <c r="AA36" s="11">
        <f>'OddsRatio_working_3-way'!X36^(1/3)*COS(('OddsRatio_working_3-way'!Y36+2*PI())/3)</f>
        <v>-0.2778854331712835</v>
      </c>
      <c r="AB36" s="11">
        <f>'OddsRatio_working_3-way'!X36^(1/3)*COS(('OddsRatio_working_3-way'!Y36+4*PI())/3)</f>
        <v>-0.24715767503955535</v>
      </c>
      <c r="AC36" s="11">
        <f>'OddsRatio_working_3-way'!X36^(1/3)*SIN('OddsRatio_working_3-way'!Y36/3)</f>
        <v>1.7740679428946946E-2</v>
      </c>
      <c r="AD36" s="11">
        <f>'OddsRatio_working_3-way'!X36^(1/3)*SIN(('OddsRatio_working_3-way'!Y36+2*PI())/3)</f>
        <v>0.44583033007805506</v>
      </c>
      <c r="AE36" s="11">
        <f>'OddsRatio_working_3-way'!X36^(1/3)*SIN(('OddsRatio_working_3-way'!Y36+4*PI())/3)</f>
        <v>-0.46357100950700203</v>
      </c>
      <c r="AF36" s="11">
        <f>-'OddsRatio_working_3-way'!U36/(3*'OddsRatio_working_3-way'!X36^(1/3))*COS(('OddsRatio_working_3-way'!Y36)/3)</f>
        <v>0.52504310821083888</v>
      </c>
      <c r="AG36" s="11">
        <f>-'OddsRatio_working_3-way'!U36/(3*'OddsRatio_working_3-way'!X36^(1/3))*COS(('OddsRatio_working_3-way'!Y36+2*PI())/3)</f>
        <v>-0.27788543317128345</v>
      </c>
      <c r="AH36" s="11">
        <f>-'OddsRatio_working_3-way'!U36/(3*'OddsRatio_working_3-way'!X36^(1/3))*COS(('OddsRatio_working_3-way'!Y36+4*PI())/3)</f>
        <v>-0.2471576750395553</v>
      </c>
      <c r="AI36" s="11">
        <f>'OddsRatio_working_3-way'!U36/(3*'OddsRatio_working_3-way'!X36^(1/3))*SIN(('OddsRatio_working_3-way'!Y36)/3)</f>
        <v>-1.7740679428946943E-2</v>
      </c>
      <c r="AJ36" s="11">
        <f>'OddsRatio_working_3-way'!U36/(3*'OddsRatio_working_3-way'!X36^(1/3))*SIN(('OddsRatio_working_3-way'!Y36+2*PI())/3)</f>
        <v>-0.44583033007805495</v>
      </c>
      <c r="AK36" s="11">
        <f>'OddsRatio_working_3-way'!U36/(3*'OddsRatio_working_3-way'!X36^(1/3))*SIN(('OddsRatio_working_3-way'!Y36+4*PI())/3)</f>
        <v>0.46357100950700192</v>
      </c>
      <c r="AL36" s="11">
        <f>'OddsRatio_working_3-way'!Z36+'OddsRatio_working_3-way'!AF36</f>
        <v>1.0500862164216778</v>
      </c>
      <c r="AM36" s="11">
        <f>'OddsRatio_working_3-way'!AA36+'OddsRatio_working_3-way'!AG36</f>
        <v>-0.55577086634256689</v>
      </c>
      <c r="AN36" s="11">
        <f>'OddsRatio_working_3-way'!AB36+'OddsRatio_working_3-way'!AH36</f>
        <v>-0.49431535007911065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1.0500862164216778</v>
      </c>
      <c r="AS36" s="11">
        <f>IF(('OddsRatio_working_3-way'!X36=0),IF(Q36&gt;0,-Q36^(1/3),(-Q36)^(1/3)),'OddsRatio_working_3-way'!AM36-'OddsRatio_working_3-way'!R36/3)</f>
        <v>-0.55577086634256689</v>
      </c>
      <c r="AT36" s="11">
        <f>IF(('OddsRatio_working_3-way'!X36=0),IF(Q36&gt;0,-Q36^(1/3),(-Q36)^(1/3)),'OddsRatio_working_3-way'!AN36-'OddsRatio_working_3-way'!R36/3)</f>
        <v>-0.49431535007911065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9">
        <f t="shared" si="13"/>
        <v>0.52095450772817642</v>
      </c>
      <c r="E37" s="9">
        <f t="shared" si="14"/>
        <v>0.2652886868224662</v>
      </c>
      <c r="F37" s="9">
        <f t="shared" si="15"/>
        <v>0.21375680544935732</v>
      </c>
      <c r="G37" s="9">
        <f t="shared" si="16"/>
        <v>1.0818275371917199</v>
      </c>
      <c r="H37" s="9">
        <f t="shared" si="17"/>
        <v>1.9195534066129627</v>
      </c>
      <c r="I37" s="9">
        <f t="shared" si="18"/>
        <v>3.7694784952108034</v>
      </c>
      <c r="J37" s="9">
        <f t="shared" si="19"/>
        <v>4.6782136264518472</v>
      </c>
      <c r="K37" s="11">
        <f t="shared" si="20"/>
        <v>0.54054054054054046</v>
      </c>
      <c r="L37" s="11">
        <f t="shared" si="21"/>
        <v>0.2808988764044944</v>
      </c>
      <c r="M37" s="11">
        <f t="shared" si="22"/>
        <v>0.22727272727272727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-0.25530740137481722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0.23500262264307206</v>
      </c>
      <c r="Q37" s="11">
        <f>2*'OddsRatio_working_3-way'!K37*'OddsRatio_working_3-way'!L37*'OddsRatio_working_3-way'!M37</f>
        <v>6.9016922949507217E-2</v>
      </c>
      <c r="R37" s="11">
        <f t="shared" si="23"/>
        <v>0</v>
      </c>
      <c r="S37" s="11">
        <f t="shared" si="24"/>
        <v>-0.92046929065743899</v>
      </c>
      <c r="T37" s="11">
        <f t="shared" si="25"/>
        <v>-0.27032871972318329</v>
      </c>
      <c r="U37" s="11">
        <f>'OddsRatio_working_3-way'!S37-'OddsRatio_working_3-way'!R37^2/3</f>
        <v>-0.92046929065743899</v>
      </c>
      <c r="V37" s="11">
        <f>'OddsRatio_working_3-way'!S37*'OddsRatio_working_3-way'!R37/3-2*'OddsRatio_working_3-way'!R37^3/27-'OddsRatio_working_3-way'!T37</f>
        <v>0.27032871972318329</v>
      </c>
      <c r="W37" s="11">
        <f>'OddsRatio_working_3-way'!V37^2+4*'OddsRatio_working_3-way'!U37^3/27</f>
        <v>-4.2460195261090267E-2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0.16995426735468108</v>
      </c>
      <c r="Y37" s="11">
        <f>IF('OddsRatio_working_3-way'!W37&gt;=0,IF('OddsRatio_working_3-way'!V37+SQRT('OddsRatio_working_3-way'!W37)&gt;0,0,PI()),ACOS('OddsRatio_working_3-way'!V37/(2*'OddsRatio_working_3-way'!X37)))</f>
        <v>0.65129664532174214</v>
      </c>
      <c r="Z37" s="11">
        <f>'OddsRatio_working_3-way'!X37^(1/3)*COS('OddsRatio_working_3-way'!Y37/3)</f>
        <v>0.54091376859585993</v>
      </c>
      <c r="AA37" s="11">
        <f>'OddsRatio_working_3-way'!X37^(1/3)*COS(('OddsRatio_working_3-way'!Y37+2*PI())/3)</f>
        <v>-0.37378424694659185</v>
      </c>
      <c r="AB37" s="11">
        <f>'OddsRatio_working_3-way'!X37^(1/3)*COS(('OddsRatio_working_3-way'!Y37+4*PI())/3)</f>
        <v>-0.16712952164926823</v>
      </c>
      <c r="AC37" s="11">
        <f>'OddsRatio_working_3-way'!X37^(1/3)*SIN('OddsRatio_working_3-way'!Y37/3)</f>
        <v>0.11931216127971797</v>
      </c>
      <c r="AD37" s="11">
        <f>'OddsRatio_working_3-way'!X37^(1/3)*SIN(('OddsRatio_working_3-way'!Y37+2*PI())/3)</f>
        <v>0.40878898422093302</v>
      </c>
      <c r="AE37" s="11">
        <f>'OddsRatio_working_3-way'!X37^(1/3)*SIN(('OddsRatio_working_3-way'!Y37+4*PI())/3)</f>
        <v>-0.52810114550065101</v>
      </c>
      <c r="AF37" s="11">
        <f>-'OddsRatio_working_3-way'!U37/(3*'OddsRatio_working_3-way'!X37^(1/3))*COS(('OddsRatio_working_3-way'!Y37)/3)</f>
        <v>0.54091376859585993</v>
      </c>
      <c r="AG37" s="11">
        <f>-'OddsRatio_working_3-way'!U37/(3*'OddsRatio_working_3-way'!X37^(1/3))*COS(('OddsRatio_working_3-way'!Y37+2*PI())/3)</f>
        <v>-0.37378424694659185</v>
      </c>
      <c r="AH37" s="11">
        <f>-'OddsRatio_working_3-way'!U37/(3*'OddsRatio_working_3-way'!X37^(1/3))*COS(('OddsRatio_working_3-way'!Y37+4*PI())/3)</f>
        <v>-0.16712952164926823</v>
      </c>
      <c r="AI37" s="11">
        <f>'OddsRatio_working_3-way'!U37/(3*'OddsRatio_working_3-way'!X37^(1/3))*SIN(('OddsRatio_working_3-way'!Y37)/3)</f>
        <v>-0.11931216127971797</v>
      </c>
      <c r="AJ37" s="11">
        <f>'OddsRatio_working_3-way'!U37/(3*'OddsRatio_working_3-way'!X37^(1/3))*SIN(('OddsRatio_working_3-way'!Y37+2*PI())/3)</f>
        <v>-0.40878898422093302</v>
      </c>
      <c r="AK37" s="11">
        <f>'OddsRatio_working_3-way'!U37/(3*'OddsRatio_working_3-way'!X37^(1/3))*SIN(('OddsRatio_working_3-way'!Y37+4*PI())/3)</f>
        <v>0.52810114550065101</v>
      </c>
      <c r="AL37" s="11">
        <f>'OddsRatio_working_3-way'!Z37+'OddsRatio_working_3-way'!AF37</f>
        <v>1.0818275371917199</v>
      </c>
      <c r="AM37" s="11">
        <f>'OddsRatio_working_3-way'!AA37+'OddsRatio_working_3-way'!AG37</f>
        <v>-0.74756849389318369</v>
      </c>
      <c r="AN37" s="11">
        <f>'OddsRatio_working_3-way'!AB37+'OddsRatio_working_3-way'!AH37</f>
        <v>-0.33425904329853645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1.0818275371917199</v>
      </c>
      <c r="AS37" s="11">
        <f>IF(('OddsRatio_working_3-way'!X37=0),IF(Q37&gt;0,-Q37^(1/3),(-Q37)^(1/3)),'OddsRatio_working_3-way'!AM37-'OddsRatio_working_3-way'!R37/3)</f>
        <v>-0.74756849389318369</v>
      </c>
      <c r="AT37" s="11">
        <f>IF(('OddsRatio_working_3-way'!X37=0),IF(Q37&gt;0,-Q37^(1/3),(-Q37)^(1/3)),'OddsRatio_working_3-way'!AN37-'OddsRatio_working_3-way'!R37/3)</f>
        <v>-0.33425904329853645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9">
        <f t="shared" si="13"/>
        <v>0.46155526057181162</v>
      </c>
      <c r="E38" s="9">
        <f t="shared" si="14"/>
        <v>0.28276338455788941</v>
      </c>
      <c r="F38" s="9">
        <f t="shared" si="15"/>
        <v>0.25568135487029908</v>
      </c>
      <c r="G38" s="9">
        <f t="shared" si="16"/>
        <v>1.0702640434937585</v>
      </c>
      <c r="H38" s="9">
        <f t="shared" si="17"/>
        <v>2.1665878074081961</v>
      </c>
      <c r="I38" s="9">
        <f t="shared" si="18"/>
        <v>3.5365257830802084</v>
      </c>
      <c r="J38" s="9">
        <f t="shared" si="19"/>
        <v>3.911118198303023</v>
      </c>
      <c r="K38" s="11">
        <f t="shared" si="20"/>
        <v>0.47846889952153115</v>
      </c>
      <c r="L38" s="11">
        <f t="shared" si="21"/>
        <v>0.29673590504451036</v>
      </c>
      <c r="M38" s="11">
        <f t="shared" si="22"/>
        <v>0.26881720430107525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-0.26817890990431081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0.23586817579552841</v>
      </c>
      <c r="Q38" s="11">
        <f>2*'OddsRatio_working_3-way'!K38*'OddsRatio_working_3-way'!L38*'OddsRatio_working_3-way'!M38</f>
        <v>7.6332742975899148E-2</v>
      </c>
      <c r="R38" s="11">
        <f t="shared" si="23"/>
        <v>0</v>
      </c>
      <c r="S38" s="11">
        <f t="shared" si="24"/>
        <v>-0.8795179899854495</v>
      </c>
      <c r="T38" s="11">
        <f t="shared" si="25"/>
        <v>-0.28463365371697391</v>
      </c>
      <c r="U38" s="11">
        <f>'OddsRatio_working_3-way'!S38-'OddsRatio_working_3-way'!R38^2/3</f>
        <v>-0.8795179899854495</v>
      </c>
      <c r="V38" s="11">
        <f>'OddsRatio_working_3-way'!S38*'OddsRatio_working_3-way'!R38/3-2*'OddsRatio_working_3-way'!R38^3/27-'OddsRatio_working_3-way'!T38</f>
        <v>0.28463365371697391</v>
      </c>
      <c r="W38" s="11">
        <f>'OddsRatio_working_3-way'!V38^2+4*'OddsRatio_working_3-way'!U38^3/27</f>
        <v>-1.9776691702548879E-2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0.15873957330390484</v>
      </c>
      <c r="Y38" s="11">
        <f>IF('OddsRatio_working_3-way'!W38&gt;=0,IF('OddsRatio_working_3-way'!V38+SQRT('OddsRatio_working_3-way'!W38)&gt;0,0,PI()),ACOS('OddsRatio_working_3-way'!V38/(2*'OddsRatio_working_3-way'!X38)))</f>
        <v>0.4588942762431294</v>
      </c>
      <c r="Z38" s="11">
        <f>'OddsRatio_working_3-way'!X38^(1/3)*COS('OddsRatio_working_3-way'!Y38/3)</f>
        <v>0.53513202174687924</v>
      </c>
      <c r="AA38" s="11">
        <f>'OddsRatio_working_3-way'!X38^(1/3)*COS(('OddsRatio_working_3-way'!Y38+2*PI())/3)</f>
        <v>-0.3390138028070292</v>
      </c>
      <c r="AB38" s="11">
        <f>'OddsRatio_working_3-way'!X38^(1/3)*COS(('OddsRatio_working_3-way'!Y38+4*PI())/3)</f>
        <v>-0.19611821893985021</v>
      </c>
      <c r="AC38" s="11">
        <f>'OddsRatio_working_3-way'!X38^(1/3)*SIN('OddsRatio_working_3-way'!Y38/3)</f>
        <v>8.2500803811724657E-2</v>
      </c>
      <c r="AD38" s="11">
        <f>'OddsRatio_working_3-way'!X38^(1/3)*SIN(('OddsRatio_working_3-way'!Y38+2*PI())/3)</f>
        <v>0.42218752330546183</v>
      </c>
      <c r="AE38" s="11">
        <f>'OddsRatio_working_3-way'!X38^(1/3)*SIN(('OddsRatio_working_3-way'!Y38+4*PI())/3)</f>
        <v>-0.50468832711718636</v>
      </c>
      <c r="AF38" s="11">
        <f>-'OddsRatio_working_3-way'!U38/(3*'OddsRatio_working_3-way'!X38^(1/3))*COS(('OddsRatio_working_3-way'!Y38)/3)</f>
        <v>0.53513202174687924</v>
      </c>
      <c r="AG38" s="11">
        <f>-'OddsRatio_working_3-way'!U38/(3*'OddsRatio_working_3-way'!X38^(1/3))*COS(('OddsRatio_working_3-way'!Y38+2*PI())/3)</f>
        <v>-0.3390138028070292</v>
      </c>
      <c r="AH38" s="11">
        <f>-'OddsRatio_working_3-way'!U38/(3*'OddsRatio_working_3-way'!X38^(1/3))*COS(('OddsRatio_working_3-way'!Y38+4*PI())/3)</f>
        <v>-0.19611821893985021</v>
      </c>
      <c r="AI38" s="11">
        <f>'OddsRatio_working_3-way'!U38/(3*'OddsRatio_working_3-way'!X38^(1/3))*SIN(('OddsRatio_working_3-way'!Y38)/3)</f>
        <v>-8.2500803811724657E-2</v>
      </c>
      <c r="AJ38" s="11">
        <f>'OddsRatio_working_3-way'!U38/(3*'OddsRatio_working_3-way'!X38^(1/3))*SIN(('OddsRatio_working_3-way'!Y38+2*PI())/3)</f>
        <v>-0.42218752330546183</v>
      </c>
      <c r="AK38" s="11">
        <f>'OddsRatio_working_3-way'!U38/(3*'OddsRatio_working_3-way'!X38^(1/3))*SIN(('OddsRatio_working_3-way'!Y38+4*PI())/3)</f>
        <v>0.50468832711718636</v>
      </c>
      <c r="AL38" s="11">
        <f>'OddsRatio_working_3-way'!Z38+'OddsRatio_working_3-way'!AF38</f>
        <v>1.0702640434937585</v>
      </c>
      <c r="AM38" s="11">
        <f>'OddsRatio_working_3-way'!AA38+'OddsRatio_working_3-way'!AG38</f>
        <v>-0.67802760561405839</v>
      </c>
      <c r="AN38" s="11">
        <f>'OddsRatio_working_3-way'!AB38+'OddsRatio_working_3-way'!AH38</f>
        <v>-0.39223643787970042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1.0702640434937585</v>
      </c>
      <c r="AS38" s="11">
        <f>IF(('OddsRatio_working_3-way'!X38=0),IF(Q38&gt;0,-Q38^(1/3),(-Q38)^(1/3)),'OddsRatio_working_3-way'!AM38-'OddsRatio_working_3-way'!R38/3)</f>
        <v>-0.67802760561405839</v>
      </c>
      <c r="AT38" s="11">
        <f>IF(('OddsRatio_working_3-way'!X38=0),IF(Q38&gt;0,-Q38^(1/3),(-Q38)^(1/3)),'OddsRatio_working_3-way'!AN38-'OddsRatio_working_3-way'!R38/3)</f>
        <v>-0.39223643787970042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9">
        <f t="shared" si="13"/>
        <v>0.30158453551303493</v>
      </c>
      <c r="E39" s="9">
        <f t="shared" si="14"/>
        <v>0.33621169859345512</v>
      </c>
      <c r="F39" s="9">
        <f t="shared" si="15"/>
        <v>0.36220376589351005</v>
      </c>
      <c r="G39" s="9">
        <f t="shared" si="16"/>
        <v>1.0671981038965717</v>
      </c>
      <c r="H39" s="9">
        <f t="shared" si="17"/>
        <v>3.3158198854555607</v>
      </c>
      <c r="I39" s="9">
        <f t="shared" si="18"/>
        <v>2.9743164922086578</v>
      </c>
      <c r="J39" s="9">
        <f t="shared" si="19"/>
        <v>2.7608768714293426</v>
      </c>
      <c r="K39" s="11">
        <f t="shared" si="20"/>
        <v>0.31545741324921134</v>
      </c>
      <c r="L39" s="11">
        <f t="shared" si="21"/>
        <v>0.35087719298245612</v>
      </c>
      <c r="M39" s="11">
        <f t="shared" si="22"/>
        <v>0.37735849056603776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-0.27667212791218565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0.23682800835789852</v>
      </c>
      <c r="Q39" s="11">
        <f>2*'OddsRatio_working_3-way'!K39*'OddsRatio_working_3-way'!L39*'OddsRatio_working_3-way'!M39</f>
        <v>8.3537216351992419E-2</v>
      </c>
      <c r="R39" s="11">
        <f t="shared" si="23"/>
        <v>0</v>
      </c>
      <c r="S39" s="11">
        <f t="shared" si="24"/>
        <v>-0.85598795276214645</v>
      </c>
      <c r="T39" s="11">
        <f t="shared" si="25"/>
        <v>-0.30193578580675362</v>
      </c>
      <c r="U39" s="11">
        <f>'OddsRatio_working_3-way'!S39-'OddsRatio_working_3-way'!R39^2/3</f>
        <v>-0.85598795276214645</v>
      </c>
      <c r="V39" s="11">
        <f>'OddsRatio_working_3-way'!S39*'OddsRatio_working_3-way'!R39/3-2*'OddsRatio_working_3-way'!R39^3/27-'OddsRatio_working_3-way'!T39</f>
        <v>0.30193578580675362</v>
      </c>
      <c r="W39" s="11">
        <f>'OddsRatio_working_3-way'!V39^2+4*'OddsRatio_working_3-way'!U39^3/27</f>
        <v>-1.7526381437885513E-3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0.1524121524801503</v>
      </c>
      <c r="Y39" s="11">
        <f>IF('OddsRatio_working_3-way'!W39&gt;=0,IF('OddsRatio_working_3-way'!V39+SQRT('OddsRatio_working_3-way'!W39)&gt;0,0,PI()),ACOS('OddsRatio_working_3-way'!V39/(2*'OddsRatio_working_3-way'!X39)))</f>
        <v>0.13777530250695369</v>
      </c>
      <c r="Z39" s="11">
        <f>'OddsRatio_working_3-way'!X39^(1/3)*COS('OddsRatio_working_3-way'!Y39/3)</f>
        <v>0.53359905194828594</v>
      </c>
      <c r="AA39" s="11">
        <f>'OddsRatio_working_3-way'!X39^(1/3)*COS(('OddsRatio_working_3-way'!Y39+2*PI())/3)</f>
        <v>-0.2880369224825301</v>
      </c>
      <c r="AB39" s="11">
        <f>'OddsRatio_working_3-way'!X39^(1/3)*COS(('OddsRatio_working_3-way'!Y39+4*PI())/3)</f>
        <v>-0.24556212946575595</v>
      </c>
      <c r="AC39" s="11">
        <f>'OddsRatio_working_3-way'!X39^(1/3)*SIN('OddsRatio_working_3-way'!Y39/3)</f>
        <v>2.4522833182008302E-2</v>
      </c>
      <c r="AD39" s="11">
        <f>'OddsRatio_working_3-way'!X39^(1/3)*SIN(('OddsRatio_working_3-way'!Y39+2*PI())/3)</f>
        <v>0.44984891783150388</v>
      </c>
      <c r="AE39" s="11">
        <f>'OddsRatio_working_3-way'!X39^(1/3)*SIN(('OddsRatio_working_3-way'!Y39+4*PI())/3)</f>
        <v>-0.47437175101351203</v>
      </c>
      <c r="AF39" s="11">
        <f>-'OddsRatio_working_3-way'!U39/(3*'OddsRatio_working_3-way'!X39^(1/3))*COS(('OddsRatio_working_3-way'!Y39)/3)</f>
        <v>0.53359905194828583</v>
      </c>
      <c r="AG39" s="11">
        <f>-'OddsRatio_working_3-way'!U39/(3*'OddsRatio_working_3-way'!X39^(1/3))*COS(('OddsRatio_working_3-way'!Y39+2*PI())/3)</f>
        <v>-0.28803692248253004</v>
      </c>
      <c r="AH39" s="11">
        <f>-'OddsRatio_working_3-way'!U39/(3*'OddsRatio_working_3-way'!X39^(1/3))*COS(('OddsRatio_working_3-way'!Y39+4*PI())/3)</f>
        <v>-0.2455621294657559</v>
      </c>
      <c r="AI39" s="11">
        <f>'OddsRatio_working_3-way'!U39/(3*'OddsRatio_working_3-way'!X39^(1/3))*SIN(('OddsRatio_working_3-way'!Y39)/3)</f>
        <v>-2.4522833182008298E-2</v>
      </c>
      <c r="AJ39" s="11">
        <f>'OddsRatio_working_3-way'!U39/(3*'OddsRatio_working_3-way'!X39^(1/3))*SIN(('OddsRatio_working_3-way'!Y39+2*PI())/3)</f>
        <v>-0.44984891783150377</v>
      </c>
      <c r="AK39" s="11">
        <f>'OddsRatio_working_3-way'!U39/(3*'OddsRatio_working_3-way'!X39^(1/3))*SIN(('OddsRatio_working_3-way'!Y39+4*PI())/3)</f>
        <v>0.47437175101351198</v>
      </c>
      <c r="AL39" s="11">
        <f>'OddsRatio_working_3-way'!Z39+'OddsRatio_working_3-way'!AF39</f>
        <v>1.0671981038965717</v>
      </c>
      <c r="AM39" s="11">
        <f>'OddsRatio_working_3-way'!AA39+'OddsRatio_working_3-way'!AG39</f>
        <v>-0.5760738449650602</v>
      </c>
      <c r="AN39" s="11">
        <f>'OddsRatio_working_3-way'!AB39+'OddsRatio_working_3-way'!AH39</f>
        <v>-0.49112425893151185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1.0671981038965717</v>
      </c>
      <c r="AS39" s="11">
        <f>IF(('OddsRatio_working_3-way'!X39=0),IF(Q39&gt;0,-Q39^(1/3),(-Q39)^(1/3)),'OddsRatio_working_3-way'!AM39-'OddsRatio_working_3-way'!R39/3)</f>
        <v>-0.5760738449650602</v>
      </c>
      <c r="AT39" s="11">
        <f>IF(('OddsRatio_working_3-way'!X39=0),IF(Q39&gt;0,-Q39^(1/3),(-Q39)^(1/3)),'OddsRatio_working_3-way'!AN39-'OddsRatio_working_3-way'!R39/3)</f>
        <v>-0.49112425893151185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9">
        <f t="shared" si="13"/>
        <v>0.47494491346491663</v>
      </c>
      <c r="E40" s="9">
        <f t="shared" si="14"/>
        <v>0.28564835321309434</v>
      </c>
      <c r="F40" s="9">
        <f t="shared" si="15"/>
        <v>0.2394067333219892</v>
      </c>
      <c r="G40" s="9">
        <f t="shared" si="16"/>
        <v>1.0733080942336053</v>
      </c>
      <c r="H40" s="9">
        <f t="shared" si="17"/>
        <v>2.1055073370606134</v>
      </c>
      <c r="I40" s="9">
        <f t="shared" si="18"/>
        <v>3.5008078595643002</v>
      </c>
      <c r="J40" s="9">
        <f t="shared" si="19"/>
        <v>4.1769919589314712</v>
      </c>
      <c r="K40" s="11">
        <f t="shared" si="20"/>
        <v>0.49261083743842371</v>
      </c>
      <c r="L40" s="11">
        <f t="shared" si="21"/>
        <v>0.3003003003003003</v>
      </c>
      <c r="M40" s="11">
        <f t="shared" si="22"/>
        <v>0.25252525252525254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-0.26536851824208152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0.23609219011517857</v>
      </c>
      <c r="Q40" s="11">
        <f>2*'OddsRatio_working_3-way'!K40*'OddsRatio_working_3-way'!L40*'OddsRatio_working_3-way'!M40</f>
        <v>7.4712718390879312E-2</v>
      </c>
      <c r="R40" s="11">
        <f t="shared" si="23"/>
        <v>0</v>
      </c>
      <c r="S40" s="11">
        <f t="shared" si="24"/>
        <v>-0.88967670950253519</v>
      </c>
      <c r="T40" s="11">
        <f t="shared" si="25"/>
        <v>-0.28154326250080236</v>
      </c>
      <c r="U40" s="11">
        <f>'OddsRatio_working_3-way'!S40-'OddsRatio_working_3-way'!R40^2/3</f>
        <v>-0.88967670950253519</v>
      </c>
      <c r="V40" s="11">
        <f>'OddsRatio_working_3-way'!S40*'OddsRatio_working_3-way'!R40/3-2*'OddsRatio_working_3-way'!R40^3/27-'OddsRatio_working_3-way'!T40</f>
        <v>0.28154326250080236</v>
      </c>
      <c r="W40" s="11">
        <f>'OddsRatio_working_3-way'!V40^2+4*'OddsRatio_working_3-way'!U40^3/27</f>
        <v>-2.5059471905855599E-2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0.16149774035992834</v>
      </c>
      <c r="Y40" s="11">
        <f>IF('OddsRatio_working_3-way'!W40&gt;=0,IF('OddsRatio_working_3-way'!V40+SQRT('OddsRatio_working_3-way'!W40)&gt;0,0,PI()),ACOS('OddsRatio_working_3-way'!V40/(2*'OddsRatio_working_3-way'!X40)))</f>
        <v>0.51221069798169494</v>
      </c>
      <c r="Z40" s="11">
        <f>'OddsRatio_working_3-way'!X40^(1/3)*COS('OddsRatio_working_3-way'!Y40/3)</f>
        <v>0.53665404711680265</v>
      </c>
      <c r="AA40" s="11">
        <f>'OddsRatio_working_3-way'!X40^(1/3)*COS(('OddsRatio_working_3-way'!Y40+2*PI())/3)</f>
        <v>-0.34845818266958128</v>
      </c>
      <c r="AB40" s="11">
        <f>'OddsRatio_working_3-way'!X40^(1/3)*COS(('OddsRatio_working_3-way'!Y40+4*PI())/3)</f>
        <v>-0.18819586444722142</v>
      </c>
      <c r="AC40" s="11">
        <f>'OddsRatio_working_3-way'!X40^(1/3)*SIN('OddsRatio_working_3-way'!Y40/3)</f>
        <v>9.2527492566632952E-2</v>
      </c>
      <c r="AD40" s="11">
        <f>'OddsRatio_working_3-way'!X40^(1/3)*SIN(('OddsRatio_working_3-way'!Y40+2*PI())/3)</f>
        <v>0.4184922915635656</v>
      </c>
      <c r="AE40" s="11">
        <f>'OddsRatio_working_3-way'!X40^(1/3)*SIN(('OddsRatio_working_3-way'!Y40+4*PI())/3)</f>
        <v>-0.51101978413019855</v>
      </c>
      <c r="AF40" s="11">
        <f>-'OddsRatio_working_3-way'!U40/(3*'OddsRatio_working_3-way'!X40^(1/3))*COS(('OddsRatio_working_3-way'!Y40)/3)</f>
        <v>0.53665404711680265</v>
      </c>
      <c r="AG40" s="11">
        <f>-'OddsRatio_working_3-way'!U40/(3*'OddsRatio_working_3-way'!X40^(1/3))*COS(('OddsRatio_working_3-way'!Y40+2*PI())/3)</f>
        <v>-0.34845818266958128</v>
      </c>
      <c r="AH40" s="11">
        <f>-'OddsRatio_working_3-way'!U40/(3*'OddsRatio_working_3-way'!X40^(1/3))*COS(('OddsRatio_working_3-way'!Y40+4*PI())/3)</f>
        <v>-0.18819586444722142</v>
      </c>
      <c r="AI40" s="11">
        <f>'OddsRatio_working_3-way'!U40/(3*'OddsRatio_working_3-way'!X40^(1/3))*SIN(('OddsRatio_working_3-way'!Y40)/3)</f>
        <v>-9.2527492566632952E-2</v>
      </c>
      <c r="AJ40" s="11">
        <f>'OddsRatio_working_3-way'!U40/(3*'OddsRatio_working_3-way'!X40^(1/3))*SIN(('OddsRatio_working_3-way'!Y40+2*PI())/3)</f>
        <v>-0.4184922915635656</v>
      </c>
      <c r="AK40" s="11">
        <f>'OddsRatio_working_3-way'!U40/(3*'OddsRatio_working_3-way'!X40^(1/3))*SIN(('OddsRatio_working_3-way'!Y40+4*PI())/3)</f>
        <v>0.51101978413019855</v>
      </c>
      <c r="AL40" s="11">
        <f>'OddsRatio_working_3-way'!Z40+'OddsRatio_working_3-way'!AF40</f>
        <v>1.0733080942336053</v>
      </c>
      <c r="AM40" s="11">
        <f>'OddsRatio_working_3-way'!AA40+'OddsRatio_working_3-way'!AG40</f>
        <v>-0.69691636533916257</v>
      </c>
      <c r="AN40" s="11">
        <f>'OddsRatio_working_3-way'!AB40+'OddsRatio_working_3-way'!AH40</f>
        <v>-0.37639172889444283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1.0733080942336053</v>
      </c>
      <c r="AS40" s="11">
        <f>IF(('OddsRatio_working_3-way'!X40=0),IF(Q40&gt;0,-Q40^(1/3),(-Q40)^(1/3)),'OddsRatio_working_3-way'!AM40-'OddsRatio_working_3-way'!R40/3)</f>
        <v>-0.69691636533916257</v>
      </c>
      <c r="AT40" s="11">
        <f>IF(('OddsRatio_working_3-way'!X40=0),IF(Q40&gt;0,-Q40^(1/3),(-Q40)^(1/3)),'OddsRatio_working_3-way'!AN40-'OddsRatio_working_3-way'!R40/3)</f>
        <v>-0.37639172889444283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9">
        <f t="shared" si="13"/>
        <v>0.32788215301595514</v>
      </c>
      <c r="E41" s="9">
        <f t="shared" si="14"/>
        <v>0.29392756569044914</v>
      </c>
      <c r="F41" s="9">
        <f t="shared" si="15"/>
        <v>0.37819028129359572</v>
      </c>
      <c r="G41" s="9">
        <f t="shared" si="16"/>
        <v>1.0676438940563164</v>
      </c>
      <c r="H41" s="9">
        <f t="shared" si="17"/>
        <v>3.0498762765881278</v>
      </c>
      <c r="I41" s="9">
        <f t="shared" si="18"/>
        <v>3.4021987616267118</v>
      </c>
      <c r="J41" s="9">
        <f t="shared" si="19"/>
        <v>2.6441715968467272</v>
      </c>
      <c r="K41" s="11">
        <f t="shared" si="20"/>
        <v>0.34246575342465752</v>
      </c>
      <c r="L41" s="11">
        <f t="shared" si="21"/>
        <v>0.30769230769230771</v>
      </c>
      <c r="M41" s="11">
        <f t="shared" si="22"/>
        <v>0.39370078740157477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-0.27599711258431991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0.23688424616048387</v>
      </c>
      <c r="Q41" s="11">
        <f>2*'OddsRatio_working_3-way'!K41*'OddsRatio_working_3-way'!L41*'OddsRatio_working_3-way'!M41</f>
        <v>8.2971714942376137E-2</v>
      </c>
      <c r="R41" s="11">
        <f t="shared" si="23"/>
        <v>0</v>
      </c>
      <c r="S41" s="11">
        <f t="shared" si="24"/>
        <v>-0.85828523328523354</v>
      </c>
      <c r="T41" s="11">
        <f t="shared" si="25"/>
        <v>-0.30062530062530068</v>
      </c>
      <c r="U41" s="11">
        <f>'OddsRatio_working_3-way'!S41-'OddsRatio_working_3-way'!R41^2/3</f>
        <v>-0.85828523328523354</v>
      </c>
      <c r="V41" s="11">
        <f>'OddsRatio_working_3-way'!S41*'OddsRatio_working_3-way'!R41/3-2*'OddsRatio_working_3-way'!R41^3/27-'OddsRatio_working_3-way'!T41</f>
        <v>0.30062530062530068</v>
      </c>
      <c r="W41" s="11">
        <f>'OddsRatio_working_3-way'!V41^2+4*'OddsRatio_working_3-way'!U41^3/27</f>
        <v>-3.2924074191089947E-3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0.15302612423632231</v>
      </c>
      <c r="Y41" s="11">
        <f>IF('OddsRatio_working_3-way'!W41&gt;=0,IF('OddsRatio_working_3-way'!V41+SQRT('OddsRatio_working_3-way'!W41)&gt;0,0,PI()),ACOS('OddsRatio_working_3-way'!V41/(2*'OddsRatio_working_3-way'!X41)))</f>
        <v>0.18859877913474077</v>
      </c>
      <c r="Z41" s="11">
        <f>'OddsRatio_working_3-way'!X41^(1/3)*COS('OddsRatio_working_3-way'!Y41/3)</f>
        <v>0.53382194702815833</v>
      </c>
      <c r="AA41" s="11">
        <f>'OddsRatio_working_3-way'!X41^(1/3)*COS(('OddsRatio_working_3-way'!Y41+2*PI())/3)</f>
        <v>-0.29601260533444301</v>
      </c>
      <c r="AB41" s="11">
        <f>'OddsRatio_working_3-way'!X41^(1/3)*COS(('OddsRatio_working_3-way'!Y41+4*PI())/3)</f>
        <v>-0.2378093416937152</v>
      </c>
      <c r="AC41" s="11">
        <f>'OddsRatio_working_3-way'!X41^(1/3)*SIN('OddsRatio_working_3-way'!Y41/3)</f>
        <v>3.3603669930688994E-2</v>
      </c>
      <c r="AD41" s="11">
        <f>'OddsRatio_working_3-way'!X41^(1/3)*SIN(('OddsRatio_working_3-way'!Y41+2*PI())/3)</f>
        <v>0.44550153225871153</v>
      </c>
      <c r="AE41" s="11">
        <f>'OddsRatio_working_3-way'!X41^(1/3)*SIN(('OddsRatio_working_3-way'!Y41+4*PI())/3)</f>
        <v>-0.4791052021894005</v>
      </c>
      <c r="AF41" s="11">
        <f>-'OddsRatio_working_3-way'!U41/(3*'OddsRatio_working_3-way'!X41^(1/3))*COS(('OddsRatio_working_3-way'!Y41)/3)</f>
        <v>0.53382194702815822</v>
      </c>
      <c r="AG41" s="11">
        <f>-'OddsRatio_working_3-way'!U41/(3*'OddsRatio_working_3-way'!X41^(1/3))*COS(('OddsRatio_working_3-way'!Y41+2*PI())/3)</f>
        <v>-0.29601260533444296</v>
      </c>
      <c r="AH41" s="11">
        <f>-'OddsRatio_working_3-way'!U41/(3*'OddsRatio_working_3-way'!X41^(1/3))*COS(('OddsRatio_working_3-way'!Y41+4*PI())/3)</f>
        <v>-0.23780934169371515</v>
      </c>
      <c r="AI41" s="11">
        <f>'OddsRatio_working_3-way'!U41/(3*'OddsRatio_working_3-way'!X41^(1/3))*SIN(('OddsRatio_working_3-way'!Y41)/3)</f>
        <v>-3.3603669930688987E-2</v>
      </c>
      <c r="AJ41" s="11">
        <f>'OddsRatio_working_3-way'!U41/(3*'OddsRatio_working_3-way'!X41^(1/3))*SIN(('OddsRatio_working_3-way'!Y41+2*PI())/3)</f>
        <v>-0.44550153225871142</v>
      </c>
      <c r="AK41" s="11">
        <f>'OddsRatio_working_3-way'!U41/(3*'OddsRatio_working_3-way'!X41^(1/3))*SIN(('OddsRatio_working_3-way'!Y41+4*PI())/3)</f>
        <v>0.47910520218940039</v>
      </c>
      <c r="AL41" s="11">
        <f>'OddsRatio_working_3-way'!Z41+'OddsRatio_working_3-way'!AF41</f>
        <v>1.0676438940563164</v>
      </c>
      <c r="AM41" s="11">
        <f>'OddsRatio_working_3-way'!AA41+'OddsRatio_working_3-way'!AG41</f>
        <v>-0.59202521066888592</v>
      </c>
      <c r="AN41" s="11">
        <f>'OddsRatio_working_3-way'!AB41+'OddsRatio_working_3-way'!AH41</f>
        <v>-0.47561868338743035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1.0676438940563164</v>
      </c>
      <c r="AS41" s="11">
        <f>IF(('OddsRatio_working_3-way'!X41=0),IF(Q41&gt;0,-Q41^(1/3),(-Q41)^(1/3)),'OddsRatio_working_3-way'!AM41-'OddsRatio_working_3-way'!R41/3)</f>
        <v>-0.59202521066888592</v>
      </c>
      <c r="AT41" s="11">
        <f>IF(('OddsRatio_working_3-way'!X41=0),IF(Q41&gt;0,-Q41^(1/3),(-Q41)^(1/3)),'OddsRatio_working_3-way'!AN41-'OddsRatio_working_3-way'!R41/3)</f>
        <v>-0.47561868338743035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9">
        <f t="shared" si="13"/>
        <v>0.39015096093836549</v>
      </c>
      <c r="E42" s="9">
        <f t="shared" si="14"/>
        <v>0.30391525012346277</v>
      </c>
      <c r="F42" s="9">
        <f t="shared" si="15"/>
        <v>0.30593378893817186</v>
      </c>
      <c r="G42" s="9">
        <f t="shared" si="16"/>
        <v>1.0854933590514442</v>
      </c>
      <c r="H42" s="9">
        <f t="shared" si="17"/>
        <v>2.5631104370340796</v>
      </c>
      <c r="I42" s="9">
        <f t="shared" si="18"/>
        <v>3.2903909875985469</v>
      </c>
      <c r="J42" s="9">
        <f t="shared" si="19"/>
        <v>3.2686811204175177</v>
      </c>
      <c r="K42" s="11">
        <f t="shared" si="20"/>
        <v>0.4098360655737705</v>
      </c>
      <c r="L42" s="11">
        <f t="shared" si="21"/>
        <v>0.32154340836012862</v>
      </c>
      <c r="M42" s="11">
        <f t="shared" si="22"/>
        <v>0.3236245954692557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-0.27082112555034177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0.24053064130074878</v>
      </c>
      <c r="Q42" s="11">
        <f>2*'OddsRatio_working_3-way'!K42*'OddsRatio_working_3-way'!L42*'OddsRatio_working_3-way'!M42</f>
        <v>8.5294553652747809E-2</v>
      </c>
      <c r="R42" s="11">
        <f t="shared" si="23"/>
        <v>0</v>
      </c>
      <c r="S42" s="11">
        <f t="shared" si="24"/>
        <v>-0.88815317051785003</v>
      </c>
      <c r="T42" s="11">
        <f t="shared" si="25"/>
        <v>-0.3149479328077483</v>
      </c>
      <c r="U42" s="11">
        <f>'OddsRatio_working_3-way'!S42-'OddsRatio_working_3-way'!R42^2/3</f>
        <v>-0.88815317051785003</v>
      </c>
      <c r="V42" s="11">
        <f>'OddsRatio_working_3-way'!S42*'OddsRatio_working_3-way'!R42/3-2*'OddsRatio_working_3-way'!R42^3/27-'OddsRatio_working_3-way'!T42</f>
        <v>0.3149479328077483</v>
      </c>
      <c r="W42" s="11">
        <f>'OddsRatio_working_3-way'!V42^2+4*'OddsRatio_working_3-way'!U42^3/27</f>
        <v>-4.5988336323828094E-3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0.16108307950577611</v>
      </c>
      <c r="Y42" s="11">
        <f>IF('OddsRatio_working_3-way'!W42&gt;=0,IF('OddsRatio_working_3-way'!V42+SQRT('OddsRatio_working_3-way'!W42)&gt;0,0,PI()),ACOS('OddsRatio_working_3-way'!V42/(2*'OddsRatio_working_3-way'!X42)))</f>
        <v>0.21208234075285581</v>
      </c>
      <c r="Z42" s="11">
        <f>'OddsRatio_working_3-way'!X42^(1/3)*COS('OddsRatio_working_3-way'!Y42/3)</f>
        <v>0.54274667952572209</v>
      </c>
      <c r="AA42" s="11">
        <f>'OddsRatio_working_3-way'!X42^(1/3)*COS(('OddsRatio_working_3-way'!Y42+2*PI())/3)</f>
        <v>-0.30465733031860487</v>
      </c>
      <c r="AB42" s="11">
        <f>'OddsRatio_working_3-way'!X42^(1/3)*COS(('OddsRatio_working_3-way'!Y42+4*PI())/3)</f>
        <v>-0.23808934920711736</v>
      </c>
      <c r="AC42" s="11">
        <f>'OddsRatio_working_3-way'!X42^(1/3)*SIN('OddsRatio_working_3-way'!Y42/3)</f>
        <v>3.8433041814127267E-2</v>
      </c>
      <c r="AD42" s="11">
        <f>'OddsRatio_working_3-way'!X42^(1/3)*SIN(('OddsRatio_working_3-way'!Y42+2*PI())/3)</f>
        <v>0.45081589138186312</v>
      </c>
      <c r="AE42" s="11">
        <f>'OddsRatio_working_3-way'!X42^(1/3)*SIN(('OddsRatio_working_3-way'!Y42+4*PI())/3)</f>
        <v>-0.48924893319599044</v>
      </c>
      <c r="AF42" s="11">
        <f>-'OddsRatio_working_3-way'!U42/(3*'OddsRatio_working_3-way'!X42^(1/3))*COS(('OddsRatio_working_3-way'!Y42)/3)</f>
        <v>0.54274667952572209</v>
      </c>
      <c r="AG42" s="11">
        <f>-'OddsRatio_working_3-way'!U42/(3*'OddsRatio_working_3-way'!X42^(1/3))*COS(('OddsRatio_working_3-way'!Y42+2*PI())/3)</f>
        <v>-0.30465733031860487</v>
      </c>
      <c r="AH42" s="11">
        <f>-'OddsRatio_working_3-way'!U42/(3*'OddsRatio_working_3-way'!X42^(1/3))*COS(('OddsRatio_working_3-way'!Y42+4*PI())/3)</f>
        <v>-0.23808934920711736</v>
      </c>
      <c r="AI42" s="11">
        <f>'OddsRatio_working_3-way'!U42/(3*'OddsRatio_working_3-way'!X42^(1/3))*SIN(('OddsRatio_working_3-way'!Y42)/3)</f>
        <v>-3.8433041814127267E-2</v>
      </c>
      <c r="AJ42" s="11">
        <f>'OddsRatio_working_3-way'!U42/(3*'OddsRatio_working_3-way'!X42^(1/3))*SIN(('OddsRatio_working_3-way'!Y42+2*PI())/3)</f>
        <v>-0.45081589138186312</v>
      </c>
      <c r="AK42" s="11">
        <f>'OddsRatio_working_3-way'!U42/(3*'OddsRatio_working_3-way'!X42^(1/3))*SIN(('OddsRatio_working_3-way'!Y42+4*PI())/3)</f>
        <v>0.48924893319599044</v>
      </c>
      <c r="AL42" s="11">
        <f>'OddsRatio_working_3-way'!Z42+'OddsRatio_working_3-way'!AF42</f>
        <v>1.0854933590514442</v>
      </c>
      <c r="AM42" s="11">
        <f>'OddsRatio_working_3-way'!AA42+'OddsRatio_working_3-way'!AG42</f>
        <v>-0.60931466063720974</v>
      </c>
      <c r="AN42" s="11">
        <f>'OddsRatio_working_3-way'!AB42+'OddsRatio_working_3-way'!AH42</f>
        <v>-0.47617869841423471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1.0854933590514442</v>
      </c>
      <c r="AS42" s="11">
        <f>IF(('OddsRatio_working_3-way'!X42=0),IF(Q42&gt;0,-Q42^(1/3),(-Q42)^(1/3)),'OddsRatio_working_3-way'!AM42-'OddsRatio_working_3-way'!R42/3)</f>
        <v>-0.60931466063720974</v>
      </c>
      <c r="AT42" s="11">
        <f>IF(('OddsRatio_working_3-way'!X42=0),IF(Q42&gt;0,-Q42^(1/3),(-Q42)^(1/3)),'OddsRatio_working_3-way'!AN42-'OddsRatio_working_3-way'!R42/3)</f>
        <v>-0.47617869841423471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9">
        <f t="shared" si="13"/>
        <v>0.4052496580506077</v>
      </c>
      <c r="E43" s="9">
        <f t="shared" si="14"/>
        <v>0.29737517097469612</v>
      </c>
      <c r="F43" s="9">
        <f t="shared" si="15"/>
        <v>0.29737517097469612</v>
      </c>
      <c r="G43" s="9">
        <f t="shared" si="16"/>
        <v>1.0408614659532218</v>
      </c>
      <c r="H43" s="9">
        <f t="shared" si="17"/>
        <v>2.4676146669940429</v>
      </c>
      <c r="I43" s="9">
        <f t="shared" si="18"/>
        <v>3.3627555277138144</v>
      </c>
      <c r="J43" s="9">
        <f t="shared" si="19"/>
        <v>3.3627555277138144</v>
      </c>
      <c r="K43" s="11">
        <f t="shared" si="20"/>
        <v>0.41493775933609955</v>
      </c>
      <c r="L43" s="11">
        <f t="shared" si="21"/>
        <v>0.3058103975535168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-0.28194102815111077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0.23088962470889962</v>
      </c>
      <c r="Q43" s="11">
        <f>2*'OddsRatio_working_3-way'!K43*'OddsRatio_working_3-way'!L43*'OddsRatio_working_3-way'!M43</f>
        <v>7.7609957885344388E-2</v>
      </c>
      <c r="R43" s="11">
        <f t="shared" si="23"/>
        <v>0</v>
      </c>
      <c r="S43" s="11">
        <f t="shared" si="24"/>
        <v>-0.81892878884285925</v>
      </c>
      <c r="T43" s="11">
        <f t="shared" si="25"/>
        <v>-0.27527018112365009</v>
      </c>
      <c r="U43" s="11">
        <f>'OddsRatio_working_3-way'!S43-'OddsRatio_working_3-way'!R43^2/3</f>
        <v>-0.81892878884285925</v>
      </c>
      <c r="V43" s="11">
        <f>'OddsRatio_working_3-way'!S43*'OddsRatio_working_3-way'!R43/3-2*'OddsRatio_working_3-way'!R43^3/27-'OddsRatio_working_3-way'!T43</f>
        <v>0.27527018112365009</v>
      </c>
      <c r="W43" s="11">
        <f>'OddsRatio_working_3-way'!V43^2+4*'OddsRatio_working_3-way'!U43^3/27</f>
        <v>-5.590768044631711E-3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0.14262226391808436</v>
      </c>
      <c r="Y43" s="11">
        <f>IF('OddsRatio_working_3-way'!W43&gt;=0,IF('OddsRatio_working_3-way'!V43+SQRT('OddsRatio_working_3-way'!W43)&gt;0,0,PI()),ACOS('OddsRatio_working_3-way'!V43/(2*'OddsRatio_working_3-way'!X43)))</f>
        <v>0.2652297785866895</v>
      </c>
      <c r="Z43" s="11">
        <f>'OddsRatio_working_3-way'!X43^(1/3)*COS('OddsRatio_working_3-way'!Y43/3)</f>
        <v>0.52043073297661102</v>
      </c>
      <c r="AA43" s="11">
        <f>'OddsRatio_working_3-way'!X43^(1/3)*COS(('OddsRatio_working_3-way'!Y43+2*PI())/3)</f>
        <v>-0.3001664157959944</v>
      </c>
      <c r="AB43" s="11">
        <f>'OddsRatio_working_3-way'!X43^(1/3)*COS(('OddsRatio_working_3-way'!Y43+4*PI())/3)</f>
        <v>-0.22026431718061679</v>
      </c>
      <c r="AC43" s="11">
        <f>'OddsRatio_working_3-way'!X43^(1/3)*SIN('OddsRatio_working_3-way'!Y43/3)</f>
        <v>4.6131498144404363E-2</v>
      </c>
      <c r="AD43" s="11">
        <f>'OddsRatio_working_3-way'!X43^(1/3)*SIN(('OddsRatio_working_3-way'!Y43+2*PI())/3)</f>
        <v>0.42764048659569881</v>
      </c>
      <c r="AE43" s="11">
        <f>'OddsRatio_working_3-way'!X43^(1/3)*SIN(('OddsRatio_working_3-way'!Y43+4*PI())/3)</f>
        <v>-0.47377198474010307</v>
      </c>
      <c r="AF43" s="11">
        <f>-'OddsRatio_working_3-way'!U43/(3*'OddsRatio_working_3-way'!X43^(1/3))*COS(('OddsRatio_working_3-way'!Y43)/3)</f>
        <v>0.52043073297661091</v>
      </c>
      <c r="AG43" s="11">
        <f>-'OddsRatio_working_3-way'!U43/(3*'OddsRatio_working_3-way'!X43^(1/3))*COS(('OddsRatio_working_3-way'!Y43+2*PI())/3)</f>
        <v>-0.30016641579599435</v>
      </c>
      <c r="AH43" s="11">
        <f>-'OddsRatio_working_3-way'!U43/(3*'OddsRatio_working_3-way'!X43^(1/3))*COS(('OddsRatio_working_3-way'!Y43+4*PI())/3)</f>
        <v>-0.22026431718061676</v>
      </c>
      <c r="AI43" s="11">
        <f>'OddsRatio_working_3-way'!U43/(3*'OddsRatio_working_3-way'!X43^(1/3))*SIN(('OddsRatio_working_3-way'!Y43)/3)</f>
        <v>-4.6131498144404356E-2</v>
      </c>
      <c r="AJ43" s="11">
        <f>'OddsRatio_working_3-way'!U43/(3*'OddsRatio_working_3-way'!X43^(1/3))*SIN(('OddsRatio_working_3-way'!Y43+2*PI())/3)</f>
        <v>-0.4276404865956987</v>
      </c>
      <c r="AK43" s="11">
        <f>'OddsRatio_working_3-way'!U43/(3*'OddsRatio_working_3-way'!X43^(1/3))*SIN(('OddsRatio_working_3-way'!Y43+4*PI())/3)</f>
        <v>0.47377198474010296</v>
      </c>
      <c r="AL43" s="11">
        <f>'OddsRatio_working_3-way'!Z43+'OddsRatio_working_3-way'!AF43</f>
        <v>1.0408614659532218</v>
      </c>
      <c r="AM43" s="11">
        <f>'OddsRatio_working_3-way'!AA43+'OddsRatio_working_3-way'!AG43</f>
        <v>-0.60033283159198869</v>
      </c>
      <c r="AN43" s="11">
        <f>'OddsRatio_working_3-way'!AB43+'OddsRatio_working_3-way'!AH43</f>
        <v>-0.44052863436123357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1.0408614659532218</v>
      </c>
      <c r="AS43" s="11">
        <f>IF(('OddsRatio_working_3-way'!X43=0),IF(Q43&gt;0,-Q43^(1/3),(-Q43)^(1/3)),'OddsRatio_working_3-way'!AM43-'OddsRatio_working_3-way'!R43/3)</f>
        <v>-0.60033283159198869</v>
      </c>
      <c r="AT43" s="11">
        <f>IF(('OddsRatio_working_3-way'!X43=0),IF(Q43&gt;0,-Q43^(1/3),(-Q43)^(1/3)),'OddsRatio_working_3-way'!AN43-'OddsRatio_working_3-way'!R43/3)</f>
        <v>-0.44052863436123357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9">
        <f t="shared" si="13"/>
        <v>1.8609338198467454E-2</v>
      </c>
      <c r="E44" s="9">
        <f t="shared" si="14"/>
        <v>8.0335880872892729E-2</v>
      </c>
      <c r="F44" s="9">
        <f t="shared" si="15"/>
        <v>0.90105478092863989</v>
      </c>
      <c r="G44" s="9">
        <f t="shared" si="16"/>
        <v>1.3726304599564092</v>
      </c>
      <c r="H44" s="9">
        <f t="shared" si="17"/>
        <v>53.736462271525248</v>
      </c>
      <c r="I44" s="9">
        <f t="shared" si="18"/>
        <v>12.447738036036451</v>
      </c>
      <c r="J44" s="9">
        <f t="shared" si="19"/>
        <v>1.1098104367965129</v>
      </c>
      <c r="K44" s="11">
        <f t="shared" si="20"/>
        <v>2.5367833587011668E-2</v>
      </c>
      <c r="L44" s="11">
        <f t="shared" si="21"/>
        <v>0.10706638115631692</v>
      </c>
      <c r="M44" s="11">
        <f t="shared" si="22"/>
        <v>0.92592592592592582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-6.4465320547896998E-2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0.1177957535506014</v>
      </c>
      <c r="Q44" s="11">
        <f>2*'OddsRatio_working_3-way'!K44*'OddsRatio_working_3-way'!L44*'OddsRatio_working_3-way'!M44</f>
        <v>5.029707666550017E-3</v>
      </c>
      <c r="R44" s="11">
        <f t="shared" si="23"/>
        <v>0</v>
      </c>
      <c r="S44" s="11">
        <f t="shared" si="24"/>
        <v>-1.8272732152643296</v>
      </c>
      <c r="T44" s="11">
        <f t="shared" si="25"/>
        <v>-7.8021913546726288E-2</v>
      </c>
      <c r="U44" s="11">
        <f>'OddsRatio_working_3-way'!S44-'OddsRatio_working_3-way'!R44^2/3</f>
        <v>-1.8272732152643296</v>
      </c>
      <c r="V44" s="11">
        <f>'OddsRatio_working_3-way'!S44*'OddsRatio_working_3-way'!R44/3-2*'OddsRatio_working_3-way'!R44^3/27-'OddsRatio_working_3-way'!T44</f>
        <v>7.8021913546726288E-2</v>
      </c>
      <c r="W44" s="11">
        <f>'OddsRatio_working_3-way'!V44^2+4*'OddsRatio_working_3-way'!U44^3/27</f>
        <v>-0.89778407902435142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0.47536078351549055</v>
      </c>
      <c r="Y44" s="11">
        <f>IF('OddsRatio_working_3-way'!W44&gt;=0,IF('OddsRatio_working_3-way'!V44+SQRT('OddsRatio_working_3-way'!W44)&gt;0,0,PI()),ACOS('OddsRatio_working_3-way'!V44/(2*'OddsRatio_working_3-way'!X44)))</f>
        <v>1.4886379324733541</v>
      </c>
      <c r="Z44" s="11">
        <f>'OddsRatio_working_3-way'!X44^(1/3)*COS('OddsRatio_working_3-way'!Y44/3)</f>
        <v>0.6863152299782046</v>
      </c>
      <c r="AA44" s="11">
        <f>'OddsRatio_working_3-way'!X44^(1/3)*COS(('OddsRatio_working_3-way'!Y44+2*PI())/3)</f>
        <v>-0.66494459055066135</v>
      </c>
      <c r="AB44" s="11">
        <f>'OddsRatio_working_3-way'!X44^(1/3)*COS(('OddsRatio_working_3-way'!Y44+4*PI())/3)</f>
        <v>-2.1370639427543463E-2</v>
      </c>
      <c r="AC44" s="11">
        <f>'OddsRatio_working_3-way'!X44^(1/3)*SIN('OddsRatio_working_3-way'!Y44/3)</f>
        <v>0.37156759392436345</v>
      </c>
      <c r="AD44" s="11">
        <f>'OddsRatio_working_3-way'!X44^(1/3)*SIN(('OddsRatio_working_3-way'!Y44+2*PI())/3)</f>
        <v>0.40858262720310295</v>
      </c>
      <c r="AE44" s="11">
        <f>'OddsRatio_working_3-way'!X44^(1/3)*SIN(('OddsRatio_working_3-way'!Y44+4*PI())/3)</f>
        <v>-0.78015022112746624</v>
      </c>
      <c r="AF44" s="11">
        <f>-'OddsRatio_working_3-way'!U44/(3*'OddsRatio_working_3-way'!X44^(1/3))*COS(('OddsRatio_working_3-way'!Y44)/3)</f>
        <v>0.6863152299782046</v>
      </c>
      <c r="AG44" s="11">
        <f>-'OddsRatio_working_3-way'!U44/(3*'OddsRatio_working_3-way'!X44^(1/3))*COS(('OddsRatio_working_3-way'!Y44+2*PI())/3)</f>
        <v>-0.66494459055066124</v>
      </c>
      <c r="AH44" s="11">
        <f>-'OddsRatio_working_3-way'!U44/(3*'OddsRatio_working_3-way'!X44^(1/3))*COS(('OddsRatio_working_3-way'!Y44+4*PI())/3)</f>
        <v>-2.1370639427543459E-2</v>
      </c>
      <c r="AI44" s="11">
        <f>'OddsRatio_working_3-way'!U44/(3*'OddsRatio_working_3-way'!X44^(1/3))*SIN(('OddsRatio_working_3-way'!Y44)/3)</f>
        <v>-0.37156759392436339</v>
      </c>
      <c r="AJ44" s="11">
        <f>'OddsRatio_working_3-way'!U44/(3*'OddsRatio_working_3-way'!X44^(1/3))*SIN(('OddsRatio_working_3-way'!Y44+2*PI())/3)</f>
        <v>-0.4085826272031029</v>
      </c>
      <c r="AK44" s="11">
        <f>'OddsRatio_working_3-way'!U44/(3*'OddsRatio_working_3-way'!X44^(1/3))*SIN(('OddsRatio_working_3-way'!Y44+4*PI())/3)</f>
        <v>0.78015022112746613</v>
      </c>
      <c r="AL44" s="11">
        <f>'OddsRatio_working_3-way'!Z44+'OddsRatio_working_3-way'!AF44</f>
        <v>1.3726304599564092</v>
      </c>
      <c r="AM44" s="11">
        <f>'OddsRatio_working_3-way'!AA44+'OddsRatio_working_3-way'!AG44</f>
        <v>-1.3298891811013225</v>
      </c>
      <c r="AN44" s="11">
        <f>'OddsRatio_working_3-way'!AB44+'OddsRatio_working_3-way'!AH44</f>
        <v>-4.2741278855086925E-2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1.3726304599564092</v>
      </c>
      <c r="AS44" s="11">
        <f>IF(('OddsRatio_working_3-way'!X44=0),IF(Q44&gt;0,-Q44^(1/3),(-Q44)^(1/3)),'OddsRatio_working_3-way'!AM44-'OddsRatio_working_3-way'!R44/3)</f>
        <v>-1.3298891811013225</v>
      </c>
      <c r="AT44" s="11">
        <f>IF(('OddsRatio_working_3-way'!X44=0),IF(Q44&gt;0,-Q44^(1/3),(-Q44)^(1/3)),'OddsRatio_working_3-way'!AN44-'OddsRatio_working_3-way'!R44/3)</f>
        <v>-4.2741278855086925E-2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9">
        <f t="shared" si="13"/>
        <v>0.48343680765133978</v>
      </c>
      <c r="E45" s="9">
        <f t="shared" si="14"/>
        <v>0.2845621337153581</v>
      </c>
      <c r="F45" s="9">
        <f t="shared" si="15"/>
        <v>0.23200105863330198</v>
      </c>
      <c r="G45" s="9">
        <f t="shared" si="16"/>
        <v>1.0475712529275478</v>
      </c>
      <c r="H45" s="9">
        <f t="shared" si="17"/>
        <v>2.068522677986099</v>
      </c>
      <c r="I45" s="9">
        <f t="shared" si="18"/>
        <v>3.514171007026115</v>
      </c>
      <c r="J45" s="9">
        <f t="shared" si="19"/>
        <v>4.3103251592510521</v>
      </c>
      <c r="K45" s="11">
        <f t="shared" si="20"/>
        <v>0.49504950495049505</v>
      </c>
      <c r="L45" s="11">
        <f t="shared" si="21"/>
        <v>0.29411764705882354</v>
      </c>
      <c r="M45" s="11">
        <f t="shared" si="22"/>
        <v>0.24038461538461536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-0.27075399847677062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0.23030442184489941</v>
      </c>
      <c r="Q45" s="11">
        <f>2*'OddsRatio_working_3-way'!K45*'OddsRatio_working_3-way'!L45*'OddsRatio_working_3-way'!M45</f>
        <v>7.0001344025805295E-2</v>
      </c>
      <c r="R45" s="11">
        <f t="shared" si="23"/>
        <v>0</v>
      </c>
      <c r="S45" s="11">
        <f t="shared" si="24"/>
        <v>-0.85060395466203398</v>
      </c>
      <c r="T45" s="11">
        <f t="shared" si="25"/>
        <v>-0.25854223545958482</v>
      </c>
      <c r="U45" s="11">
        <f>'OddsRatio_working_3-way'!S45-'OddsRatio_working_3-way'!R45^2/3</f>
        <v>-0.85060395466203398</v>
      </c>
      <c r="V45" s="11">
        <f>'OddsRatio_working_3-way'!S45*'OddsRatio_working_3-way'!R45/3-2*'OddsRatio_working_3-way'!R45^3/27-'OddsRatio_working_3-way'!T45</f>
        <v>0.25854223545958482</v>
      </c>
      <c r="W45" s="11">
        <f>'OddsRatio_working_3-way'!V45^2+4*'OddsRatio_working_3-way'!U45^3/27</f>
        <v>-2.4331468348953805E-2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0.15097645169478682</v>
      </c>
      <c r="Y45" s="11">
        <f>IF('OddsRatio_working_3-way'!W45&gt;=0,IF('OddsRatio_working_3-way'!V45+SQRT('OddsRatio_working_3-way'!W45)&gt;0,0,PI()),ACOS('OddsRatio_working_3-way'!V45/(2*'OddsRatio_working_3-way'!X45)))</f>
        <v>0.5428621300263814</v>
      </c>
      <c r="Z45" s="11">
        <f>'OddsRatio_working_3-way'!X45^(1/3)*COS('OddsRatio_working_3-way'!Y45/3)</f>
        <v>0.52378562646377402</v>
      </c>
      <c r="AA45" s="11">
        <f>'OddsRatio_working_3-way'!X45^(1/3)*COS(('OddsRatio_working_3-way'!Y45+2*PI())/3)</f>
        <v>-0.34488348618958942</v>
      </c>
      <c r="AB45" s="11">
        <f>'OddsRatio_working_3-way'!X45^(1/3)*COS(('OddsRatio_working_3-way'!Y45+4*PI())/3)</f>
        <v>-0.1789021402741843</v>
      </c>
      <c r="AC45" s="11">
        <f>'OddsRatio_working_3-way'!X45^(1/3)*SIN('OddsRatio_working_3-way'!Y45/3)</f>
        <v>9.582937474471552E-2</v>
      </c>
      <c r="AD45" s="11">
        <f>'OddsRatio_working_3-way'!X45^(1/3)*SIN(('OddsRatio_working_3-way'!Y45+2*PI())/3)</f>
        <v>0.40569697128241744</v>
      </c>
      <c r="AE45" s="11">
        <f>'OddsRatio_working_3-way'!X45^(1/3)*SIN(('OddsRatio_working_3-way'!Y45+4*PI())/3)</f>
        <v>-0.50152634602713286</v>
      </c>
      <c r="AF45" s="11">
        <f>-'OddsRatio_working_3-way'!U45/(3*'OddsRatio_working_3-way'!X45^(1/3))*COS(('OddsRatio_working_3-way'!Y45)/3)</f>
        <v>0.52378562646377391</v>
      </c>
      <c r="AG45" s="11">
        <f>-'OddsRatio_working_3-way'!U45/(3*'OddsRatio_working_3-way'!X45^(1/3))*COS(('OddsRatio_working_3-way'!Y45+2*PI())/3)</f>
        <v>-0.34488348618958936</v>
      </c>
      <c r="AH45" s="11">
        <f>-'OddsRatio_working_3-way'!U45/(3*'OddsRatio_working_3-way'!X45^(1/3))*COS(('OddsRatio_working_3-way'!Y45+4*PI())/3)</f>
        <v>-0.17890214027418427</v>
      </c>
      <c r="AI45" s="11">
        <f>'OddsRatio_working_3-way'!U45/(3*'OddsRatio_working_3-way'!X45^(1/3))*SIN(('OddsRatio_working_3-way'!Y45)/3)</f>
        <v>-9.5829374744715493E-2</v>
      </c>
      <c r="AJ45" s="11">
        <f>'OddsRatio_working_3-way'!U45/(3*'OddsRatio_working_3-way'!X45^(1/3))*SIN(('OddsRatio_working_3-way'!Y45+2*PI())/3)</f>
        <v>-0.40569697128241733</v>
      </c>
      <c r="AK45" s="11">
        <f>'OddsRatio_working_3-way'!U45/(3*'OddsRatio_working_3-way'!X45^(1/3))*SIN(('OddsRatio_working_3-way'!Y45+4*PI())/3)</f>
        <v>0.50152634602713275</v>
      </c>
      <c r="AL45" s="11">
        <f>'OddsRatio_working_3-way'!Z45+'OddsRatio_working_3-way'!AF45</f>
        <v>1.0475712529275478</v>
      </c>
      <c r="AM45" s="11">
        <f>'OddsRatio_working_3-way'!AA45+'OddsRatio_working_3-way'!AG45</f>
        <v>-0.68976697237917883</v>
      </c>
      <c r="AN45" s="11">
        <f>'OddsRatio_working_3-way'!AB45+'OddsRatio_working_3-way'!AH45</f>
        <v>-0.35780428054836855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1.0475712529275478</v>
      </c>
      <c r="AS45" s="11">
        <f>IF(('OddsRatio_working_3-way'!X45=0),IF(Q45&gt;0,-Q45^(1/3),(-Q45)^(1/3)),'OddsRatio_working_3-way'!AM45-'OddsRatio_working_3-way'!R45/3)</f>
        <v>-0.68976697237917883</v>
      </c>
      <c r="AT45" s="11">
        <f>IF(('OddsRatio_working_3-way'!X45=0),IF(Q45&gt;0,-Q45^(1/3),(-Q45)^(1/3)),'OddsRatio_working_3-way'!AN45-'OddsRatio_working_3-way'!R45/3)</f>
        <v>-0.35780428054836855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9">
        <f t="shared" si="13"/>
        <v>0.22781618774447399</v>
      </c>
      <c r="E46" s="9">
        <f t="shared" si="14"/>
        <v>0.26335449225375807</v>
      </c>
      <c r="F46" s="9">
        <f t="shared" si="15"/>
        <v>0.50882932000176784</v>
      </c>
      <c r="G46" s="9">
        <f t="shared" si="16"/>
        <v>1.0969267651401295</v>
      </c>
      <c r="H46" s="9">
        <f t="shared" si="17"/>
        <v>4.3895037042830003</v>
      </c>
      <c r="I46" s="9">
        <f t="shared" si="18"/>
        <v>3.7971632511073294</v>
      </c>
      <c r="J46" s="9">
        <f t="shared" si="19"/>
        <v>1.9652955533233141</v>
      </c>
      <c r="K46" s="11">
        <f t="shared" si="20"/>
        <v>0.24449877750611249</v>
      </c>
      <c r="L46" s="11">
        <f t="shared" si="21"/>
        <v>0.28169014084507044</v>
      </c>
      <c r="M46" s="11">
        <f t="shared" si="22"/>
        <v>0.53191489361702127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-0.25402228697576912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0.23885706163318152</v>
      </c>
      <c r="Q46" s="11">
        <f>2*'OddsRatio_working_3-way'!K46*'OddsRatio_working_3-way'!L46*'OddsRatio_working_3-way'!M46</f>
        <v>7.3269037310791874E-2</v>
      </c>
      <c r="R46" s="11">
        <f t="shared" si="23"/>
        <v>0</v>
      </c>
      <c r="S46" s="11">
        <f t="shared" si="24"/>
        <v>-0.9402996267645044</v>
      </c>
      <c r="T46" s="11">
        <f t="shared" si="25"/>
        <v>-0.28843546833267003</v>
      </c>
      <c r="U46" s="11">
        <f>'OddsRatio_working_3-way'!S46-'OddsRatio_working_3-way'!R46^2/3</f>
        <v>-0.9402996267645044</v>
      </c>
      <c r="V46" s="11">
        <f>'OddsRatio_working_3-way'!S46*'OddsRatio_working_3-way'!R46/3-2*'OddsRatio_working_3-way'!R46^3/27-'OddsRatio_working_3-way'!T46</f>
        <v>0.28843546833267003</v>
      </c>
      <c r="W46" s="11">
        <f>'OddsRatio_working_3-way'!V46^2+4*'OddsRatio_working_3-way'!U46^3/27</f>
        <v>-3.9972166359287534E-2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0.17547591412468425</v>
      </c>
      <c r="Y46" s="11">
        <f>IF('OddsRatio_working_3-way'!W46&gt;=0,IF('OddsRatio_working_3-way'!V46+SQRT('OddsRatio_working_3-way'!W46)&gt;0,0,PI()),ACOS('OddsRatio_working_3-way'!V46/(2*'OddsRatio_working_3-way'!X46)))</f>
        <v>0.60611702151527536</v>
      </c>
      <c r="Z46" s="11">
        <f>'OddsRatio_working_3-way'!X46^(1/3)*COS('OddsRatio_working_3-way'!Y46/3)</f>
        <v>0.54846338257006477</v>
      </c>
      <c r="AA46" s="11">
        <f>'OddsRatio_working_3-way'!X46^(1/3)*COS(('OddsRatio_working_3-way'!Y46+2*PI())/3)</f>
        <v>-0.37152426641786651</v>
      </c>
      <c r="AB46" s="11">
        <f>'OddsRatio_working_3-way'!X46^(1/3)*COS(('OddsRatio_working_3-way'!Y46+4*PI())/3)</f>
        <v>-0.17693911615219798</v>
      </c>
      <c r="AC46" s="11">
        <f>'OddsRatio_working_3-way'!X46^(1/3)*SIN('OddsRatio_working_3-way'!Y46/3)</f>
        <v>0.11234378888618744</v>
      </c>
      <c r="AD46" s="11">
        <f>'OddsRatio_working_3-way'!X46^(1/3)*SIN(('OddsRatio_working_3-way'!Y46+2*PI())/3)</f>
        <v>0.41881132790812575</v>
      </c>
      <c r="AE46" s="11">
        <f>'OddsRatio_working_3-way'!X46^(1/3)*SIN(('OddsRatio_working_3-way'!Y46+4*PI())/3)</f>
        <v>-0.53115511679431315</v>
      </c>
      <c r="AF46" s="11">
        <f>-'OddsRatio_working_3-way'!U46/(3*'OddsRatio_working_3-way'!X46^(1/3))*COS(('OddsRatio_working_3-way'!Y46)/3)</f>
        <v>0.54846338257006477</v>
      </c>
      <c r="AG46" s="11">
        <f>-'OddsRatio_working_3-way'!U46/(3*'OddsRatio_working_3-way'!X46^(1/3))*COS(('OddsRatio_working_3-way'!Y46+2*PI())/3)</f>
        <v>-0.37152426641786651</v>
      </c>
      <c r="AH46" s="11">
        <f>-'OddsRatio_working_3-way'!U46/(3*'OddsRatio_working_3-way'!X46^(1/3))*COS(('OddsRatio_working_3-way'!Y46+4*PI())/3)</f>
        <v>-0.17693911615219798</v>
      </c>
      <c r="AI46" s="11">
        <f>'OddsRatio_working_3-way'!U46/(3*'OddsRatio_working_3-way'!X46^(1/3))*SIN(('OddsRatio_working_3-way'!Y46)/3)</f>
        <v>-0.11234378888618744</v>
      </c>
      <c r="AJ46" s="11">
        <f>'OddsRatio_working_3-way'!U46/(3*'OddsRatio_working_3-way'!X46^(1/3))*SIN(('OddsRatio_working_3-way'!Y46+2*PI())/3)</f>
        <v>-0.41881132790812575</v>
      </c>
      <c r="AK46" s="11">
        <f>'OddsRatio_working_3-way'!U46/(3*'OddsRatio_working_3-way'!X46^(1/3))*SIN(('OddsRatio_working_3-way'!Y46+4*PI())/3)</f>
        <v>0.53115511679431315</v>
      </c>
      <c r="AL46" s="11">
        <f>'OddsRatio_working_3-way'!Z46+'OddsRatio_working_3-way'!AF46</f>
        <v>1.0969267651401295</v>
      </c>
      <c r="AM46" s="11">
        <f>'OddsRatio_working_3-way'!AA46+'OddsRatio_working_3-way'!AG46</f>
        <v>-0.74304853283573302</v>
      </c>
      <c r="AN46" s="11">
        <f>'OddsRatio_working_3-way'!AB46+'OddsRatio_working_3-way'!AH46</f>
        <v>-0.35387823230439597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1.0969267651401295</v>
      </c>
      <c r="AS46" s="11">
        <f>IF(('OddsRatio_working_3-way'!X46=0),IF(Q46&gt;0,-Q46^(1/3),(-Q46)^(1/3)),'OddsRatio_working_3-way'!AM46-'OddsRatio_working_3-way'!R46/3)</f>
        <v>-0.74304853283573302</v>
      </c>
      <c r="AT46" s="11">
        <f>IF(('OddsRatio_working_3-way'!X46=0),IF(Q46&gt;0,-Q46^(1/3),(-Q46)^(1/3)),'OddsRatio_working_3-way'!AN46-'OddsRatio_working_3-way'!R46/3)</f>
        <v>-0.35387823230439597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9">
        <f t="shared" si="13"/>
        <v>0.32537265685299605</v>
      </c>
      <c r="E47" s="9">
        <f t="shared" si="14"/>
        <v>0.28776546015252297</v>
      </c>
      <c r="F47" s="9">
        <f t="shared" si="15"/>
        <v>0.38686188299448088</v>
      </c>
      <c r="G47" s="9">
        <f t="shared" si="16"/>
        <v>1.0855492175571431</v>
      </c>
      <c r="H47" s="9">
        <f t="shared" si="17"/>
        <v>3.0733990055341431</v>
      </c>
      <c r="I47" s="9">
        <f t="shared" si="18"/>
        <v>3.4750522160302864</v>
      </c>
      <c r="J47" s="9">
        <f t="shared" si="19"/>
        <v>2.5849018576334295</v>
      </c>
      <c r="K47" s="11">
        <f t="shared" si="20"/>
        <v>0.3436426116838488</v>
      </c>
      <c r="L47" s="11">
        <f t="shared" si="21"/>
        <v>0.3048780487804878</v>
      </c>
      <c r="M47" s="11">
        <f t="shared" si="22"/>
        <v>0.4065040650406504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-0.27078158762477744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0.24062819205008745</v>
      </c>
      <c r="Q47" s="11">
        <f>2*'OddsRatio_working_3-way'!K47*'OddsRatio_working_3-way'!L47*'OddsRatio_working_3-way'!M47</f>
        <v>8.5178121079676983E-2</v>
      </c>
      <c r="R47" s="11">
        <f t="shared" si="23"/>
        <v>0</v>
      </c>
      <c r="S47" s="11">
        <f t="shared" si="24"/>
        <v>-0.88864310960288184</v>
      </c>
      <c r="T47" s="11">
        <f t="shared" si="25"/>
        <v>-0.31456393260279009</v>
      </c>
      <c r="U47" s="11">
        <f>'OddsRatio_working_3-way'!S47-'OddsRatio_working_3-way'!R47^2/3</f>
        <v>-0.88864310960288184</v>
      </c>
      <c r="V47" s="11">
        <f>'OddsRatio_working_3-way'!S47*'OddsRatio_working_3-way'!R47/3-2*'OddsRatio_working_3-way'!R47^3/27-'OddsRatio_working_3-way'!T47</f>
        <v>0.31456393260279009</v>
      </c>
      <c r="W47" s="11">
        <f>'OddsRatio_working_3-way'!V47^2+4*'OddsRatio_working_3-way'!U47^3/27</f>
        <v>-5.0124263389081103E-3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0.16121638722028289</v>
      </c>
      <c r="Y47" s="11">
        <f>IF('OddsRatio_working_3-way'!W47&gt;=0,IF('OddsRatio_working_3-way'!V47+SQRT('OddsRatio_working_3-way'!W47)&gt;0,0,PI()),ACOS('OddsRatio_working_3-way'!V47/(2*'OddsRatio_working_3-way'!X47)))</f>
        <v>0.2213798180243467</v>
      </c>
      <c r="Z47" s="11">
        <f>'OddsRatio_working_3-way'!X47^(1/3)*COS('OddsRatio_working_3-way'!Y47/3)</f>
        <v>0.54277460877857153</v>
      </c>
      <c r="AA47" s="11">
        <f>'OddsRatio_working_3-way'!X47^(1/3)*COS(('OddsRatio_working_3-way'!Y47+2*PI())/3)</f>
        <v>-0.30613741877286688</v>
      </c>
      <c r="AB47" s="11">
        <f>'OddsRatio_working_3-way'!X47^(1/3)*COS(('OddsRatio_working_3-way'!Y47+4*PI())/3)</f>
        <v>-0.23663719000570474</v>
      </c>
      <c r="AC47" s="11">
        <f>'OddsRatio_working_3-way'!X47^(1/3)*SIN('OddsRatio_working_3-way'!Y47/3)</f>
        <v>4.0125975787461673E-2</v>
      </c>
      <c r="AD47" s="11">
        <f>'OddsRatio_working_3-way'!X47^(1/3)*SIN(('OddsRatio_working_3-way'!Y47+2*PI())/3)</f>
        <v>0.44999361183767228</v>
      </c>
      <c r="AE47" s="11">
        <f>'OddsRatio_working_3-way'!X47^(1/3)*SIN(('OddsRatio_working_3-way'!Y47+4*PI())/3)</f>
        <v>-0.49011958762513391</v>
      </c>
      <c r="AF47" s="11">
        <f>-'OddsRatio_working_3-way'!U47/(3*'OddsRatio_working_3-way'!X47^(1/3))*COS(('OddsRatio_working_3-way'!Y47)/3)</f>
        <v>0.54277460877857153</v>
      </c>
      <c r="AG47" s="11">
        <f>-'OddsRatio_working_3-way'!U47/(3*'OddsRatio_working_3-way'!X47^(1/3))*COS(('OddsRatio_working_3-way'!Y47+2*PI())/3)</f>
        <v>-0.30613741877286688</v>
      </c>
      <c r="AH47" s="11">
        <f>-'OddsRatio_working_3-way'!U47/(3*'OddsRatio_working_3-way'!X47^(1/3))*COS(('OddsRatio_working_3-way'!Y47+4*PI())/3)</f>
        <v>-0.23663719000570474</v>
      </c>
      <c r="AI47" s="11">
        <f>'OddsRatio_working_3-way'!U47/(3*'OddsRatio_working_3-way'!X47^(1/3))*SIN(('OddsRatio_working_3-way'!Y47)/3)</f>
        <v>-4.0125975787461673E-2</v>
      </c>
      <c r="AJ47" s="11">
        <f>'OddsRatio_working_3-way'!U47/(3*'OddsRatio_working_3-way'!X47^(1/3))*SIN(('OddsRatio_working_3-way'!Y47+2*PI())/3)</f>
        <v>-0.44999361183767228</v>
      </c>
      <c r="AK47" s="11">
        <f>'OddsRatio_working_3-way'!U47/(3*'OddsRatio_working_3-way'!X47^(1/3))*SIN(('OddsRatio_working_3-way'!Y47+4*PI())/3)</f>
        <v>0.49011958762513391</v>
      </c>
      <c r="AL47" s="11">
        <f>'OddsRatio_working_3-way'!Z47+'OddsRatio_working_3-way'!AF47</f>
        <v>1.0855492175571431</v>
      </c>
      <c r="AM47" s="11">
        <f>'OddsRatio_working_3-way'!AA47+'OddsRatio_working_3-way'!AG47</f>
        <v>-0.61227483754573375</v>
      </c>
      <c r="AN47" s="11">
        <f>'OddsRatio_working_3-way'!AB47+'OddsRatio_working_3-way'!AH47</f>
        <v>-0.47327438001140948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1.0855492175571431</v>
      </c>
      <c r="AS47" s="11">
        <f>IF(('OddsRatio_working_3-way'!X47=0),IF(Q47&gt;0,-Q47^(1/3),(-Q47)^(1/3)),'OddsRatio_working_3-way'!AM47-'OddsRatio_working_3-way'!R47/3)</f>
        <v>-0.61227483754573375</v>
      </c>
      <c r="AT47" s="11">
        <f>IF(('OddsRatio_working_3-way'!X47=0),IF(Q47&gt;0,-Q47^(1/3),(-Q47)^(1/3)),'OddsRatio_working_3-way'!AN47-'OddsRatio_working_3-way'!R47/3)</f>
        <v>-0.47327438001140948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9">
        <f t="shared" si="13"/>
        <v>0.44233459088157168</v>
      </c>
      <c r="E48" s="9">
        <f t="shared" si="14"/>
        <v>0.29775742849901021</v>
      </c>
      <c r="F48" s="9">
        <f t="shared" si="15"/>
        <v>0.25990798061941839</v>
      </c>
      <c r="G48" s="9">
        <f t="shared" si="16"/>
        <v>1.0868380005853648</v>
      </c>
      <c r="H48" s="9">
        <f t="shared" si="17"/>
        <v>2.260732080679023</v>
      </c>
      <c r="I48" s="9">
        <f t="shared" si="18"/>
        <v>3.358438461270242</v>
      </c>
      <c r="J48" s="9">
        <f t="shared" si="19"/>
        <v>3.8475155615336556</v>
      </c>
      <c r="K48" s="11">
        <f t="shared" si="20"/>
        <v>0.46296296296296291</v>
      </c>
      <c r="L48" s="11">
        <f t="shared" si="21"/>
        <v>0.31545741324921134</v>
      </c>
      <c r="M48" s="11">
        <f t="shared" si="22"/>
        <v>0.27624309392265195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-0.26607093176450247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0.24004650205044087</v>
      </c>
      <c r="Q48" s="11">
        <f>2*'OddsRatio_working_3-way'!K48*'OddsRatio_working_3-way'!L48*'OddsRatio_working_3-way'!M48</f>
        <v>8.068789984888769E-2</v>
      </c>
      <c r="R48" s="11">
        <f t="shared" si="23"/>
        <v>0</v>
      </c>
      <c r="S48" s="11">
        <f t="shared" si="24"/>
        <v>-0.90218988018918334</v>
      </c>
      <c r="T48" s="11">
        <f t="shared" si="25"/>
        <v>-0.30325710258459948</v>
      </c>
      <c r="U48" s="11">
        <f>'OddsRatio_working_3-way'!S48-'OddsRatio_working_3-way'!R48^2/3</f>
        <v>-0.90218988018918334</v>
      </c>
      <c r="V48" s="11">
        <f>'OddsRatio_working_3-way'!S48*'OddsRatio_working_3-way'!R48/3-2*'OddsRatio_working_3-way'!R48^3/27-'OddsRatio_working_3-way'!T48</f>
        <v>0.30325710258459948</v>
      </c>
      <c r="W48" s="11">
        <f>'OddsRatio_working_3-way'!V48^2+4*'OddsRatio_working_3-way'!U48^3/27</f>
        <v>-1.6825406386009531E-2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0.16491685530443501</v>
      </c>
      <c r="Y48" s="11">
        <f>IF('OddsRatio_working_3-way'!W48&gt;=0,IF('OddsRatio_working_3-way'!V48+SQRT('OddsRatio_working_3-way'!W48)&gt;0,0,PI()),ACOS('OddsRatio_working_3-way'!V48/(2*'OddsRatio_working_3-way'!X48)))</f>
        <v>0.40418244633509892</v>
      </c>
      <c r="Z48" s="11">
        <f>'OddsRatio_working_3-way'!X48^(1/3)*COS('OddsRatio_working_3-way'!Y48/3)</f>
        <v>0.54341900029268253</v>
      </c>
      <c r="AA48" s="11">
        <f>'OddsRatio_working_3-way'!X48^(1/3)*COS(('OddsRatio_working_3-way'!Y48+2*PI())/3)</f>
        <v>-0.33550066440889387</v>
      </c>
      <c r="AB48" s="11">
        <f>'OddsRatio_working_3-way'!X48^(1/3)*COS(('OddsRatio_working_3-way'!Y48+4*PI())/3)</f>
        <v>-0.2079183358837888</v>
      </c>
      <c r="AC48" s="11">
        <f>'OddsRatio_working_3-way'!X48^(1/3)*SIN('OddsRatio_working_3-way'!Y48/3)</f>
        <v>7.365969171780884E-2</v>
      </c>
      <c r="AD48" s="11">
        <f>'OddsRatio_working_3-way'!X48^(1/3)*SIN(('OddsRatio_working_3-way'!Y48+2*PI())/3)</f>
        <v>0.43378481329370205</v>
      </c>
      <c r="AE48" s="11">
        <f>'OddsRatio_working_3-way'!X48^(1/3)*SIN(('OddsRatio_working_3-way'!Y48+4*PI())/3)</f>
        <v>-0.50744450501151073</v>
      </c>
      <c r="AF48" s="11">
        <f>-'OddsRatio_working_3-way'!U48/(3*'OddsRatio_working_3-way'!X48^(1/3))*COS(('OddsRatio_working_3-way'!Y48)/3)</f>
        <v>0.54341900029268242</v>
      </c>
      <c r="AG48" s="11">
        <f>-'OddsRatio_working_3-way'!U48/(3*'OddsRatio_working_3-way'!X48^(1/3))*COS(('OddsRatio_working_3-way'!Y48+2*PI())/3)</f>
        <v>-0.33550066440889381</v>
      </c>
      <c r="AH48" s="11">
        <f>-'OddsRatio_working_3-way'!U48/(3*'OddsRatio_working_3-way'!X48^(1/3))*COS(('OddsRatio_working_3-way'!Y48+4*PI())/3)</f>
        <v>-0.20791833588378875</v>
      </c>
      <c r="AI48" s="11">
        <f>'OddsRatio_working_3-way'!U48/(3*'OddsRatio_working_3-way'!X48^(1/3))*SIN(('OddsRatio_working_3-way'!Y48)/3)</f>
        <v>-7.3659691717808826E-2</v>
      </c>
      <c r="AJ48" s="11">
        <f>'OddsRatio_working_3-way'!U48/(3*'OddsRatio_working_3-way'!X48^(1/3))*SIN(('OddsRatio_working_3-way'!Y48+2*PI())/3)</f>
        <v>-0.43378481329370194</v>
      </c>
      <c r="AK48" s="11">
        <f>'OddsRatio_working_3-way'!U48/(3*'OddsRatio_working_3-way'!X48^(1/3))*SIN(('OddsRatio_working_3-way'!Y48+4*PI())/3)</f>
        <v>0.50744450501151062</v>
      </c>
      <c r="AL48" s="11">
        <f>'OddsRatio_working_3-way'!Z48+'OddsRatio_working_3-way'!AF48</f>
        <v>1.0868380005853648</v>
      </c>
      <c r="AM48" s="11">
        <f>'OddsRatio_working_3-way'!AA48+'OddsRatio_working_3-way'!AG48</f>
        <v>-0.67100132881778762</v>
      </c>
      <c r="AN48" s="11">
        <f>'OddsRatio_working_3-way'!AB48+'OddsRatio_working_3-way'!AH48</f>
        <v>-0.41583667176757755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1.0868380005853648</v>
      </c>
      <c r="AS48" s="11">
        <f>IF(('OddsRatio_working_3-way'!X48=0),IF(Q48&gt;0,-Q48^(1/3),(-Q48)^(1/3)),'OddsRatio_working_3-way'!AM48-'OddsRatio_working_3-way'!R48/3)</f>
        <v>-0.67100132881778762</v>
      </c>
      <c r="AT48" s="11">
        <f>IF(('OddsRatio_working_3-way'!X48=0),IF(Q48&gt;0,-Q48^(1/3),(-Q48)^(1/3)),'OddsRatio_working_3-way'!AN48-'OddsRatio_working_3-way'!R48/3)</f>
        <v>-0.41583667176757755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9">
        <f t="shared" si="13"/>
        <v>0.33984148671076841</v>
      </c>
      <c r="E49" s="9">
        <f t="shared" si="14"/>
        <v>0.29615262101355738</v>
      </c>
      <c r="F49" s="9">
        <f t="shared" si="15"/>
        <v>0.36400589227567409</v>
      </c>
      <c r="G49" s="9">
        <f t="shared" si="16"/>
        <v>1.0852225320652171</v>
      </c>
      <c r="H49" s="9">
        <f t="shared" si="17"/>
        <v>2.9425483323967385</v>
      </c>
      <c r="I49" s="9">
        <f t="shared" si="18"/>
        <v>3.3766373452228255</v>
      </c>
      <c r="J49" s="9">
        <f t="shared" si="19"/>
        <v>2.7472082766249999</v>
      </c>
      <c r="K49" s="11">
        <f t="shared" si="20"/>
        <v>0.35842293906810035</v>
      </c>
      <c r="L49" s="11">
        <f t="shared" si="21"/>
        <v>0.31347962382445144</v>
      </c>
      <c r="M49" s="11">
        <f t="shared" si="22"/>
        <v>0.38314176245210729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-0.2716987423749726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0.24064476265517015</v>
      </c>
      <c r="Q49" s="11">
        <f>2*'OddsRatio_working_3-way'!K49*'OddsRatio_working_3-way'!L49*'OddsRatio_working_3-way'!M49</f>
        <v>8.6098305064461589E-2</v>
      </c>
      <c r="R49" s="11">
        <f t="shared" si="23"/>
        <v>0</v>
      </c>
      <c r="S49" s="11">
        <f t="shared" si="24"/>
        <v>-0.88570436709292999</v>
      </c>
      <c r="T49" s="11">
        <f t="shared" si="25"/>
        <v>-0.31688886121392845</v>
      </c>
      <c r="U49" s="11">
        <f>'OddsRatio_working_3-way'!S49-'OddsRatio_working_3-way'!R49^2/3</f>
        <v>-0.88570436709292999</v>
      </c>
      <c r="V49" s="11">
        <f>'OddsRatio_working_3-way'!S49*'OddsRatio_working_3-way'!R49/3-2*'OddsRatio_working_3-way'!R49^3/27-'OddsRatio_working_3-way'!T49</f>
        <v>0.31688886121392845</v>
      </c>
      <c r="W49" s="11">
        <f>'OddsRatio_working_3-way'!V49^2+4*'OddsRatio_working_3-way'!U49^3/27</f>
        <v>-2.5163350210076207E-3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0.16041733492866975</v>
      </c>
      <c r="Y49" s="11">
        <f>IF('OddsRatio_working_3-way'!W49&gt;=0,IF('OddsRatio_working_3-way'!V49+SQRT('OddsRatio_working_3-way'!W49)&gt;0,0,PI()),ACOS('OddsRatio_working_3-way'!V49/(2*'OddsRatio_working_3-way'!X49)))</f>
        <v>0.15699595704738534</v>
      </c>
      <c r="Z49" s="11">
        <f>'OddsRatio_working_3-way'!X49^(1/3)*COS('OddsRatio_working_3-way'!Y49/3)</f>
        <v>0.54261126603260867</v>
      </c>
      <c r="AA49" s="11">
        <f>'OddsRatio_working_3-way'!X49^(1/3)*COS(('OddsRatio_working_3-way'!Y49+2*PI())/3)</f>
        <v>-0.2959196992000892</v>
      </c>
      <c r="AB49" s="11">
        <f>'OddsRatio_working_3-way'!X49^(1/3)*COS(('OddsRatio_working_3-way'!Y49+4*PI())/3)</f>
        <v>-0.24669156683251936</v>
      </c>
      <c r="AC49" s="11">
        <f>'OddsRatio_working_3-way'!X49^(1/3)*SIN('OddsRatio_working_3-way'!Y49/3)</f>
        <v>2.842187547411891E-2</v>
      </c>
      <c r="AD49" s="11">
        <f>'OddsRatio_working_3-way'!X49^(1/3)*SIN(('OddsRatio_working_3-way'!Y49+2*PI())/3)</f>
        <v>0.45570420302681591</v>
      </c>
      <c r="AE49" s="11">
        <f>'OddsRatio_working_3-way'!X49^(1/3)*SIN(('OddsRatio_working_3-way'!Y49+4*PI())/3)</f>
        <v>-0.48412607850093486</v>
      </c>
      <c r="AF49" s="11">
        <f>-'OddsRatio_working_3-way'!U49/(3*'OddsRatio_working_3-way'!X49^(1/3))*COS(('OddsRatio_working_3-way'!Y49)/3)</f>
        <v>0.54261126603260856</v>
      </c>
      <c r="AG49" s="11">
        <f>-'OddsRatio_working_3-way'!U49/(3*'OddsRatio_working_3-way'!X49^(1/3))*COS(('OddsRatio_working_3-way'!Y49+2*PI())/3)</f>
        <v>-0.29591969920008915</v>
      </c>
      <c r="AH49" s="11">
        <f>-'OddsRatio_working_3-way'!U49/(3*'OddsRatio_working_3-way'!X49^(1/3))*COS(('OddsRatio_working_3-way'!Y49+4*PI())/3)</f>
        <v>-0.2466915668325193</v>
      </c>
      <c r="AI49" s="11">
        <f>'OddsRatio_working_3-way'!U49/(3*'OddsRatio_working_3-way'!X49^(1/3))*SIN(('OddsRatio_working_3-way'!Y49)/3)</f>
        <v>-2.8421875474118903E-2</v>
      </c>
      <c r="AJ49" s="11">
        <f>'OddsRatio_working_3-way'!U49/(3*'OddsRatio_working_3-way'!X49^(1/3))*SIN(('OddsRatio_working_3-way'!Y49+2*PI())/3)</f>
        <v>-0.45570420302681586</v>
      </c>
      <c r="AK49" s="11">
        <f>'OddsRatio_working_3-way'!U49/(3*'OddsRatio_working_3-way'!X49^(1/3))*SIN(('OddsRatio_working_3-way'!Y49+4*PI())/3)</f>
        <v>0.48412607850093475</v>
      </c>
      <c r="AL49" s="11">
        <f>'OddsRatio_working_3-way'!Z49+'OddsRatio_working_3-way'!AF49</f>
        <v>1.0852225320652171</v>
      </c>
      <c r="AM49" s="11">
        <f>'OddsRatio_working_3-way'!AA49+'OddsRatio_working_3-way'!AG49</f>
        <v>-0.59183939840017841</v>
      </c>
      <c r="AN49" s="11">
        <f>'OddsRatio_working_3-way'!AB49+'OddsRatio_working_3-way'!AH49</f>
        <v>-0.49338313366503866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1.0852225320652171</v>
      </c>
      <c r="AS49" s="11">
        <f>IF(('OddsRatio_working_3-way'!X49=0),IF(Q49&gt;0,-Q49^(1/3),(-Q49)^(1/3)),'OddsRatio_working_3-way'!AM49-'OddsRatio_working_3-way'!R49/3)</f>
        <v>-0.59183939840017841</v>
      </c>
      <c r="AT49" s="11">
        <f>IF(('OddsRatio_working_3-way'!X49=0),IF(Q49&gt;0,-Q49^(1/3),(-Q49)^(1/3)),'OddsRatio_working_3-way'!AN49-'OddsRatio_working_3-way'!R49/3)</f>
        <v>-0.49338313366503866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9">
        <f t="shared" si="13"/>
        <v>0.22163507088594092</v>
      </c>
      <c r="E50" s="9">
        <f t="shared" si="14"/>
        <v>0.26099530423521983</v>
      </c>
      <c r="F50" s="9">
        <f t="shared" si="15"/>
        <v>0.51736962487883953</v>
      </c>
      <c r="G50" s="9">
        <f t="shared" si="16"/>
        <v>1.0974754102581556</v>
      </c>
      <c r="H50" s="9">
        <f t="shared" si="17"/>
        <v>4.5119213128260984</v>
      </c>
      <c r="I50" s="9">
        <f t="shared" si="18"/>
        <v>3.8314865584660418</v>
      </c>
      <c r="J50" s="9">
        <f t="shared" si="19"/>
        <v>1.932854098719432</v>
      </c>
      <c r="K50" s="11">
        <f t="shared" si="20"/>
        <v>0.23809523809523808</v>
      </c>
      <c r="L50" s="11">
        <f t="shared" si="21"/>
        <v>0.27932960893854747</v>
      </c>
      <c r="M50" s="11">
        <f t="shared" si="22"/>
        <v>0.54054054054054046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-0.25228101205754849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0.23834688639157908</v>
      </c>
      <c r="Q50" s="11">
        <f>2*'OddsRatio_working_3-way'!K50*'OddsRatio_working_3-way'!L50*'OddsRatio_working_3-way'!M50</f>
        <v>7.1899513240295337E-2</v>
      </c>
      <c r="R50" s="11">
        <f t="shared" si="23"/>
        <v>0</v>
      </c>
      <c r="S50" s="11">
        <f t="shared" si="24"/>
        <v>-0.94476744186046446</v>
      </c>
      <c r="T50" s="11">
        <f t="shared" si="25"/>
        <v>-0.28499772001823959</v>
      </c>
      <c r="U50" s="11">
        <f>'OddsRatio_working_3-way'!S50-'OddsRatio_working_3-way'!R50^2/3</f>
        <v>-0.94476744186046446</v>
      </c>
      <c r="V50" s="11">
        <f>'OddsRatio_working_3-way'!S50*'OddsRatio_working_3-way'!R50/3-2*'OddsRatio_working_3-way'!R50^3/27-'OddsRatio_working_3-way'!T50</f>
        <v>0.28499772001823959</v>
      </c>
      <c r="W50" s="11">
        <f>'OddsRatio_working_3-way'!V50^2+4*'OddsRatio_working_3-way'!U50^3/27</f>
        <v>-4.3707519971941194E-2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0.17672805407428674</v>
      </c>
      <c r="Y50" s="11">
        <f>IF('OddsRatio_working_3-way'!W50&gt;=0,IF('OddsRatio_working_3-way'!V50+SQRT('OddsRatio_working_3-way'!W50)&gt;0,0,PI()),ACOS('OddsRatio_working_3-way'!V50/(2*'OddsRatio_working_3-way'!X50)))</f>
        <v>0.63289737629408915</v>
      </c>
      <c r="Z50" s="11">
        <f>'OddsRatio_working_3-way'!X50^(1/3)*COS('OddsRatio_working_3-way'!Y50/3)</f>
        <v>0.54873770512907782</v>
      </c>
      <c r="AA50" s="11">
        <f>'OddsRatio_working_3-way'!X50^(1/3)*COS(('OddsRatio_working_3-way'!Y50+2*PI())/3)</f>
        <v>-0.37613848797889515</v>
      </c>
      <c r="AB50" s="11">
        <f>'OddsRatio_working_3-way'!X50^(1/3)*COS(('OddsRatio_working_3-way'!Y50+4*PI())/3)</f>
        <v>-0.17259921715018287</v>
      </c>
      <c r="AC50" s="11">
        <f>'OddsRatio_working_3-way'!X50^(1/3)*SIN('OddsRatio_working_3-way'!Y50/3)</f>
        <v>0.11751345280361737</v>
      </c>
      <c r="AD50" s="11">
        <f>'OddsRatio_working_3-way'!X50^(1/3)*SIN(('OddsRatio_working_3-way'!Y50+2*PI())/3)</f>
        <v>0.41646406625434729</v>
      </c>
      <c r="AE50" s="11">
        <f>'OddsRatio_working_3-way'!X50^(1/3)*SIN(('OddsRatio_working_3-way'!Y50+4*PI())/3)</f>
        <v>-0.53397751905796453</v>
      </c>
      <c r="AF50" s="11">
        <f>-'OddsRatio_working_3-way'!U50/(3*'OddsRatio_working_3-way'!X50^(1/3))*COS(('OddsRatio_working_3-way'!Y50)/3)</f>
        <v>0.54873770512907794</v>
      </c>
      <c r="AG50" s="11">
        <f>-'OddsRatio_working_3-way'!U50/(3*'OddsRatio_working_3-way'!X50^(1/3))*COS(('OddsRatio_working_3-way'!Y50+2*PI())/3)</f>
        <v>-0.37613848797889521</v>
      </c>
      <c r="AH50" s="11">
        <f>-'OddsRatio_working_3-way'!U50/(3*'OddsRatio_working_3-way'!X50^(1/3))*COS(('OddsRatio_working_3-way'!Y50+4*PI())/3)</f>
        <v>-0.17259921715018289</v>
      </c>
      <c r="AI50" s="11">
        <f>'OddsRatio_working_3-way'!U50/(3*'OddsRatio_working_3-way'!X50^(1/3))*SIN(('OddsRatio_working_3-way'!Y50)/3)</f>
        <v>-0.1175134528036174</v>
      </c>
      <c r="AJ50" s="11">
        <f>'OddsRatio_working_3-way'!U50/(3*'OddsRatio_working_3-way'!X50^(1/3))*SIN(('OddsRatio_working_3-way'!Y50+2*PI())/3)</f>
        <v>-0.41646406625434734</v>
      </c>
      <c r="AK50" s="11">
        <f>'OddsRatio_working_3-way'!U50/(3*'OddsRatio_working_3-way'!X50^(1/3))*SIN(('OddsRatio_working_3-way'!Y50+4*PI())/3)</f>
        <v>0.53397751905796453</v>
      </c>
      <c r="AL50" s="11">
        <f>'OddsRatio_working_3-way'!Z50+'OddsRatio_working_3-way'!AF50</f>
        <v>1.0974754102581556</v>
      </c>
      <c r="AM50" s="11">
        <f>'OddsRatio_working_3-way'!AA50+'OddsRatio_working_3-way'!AG50</f>
        <v>-0.75227697595779031</v>
      </c>
      <c r="AN50" s="11">
        <f>'OddsRatio_working_3-way'!AB50+'OddsRatio_working_3-way'!AH50</f>
        <v>-0.34519843430036579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1.0974754102581556</v>
      </c>
      <c r="AS50" s="11">
        <f>IF(('OddsRatio_working_3-way'!X50=0),IF(Q50&gt;0,-Q50^(1/3),(-Q50)^(1/3)),'OddsRatio_working_3-way'!AM50-'OddsRatio_working_3-way'!R50/3)</f>
        <v>-0.75227697595779031</v>
      </c>
      <c r="AT50" s="11">
        <f>IF(('OddsRatio_working_3-way'!X50=0),IF(Q50&gt;0,-Q50^(1/3),(-Q50)^(1/3)),'OddsRatio_working_3-way'!AN50-'OddsRatio_working_3-way'!R50/3)</f>
        <v>-0.34519843430036579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9">
        <f t="shared" si="13"/>
        <v>0.59376883428717431</v>
      </c>
      <c r="E51" s="9">
        <f t="shared" si="14"/>
        <v>0.21898180300697073</v>
      </c>
      <c r="F51" s="9">
        <f t="shared" si="15"/>
        <v>0.1872493627058549</v>
      </c>
      <c r="G51" s="9">
        <f t="shared" si="16"/>
        <v>1.121569021850475</v>
      </c>
      <c r="H51" s="9">
        <f t="shared" si="17"/>
        <v>1.6841571033287903</v>
      </c>
      <c r="I51" s="9">
        <f t="shared" si="18"/>
        <v>4.5665894894845103</v>
      </c>
      <c r="J51" s="9">
        <f t="shared" si="19"/>
        <v>5.3404721145613383</v>
      </c>
      <c r="K51" s="11">
        <f t="shared" si="20"/>
        <v>0.6211180124223602</v>
      </c>
      <c r="L51" s="11">
        <f t="shared" si="21"/>
        <v>0.23923444976076558</v>
      </c>
      <c r="M51" s="11">
        <f t="shared" si="22"/>
        <v>0.20533880903490759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-0.22905343074594886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0.23372095414535232</v>
      </c>
      <c r="Q51" s="11">
        <f>2*'OddsRatio_working_3-way'!K51*'OddsRatio_working_3-way'!L51*'OddsRatio_working_3-way'!M51</f>
        <v>6.1023747818629855E-2</v>
      </c>
      <c r="R51" s="11">
        <f t="shared" si="23"/>
        <v>0</v>
      </c>
      <c r="S51" s="11">
        <f t="shared" si="24"/>
        <v>-1.0203774437440336</v>
      </c>
      <c r="T51" s="11">
        <f t="shared" si="25"/>
        <v>-0.26641708713943435</v>
      </c>
      <c r="U51" s="11">
        <f>'OddsRatio_working_3-way'!S51-'OddsRatio_working_3-way'!R51^2/3</f>
        <v>-1.0203774437440336</v>
      </c>
      <c r="V51" s="11">
        <f>'OddsRatio_working_3-way'!S51*'OddsRatio_working_3-way'!R51/3-2*'OddsRatio_working_3-way'!R51^3/27-'OddsRatio_working_3-way'!T51</f>
        <v>0.26641708713943435</v>
      </c>
      <c r="W51" s="11">
        <f>'OddsRatio_working_3-way'!V51^2+4*'OddsRatio_working_3-way'!U51^3/27</f>
        <v>-8.6412530258926673E-2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0.19836241741997626</v>
      </c>
      <c r="Y51" s="11">
        <f>IF('OddsRatio_working_3-way'!W51&gt;=0,IF('OddsRatio_working_3-way'!V51+SQRT('OddsRatio_working_3-way'!W51)&gt;0,0,PI()),ACOS('OddsRatio_working_3-way'!V51/(2*'OddsRatio_working_3-way'!X51)))</f>
        <v>0.83450945792299913</v>
      </c>
      <c r="Z51" s="11">
        <f>'OddsRatio_working_3-way'!X51^(1/3)*COS('OddsRatio_working_3-way'!Y51/3)</f>
        <v>0.56078451092523751</v>
      </c>
      <c r="AA51" s="11">
        <f>'OddsRatio_working_3-way'!X51^(1/3)*COS(('OddsRatio_working_3-way'!Y51+2*PI())/3)</f>
        <v>-0.4190822340687349</v>
      </c>
      <c r="AB51" s="11">
        <f>'OddsRatio_working_3-way'!X51^(1/3)*COS(('OddsRatio_working_3-way'!Y51+4*PI())/3)</f>
        <v>-0.14170227685650233</v>
      </c>
      <c r="AC51" s="11">
        <f>'OddsRatio_working_3-way'!X51^(1/3)*SIN('OddsRatio_working_3-way'!Y51/3)</f>
        <v>0.16014539296428934</v>
      </c>
      <c r="AD51" s="11">
        <f>'OddsRatio_working_3-way'!X51^(1/3)*SIN(('OddsRatio_working_3-way'!Y51+2*PI())/3)</f>
        <v>0.40558093602794326</v>
      </c>
      <c r="AE51" s="11">
        <f>'OddsRatio_working_3-way'!X51^(1/3)*SIN(('OddsRatio_working_3-way'!Y51+4*PI())/3)</f>
        <v>-0.56572632899223252</v>
      </c>
      <c r="AF51" s="11">
        <f>-'OddsRatio_working_3-way'!U51/(3*'OddsRatio_working_3-way'!X51^(1/3))*COS(('OddsRatio_working_3-way'!Y51)/3)</f>
        <v>0.56078451092523751</v>
      </c>
      <c r="AG51" s="11">
        <f>-'OddsRatio_working_3-way'!U51/(3*'OddsRatio_working_3-way'!X51^(1/3))*COS(('OddsRatio_working_3-way'!Y51+2*PI())/3)</f>
        <v>-0.4190822340687349</v>
      </c>
      <c r="AH51" s="11">
        <f>-'OddsRatio_working_3-way'!U51/(3*'OddsRatio_working_3-way'!X51^(1/3))*COS(('OddsRatio_working_3-way'!Y51+4*PI())/3)</f>
        <v>-0.14170227685650233</v>
      </c>
      <c r="AI51" s="11">
        <f>'OddsRatio_working_3-way'!U51/(3*'OddsRatio_working_3-way'!X51^(1/3))*SIN(('OddsRatio_working_3-way'!Y51)/3)</f>
        <v>-0.16014539296428934</v>
      </c>
      <c r="AJ51" s="11">
        <f>'OddsRatio_working_3-way'!U51/(3*'OddsRatio_working_3-way'!X51^(1/3))*SIN(('OddsRatio_working_3-way'!Y51+2*PI())/3)</f>
        <v>-0.40558093602794326</v>
      </c>
      <c r="AK51" s="11">
        <f>'OddsRatio_working_3-way'!U51/(3*'OddsRatio_working_3-way'!X51^(1/3))*SIN(('OddsRatio_working_3-way'!Y51+4*PI())/3)</f>
        <v>0.56572632899223252</v>
      </c>
      <c r="AL51" s="11">
        <f>'OddsRatio_working_3-way'!Z51+'OddsRatio_working_3-way'!AF51</f>
        <v>1.121569021850475</v>
      </c>
      <c r="AM51" s="11">
        <f>'OddsRatio_working_3-way'!AA51+'OddsRatio_working_3-way'!AG51</f>
        <v>-0.83816446813746981</v>
      </c>
      <c r="AN51" s="11">
        <f>'OddsRatio_working_3-way'!AB51+'OddsRatio_working_3-way'!AH51</f>
        <v>-0.28340455371300466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1.121569021850475</v>
      </c>
      <c r="AS51" s="11">
        <f>IF(('OddsRatio_working_3-way'!X51=0),IF(Q51&gt;0,-Q51^(1/3),(-Q51)^(1/3)),'OddsRatio_working_3-way'!AM51-'OddsRatio_working_3-way'!R51/3)</f>
        <v>-0.83816446813746981</v>
      </c>
      <c r="AT51" s="11">
        <f>IF(('OddsRatio_working_3-way'!X51=0),IF(Q51&gt;0,-Q51^(1/3),(-Q51)^(1/3)),'OddsRatio_working_3-way'!AN51-'OddsRatio_working_3-way'!R51/3)</f>
        <v>-0.28340455371300466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9">
        <f t="shared" si="13"/>
        <v>0.21322913474741628</v>
      </c>
      <c r="E52" s="9">
        <f t="shared" si="14"/>
        <v>0.23805090164467571</v>
      </c>
      <c r="F52" s="9">
        <f t="shared" si="15"/>
        <v>0.5487199636079082</v>
      </c>
      <c r="G52" s="9">
        <f t="shared" si="16"/>
        <v>1.111382722448393</v>
      </c>
      <c r="H52" s="9">
        <f t="shared" si="17"/>
        <v>4.6897906385286641</v>
      </c>
      <c r="I52" s="9">
        <f t="shared" si="18"/>
        <v>4.2007822406513711</v>
      </c>
      <c r="J52" s="9">
        <f t="shared" si="19"/>
        <v>1.8224232146118109</v>
      </c>
      <c r="K52" s="11">
        <f t="shared" si="20"/>
        <v>0.23148148148148145</v>
      </c>
      <c r="L52" s="11">
        <f t="shared" si="21"/>
        <v>0.25773195876288663</v>
      </c>
      <c r="M52" s="11">
        <f t="shared" si="22"/>
        <v>0.57471264367816088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-0.2426037840186438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0.23795495341294604</v>
      </c>
      <c r="Q52" s="11">
        <f>2*'OddsRatio_working_3-way'!K52*'OddsRatio_working_3-way'!L52*'OddsRatio_working_3-way'!M52</f>
        <v>6.8574914528226533E-2</v>
      </c>
      <c r="R52" s="11">
        <f t="shared" si="23"/>
        <v>0</v>
      </c>
      <c r="S52" s="11">
        <f t="shared" si="24"/>
        <v>-0.98083776547631873</v>
      </c>
      <c r="T52" s="11">
        <f t="shared" si="25"/>
        <v>-0.28266218025254147</v>
      </c>
      <c r="U52" s="11">
        <f>'OddsRatio_working_3-way'!S52-'OddsRatio_working_3-way'!R52^2/3</f>
        <v>-0.98083776547631873</v>
      </c>
      <c r="V52" s="11">
        <f>'OddsRatio_working_3-way'!S52*'OddsRatio_working_3-way'!R52/3-2*'OddsRatio_working_3-way'!R52^3/27-'OddsRatio_working_3-way'!T52</f>
        <v>0.28266218025254147</v>
      </c>
      <c r="W52" s="11">
        <f>'OddsRatio_working_3-way'!V52^2+4*'OddsRatio_working_3-way'!U52^3/27</f>
        <v>-5.9895845028254027E-2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0.18694501409062392</v>
      </c>
      <c r="Y52" s="11">
        <f>IF('OddsRatio_working_3-way'!W52&gt;=0,IF('OddsRatio_working_3-way'!V52+SQRT('OddsRatio_working_3-way'!W52)&gt;0,0,PI()),ACOS('OddsRatio_working_3-way'!V52/(2*'OddsRatio_working_3-way'!X52)))</f>
        <v>0.7136104461491567</v>
      </c>
      <c r="Z52" s="11">
        <f>'OddsRatio_working_3-way'!X52^(1/3)*COS('OddsRatio_working_3-way'!Y52/3)</f>
        <v>0.55569136122419649</v>
      </c>
      <c r="AA52" s="11">
        <f>'OddsRatio_working_3-way'!X52^(1/3)*COS(('OddsRatio_working_3-way'!Y52+2*PI())/3)</f>
        <v>-0.3945280471662585</v>
      </c>
      <c r="AB52" s="11">
        <f>'OddsRatio_working_3-way'!X52^(1/3)*COS(('OddsRatio_working_3-way'!Y52+4*PI())/3)</f>
        <v>-0.16116331405793805</v>
      </c>
      <c r="AC52" s="11">
        <f>'OddsRatio_working_3-way'!X52^(1/3)*SIN('OddsRatio_working_3-way'!Y52/3)</f>
        <v>0.13473319147945401</v>
      </c>
      <c r="AD52" s="11">
        <f>'OddsRatio_working_3-way'!X52^(1/3)*SIN(('OddsRatio_working_3-way'!Y52+2*PI())/3)</f>
        <v>0.41387623974398208</v>
      </c>
      <c r="AE52" s="11">
        <f>'OddsRatio_working_3-way'!X52^(1/3)*SIN(('OddsRatio_working_3-way'!Y52+4*PI())/3)</f>
        <v>-0.54860943122343608</v>
      </c>
      <c r="AF52" s="11">
        <f>-'OddsRatio_working_3-way'!U52/(3*'OddsRatio_working_3-way'!X52^(1/3))*COS(('OddsRatio_working_3-way'!Y52)/3)</f>
        <v>0.55569136122419638</v>
      </c>
      <c r="AG52" s="11">
        <f>-'OddsRatio_working_3-way'!U52/(3*'OddsRatio_working_3-way'!X52^(1/3))*COS(('OddsRatio_working_3-way'!Y52+2*PI())/3)</f>
        <v>-0.39452804716625844</v>
      </c>
      <c r="AH52" s="11">
        <f>-'OddsRatio_working_3-way'!U52/(3*'OddsRatio_working_3-way'!X52^(1/3))*COS(('OddsRatio_working_3-way'!Y52+4*PI())/3)</f>
        <v>-0.16116331405793802</v>
      </c>
      <c r="AI52" s="11">
        <f>'OddsRatio_working_3-way'!U52/(3*'OddsRatio_working_3-way'!X52^(1/3))*SIN(('OddsRatio_working_3-way'!Y52)/3)</f>
        <v>-0.13473319147945398</v>
      </c>
      <c r="AJ52" s="11">
        <f>'OddsRatio_working_3-way'!U52/(3*'OddsRatio_working_3-way'!X52^(1/3))*SIN(('OddsRatio_working_3-way'!Y52+2*PI())/3)</f>
        <v>-0.41387623974398197</v>
      </c>
      <c r="AK52" s="11">
        <f>'OddsRatio_working_3-way'!U52/(3*'OddsRatio_working_3-way'!X52^(1/3))*SIN(('OddsRatio_working_3-way'!Y52+4*PI())/3)</f>
        <v>0.54860943122343597</v>
      </c>
      <c r="AL52" s="11">
        <f>'OddsRatio_working_3-way'!Z52+'OddsRatio_working_3-way'!AF52</f>
        <v>1.111382722448393</v>
      </c>
      <c r="AM52" s="11">
        <f>'OddsRatio_working_3-way'!AA52+'OddsRatio_working_3-way'!AG52</f>
        <v>-0.78905609433251689</v>
      </c>
      <c r="AN52" s="11">
        <f>'OddsRatio_working_3-way'!AB52+'OddsRatio_working_3-way'!AH52</f>
        <v>-0.32232662811587609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1.111382722448393</v>
      </c>
      <c r="AS52" s="11">
        <f>IF(('OddsRatio_working_3-way'!X52=0),IF(Q52&gt;0,-Q52^(1/3),(-Q52)^(1/3)),'OddsRatio_working_3-way'!AM52-'OddsRatio_working_3-way'!R52/3)</f>
        <v>-0.78905609433251689</v>
      </c>
      <c r="AT52" s="11">
        <f>IF(('OddsRatio_working_3-way'!X52=0),IF(Q52&gt;0,-Q52^(1/3),(-Q52)^(1/3)),'OddsRatio_working_3-way'!AN52-'OddsRatio_working_3-way'!R52/3)</f>
        <v>-0.32232662811587609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9">
        <f t="shared" si="13"/>
        <v>0.57651409166095513</v>
      </c>
      <c r="E53" s="9">
        <f t="shared" si="14"/>
        <v>0.23194519639453842</v>
      </c>
      <c r="F53" s="9">
        <f t="shared" si="15"/>
        <v>0.19154071194450642</v>
      </c>
      <c r="G53" s="9">
        <f t="shared" si="16"/>
        <v>1.1659729818048188</v>
      </c>
      <c r="H53" s="9">
        <f t="shared" si="17"/>
        <v>1.7345629785370358</v>
      </c>
      <c r="I53" s="9">
        <f t="shared" si="18"/>
        <v>4.3113632683256844</v>
      </c>
      <c r="J53" s="9">
        <f t="shared" si="19"/>
        <v>5.2208221941334445</v>
      </c>
      <c r="K53" s="11">
        <f t="shared" si="20"/>
        <v>0.61349693251533743</v>
      </c>
      <c r="L53" s="11">
        <f t="shared" si="21"/>
        <v>0.26041666666666669</v>
      </c>
      <c r="M53" s="11">
        <f t="shared" si="22"/>
        <v>0.21645021645021645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-0.2239786670384829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0.24518022025690739</v>
      </c>
      <c r="Q53" s="11">
        <f>2*'OddsRatio_working_3-way'!K53*'OddsRatio_working_3-way'!L53*'OddsRatio_working_3-way'!M53</f>
        <v>6.9162262413796152E-2</v>
      </c>
      <c r="R53" s="11">
        <f t="shared" si="23"/>
        <v>0</v>
      </c>
      <c r="S53" s="11">
        <f t="shared" si="24"/>
        <v>-1.0946588061209497</v>
      </c>
      <c r="T53" s="11">
        <f t="shared" si="25"/>
        <v>-0.30878950807361055</v>
      </c>
      <c r="U53" s="11">
        <f>'OddsRatio_working_3-way'!S53-'OddsRatio_working_3-way'!R53^2/3</f>
        <v>-1.0946588061209497</v>
      </c>
      <c r="V53" s="11">
        <f>'OddsRatio_working_3-way'!S53*'OddsRatio_working_3-way'!R53/3-2*'OddsRatio_working_3-way'!R53^3/27-'OddsRatio_working_3-way'!T53</f>
        <v>0.30878950807361055</v>
      </c>
      <c r="W53" s="11">
        <f>'OddsRatio_working_3-way'!V53^2+4*'OddsRatio_working_3-way'!U53^3/27</f>
        <v>-9.8975774134082026E-2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0.22041253051404791</v>
      </c>
      <c r="Y53" s="11">
        <f>IF('OddsRatio_working_3-way'!W53&gt;=0,IF('OddsRatio_working_3-way'!V53+SQRT('OddsRatio_working_3-way'!W53)&gt;0,0,PI()),ACOS('OddsRatio_working_3-way'!V53/(2*'OddsRatio_working_3-way'!X53)))</f>
        <v>0.79472530020438847</v>
      </c>
      <c r="Z53" s="11">
        <f>'OddsRatio_working_3-way'!X53^(1/3)*COS('OddsRatio_working_3-way'!Y53/3)</f>
        <v>0.58298649090240939</v>
      </c>
      <c r="AA53" s="11">
        <f>'OddsRatio_working_3-way'!X53^(1/3)*COS(('OddsRatio_working_3-way'!Y53+2*PI())/3)</f>
        <v>-0.4284595372868551</v>
      </c>
      <c r="AB53" s="11">
        <f>'OddsRatio_working_3-way'!X53^(1/3)*COS(('OddsRatio_working_3-way'!Y53+4*PI())/3)</f>
        <v>-0.15452695361555424</v>
      </c>
      <c r="AC53" s="11">
        <f>'OddsRatio_working_3-way'!X53^(1/3)*SIN('OddsRatio_working_3-way'!Y53/3)</f>
        <v>0.15815505092243526</v>
      </c>
      <c r="AD53" s="11">
        <f>'OddsRatio_working_3-way'!X53^(1/3)*SIN(('OddsRatio_working_3-way'!Y53+2*PI())/3)</f>
        <v>0.42580358572341448</v>
      </c>
      <c r="AE53" s="11">
        <f>'OddsRatio_working_3-way'!X53^(1/3)*SIN(('OddsRatio_working_3-way'!Y53+4*PI())/3)</f>
        <v>-0.58395863664584968</v>
      </c>
      <c r="AF53" s="11">
        <f>-'OddsRatio_working_3-way'!U53/(3*'OddsRatio_working_3-way'!X53^(1/3))*COS(('OddsRatio_working_3-way'!Y53)/3)</f>
        <v>0.5829864909024095</v>
      </c>
      <c r="AG53" s="11">
        <f>-'OddsRatio_working_3-way'!U53/(3*'OddsRatio_working_3-way'!X53^(1/3))*COS(('OddsRatio_working_3-way'!Y53+2*PI())/3)</f>
        <v>-0.42845953728685515</v>
      </c>
      <c r="AH53" s="11">
        <f>-'OddsRatio_working_3-way'!U53/(3*'OddsRatio_working_3-way'!X53^(1/3))*COS(('OddsRatio_working_3-way'!Y53+4*PI())/3)</f>
        <v>-0.15452695361555427</v>
      </c>
      <c r="AI53" s="11">
        <f>'OddsRatio_working_3-way'!U53/(3*'OddsRatio_working_3-way'!X53^(1/3))*SIN(('OddsRatio_working_3-way'!Y53)/3)</f>
        <v>-0.15815505092243529</v>
      </c>
      <c r="AJ53" s="11">
        <f>'OddsRatio_working_3-way'!U53/(3*'OddsRatio_working_3-way'!X53^(1/3))*SIN(('OddsRatio_working_3-way'!Y53+2*PI())/3)</f>
        <v>-0.42580358572341459</v>
      </c>
      <c r="AK53" s="11">
        <f>'OddsRatio_working_3-way'!U53/(3*'OddsRatio_working_3-way'!X53^(1/3))*SIN(('OddsRatio_working_3-way'!Y53+4*PI())/3)</f>
        <v>0.58395863664584979</v>
      </c>
      <c r="AL53" s="11">
        <f>'OddsRatio_working_3-way'!Z53+'OddsRatio_working_3-way'!AF53</f>
        <v>1.1659729818048188</v>
      </c>
      <c r="AM53" s="11">
        <f>'OddsRatio_working_3-way'!AA53+'OddsRatio_working_3-way'!AG53</f>
        <v>-0.8569190745737103</v>
      </c>
      <c r="AN53" s="11">
        <f>'OddsRatio_working_3-way'!AB53+'OddsRatio_working_3-way'!AH53</f>
        <v>-0.30905390723110848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1.1659729818048188</v>
      </c>
      <c r="AS53" s="11">
        <f>IF(('OddsRatio_working_3-way'!X53=0),IF(Q53&gt;0,-Q53^(1/3),(-Q53)^(1/3)),'OddsRatio_working_3-way'!AM53-'OddsRatio_working_3-way'!R53/3)</f>
        <v>-0.8569190745737103</v>
      </c>
      <c r="AT53" s="11">
        <f>IF(('OddsRatio_working_3-way'!X53=0),IF(Q53&gt;0,-Q53^(1/3),(-Q53)^(1/3)),'OddsRatio_working_3-way'!AN53-'OddsRatio_working_3-way'!R53/3)</f>
        <v>-0.30905390723110848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9">
        <f t="shared" si="13"/>
        <v>0.54155041346947363</v>
      </c>
      <c r="E54" s="9">
        <f t="shared" si="14"/>
        <v>0.23332043211204212</v>
      </c>
      <c r="F54" s="9">
        <f t="shared" si="15"/>
        <v>0.22512915441848416</v>
      </c>
      <c r="G54" s="9">
        <f t="shared" si="16"/>
        <v>1.1138817830590537</v>
      </c>
      <c r="H54" s="9">
        <f t="shared" si="17"/>
        <v>1.8465501551248811</v>
      </c>
      <c r="I54" s="9">
        <f t="shared" si="18"/>
        <v>4.28595126002421</v>
      </c>
      <c r="J54" s="9">
        <f t="shared" si="19"/>
        <v>4.441894709652475</v>
      </c>
      <c r="K54" s="11">
        <f t="shared" si="20"/>
        <v>0.56818181818181823</v>
      </c>
      <c r="L54" s="11">
        <f t="shared" si="21"/>
        <v>0.25316455696202528</v>
      </c>
      <c r="M54" s="11">
        <f t="shared" si="22"/>
        <v>0.24449877750611249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-0.2436469707755029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0.23915300446512727</v>
      </c>
      <c r="Q54" s="11">
        <f>2*'OddsRatio_working_3-way'!K54*'OddsRatio_working_3-way'!L54*'OddsRatio_working_3-way'!M54</f>
        <v>7.0339118960331556E-2</v>
      </c>
      <c r="R54" s="11">
        <f t="shared" si="23"/>
        <v>0</v>
      </c>
      <c r="S54" s="11">
        <f t="shared" si="24"/>
        <v>-0.98155541890764408</v>
      </c>
      <c r="T54" s="11">
        <f t="shared" si="25"/>
        <v>-0.28869277026695417</v>
      </c>
      <c r="U54" s="11">
        <f>'OddsRatio_working_3-way'!S54-'OddsRatio_working_3-way'!R54^2/3</f>
        <v>-0.98155541890764408</v>
      </c>
      <c r="V54" s="11">
        <f>'OddsRatio_working_3-way'!S54*'OddsRatio_working_3-way'!R54/3-2*'OddsRatio_working_3-way'!R54^3/27-'OddsRatio_working_3-way'!T54</f>
        <v>0.28869277026695417</v>
      </c>
      <c r="W54" s="11">
        <f>'OddsRatio_working_3-way'!V54^2+4*'OddsRatio_working_3-way'!U54^3/27</f>
        <v>-5.6757312476188468E-2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0.18715022580843768</v>
      </c>
      <c r="Y54" s="11">
        <f>IF('OddsRatio_working_3-way'!W54&gt;=0,IF('OddsRatio_working_3-way'!V54+SQRT('OddsRatio_working_3-way'!W54)&gt;0,0,PI()),ACOS('OddsRatio_working_3-way'!V54/(2*'OddsRatio_working_3-way'!X54)))</f>
        <v>0.68993687835287476</v>
      </c>
      <c r="Z54" s="11">
        <f>'OddsRatio_working_3-way'!X54^(1/3)*COS('OddsRatio_working_3-way'!Y54/3)</f>
        <v>0.55694089152952686</v>
      </c>
      <c r="AA54" s="11">
        <f>'OddsRatio_working_3-way'!X54^(1/3)*COS(('OddsRatio_working_3-way'!Y54+2*PI())/3)</f>
        <v>-0.39139292906030948</v>
      </c>
      <c r="AB54" s="11">
        <f>'OddsRatio_working_3-way'!X54^(1/3)*COS(('OddsRatio_working_3-way'!Y54+4*PI())/3)</f>
        <v>-0.1655479624692173</v>
      </c>
      <c r="AC54" s="11">
        <f>'OddsRatio_working_3-way'!X54^(1/3)*SIN('OddsRatio_working_3-way'!Y54/3)</f>
        <v>0.13039165225648916</v>
      </c>
      <c r="AD54" s="11">
        <f>'OddsRatio_working_3-way'!X54^(1/3)*SIN(('OddsRatio_working_3-way'!Y54+2*PI())/3)</f>
        <v>0.41712913434267923</v>
      </c>
      <c r="AE54" s="11">
        <f>'OddsRatio_working_3-way'!X54^(1/3)*SIN(('OddsRatio_working_3-way'!Y54+4*PI())/3)</f>
        <v>-0.54752078659916825</v>
      </c>
      <c r="AF54" s="11">
        <f>-'OddsRatio_working_3-way'!U54/(3*'OddsRatio_working_3-way'!X54^(1/3))*COS(('OddsRatio_working_3-way'!Y54)/3)</f>
        <v>0.55694089152952686</v>
      </c>
      <c r="AG54" s="11">
        <f>-'OddsRatio_working_3-way'!U54/(3*'OddsRatio_working_3-way'!X54^(1/3))*COS(('OddsRatio_working_3-way'!Y54+2*PI())/3)</f>
        <v>-0.39139292906030948</v>
      </c>
      <c r="AH54" s="11">
        <f>-'OddsRatio_working_3-way'!U54/(3*'OddsRatio_working_3-way'!X54^(1/3))*COS(('OddsRatio_working_3-way'!Y54+4*PI())/3)</f>
        <v>-0.1655479624692173</v>
      </c>
      <c r="AI54" s="11">
        <f>'OddsRatio_working_3-way'!U54/(3*'OddsRatio_working_3-way'!X54^(1/3))*SIN(('OddsRatio_working_3-way'!Y54)/3)</f>
        <v>-0.13039165225648916</v>
      </c>
      <c r="AJ54" s="11">
        <f>'OddsRatio_working_3-way'!U54/(3*'OddsRatio_working_3-way'!X54^(1/3))*SIN(('OddsRatio_working_3-way'!Y54+2*PI())/3)</f>
        <v>-0.41712913434267923</v>
      </c>
      <c r="AK54" s="11">
        <f>'OddsRatio_working_3-way'!U54/(3*'OddsRatio_working_3-way'!X54^(1/3))*SIN(('OddsRatio_working_3-way'!Y54+4*PI())/3)</f>
        <v>0.54752078659916825</v>
      </c>
      <c r="AL54" s="11">
        <f>'OddsRatio_working_3-way'!Z54+'OddsRatio_working_3-way'!AF54</f>
        <v>1.1138817830590537</v>
      </c>
      <c r="AM54" s="11">
        <f>'OddsRatio_working_3-way'!AA54+'OddsRatio_working_3-way'!AG54</f>
        <v>-0.78278585812061896</v>
      </c>
      <c r="AN54" s="11">
        <f>'OddsRatio_working_3-way'!AB54+'OddsRatio_working_3-way'!AH54</f>
        <v>-0.33109592493843459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1.1138817830590537</v>
      </c>
      <c r="AS54" s="11">
        <f>IF(('OddsRatio_working_3-way'!X54=0),IF(Q54&gt;0,-Q54^(1/3),(-Q54)^(1/3)),'OddsRatio_working_3-way'!AM54-'OddsRatio_working_3-way'!R54/3)</f>
        <v>-0.78278585812061896</v>
      </c>
      <c r="AT54" s="11">
        <f>IF(('OddsRatio_working_3-way'!X54=0),IF(Q54&gt;0,-Q54^(1/3),(-Q54)^(1/3)),'OddsRatio_working_3-way'!AN54-'OddsRatio_working_3-way'!R54/3)</f>
        <v>-0.33109592493843459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9">
        <f t="shared" si="13"/>
        <v>0.57864866106021851</v>
      </c>
      <c r="E55" s="9">
        <f t="shared" si="14"/>
        <v>0.22698544852523966</v>
      </c>
      <c r="F55" s="9">
        <f t="shared" si="15"/>
        <v>0.19436589041454194</v>
      </c>
      <c r="G55" s="9">
        <f t="shared" si="16"/>
        <v>1.1202528801335383</v>
      </c>
      <c r="H55" s="9">
        <f t="shared" si="17"/>
        <v>1.7281643720867998</v>
      </c>
      <c r="I55" s="9">
        <f t="shared" si="18"/>
        <v>4.4055687556059562</v>
      </c>
      <c r="J55" s="9">
        <f t="shared" si="19"/>
        <v>5.1449356564940913</v>
      </c>
      <c r="K55" s="11">
        <f t="shared" si="20"/>
        <v>0.60606060606060608</v>
      </c>
      <c r="L55" s="11">
        <f t="shared" si="21"/>
        <v>0.24752475247524752</v>
      </c>
      <c r="M55" s="11">
        <f t="shared" si="22"/>
        <v>0.21276595744680851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-0.23335950616338241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0.23587465129491672</v>
      </c>
      <c r="Q55" s="11">
        <f>2*'OddsRatio_working_3-way'!K55*'OddsRatio_working_3-way'!L55*'OddsRatio_working_3-way'!M55</f>
        <v>6.3836170851127666E-2</v>
      </c>
      <c r="R55" s="11">
        <f t="shared" si="23"/>
        <v>0</v>
      </c>
      <c r="S55" s="11">
        <f t="shared" si="24"/>
        <v>-1.0107779844621945</v>
      </c>
      <c r="T55" s="11">
        <f t="shared" si="25"/>
        <v>-0.27355290513185238</v>
      </c>
      <c r="U55" s="11">
        <f>'OddsRatio_working_3-way'!S55-'OddsRatio_working_3-way'!R55^2/3</f>
        <v>-1.0107779844621945</v>
      </c>
      <c r="V55" s="11">
        <f>'OddsRatio_working_3-way'!S55*'OddsRatio_working_3-way'!R55/3-2*'OddsRatio_working_3-way'!R55^3/27-'OddsRatio_working_3-way'!T55</f>
        <v>0.27355290513185238</v>
      </c>
      <c r="W55" s="11">
        <f>'OddsRatio_working_3-way'!V55^2+4*'OddsRatio_working_3-way'!U55^3/27</f>
        <v>-7.8158985909894355E-2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0.19556979432926916</v>
      </c>
      <c r="Y55" s="11">
        <f>IF('OddsRatio_working_3-way'!W55&gt;=0,IF('OddsRatio_working_3-way'!V55+SQRT('OddsRatio_working_3-way'!W55)&gt;0,0,PI()),ACOS('OddsRatio_working_3-way'!V55/(2*'OddsRatio_working_3-way'!X55)))</f>
        <v>0.79627486320786911</v>
      </c>
      <c r="Z55" s="11">
        <f>'OddsRatio_working_3-way'!X55^(1/3)*COS('OddsRatio_working_3-way'!Y55/3)</f>
        <v>0.56012644006676904</v>
      </c>
      <c r="AA55" s="11">
        <f>'OddsRatio_working_3-way'!X55^(1/3)*COS(('OddsRatio_working_3-way'!Y55+2*PI())/3)</f>
        <v>-0.41192782661583582</v>
      </c>
      <c r="AB55" s="11">
        <f>'OddsRatio_working_3-way'!X55^(1/3)*COS(('OddsRatio_working_3-way'!Y55+4*PI())/3)</f>
        <v>-0.14819861345093291</v>
      </c>
      <c r="AC55" s="11">
        <f>'OddsRatio_working_3-way'!X55^(1/3)*SIN('OddsRatio_working_3-way'!Y55/3)</f>
        <v>0.15226413221392482</v>
      </c>
      <c r="AD55" s="11">
        <f>'OddsRatio_working_3-way'!X55^(1/3)*SIN(('OddsRatio_working_3-way'!Y55+2*PI())/3)</f>
        <v>0.40895166032220154</v>
      </c>
      <c r="AE55" s="11">
        <f>'OddsRatio_working_3-way'!X55^(1/3)*SIN(('OddsRatio_working_3-way'!Y55+4*PI())/3)</f>
        <v>-0.5612157925361263</v>
      </c>
      <c r="AF55" s="11">
        <f>-'OddsRatio_working_3-way'!U55/(3*'OddsRatio_working_3-way'!X55^(1/3))*COS(('OddsRatio_working_3-way'!Y55)/3)</f>
        <v>0.56012644006676915</v>
      </c>
      <c r="AG55" s="11">
        <f>-'OddsRatio_working_3-way'!U55/(3*'OddsRatio_working_3-way'!X55^(1/3))*COS(('OddsRatio_working_3-way'!Y55+2*PI())/3)</f>
        <v>-0.41192782661583588</v>
      </c>
      <c r="AH55" s="11">
        <f>-'OddsRatio_working_3-way'!U55/(3*'OddsRatio_working_3-way'!X55^(1/3))*COS(('OddsRatio_working_3-way'!Y55+4*PI())/3)</f>
        <v>-0.14819861345093294</v>
      </c>
      <c r="AI55" s="11">
        <f>'OddsRatio_working_3-way'!U55/(3*'OddsRatio_working_3-way'!X55^(1/3))*SIN(('OddsRatio_working_3-way'!Y55)/3)</f>
        <v>-0.15226413221392485</v>
      </c>
      <c r="AJ55" s="11">
        <f>'OddsRatio_working_3-way'!U55/(3*'OddsRatio_working_3-way'!X55^(1/3))*SIN(('OddsRatio_working_3-way'!Y55+2*PI())/3)</f>
        <v>-0.40895166032220165</v>
      </c>
      <c r="AK55" s="11">
        <f>'OddsRatio_working_3-way'!U55/(3*'OddsRatio_working_3-way'!X55^(1/3))*SIN(('OddsRatio_working_3-way'!Y55+4*PI())/3)</f>
        <v>0.56121579253612641</v>
      </c>
      <c r="AL55" s="11">
        <f>'OddsRatio_working_3-way'!Z55+'OddsRatio_working_3-way'!AF55</f>
        <v>1.1202528801335383</v>
      </c>
      <c r="AM55" s="11">
        <f>'OddsRatio_working_3-way'!AA55+'OddsRatio_working_3-way'!AG55</f>
        <v>-0.82385565323167165</v>
      </c>
      <c r="AN55" s="11">
        <f>'OddsRatio_working_3-way'!AB55+'OddsRatio_working_3-way'!AH55</f>
        <v>-0.29639722690186587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1.1202528801335383</v>
      </c>
      <c r="AS55" s="11">
        <f>IF(('OddsRatio_working_3-way'!X55=0),IF(Q55&gt;0,-Q55^(1/3),(-Q55)^(1/3)),'OddsRatio_working_3-way'!AM55-'OddsRatio_working_3-way'!R55/3)</f>
        <v>-0.82385565323167165</v>
      </c>
      <c r="AT55" s="11">
        <f>IF(('OddsRatio_working_3-way'!X55=0),IF(Q55&gt;0,-Q55^(1/3),(-Q55)^(1/3)),'OddsRatio_working_3-way'!AN55-'OddsRatio_working_3-way'!R55/3)</f>
        <v>-0.29639722690186587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9">
        <f t="shared" si="13"/>
        <v>0.19843215458516925</v>
      </c>
      <c r="E56" s="9">
        <f t="shared" si="14"/>
        <v>0.23299907748928808</v>
      </c>
      <c r="F56" s="9">
        <f t="shared" si="15"/>
        <v>0.56856876792554278</v>
      </c>
      <c r="G56" s="9">
        <f t="shared" si="16"/>
        <v>1.1158855885489452</v>
      </c>
      <c r="H56" s="9">
        <f t="shared" si="17"/>
        <v>5.0395058305471814</v>
      </c>
      <c r="I56" s="9">
        <f t="shared" si="18"/>
        <v>4.2918624862193893</v>
      </c>
      <c r="J56" s="9">
        <f t="shared" si="19"/>
        <v>1.7588022002132828</v>
      </c>
      <c r="K56" s="11">
        <f t="shared" si="20"/>
        <v>0.21645021645021645</v>
      </c>
      <c r="L56" s="11">
        <f t="shared" si="21"/>
        <v>0.25316455696202528</v>
      </c>
      <c r="M56" s="11">
        <f t="shared" si="22"/>
        <v>0.59523809523809523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-0.23685968441845484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0.23647740645932327</v>
      </c>
      <c r="Q56" s="11">
        <f>2*'OddsRatio_working_3-way'!K56*'OddsRatio_working_3-way'!L56*'OddsRatio_working_3-way'!M56</f>
        <v>6.523514660946847E-2</v>
      </c>
      <c r="R56" s="11">
        <f t="shared" si="23"/>
        <v>0</v>
      </c>
      <c r="S56" s="11">
        <f t="shared" si="24"/>
        <v>-0.99838605729771979</v>
      </c>
      <c r="T56" s="11">
        <f t="shared" si="25"/>
        <v>-0.27541684339247435</v>
      </c>
      <c r="U56" s="11">
        <f>'OddsRatio_working_3-way'!S56-'OddsRatio_working_3-way'!R56^2/3</f>
        <v>-0.99838605729771979</v>
      </c>
      <c r="V56" s="11">
        <f>'OddsRatio_working_3-way'!S56*'OddsRatio_working_3-way'!R56/3-2*'OddsRatio_working_3-way'!R56^3/27-'OddsRatio_working_3-way'!T56</f>
        <v>0.27541684339247435</v>
      </c>
      <c r="W56" s="11">
        <f>'OddsRatio_working_3-way'!V56^2+4*'OddsRatio_working_3-way'!U56^3/27</f>
        <v>-7.1577559727174472E-2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0.19198437263970811</v>
      </c>
      <c r="Y56" s="11">
        <f>IF('OddsRatio_working_3-way'!W56&gt;=0,IF('OddsRatio_working_3-way'!V56+SQRT('OddsRatio_working_3-way'!W56)&gt;0,0,PI()),ACOS('OddsRatio_working_3-way'!V56/(2*'OddsRatio_working_3-way'!X56)))</f>
        <v>0.77089154999073906</v>
      </c>
      <c r="Z56" s="11">
        <f>'OddsRatio_working_3-way'!X56^(1/3)*COS('OddsRatio_working_3-way'!Y56/3)</f>
        <v>0.55794279427447269</v>
      </c>
      <c r="AA56" s="11">
        <f>'OddsRatio_working_3-way'!X56^(1/3)*COS(('OddsRatio_working_3-way'!Y56+2*PI())/3)</f>
        <v>-0.40594144503171053</v>
      </c>
      <c r="AB56" s="11">
        <f>'OddsRatio_working_3-way'!X56^(1/3)*COS(('OddsRatio_working_3-way'!Y56+4*PI())/3)</f>
        <v>-0.15200134924276207</v>
      </c>
      <c r="AC56" s="11">
        <f>'OddsRatio_working_3-way'!X56^(1/3)*SIN('OddsRatio_working_3-way'!Y56/3)</f>
        <v>0.14661238266178869</v>
      </c>
      <c r="AD56" s="11">
        <f>'OddsRatio_working_3-way'!X56^(1/3)*SIN(('OddsRatio_working_3-way'!Y56+2*PI())/3)</f>
        <v>0.40988644236927391</v>
      </c>
      <c r="AE56" s="11">
        <f>'OddsRatio_working_3-way'!X56^(1/3)*SIN(('OddsRatio_working_3-way'!Y56+4*PI())/3)</f>
        <v>-0.55649882503106263</v>
      </c>
      <c r="AF56" s="11">
        <f>-'OddsRatio_working_3-way'!U56/(3*'OddsRatio_working_3-way'!X56^(1/3))*COS(('OddsRatio_working_3-way'!Y56)/3)</f>
        <v>0.55794279427447258</v>
      </c>
      <c r="AG56" s="11">
        <f>-'OddsRatio_working_3-way'!U56/(3*'OddsRatio_working_3-way'!X56^(1/3))*COS(('OddsRatio_working_3-way'!Y56+2*PI())/3)</f>
        <v>-0.40594144503171042</v>
      </c>
      <c r="AH56" s="11">
        <f>-'OddsRatio_working_3-way'!U56/(3*'OddsRatio_working_3-way'!X56^(1/3))*COS(('OddsRatio_working_3-way'!Y56+4*PI())/3)</f>
        <v>-0.15200134924276204</v>
      </c>
      <c r="AI56" s="11">
        <f>'OddsRatio_working_3-way'!U56/(3*'OddsRatio_working_3-way'!X56^(1/3))*SIN(('OddsRatio_working_3-way'!Y56)/3)</f>
        <v>-0.14661238266178866</v>
      </c>
      <c r="AJ56" s="11">
        <f>'OddsRatio_working_3-way'!U56/(3*'OddsRatio_working_3-way'!X56^(1/3))*SIN(('OddsRatio_working_3-way'!Y56+2*PI())/3)</f>
        <v>-0.4098864423692738</v>
      </c>
      <c r="AK56" s="11">
        <f>'OddsRatio_working_3-way'!U56/(3*'OddsRatio_working_3-way'!X56^(1/3))*SIN(('OddsRatio_working_3-way'!Y56+4*PI())/3)</f>
        <v>0.55649882503106252</v>
      </c>
      <c r="AL56" s="11">
        <f>'OddsRatio_working_3-way'!Z56+'OddsRatio_working_3-way'!AF56</f>
        <v>1.1158855885489452</v>
      </c>
      <c r="AM56" s="11">
        <f>'OddsRatio_working_3-way'!AA56+'OddsRatio_working_3-way'!AG56</f>
        <v>-0.81188289006342096</v>
      </c>
      <c r="AN56" s="11">
        <f>'OddsRatio_working_3-way'!AB56+'OddsRatio_working_3-way'!AH56</f>
        <v>-0.30400269848552408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1.1158855885489452</v>
      </c>
      <c r="AS56" s="11">
        <f>IF(('OddsRatio_working_3-way'!X56=0),IF(Q56&gt;0,-Q56^(1/3),(-Q56)^(1/3)),'OddsRatio_working_3-way'!AM56-'OddsRatio_working_3-way'!R56/3)</f>
        <v>-0.81188289006342096</v>
      </c>
      <c r="AT56" s="11">
        <f>IF(('OddsRatio_working_3-way'!X56=0),IF(Q56&gt;0,-Q56^(1/3),(-Q56)^(1/3)),'OddsRatio_working_3-way'!AN56-'OddsRatio_working_3-way'!R56/3)</f>
        <v>-0.30400269848552408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9">
        <f t="shared" si="13"/>
        <v>0.34306022219454513</v>
      </c>
      <c r="E57" s="9">
        <f t="shared" si="14"/>
        <v>0.28585913801904894</v>
      </c>
      <c r="F57" s="9">
        <f t="shared" si="15"/>
        <v>0.37108063978640565</v>
      </c>
      <c r="G57" s="9">
        <f t="shared" si="16"/>
        <v>1.1005402900538317</v>
      </c>
      <c r="H57" s="9">
        <f t="shared" si="17"/>
        <v>2.9149401046936667</v>
      </c>
      <c r="I57" s="9">
        <f t="shared" si="18"/>
        <v>3.4982264584221983</v>
      </c>
      <c r="J57" s="9">
        <f t="shared" si="19"/>
        <v>2.6948320466829014</v>
      </c>
      <c r="K57" s="11">
        <f t="shared" si="20"/>
        <v>0.36496350364963503</v>
      </c>
      <c r="L57" s="11">
        <f t="shared" si="21"/>
        <v>0.3058103975535168</v>
      </c>
      <c r="M57" s="11">
        <f t="shared" si="22"/>
        <v>0.39370078740157477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-0.26727835776705489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0.24387144468389252</v>
      </c>
      <c r="Q57" s="11">
        <f>2*'OddsRatio_working_3-way'!K57*'OddsRatio_working_3-way'!L57*'OddsRatio_working_3-way'!M57</f>
        <v>8.788160168788918E-2</v>
      </c>
      <c r="R57" s="11">
        <f t="shared" si="23"/>
        <v>0</v>
      </c>
      <c r="S57" s="11">
        <f t="shared" si="24"/>
        <v>-0.91242495921213884</v>
      </c>
      <c r="T57" s="11">
        <f t="shared" si="25"/>
        <v>-0.32880178710347341</v>
      </c>
      <c r="U57" s="11">
        <f>'OddsRatio_working_3-way'!S57-'OddsRatio_working_3-way'!R57^2/3</f>
        <v>-0.91242495921213884</v>
      </c>
      <c r="V57" s="11">
        <f>'OddsRatio_working_3-way'!S57*'OddsRatio_working_3-way'!R57/3-2*'OddsRatio_working_3-way'!R57^3/27-'OddsRatio_working_3-way'!T57</f>
        <v>0.32880178710347341</v>
      </c>
      <c r="W57" s="11">
        <f>'OddsRatio_working_3-way'!V57^2+4*'OddsRatio_working_3-way'!U57^3/27</f>
        <v>-4.42440613040887E-3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0.16773119964160418</v>
      </c>
      <c r="Y57" s="11">
        <f>IF('OddsRatio_working_3-way'!W57&gt;=0,IF('OddsRatio_working_3-way'!V57+SQRT('OddsRatio_working_3-way'!W57)&gt;0,0,PI()),ACOS('OddsRatio_working_3-way'!V57/(2*'OddsRatio_working_3-way'!X57)))</f>
        <v>0.19960497162869384</v>
      </c>
      <c r="Z57" s="11">
        <f>'OddsRatio_working_3-way'!X57^(1/3)*COS('OddsRatio_working_3-way'!Y57/3)</f>
        <v>0.55027014502691585</v>
      </c>
      <c r="AA57" s="11">
        <f>'OddsRatio_working_3-way'!X57^(1/3)*COS(('OddsRatio_working_3-way'!Y57+2*PI())/3)</f>
        <v>-0.30688905528849708</v>
      </c>
      <c r="AB57" s="11">
        <f>'OddsRatio_working_3-way'!X57^(1/3)*COS(('OddsRatio_working_3-way'!Y57+4*PI())/3)</f>
        <v>-0.24338108973841885</v>
      </c>
      <c r="AC57" s="11">
        <f>'OddsRatio_working_3-way'!X57^(1/3)*SIN('OddsRatio_working_3-way'!Y57/3)</f>
        <v>3.6666341006023159E-2</v>
      </c>
      <c r="AD57" s="11">
        <f>'OddsRatio_working_3-way'!X57^(1/3)*SIN(('OddsRatio_working_3-way'!Y57+2*PI())/3)</f>
        <v>0.45821475403444478</v>
      </c>
      <c r="AE57" s="11">
        <f>'OddsRatio_working_3-way'!X57^(1/3)*SIN(('OddsRatio_working_3-way'!Y57+4*PI())/3)</f>
        <v>-0.49488109504046796</v>
      </c>
      <c r="AF57" s="11">
        <f>-'OddsRatio_working_3-way'!U57/(3*'OddsRatio_working_3-way'!X57^(1/3))*COS(('OddsRatio_working_3-way'!Y57)/3)</f>
        <v>0.55027014502691596</v>
      </c>
      <c r="AG57" s="11">
        <f>-'OddsRatio_working_3-way'!U57/(3*'OddsRatio_working_3-way'!X57^(1/3))*COS(('OddsRatio_working_3-way'!Y57+2*PI())/3)</f>
        <v>-0.30688905528849714</v>
      </c>
      <c r="AH57" s="11">
        <f>-'OddsRatio_working_3-way'!U57/(3*'OddsRatio_working_3-way'!X57^(1/3))*COS(('OddsRatio_working_3-way'!Y57+4*PI())/3)</f>
        <v>-0.2433810897384189</v>
      </c>
      <c r="AI57" s="11">
        <f>'OddsRatio_working_3-way'!U57/(3*'OddsRatio_working_3-way'!X57^(1/3))*SIN(('OddsRatio_working_3-way'!Y57)/3)</f>
        <v>-3.6666341006023166E-2</v>
      </c>
      <c r="AJ57" s="11">
        <f>'OddsRatio_working_3-way'!U57/(3*'OddsRatio_working_3-way'!X57^(1/3))*SIN(('OddsRatio_working_3-way'!Y57+2*PI())/3)</f>
        <v>-0.45821475403444489</v>
      </c>
      <c r="AK57" s="11">
        <f>'OddsRatio_working_3-way'!U57/(3*'OddsRatio_working_3-way'!X57^(1/3))*SIN(('OddsRatio_working_3-way'!Y57+4*PI())/3)</f>
        <v>0.49488109504046801</v>
      </c>
      <c r="AL57" s="11">
        <f>'OddsRatio_working_3-way'!Z57+'OddsRatio_working_3-way'!AF57</f>
        <v>1.1005402900538317</v>
      </c>
      <c r="AM57" s="11">
        <f>'OddsRatio_working_3-way'!AA57+'OddsRatio_working_3-way'!AG57</f>
        <v>-0.61377811057699416</v>
      </c>
      <c r="AN57" s="11">
        <f>'OddsRatio_working_3-way'!AB57+'OddsRatio_working_3-way'!AH57</f>
        <v>-0.48676217947683775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1.1005402900538317</v>
      </c>
      <c r="AS57" s="11">
        <f>IF(('OddsRatio_working_3-way'!X57=0),IF(Q57&gt;0,-Q57^(1/3),(-Q57)^(1/3)),'OddsRatio_working_3-way'!AM57-'OddsRatio_working_3-way'!R57/3)</f>
        <v>-0.61377811057699416</v>
      </c>
      <c r="AT57" s="11">
        <f>IF(('OddsRatio_working_3-way'!X57=0),IF(Q57&gt;0,-Q57^(1/3),(-Q57)^(1/3)),'OddsRatio_working_3-way'!AN57-'OddsRatio_working_3-way'!R57/3)</f>
        <v>-0.48676217947683775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9">
        <f t="shared" si="13"/>
        <v>0.28593816039181275</v>
      </c>
      <c r="E58" s="9">
        <f t="shared" si="14"/>
        <v>0.26042994912862899</v>
      </c>
      <c r="F58" s="9">
        <f t="shared" si="15"/>
        <v>0.45363189047955799</v>
      </c>
      <c r="G58" s="9">
        <f t="shared" si="16"/>
        <v>1.1049821603572145</v>
      </c>
      <c r="H58" s="9">
        <f t="shared" si="17"/>
        <v>3.4972596824073046</v>
      </c>
      <c r="I58" s="9">
        <f t="shared" si="18"/>
        <v>3.8398041521180417</v>
      </c>
      <c r="J58" s="9">
        <f t="shared" si="19"/>
        <v>2.2044305547893641</v>
      </c>
      <c r="K58" s="11">
        <f t="shared" si="20"/>
        <v>0.30674846625766872</v>
      </c>
      <c r="L58" s="11">
        <f t="shared" si="21"/>
        <v>0.28011204481792717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-0.26027709936236199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0.24338264380810298</v>
      </c>
      <c r="Q58" s="11">
        <f>2*'OddsRatio_working_3-way'!K58*'OddsRatio_working_3-way'!L58*'OddsRatio_working_3-way'!M58</f>
        <v>8.222386615138616E-2</v>
      </c>
      <c r="R58" s="11">
        <f t="shared" si="23"/>
        <v>0</v>
      </c>
      <c r="S58" s="11">
        <f t="shared" si="24"/>
        <v>-0.93509050317662301</v>
      </c>
      <c r="T58" s="11">
        <f t="shared" si="25"/>
        <v>-0.31590895377588624</v>
      </c>
      <c r="U58" s="11">
        <f>'OddsRatio_working_3-way'!S58-'OddsRatio_working_3-way'!R58^2/3</f>
        <v>-0.93509050317662301</v>
      </c>
      <c r="V58" s="11">
        <f>'OddsRatio_working_3-way'!S58*'OddsRatio_working_3-way'!R58/3-2*'OddsRatio_working_3-way'!R58^3/27-'OddsRatio_working_3-way'!T58</f>
        <v>0.31590895377588624</v>
      </c>
      <c r="W58" s="11">
        <f>'OddsRatio_working_3-way'!V58^2+4*'OddsRatio_working_3-way'!U58^3/27</f>
        <v>-2.1333052686410905E-2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0.17401976882109252</v>
      </c>
      <c r="Y58" s="11">
        <f>IF('OddsRatio_working_3-way'!W58&gt;=0,IF('OddsRatio_working_3-way'!V58+SQRT('OddsRatio_working_3-way'!W58)&gt;0,0,PI()),ACOS('OddsRatio_working_3-way'!V58/(2*'OddsRatio_working_3-way'!X58)))</f>
        <v>0.43307107266792566</v>
      </c>
      <c r="Z58" s="11">
        <f>'OddsRatio_working_3-way'!X58^(1/3)*COS('OddsRatio_working_3-way'!Y58/3)</f>
        <v>0.55249108017860726</v>
      </c>
      <c r="AA58" s="11">
        <f>'OddsRatio_working_3-way'!X58^(1/3)*COS(('OddsRatio_working_3-way'!Y58+2*PI())/3)</f>
        <v>-0.34580005494249338</v>
      </c>
      <c r="AB58" s="11">
        <f>'OddsRatio_working_3-way'!X58^(1/3)*COS(('OddsRatio_working_3-way'!Y58+4*PI())/3)</f>
        <v>-0.20669102523611399</v>
      </c>
      <c r="AC58" s="11">
        <f>'OddsRatio_working_3-way'!X58^(1/3)*SIN('OddsRatio_working_3-way'!Y58/3)</f>
        <v>8.0314635747685922E-2</v>
      </c>
      <c r="AD58" s="11">
        <f>'OddsRatio_working_3-way'!X58^(1/3)*SIN(('OddsRatio_working_3-way'!Y58+2*PI())/3)</f>
        <v>0.43831399292513612</v>
      </c>
      <c r="AE58" s="11">
        <f>'OddsRatio_working_3-way'!X58^(1/3)*SIN(('OddsRatio_working_3-way'!Y58+4*PI())/3)</f>
        <v>-0.51862862867282189</v>
      </c>
      <c r="AF58" s="11">
        <f>-'OddsRatio_working_3-way'!U58/(3*'OddsRatio_working_3-way'!X58^(1/3))*COS(('OddsRatio_working_3-way'!Y58)/3)</f>
        <v>0.55249108017860726</v>
      </c>
      <c r="AG58" s="11">
        <f>-'OddsRatio_working_3-way'!U58/(3*'OddsRatio_working_3-way'!X58^(1/3))*COS(('OddsRatio_working_3-way'!Y58+2*PI())/3)</f>
        <v>-0.34580005494249338</v>
      </c>
      <c r="AH58" s="11">
        <f>-'OddsRatio_working_3-way'!U58/(3*'OddsRatio_working_3-way'!X58^(1/3))*COS(('OddsRatio_working_3-way'!Y58+4*PI())/3)</f>
        <v>-0.20669102523611399</v>
      </c>
      <c r="AI58" s="11">
        <f>'OddsRatio_working_3-way'!U58/(3*'OddsRatio_working_3-way'!X58^(1/3))*SIN(('OddsRatio_working_3-way'!Y58)/3)</f>
        <v>-8.0314635747685922E-2</v>
      </c>
      <c r="AJ58" s="11">
        <f>'OddsRatio_working_3-way'!U58/(3*'OddsRatio_working_3-way'!X58^(1/3))*SIN(('OddsRatio_working_3-way'!Y58+2*PI())/3)</f>
        <v>-0.43831399292513612</v>
      </c>
      <c r="AK58" s="11">
        <f>'OddsRatio_working_3-way'!U58/(3*'OddsRatio_working_3-way'!X58^(1/3))*SIN(('OddsRatio_working_3-way'!Y58+4*PI())/3)</f>
        <v>0.51862862867282189</v>
      </c>
      <c r="AL58" s="11">
        <f>'OddsRatio_working_3-way'!Z58+'OddsRatio_working_3-way'!AF58</f>
        <v>1.1049821603572145</v>
      </c>
      <c r="AM58" s="11">
        <f>'OddsRatio_working_3-way'!AA58+'OddsRatio_working_3-way'!AG58</f>
        <v>-0.69160010988498677</v>
      </c>
      <c r="AN58" s="11">
        <f>'OddsRatio_working_3-way'!AB58+'OddsRatio_working_3-way'!AH58</f>
        <v>-0.41338205047222798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1.1049821603572145</v>
      </c>
      <c r="AS58" s="11">
        <f>IF(('OddsRatio_working_3-way'!X58=0),IF(Q58&gt;0,-Q58^(1/3),(-Q58)^(1/3)),'OddsRatio_working_3-way'!AM58-'OddsRatio_working_3-way'!R58/3)</f>
        <v>-0.69160010988498677</v>
      </c>
      <c r="AT58" s="11">
        <f>IF(('OddsRatio_working_3-way'!X58=0),IF(Q58&gt;0,-Q58^(1/3),(-Q58)^(1/3)),'OddsRatio_working_3-way'!AN58-'OddsRatio_working_3-way'!R58/3)</f>
        <v>-0.41338205047222798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9">
        <f t="shared" si="13"/>
        <v>0.53894014065948492</v>
      </c>
      <c r="E59" s="9">
        <f t="shared" si="14"/>
        <v>0.24260090010221402</v>
      </c>
      <c r="F59" s="9">
        <f t="shared" si="15"/>
        <v>0.21845895923830105</v>
      </c>
      <c r="G59" s="9">
        <f t="shared" si="16"/>
        <v>1.1110306932637397</v>
      </c>
      <c r="H59" s="9">
        <f t="shared" si="17"/>
        <v>1.8554936338130796</v>
      </c>
      <c r="I59" s="9">
        <f t="shared" si="18"/>
        <v>4.1219962480711088</v>
      </c>
      <c r="J59" s="9">
        <f t="shared" si="19"/>
        <v>4.5775188323092415</v>
      </c>
      <c r="K59" s="11">
        <f t="shared" si="20"/>
        <v>0.56497175141242939</v>
      </c>
      <c r="L59" s="11">
        <f t="shared" si="21"/>
        <v>0.26246719160104987</v>
      </c>
      <c r="M59" s="11">
        <f t="shared" si="22"/>
        <v>0.23696682464454977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-0.24481736754549988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0.23894514992999966</v>
      </c>
      <c r="Q59" s="11">
        <f>2*'OddsRatio_working_3-way'!K59*'OddsRatio_working_3-way'!L59*'OddsRatio_working_3-way'!M59</f>
        <v>7.0277985273529298E-2</v>
      </c>
      <c r="R59" s="11">
        <f t="shared" si="23"/>
        <v>0</v>
      </c>
      <c r="S59" s="11">
        <f t="shared" si="24"/>
        <v>-0.97601388465869832</v>
      </c>
      <c r="T59" s="11">
        <f t="shared" si="25"/>
        <v>-0.28706290725255829</v>
      </c>
      <c r="U59" s="11">
        <f>'OddsRatio_working_3-way'!S59-'OddsRatio_working_3-way'!R59^2/3</f>
        <v>-0.97601388465869832</v>
      </c>
      <c r="V59" s="11">
        <f>'OddsRatio_working_3-way'!S59*'OddsRatio_working_3-way'!R59/3-2*'OddsRatio_working_3-way'!R59^3/27-'OddsRatio_working_3-way'!T59</f>
        <v>0.28706290725255829</v>
      </c>
      <c r="W59" s="11">
        <f>'OddsRatio_working_3-way'!V59^2+4*'OddsRatio_working_3-way'!U59^3/27</f>
        <v>-5.5336199152658166E-2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0.18556758329039386</v>
      </c>
      <c r="Y59" s="11">
        <f>IF('OddsRatio_working_3-way'!W59&gt;=0,IF('OddsRatio_working_3-way'!V59+SQRT('OddsRatio_working_3-way'!W59)&gt;0,0,PI()),ACOS('OddsRatio_working_3-way'!V59/(2*'OddsRatio_working_3-way'!X59)))</f>
        <v>0.6864944769771385</v>
      </c>
      <c r="Z59" s="11">
        <f>'OddsRatio_working_3-way'!X59^(1/3)*COS('OddsRatio_working_3-way'!Y59/3)</f>
        <v>0.55551534663186997</v>
      </c>
      <c r="AA59" s="11">
        <f>'OddsRatio_working_3-way'!X59^(1/3)*COS(('OddsRatio_working_3-way'!Y59+2*PI())/3)</f>
        <v>-0.3898089825766019</v>
      </c>
      <c r="AB59" s="11">
        <f>'OddsRatio_working_3-way'!X59^(1/3)*COS(('OddsRatio_working_3-way'!Y59+4*PI())/3)</f>
        <v>-0.1657063640552682</v>
      </c>
      <c r="AC59" s="11">
        <f>'OddsRatio_working_3-way'!X59^(1/3)*SIN('OddsRatio_working_3-way'!Y59/3)</f>
        <v>0.12938570712939207</v>
      </c>
      <c r="AD59" s="11">
        <f>'OddsRatio_working_3-way'!X59^(1/3)*SIN(('OddsRatio_working_3-way'!Y59+2*PI())/3)</f>
        <v>0.41639754881062158</v>
      </c>
      <c r="AE59" s="11">
        <f>'OddsRatio_working_3-way'!X59^(1/3)*SIN(('OddsRatio_working_3-way'!Y59+4*PI())/3)</f>
        <v>-0.54578325594001365</v>
      </c>
      <c r="AF59" s="11">
        <f>-'OddsRatio_working_3-way'!U59/(3*'OddsRatio_working_3-way'!X59^(1/3))*COS(('OddsRatio_working_3-way'!Y59)/3)</f>
        <v>0.55551534663186986</v>
      </c>
      <c r="AG59" s="11">
        <f>-'OddsRatio_working_3-way'!U59/(3*'OddsRatio_working_3-way'!X59^(1/3))*COS(('OddsRatio_working_3-way'!Y59+2*PI())/3)</f>
        <v>-0.38980898257660179</v>
      </c>
      <c r="AH59" s="11">
        <f>-'OddsRatio_working_3-way'!U59/(3*'OddsRatio_working_3-way'!X59^(1/3))*COS(('OddsRatio_working_3-way'!Y59+4*PI())/3)</f>
        <v>-0.16570636405526817</v>
      </c>
      <c r="AI59" s="11">
        <f>'OddsRatio_working_3-way'!U59/(3*'OddsRatio_working_3-way'!X59^(1/3))*SIN(('OddsRatio_working_3-way'!Y59)/3)</f>
        <v>-0.12938570712939204</v>
      </c>
      <c r="AJ59" s="11">
        <f>'OddsRatio_working_3-way'!U59/(3*'OddsRatio_working_3-way'!X59^(1/3))*SIN(('OddsRatio_working_3-way'!Y59+2*PI())/3)</f>
        <v>-0.41639754881062152</v>
      </c>
      <c r="AK59" s="11">
        <f>'OddsRatio_working_3-way'!U59/(3*'OddsRatio_working_3-way'!X59^(1/3))*SIN(('OddsRatio_working_3-way'!Y59+4*PI())/3)</f>
        <v>0.54578325594001353</v>
      </c>
      <c r="AL59" s="11">
        <f>'OddsRatio_working_3-way'!Z59+'OddsRatio_working_3-way'!AF59</f>
        <v>1.1110306932637397</v>
      </c>
      <c r="AM59" s="11">
        <f>'OddsRatio_working_3-way'!AA59+'OddsRatio_working_3-way'!AG59</f>
        <v>-0.7796179651532037</v>
      </c>
      <c r="AN59" s="11">
        <f>'OddsRatio_working_3-way'!AB59+'OddsRatio_working_3-way'!AH59</f>
        <v>-0.33141272811053635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1.1110306932637397</v>
      </c>
      <c r="AS59" s="11">
        <f>IF(('OddsRatio_working_3-way'!X59=0),IF(Q59&gt;0,-Q59^(1/3),(-Q59)^(1/3)),'OddsRatio_working_3-way'!AM59-'OddsRatio_working_3-way'!R59/3)</f>
        <v>-0.7796179651532037</v>
      </c>
      <c r="AT59" s="11">
        <f>IF(('OddsRatio_working_3-way'!X59=0),IF(Q59&gt;0,-Q59^(1/3),(-Q59)^(1/3)),'OddsRatio_working_3-way'!AN59-'OddsRatio_working_3-way'!R59/3)</f>
        <v>-0.33141272811053635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9">
        <f t="shared" si="13"/>
        <v>0.43808441882702326</v>
      </c>
      <c r="E60" s="9">
        <f t="shared" si="14"/>
        <v>0.29255685075734622</v>
      </c>
      <c r="F60" s="9">
        <f t="shared" si="15"/>
        <v>0.26935873041563041</v>
      </c>
      <c r="G60" s="9">
        <f t="shared" si="16"/>
        <v>1.0513648104132289</v>
      </c>
      <c r="H60" s="9">
        <f t="shared" si="17"/>
        <v>2.2826650687041394</v>
      </c>
      <c r="I60" s="9">
        <f t="shared" si="18"/>
        <v>3.4181390639504263</v>
      </c>
      <c r="J60" s="9">
        <f t="shared" si="19"/>
        <v>3.712521210866131</v>
      </c>
      <c r="K60" s="11">
        <f t="shared" si="20"/>
        <v>0.4504504504504504</v>
      </c>
      <c r="L60" s="11">
        <f t="shared" si="21"/>
        <v>0.30303030303030304</v>
      </c>
      <c r="M60" s="11">
        <f t="shared" si="22"/>
        <v>0.27932960893854747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-0.27603072854469501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0.23258403146671305</v>
      </c>
      <c r="Q60" s="11">
        <f>2*'OddsRatio_working_3-way'!K60*'OddsRatio_working_3-way'!L60*'OddsRatio_working_3-way'!M60</f>
        <v>7.6257059497282953E-2</v>
      </c>
      <c r="R60" s="11">
        <f t="shared" si="23"/>
        <v>0</v>
      </c>
      <c r="S60" s="11">
        <f t="shared" si="24"/>
        <v>-0.84260195483653533</v>
      </c>
      <c r="T60" s="11">
        <f t="shared" si="25"/>
        <v>-0.27626293601197877</v>
      </c>
      <c r="U60" s="11">
        <f>'OddsRatio_working_3-way'!S60-'OddsRatio_working_3-way'!R60^2/3</f>
        <v>-0.84260195483653533</v>
      </c>
      <c r="V60" s="11">
        <f>'OddsRatio_working_3-way'!S60*'OddsRatio_working_3-way'!R60/3-2*'OddsRatio_working_3-way'!R60^3/27-'OddsRatio_working_3-way'!T60</f>
        <v>0.27626293601197877</v>
      </c>
      <c r="W60" s="11">
        <f>'OddsRatio_working_3-way'!V60^2+4*'OddsRatio_working_3-way'!U60^3/27</f>
        <v>-1.2305293362257566E-2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0.14885101878742402</v>
      </c>
      <c r="Y60" s="11">
        <f>IF('OddsRatio_working_3-way'!W60&gt;=0,IF('OddsRatio_working_3-way'!V60+SQRT('OddsRatio_working_3-way'!W60)&gt;0,0,PI()),ACOS('OddsRatio_working_3-way'!V60/(2*'OddsRatio_working_3-way'!X60)))</f>
        <v>0.38182891725552981</v>
      </c>
      <c r="Z60" s="11">
        <f>'OddsRatio_working_3-way'!X60^(1/3)*COS('OddsRatio_working_3-way'!Y60/3)</f>
        <v>0.52568240520661447</v>
      </c>
      <c r="AA60" s="11">
        <f>'OddsRatio_working_3-way'!X60^(1/3)*COS(('OddsRatio_working_3-way'!Y60+2*PI())/3)</f>
        <v>-0.32109920936010811</v>
      </c>
      <c r="AB60" s="11">
        <f>'OddsRatio_working_3-way'!X60^(1/3)*COS(('OddsRatio_working_3-way'!Y60+4*PI())/3)</f>
        <v>-0.20458319584650647</v>
      </c>
      <c r="AC60" s="11">
        <f>'OddsRatio_working_3-way'!X60^(1/3)*SIN('OddsRatio_working_3-way'!Y60/3)</f>
        <v>6.7270551766980005E-2</v>
      </c>
      <c r="AD60" s="11">
        <f>'OddsRatio_working_3-way'!X60^(1/3)*SIN(('OddsRatio_working_3-way'!Y60+2*PI())/3)</f>
        <v>0.42161904134794315</v>
      </c>
      <c r="AE60" s="11">
        <f>'OddsRatio_working_3-way'!X60^(1/3)*SIN(('OddsRatio_working_3-way'!Y60+4*PI())/3)</f>
        <v>-0.48888959311492314</v>
      </c>
      <c r="AF60" s="11">
        <f>-'OddsRatio_working_3-way'!U60/(3*'OddsRatio_working_3-way'!X60^(1/3))*COS(('OddsRatio_working_3-way'!Y60)/3)</f>
        <v>0.52568240520661447</v>
      </c>
      <c r="AG60" s="11">
        <f>-'OddsRatio_working_3-way'!U60/(3*'OddsRatio_working_3-way'!X60^(1/3))*COS(('OddsRatio_working_3-way'!Y60+2*PI())/3)</f>
        <v>-0.32109920936010811</v>
      </c>
      <c r="AH60" s="11">
        <f>-'OddsRatio_working_3-way'!U60/(3*'OddsRatio_working_3-way'!X60^(1/3))*COS(('OddsRatio_working_3-way'!Y60+4*PI())/3)</f>
        <v>-0.20458319584650647</v>
      </c>
      <c r="AI60" s="11">
        <f>'OddsRatio_working_3-way'!U60/(3*'OddsRatio_working_3-way'!X60^(1/3))*SIN(('OddsRatio_working_3-way'!Y60)/3)</f>
        <v>-6.7270551766980005E-2</v>
      </c>
      <c r="AJ60" s="11">
        <f>'OddsRatio_working_3-way'!U60/(3*'OddsRatio_working_3-way'!X60^(1/3))*SIN(('OddsRatio_working_3-way'!Y60+2*PI())/3)</f>
        <v>-0.42161904134794315</v>
      </c>
      <c r="AK60" s="11">
        <f>'OddsRatio_working_3-way'!U60/(3*'OddsRatio_working_3-way'!X60^(1/3))*SIN(('OddsRatio_working_3-way'!Y60+4*PI())/3)</f>
        <v>0.48888959311492314</v>
      </c>
      <c r="AL60" s="11">
        <f>'OddsRatio_working_3-way'!Z60+'OddsRatio_working_3-way'!AF60</f>
        <v>1.0513648104132289</v>
      </c>
      <c r="AM60" s="11">
        <f>'OddsRatio_working_3-way'!AA60+'OddsRatio_working_3-way'!AG60</f>
        <v>-0.64219841872021621</v>
      </c>
      <c r="AN60" s="11">
        <f>'OddsRatio_working_3-way'!AB60+'OddsRatio_working_3-way'!AH60</f>
        <v>-0.40916639169301294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1.0513648104132289</v>
      </c>
      <c r="AS60" s="11">
        <f>IF(('OddsRatio_working_3-way'!X60=0),IF(Q60&gt;0,-Q60^(1/3),(-Q60)^(1/3)),'OddsRatio_working_3-way'!AM60-'OddsRatio_working_3-way'!R60/3)</f>
        <v>-0.64219841872021621</v>
      </c>
      <c r="AT60" s="11">
        <f>IF(('OddsRatio_working_3-way'!X60=0),IF(Q60&gt;0,-Q60^(1/3),(-Q60)^(1/3)),'OddsRatio_working_3-way'!AN60-'OddsRatio_working_3-way'!R60/3)</f>
        <v>-0.40916639169301294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9">
        <f t="shared" si="13"/>
        <v>0.51694033604845624</v>
      </c>
      <c r="E61" s="9">
        <f t="shared" si="14"/>
        <v>0.27929982888827137</v>
      </c>
      <c r="F61" s="9">
        <f t="shared" si="15"/>
        <v>0.20375983506327244</v>
      </c>
      <c r="G61" s="9">
        <f t="shared" si="16"/>
        <v>1.0618854789019934</v>
      </c>
      <c r="H61" s="9">
        <f t="shared" si="17"/>
        <v>1.9344592214337544</v>
      </c>
      <c r="I61" s="9">
        <f t="shared" si="18"/>
        <v>3.5803817137318443</v>
      </c>
      <c r="J61" s="9">
        <f t="shared" si="19"/>
        <v>4.9077385623593353</v>
      </c>
      <c r="K61" s="11">
        <f t="shared" si="20"/>
        <v>0.53191489361702127</v>
      </c>
      <c r="L61" s="11">
        <f t="shared" si="21"/>
        <v>0.29154518950437314</v>
      </c>
      <c r="M61" s="11">
        <f t="shared" si="22"/>
        <v>0.21367521367521369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-0.26075878094983618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0.23162175789184036</v>
      </c>
      <c r="Q61" s="11">
        <f>2*'OddsRatio_working_3-way'!K61*'OddsRatio_working_3-way'!L61*'OddsRatio_working_3-way'!M61</f>
        <v>6.6272319854603828E-2</v>
      </c>
      <c r="R61" s="11">
        <f t="shared" si="23"/>
        <v>0</v>
      </c>
      <c r="S61" s="11">
        <f t="shared" si="24"/>
        <v>-0.88826062557946572</v>
      </c>
      <c r="T61" s="11">
        <f t="shared" si="25"/>
        <v>-0.25415182420013327</v>
      </c>
      <c r="U61" s="11">
        <f>'OddsRatio_working_3-way'!S61-'OddsRatio_working_3-way'!R61^2/3</f>
        <v>-0.88826062557946572</v>
      </c>
      <c r="V61" s="11">
        <f>'OddsRatio_working_3-way'!S61*'OddsRatio_working_3-way'!R61/3-2*'OddsRatio_working_3-way'!R61^3/27-'OddsRatio_working_3-way'!T61</f>
        <v>0.25415182420013327</v>
      </c>
      <c r="W61" s="11">
        <f>'OddsRatio_working_3-way'!V61^2+4*'OddsRatio_working_3-way'!U61^3/27</f>
        <v>-3.9235560949455822E-2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0.16111231384791114</v>
      </c>
      <c r="Y61" s="11">
        <f>IF('OddsRatio_working_3-way'!W61&gt;=0,IF('OddsRatio_working_3-way'!V61+SQRT('OddsRatio_working_3-way'!W61)&gt;0,0,PI()),ACOS('OddsRatio_working_3-way'!V61/(2*'OddsRatio_working_3-way'!X61)))</f>
        <v>0.66203784897861151</v>
      </c>
      <c r="Z61" s="11">
        <f>'OddsRatio_working_3-way'!X61^(1/3)*COS('OddsRatio_working_3-way'!Y61/3)</f>
        <v>0.53094273945099668</v>
      </c>
      <c r="AA61" s="11">
        <f>'OddsRatio_working_3-way'!X61^(1/3)*COS(('OddsRatio_working_3-way'!Y61+2*PI())/3)</f>
        <v>-0.36862180337979605</v>
      </c>
      <c r="AB61" s="11">
        <f>'OddsRatio_working_3-way'!X61^(1/3)*COS(('OddsRatio_working_3-way'!Y61+4*PI())/3)</f>
        <v>-0.16232093607120074</v>
      </c>
      <c r="AC61" s="11">
        <f>'OddsRatio_working_3-way'!X61^(1/3)*SIN('OddsRatio_working_3-way'!Y61/3)</f>
        <v>0.11910786127467098</v>
      </c>
      <c r="AD61" s="11">
        <f>'OddsRatio_working_3-way'!X61^(1/3)*SIN(('OddsRatio_working_3-way'!Y61+2*PI())/3)</f>
        <v>0.40025596968213001</v>
      </c>
      <c r="AE61" s="11">
        <f>'OddsRatio_working_3-way'!X61^(1/3)*SIN(('OddsRatio_working_3-way'!Y61+4*PI())/3)</f>
        <v>-0.51936383095680083</v>
      </c>
      <c r="AF61" s="11">
        <f>-'OddsRatio_working_3-way'!U61/(3*'OddsRatio_working_3-way'!X61^(1/3))*COS(('OddsRatio_working_3-way'!Y61)/3)</f>
        <v>0.53094273945099668</v>
      </c>
      <c r="AG61" s="11">
        <f>-'OddsRatio_working_3-way'!U61/(3*'OddsRatio_working_3-way'!X61^(1/3))*COS(('OddsRatio_working_3-way'!Y61+2*PI())/3)</f>
        <v>-0.36862180337979605</v>
      </c>
      <c r="AH61" s="11">
        <f>-'OddsRatio_working_3-way'!U61/(3*'OddsRatio_working_3-way'!X61^(1/3))*COS(('OddsRatio_working_3-way'!Y61+4*PI())/3)</f>
        <v>-0.16232093607120074</v>
      </c>
      <c r="AI61" s="11">
        <f>'OddsRatio_working_3-way'!U61/(3*'OddsRatio_working_3-way'!X61^(1/3))*SIN(('OddsRatio_working_3-way'!Y61)/3)</f>
        <v>-0.11910786127467098</v>
      </c>
      <c r="AJ61" s="11">
        <f>'OddsRatio_working_3-way'!U61/(3*'OddsRatio_working_3-way'!X61^(1/3))*SIN(('OddsRatio_working_3-way'!Y61+2*PI())/3)</f>
        <v>-0.40025596968213001</v>
      </c>
      <c r="AK61" s="11">
        <f>'OddsRatio_working_3-way'!U61/(3*'OddsRatio_working_3-way'!X61^(1/3))*SIN(('OddsRatio_working_3-way'!Y61+4*PI())/3)</f>
        <v>0.51936383095680083</v>
      </c>
      <c r="AL61" s="11">
        <f>'OddsRatio_working_3-way'!Z61+'OddsRatio_working_3-way'!AF61</f>
        <v>1.0618854789019934</v>
      </c>
      <c r="AM61" s="11">
        <f>'OddsRatio_working_3-way'!AA61+'OddsRatio_working_3-way'!AG61</f>
        <v>-0.73724360675959211</v>
      </c>
      <c r="AN61" s="11">
        <f>'OddsRatio_working_3-way'!AB61+'OddsRatio_working_3-way'!AH61</f>
        <v>-0.32464187214240148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1.0618854789019934</v>
      </c>
      <c r="AS61" s="11">
        <f>IF(('OddsRatio_working_3-way'!X61=0),IF(Q61&gt;0,-Q61^(1/3),(-Q61)^(1/3)),'OddsRatio_working_3-way'!AM61-'OddsRatio_working_3-way'!R61/3)</f>
        <v>-0.73724360675959211</v>
      </c>
      <c r="AT61" s="11">
        <f>IF(('OddsRatio_working_3-way'!X61=0),IF(Q61&gt;0,-Q61^(1/3),(-Q61)^(1/3)),'OddsRatio_working_3-way'!AN61-'OddsRatio_working_3-way'!R61/3)</f>
        <v>-0.32464187214240148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9">
        <f t="shared" si="13"/>
        <v>0.20555545598716929</v>
      </c>
      <c r="E62" s="9">
        <f t="shared" si="14"/>
        <v>0.25373488332321908</v>
      </c>
      <c r="F62" s="9">
        <f t="shared" si="15"/>
        <v>0.54070966068961157</v>
      </c>
      <c r="G62" s="9">
        <f t="shared" si="16"/>
        <v>1.0617767091599064</v>
      </c>
      <c r="H62" s="9">
        <f t="shared" si="17"/>
        <v>4.8648672213420578</v>
      </c>
      <c r="I62" s="9">
        <f t="shared" si="18"/>
        <v>3.9411214843729403</v>
      </c>
      <c r="J62" s="9">
        <f t="shared" si="19"/>
        <v>1.8494213673279254</v>
      </c>
      <c r="K62" s="11">
        <f t="shared" si="20"/>
        <v>0.21551724137931036</v>
      </c>
      <c r="L62" s="11">
        <f t="shared" si="21"/>
        <v>0.26525198938992045</v>
      </c>
      <c r="M62" s="11">
        <f t="shared" si="22"/>
        <v>0.55555555555555558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-0.25617650944642623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0.22898309907822398</v>
      </c>
      <c r="Q62" s="11">
        <f>2*'OddsRatio_working_3-way'!K62*'OddsRatio_working_3-way'!L62*'OddsRatio_working_3-way'!M62</f>
        <v>6.3518196692988624E-2</v>
      </c>
      <c r="R62" s="11">
        <f t="shared" si="23"/>
        <v>0</v>
      </c>
      <c r="S62" s="11">
        <f t="shared" si="24"/>
        <v>-0.89384893085254113</v>
      </c>
      <c r="T62" s="11">
        <f t="shared" si="25"/>
        <v>-0.24794699884952598</v>
      </c>
      <c r="U62" s="11">
        <f>'OddsRatio_working_3-way'!S62-'OddsRatio_working_3-way'!R62^2/3</f>
        <v>-0.89384893085254113</v>
      </c>
      <c r="V62" s="11">
        <f>'OddsRatio_working_3-way'!S62*'OddsRatio_working_3-way'!R62/3-2*'OddsRatio_working_3-way'!R62^3/27-'OddsRatio_working_3-way'!T62</f>
        <v>0.24794699884952598</v>
      </c>
      <c r="W62" s="11">
        <f>'OddsRatio_working_3-way'!V62^2+4*'OddsRatio_working_3-way'!U62^3/27</f>
        <v>-4.4323000650615195E-2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0.16263510913168627</v>
      </c>
      <c r="Y62" s="11">
        <f>IF('OddsRatio_working_3-way'!W62&gt;=0,IF('OddsRatio_working_3-way'!V62+SQRT('OddsRatio_working_3-way'!W62)&gt;0,0,PI()),ACOS('OddsRatio_working_3-way'!V62/(2*'OddsRatio_working_3-way'!X62)))</f>
        <v>0.70396779160722422</v>
      </c>
      <c r="Z62" s="11">
        <f>'OddsRatio_working_3-way'!X62^(1/3)*COS('OddsRatio_working_3-way'!Y62/3)</f>
        <v>0.5308883545799532</v>
      </c>
      <c r="AA62" s="11">
        <f>'OddsRatio_working_3-way'!X62^(1/3)*COS(('OddsRatio_working_3-way'!Y62+2*PI())/3)</f>
        <v>-0.37535504545904219</v>
      </c>
      <c r="AB62" s="11">
        <f>'OddsRatio_working_3-way'!X62^(1/3)*COS(('OddsRatio_working_3-way'!Y62+4*PI())/3)</f>
        <v>-0.15553330912091112</v>
      </c>
      <c r="AC62" s="11">
        <f>'OddsRatio_working_3-way'!X62^(1/3)*SIN('OddsRatio_working_3-way'!Y62/3)</f>
        <v>0.12691413864855089</v>
      </c>
      <c r="AD62" s="11">
        <f>'OddsRatio_working_3-way'!X62^(1/3)*SIN(('OddsRatio_working_3-way'!Y62+2*PI())/3)</f>
        <v>0.39630573231528471</v>
      </c>
      <c r="AE62" s="11">
        <f>'OddsRatio_working_3-way'!X62^(1/3)*SIN(('OddsRatio_working_3-way'!Y62+4*PI())/3)</f>
        <v>-0.52321987096383571</v>
      </c>
      <c r="AF62" s="11">
        <f>-'OddsRatio_working_3-way'!U62/(3*'OddsRatio_working_3-way'!X62^(1/3))*COS(('OddsRatio_working_3-way'!Y62)/3)</f>
        <v>0.5308883545799532</v>
      </c>
      <c r="AG62" s="11">
        <f>-'OddsRatio_working_3-way'!U62/(3*'OddsRatio_working_3-way'!X62^(1/3))*COS(('OddsRatio_working_3-way'!Y62+2*PI())/3)</f>
        <v>-0.37535504545904219</v>
      </c>
      <c r="AH62" s="11">
        <f>-'OddsRatio_working_3-way'!U62/(3*'OddsRatio_working_3-way'!X62^(1/3))*COS(('OddsRatio_working_3-way'!Y62+4*PI())/3)</f>
        <v>-0.15553330912091112</v>
      </c>
      <c r="AI62" s="11">
        <f>'OddsRatio_working_3-way'!U62/(3*'OddsRatio_working_3-way'!X62^(1/3))*SIN(('OddsRatio_working_3-way'!Y62)/3)</f>
        <v>-0.12691413864855089</v>
      </c>
      <c r="AJ62" s="11">
        <f>'OddsRatio_working_3-way'!U62/(3*'OddsRatio_working_3-way'!X62^(1/3))*SIN(('OddsRatio_working_3-way'!Y62+2*PI())/3)</f>
        <v>-0.39630573231528471</v>
      </c>
      <c r="AK62" s="11">
        <f>'OddsRatio_working_3-way'!U62/(3*'OddsRatio_working_3-way'!X62^(1/3))*SIN(('OddsRatio_working_3-way'!Y62+4*PI())/3)</f>
        <v>0.52321987096383571</v>
      </c>
      <c r="AL62" s="11">
        <f>'OddsRatio_working_3-way'!Z62+'OddsRatio_working_3-way'!AF62</f>
        <v>1.0617767091599064</v>
      </c>
      <c r="AM62" s="11">
        <f>'OddsRatio_working_3-way'!AA62+'OddsRatio_working_3-way'!AG62</f>
        <v>-0.75071009091808438</v>
      </c>
      <c r="AN62" s="11">
        <f>'OddsRatio_working_3-way'!AB62+'OddsRatio_working_3-way'!AH62</f>
        <v>-0.31106661824182225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1.0617767091599064</v>
      </c>
      <c r="AS62" s="11">
        <f>IF(('OddsRatio_working_3-way'!X62=0),IF(Q62&gt;0,-Q62^(1/3),(-Q62)^(1/3)),'OddsRatio_working_3-way'!AM62-'OddsRatio_working_3-way'!R62/3)</f>
        <v>-0.75071009091808438</v>
      </c>
      <c r="AT62" s="11">
        <f>IF(('OddsRatio_working_3-way'!X62=0),IF(Q62&gt;0,-Q62^(1/3),(-Q62)^(1/3)),'OddsRatio_working_3-way'!AN62-'OddsRatio_working_3-way'!R62/3)</f>
        <v>-0.31106661824182225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9">
        <f t="shared" si="13"/>
        <v>0.72380462495784326</v>
      </c>
      <c r="E63" s="9">
        <f t="shared" si="14"/>
        <v>0.17413722865315584</v>
      </c>
      <c r="F63" s="9">
        <f t="shared" si="15"/>
        <v>0.10205814638900103</v>
      </c>
      <c r="G63" s="9">
        <f t="shared" si="16"/>
        <v>1.0902522804735488</v>
      </c>
      <c r="H63" s="9">
        <f t="shared" si="17"/>
        <v>1.3815882981657424</v>
      </c>
      <c r="I63" s="9">
        <f t="shared" si="18"/>
        <v>5.742597420059937</v>
      </c>
      <c r="J63" s="9">
        <f t="shared" si="19"/>
        <v>9.7983359034215383</v>
      </c>
      <c r="K63" s="11">
        <f t="shared" si="20"/>
        <v>0.7407407407407407</v>
      </c>
      <c r="L63" s="11">
        <f t="shared" si="21"/>
        <v>0.18691588785046731</v>
      </c>
      <c r="M63" s="11">
        <f t="shared" si="22"/>
        <v>0.11025358324145534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-0.18755817507994255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0.19493779965294353</v>
      </c>
      <c r="Q63" s="11">
        <f>2*'OddsRatio_working_3-way'!K63*'OddsRatio_working_3-way'!L63*'OddsRatio_working_3-way'!M63</f>
        <v>3.0530587259662265E-2</v>
      </c>
      <c r="R63" s="11">
        <f t="shared" si="23"/>
        <v>0</v>
      </c>
      <c r="S63" s="11">
        <f t="shared" si="24"/>
        <v>-1.0393457900187799</v>
      </c>
      <c r="T63" s="11">
        <f t="shared" si="25"/>
        <v>-0.16277929365994989</v>
      </c>
      <c r="U63" s="11">
        <f>'OddsRatio_working_3-way'!S63-'OddsRatio_working_3-way'!R63^2/3</f>
        <v>-1.0393457900187799</v>
      </c>
      <c r="V63" s="11">
        <f>'OddsRatio_working_3-way'!S63*'OddsRatio_working_3-way'!R63/3-2*'OddsRatio_working_3-way'!R63^3/27-'OddsRatio_working_3-way'!T63</f>
        <v>0.16277929365994989</v>
      </c>
      <c r="W63" s="11">
        <f>'OddsRatio_working_3-way'!V63^2+4*'OddsRatio_working_3-way'!U63^3/27</f>
        <v>-0.13983513185244539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0.20391924277571111</v>
      </c>
      <c r="Y63" s="11">
        <f>IF('OddsRatio_working_3-way'!W63&gt;=0,IF('OddsRatio_working_3-way'!V63+SQRT('OddsRatio_working_3-way'!W63)&gt;0,0,PI()),ACOS('OddsRatio_working_3-way'!V63/(2*'OddsRatio_working_3-way'!X63)))</f>
        <v>1.1602319579896863</v>
      </c>
      <c r="Z63" s="11">
        <f>'OddsRatio_working_3-way'!X63^(1/3)*COS('OddsRatio_working_3-way'!Y63/3)</f>
        <v>0.54512614023677453</v>
      </c>
      <c r="AA63" s="11">
        <f>'OddsRatio_working_3-way'!X63^(1/3)*COS(('OddsRatio_working_3-way'!Y63+2*PI())/3)</f>
        <v>-0.46482478218715134</v>
      </c>
      <c r="AB63" s="11">
        <f>'OddsRatio_working_3-way'!X63^(1/3)*COS(('OddsRatio_working_3-way'!Y63+4*PI())/3)</f>
        <v>-8.0301358049623045E-2</v>
      </c>
      <c r="AC63" s="11">
        <f>'OddsRatio_working_3-way'!X63^(1/3)*SIN('OddsRatio_working_3-way'!Y63/3)</f>
        <v>0.22200470243551859</v>
      </c>
      <c r="AD63" s="11">
        <f>'OddsRatio_working_3-way'!X63^(1/3)*SIN(('OddsRatio_working_3-way'!Y63+2*PI())/3)</f>
        <v>0.36109073449424595</v>
      </c>
      <c r="AE63" s="11">
        <f>'OddsRatio_working_3-way'!X63^(1/3)*SIN(('OddsRatio_working_3-way'!Y63+4*PI())/3)</f>
        <v>-0.58309543692976451</v>
      </c>
      <c r="AF63" s="11">
        <f>-'OddsRatio_working_3-way'!U63/(3*'OddsRatio_working_3-way'!X63^(1/3))*COS(('OddsRatio_working_3-way'!Y63)/3)</f>
        <v>0.54512614023677441</v>
      </c>
      <c r="AG63" s="11">
        <f>-'OddsRatio_working_3-way'!U63/(3*'OddsRatio_working_3-way'!X63^(1/3))*COS(('OddsRatio_working_3-way'!Y63+2*PI())/3)</f>
        <v>-0.46482478218715123</v>
      </c>
      <c r="AH63" s="11">
        <f>-'OddsRatio_working_3-way'!U63/(3*'OddsRatio_working_3-way'!X63^(1/3))*COS(('OddsRatio_working_3-way'!Y63+4*PI())/3)</f>
        <v>-8.0301358049623031E-2</v>
      </c>
      <c r="AI63" s="11">
        <f>'OddsRatio_working_3-way'!U63/(3*'OddsRatio_working_3-way'!X63^(1/3))*SIN(('OddsRatio_working_3-way'!Y63)/3)</f>
        <v>-0.22200470243551854</v>
      </c>
      <c r="AJ63" s="11">
        <f>'OddsRatio_working_3-way'!U63/(3*'OddsRatio_working_3-way'!X63^(1/3))*SIN(('OddsRatio_working_3-way'!Y63+2*PI())/3)</f>
        <v>-0.36109073449424589</v>
      </c>
      <c r="AK63" s="11">
        <f>'OddsRatio_working_3-way'!U63/(3*'OddsRatio_working_3-way'!X63^(1/3))*SIN(('OddsRatio_working_3-way'!Y63+4*PI())/3)</f>
        <v>0.5830954369297644</v>
      </c>
      <c r="AL63" s="11">
        <f>'OddsRatio_working_3-way'!Z63+'OddsRatio_working_3-way'!AF63</f>
        <v>1.0902522804735488</v>
      </c>
      <c r="AM63" s="11">
        <f>'OddsRatio_working_3-way'!AA63+'OddsRatio_working_3-way'!AG63</f>
        <v>-0.92964956437430257</v>
      </c>
      <c r="AN63" s="11">
        <f>'OddsRatio_working_3-way'!AB63+'OddsRatio_working_3-way'!AH63</f>
        <v>-0.16060271609924609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1.0902522804735488</v>
      </c>
      <c r="AS63" s="11">
        <f>IF(('OddsRatio_working_3-way'!X63=0),IF(Q63&gt;0,-Q63^(1/3),(-Q63)^(1/3)),'OddsRatio_working_3-way'!AM63-'OddsRatio_working_3-way'!R63/3)</f>
        <v>-0.92964956437430257</v>
      </c>
      <c r="AT63" s="11">
        <f>IF(('OddsRatio_working_3-way'!X63=0),IF(Q63&gt;0,-Q63^(1/3),(-Q63)^(1/3)),'OddsRatio_working_3-way'!AN63-'OddsRatio_working_3-way'!R63/3)</f>
        <v>-0.16060271609924609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9">
        <f t="shared" si="13"/>
        <v>0.44799580375695414</v>
      </c>
      <c r="E64" s="9">
        <f t="shared" si="14"/>
        <v>0.27923829914097359</v>
      </c>
      <c r="F64" s="9">
        <f t="shared" si="15"/>
        <v>0.27276589710207239</v>
      </c>
      <c r="G64" s="9">
        <f t="shared" si="16"/>
        <v>1.0622101422061192</v>
      </c>
      <c r="H64" s="9">
        <f t="shared" si="17"/>
        <v>2.2321637649590982</v>
      </c>
      <c r="I64" s="9">
        <f t="shared" si="18"/>
        <v>3.5811706455608712</v>
      </c>
      <c r="J64" s="9">
        <f t="shared" si="19"/>
        <v>3.6661474569373591</v>
      </c>
      <c r="K64" s="11">
        <f t="shared" si="20"/>
        <v>0.46296296296296291</v>
      </c>
      <c r="L64" s="11">
        <f t="shared" si="21"/>
        <v>0.29154518950437314</v>
      </c>
      <c r="M64" s="11">
        <f t="shared" si="22"/>
        <v>0.28490028490028491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-0.2720714659490171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0.23457128521376441</v>
      </c>
      <c r="Q64" s="11">
        <f>2*'OddsRatio_working_3-way'!K64*'OddsRatio_working_3-way'!L64*'OddsRatio_working_3-way'!M64</f>
        <v>7.6908618102873569E-2</v>
      </c>
      <c r="R64" s="11">
        <f t="shared" si="23"/>
        <v>0</v>
      </c>
      <c r="S64" s="11">
        <f t="shared" si="24"/>
        <v>-0.86216790281756428</v>
      </c>
      <c r="T64" s="11">
        <f t="shared" si="25"/>
        <v>-0.28267800092379153</v>
      </c>
      <c r="U64" s="11">
        <f>'OddsRatio_working_3-way'!S64-'OddsRatio_working_3-way'!R64^2/3</f>
        <v>-0.86216790281756428</v>
      </c>
      <c r="V64" s="11">
        <f>'OddsRatio_working_3-way'!S64*'OddsRatio_working_3-way'!R64/3-2*'OddsRatio_working_3-way'!R64^3/27-'OddsRatio_working_3-way'!T64</f>
        <v>0.28267800092379153</v>
      </c>
      <c r="W64" s="11">
        <f>'OddsRatio_working_3-way'!V64^2+4*'OddsRatio_working_3-way'!U64^3/27</f>
        <v>-1.5038077934633076E-2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0.15406567604507515</v>
      </c>
      <c r="Y64" s="11">
        <f>IF('OddsRatio_working_3-way'!W64&gt;=0,IF('OddsRatio_working_3-way'!V64+SQRT('OddsRatio_working_3-way'!W64)&gt;0,0,PI()),ACOS('OddsRatio_working_3-way'!V64/(2*'OddsRatio_working_3-way'!X64)))</f>
        <v>0.40931293195607066</v>
      </c>
      <c r="Z64" s="11">
        <f>'OddsRatio_working_3-way'!X64^(1/3)*COS('OddsRatio_working_3-way'!Y64/3)</f>
        <v>0.5311050711030596</v>
      </c>
      <c r="AA64" s="11">
        <f>'OddsRatio_working_3-way'!X64^(1/3)*COS(('OddsRatio_working_3-way'!Y64+2*PI())/3)</f>
        <v>-0.3286994142618157</v>
      </c>
      <c r="AB64" s="11">
        <f>'OddsRatio_working_3-way'!X64^(1/3)*COS(('OddsRatio_working_3-way'!Y64+4*PI())/3)</f>
        <v>-0.20240565684124379</v>
      </c>
      <c r="AC64" s="11">
        <f>'OddsRatio_working_3-way'!X64^(1/3)*SIN('OddsRatio_working_3-way'!Y64/3)</f>
        <v>7.2915734843736521E-2</v>
      </c>
      <c r="AD64" s="11">
        <f>'OddsRatio_working_3-way'!X64^(1/3)*SIN(('OddsRatio_working_3-way'!Y64+2*PI())/3)</f>
        <v>0.42349261623212192</v>
      </c>
      <c r="AE64" s="11">
        <f>'OddsRatio_working_3-way'!X64^(1/3)*SIN(('OddsRatio_working_3-way'!Y64+4*PI())/3)</f>
        <v>-0.49640835107585846</v>
      </c>
      <c r="AF64" s="11">
        <f>-'OddsRatio_working_3-way'!U64/(3*'OddsRatio_working_3-way'!X64^(1/3))*COS(('OddsRatio_working_3-way'!Y64)/3)</f>
        <v>0.5311050711030596</v>
      </c>
      <c r="AG64" s="11">
        <f>-'OddsRatio_working_3-way'!U64/(3*'OddsRatio_working_3-way'!X64^(1/3))*COS(('OddsRatio_working_3-way'!Y64+2*PI())/3)</f>
        <v>-0.3286994142618157</v>
      </c>
      <c r="AH64" s="11">
        <f>-'OddsRatio_working_3-way'!U64/(3*'OddsRatio_working_3-way'!X64^(1/3))*COS(('OddsRatio_working_3-way'!Y64+4*PI())/3)</f>
        <v>-0.20240565684124379</v>
      </c>
      <c r="AI64" s="11">
        <f>'OddsRatio_working_3-way'!U64/(3*'OddsRatio_working_3-way'!X64^(1/3))*SIN(('OddsRatio_working_3-way'!Y64)/3)</f>
        <v>-7.2915734843736521E-2</v>
      </c>
      <c r="AJ64" s="11">
        <f>'OddsRatio_working_3-way'!U64/(3*'OddsRatio_working_3-way'!X64^(1/3))*SIN(('OddsRatio_working_3-way'!Y64+2*PI())/3)</f>
        <v>-0.42349261623212192</v>
      </c>
      <c r="AK64" s="11">
        <f>'OddsRatio_working_3-way'!U64/(3*'OddsRatio_working_3-way'!X64^(1/3))*SIN(('OddsRatio_working_3-way'!Y64+4*PI())/3)</f>
        <v>0.49640835107585846</v>
      </c>
      <c r="AL64" s="11">
        <f>'OddsRatio_working_3-way'!Z64+'OddsRatio_working_3-way'!AF64</f>
        <v>1.0622101422061192</v>
      </c>
      <c r="AM64" s="11">
        <f>'OddsRatio_working_3-way'!AA64+'OddsRatio_working_3-way'!AG64</f>
        <v>-0.65739882852363141</v>
      </c>
      <c r="AN64" s="11">
        <f>'OddsRatio_working_3-way'!AB64+'OddsRatio_working_3-way'!AH64</f>
        <v>-0.40481131368248757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1.0622101422061192</v>
      </c>
      <c r="AS64" s="11">
        <f>IF(('OddsRatio_working_3-way'!X64=0),IF(Q64&gt;0,-Q64^(1/3),(-Q64)^(1/3)),'OddsRatio_working_3-way'!AM64-'OddsRatio_working_3-way'!R64/3)</f>
        <v>-0.65739882852363141</v>
      </c>
      <c r="AT64" s="11">
        <f>IF(('OddsRatio_working_3-way'!X64=0),IF(Q64&gt;0,-Q64^(1/3),(-Q64)^(1/3)),'OddsRatio_working_3-way'!AN64-'OddsRatio_working_3-way'!R64/3)</f>
        <v>-0.40481131368248757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9">
        <f t="shared" si="13"/>
        <v>0.55323286649491776</v>
      </c>
      <c r="E65" s="9">
        <f t="shared" si="14"/>
        <v>0.27569076371593304</v>
      </c>
      <c r="F65" s="9">
        <f t="shared" si="15"/>
        <v>0.17107636978914925</v>
      </c>
      <c r="G65" s="9">
        <f t="shared" si="16"/>
        <v>1.076742810155481</v>
      </c>
      <c r="H65" s="9">
        <f t="shared" si="17"/>
        <v>1.8075571076166106</v>
      </c>
      <c r="I65" s="9">
        <f t="shared" si="18"/>
        <v>3.6272524567793738</v>
      </c>
      <c r="J65" s="9">
        <f t="shared" si="19"/>
        <v>5.8453426456996658</v>
      </c>
      <c r="K65" s="11">
        <f t="shared" si="20"/>
        <v>0.5714285714285714</v>
      </c>
      <c r="L65" s="11">
        <f t="shared" si="21"/>
        <v>0.29069767441860467</v>
      </c>
      <c r="M65" s="11">
        <f t="shared" si="22"/>
        <v>0.18181818181818182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-0.24871639987919059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0.23225611597704621</v>
      </c>
      <c r="Q65" s="11">
        <f>2*'OddsRatio_working_3-way'!K65*'OddsRatio_working_3-way'!L65*'OddsRatio_working_3-way'!M65</f>
        <v>6.0404711567502267E-2</v>
      </c>
      <c r="R65" s="11">
        <f t="shared" si="23"/>
        <v>0</v>
      </c>
      <c r="S65" s="11">
        <f t="shared" si="24"/>
        <v>-0.93381906496660594</v>
      </c>
      <c r="T65" s="11">
        <f t="shared" si="25"/>
        <v>-0.24286581663630843</v>
      </c>
      <c r="U65" s="11">
        <f>'OddsRatio_working_3-way'!S65-'OddsRatio_working_3-way'!R65^2/3</f>
        <v>-0.93381906496660594</v>
      </c>
      <c r="V65" s="11">
        <f>'OddsRatio_working_3-way'!S65*'OddsRatio_working_3-way'!R65/3-2*'OddsRatio_working_3-way'!R65^3/27-'OddsRatio_working_3-way'!T65</f>
        <v>0.24286581663630843</v>
      </c>
      <c r="W65" s="11">
        <f>'OddsRatio_working_3-way'!V65^2+4*'OddsRatio_working_3-way'!U65^3/27</f>
        <v>-6.1654280507881062E-2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0.17366496868849374</v>
      </c>
      <c r="Y65" s="11">
        <f>IF('OddsRatio_working_3-way'!W65&gt;=0,IF('OddsRatio_working_3-way'!V65+SQRT('OddsRatio_working_3-way'!W65)&gt;0,0,PI()),ACOS('OddsRatio_working_3-way'!V65/(2*'OddsRatio_working_3-way'!X65)))</f>
        <v>0.79646719583342207</v>
      </c>
      <c r="Z65" s="11">
        <f>'OddsRatio_working_3-way'!X65^(1/3)*COS('OddsRatio_working_3-way'!Y65/3)</f>
        <v>0.53837140507774051</v>
      </c>
      <c r="AA65" s="11">
        <f>'OddsRatio_working_3-way'!X65^(1/3)*COS(('OddsRatio_working_3-way'!Y65+2*PI())/3)</f>
        <v>-0.39596085344635712</v>
      </c>
      <c r="AB65" s="11">
        <f>'OddsRatio_working_3-way'!X65^(1/3)*COS(('OddsRatio_working_3-way'!Y65+4*PI())/3)</f>
        <v>-0.14241055163138358</v>
      </c>
      <c r="AC65" s="11">
        <f>'OddsRatio_working_3-way'!X65^(1/3)*SIN('OddsRatio_working_3-way'!Y65/3)</f>
        <v>0.14638733500598586</v>
      </c>
      <c r="AD65" s="11">
        <f>'OddsRatio_working_3-way'!X65^(1/3)*SIN(('OddsRatio_working_3-way'!Y65+2*PI())/3)</f>
        <v>0.39304964596545294</v>
      </c>
      <c r="AE65" s="11">
        <f>'OddsRatio_working_3-way'!X65^(1/3)*SIN(('OddsRatio_working_3-way'!Y65+4*PI())/3)</f>
        <v>-0.53943698097143877</v>
      </c>
      <c r="AF65" s="11">
        <f>-'OddsRatio_working_3-way'!U65/(3*'OddsRatio_working_3-way'!X65^(1/3))*COS(('OddsRatio_working_3-way'!Y65)/3)</f>
        <v>0.53837140507774051</v>
      </c>
      <c r="AG65" s="11">
        <f>-'OddsRatio_working_3-way'!U65/(3*'OddsRatio_working_3-way'!X65^(1/3))*COS(('OddsRatio_working_3-way'!Y65+2*PI())/3)</f>
        <v>-0.39596085344635712</v>
      </c>
      <c r="AH65" s="11">
        <f>-'OddsRatio_working_3-way'!U65/(3*'OddsRatio_working_3-way'!X65^(1/3))*COS(('OddsRatio_working_3-way'!Y65+4*PI())/3)</f>
        <v>-0.14241055163138358</v>
      </c>
      <c r="AI65" s="11">
        <f>'OddsRatio_working_3-way'!U65/(3*'OddsRatio_working_3-way'!X65^(1/3))*SIN(('OddsRatio_working_3-way'!Y65)/3)</f>
        <v>-0.14638733500598586</v>
      </c>
      <c r="AJ65" s="11">
        <f>'OddsRatio_working_3-way'!U65/(3*'OddsRatio_working_3-way'!X65^(1/3))*SIN(('OddsRatio_working_3-way'!Y65+2*PI())/3)</f>
        <v>-0.39304964596545294</v>
      </c>
      <c r="AK65" s="11">
        <f>'OddsRatio_working_3-way'!U65/(3*'OddsRatio_working_3-way'!X65^(1/3))*SIN(('OddsRatio_working_3-way'!Y65+4*PI())/3)</f>
        <v>0.53943698097143877</v>
      </c>
      <c r="AL65" s="11">
        <f>'OddsRatio_working_3-way'!Z65+'OddsRatio_working_3-way'!AF65</f>
        <v>1.076742810155481</v>
      </c>
      <c r="AM65" s="11">
        <f>'OddsRatio_working_3-way'!AA65+'OddsRatio_working_3-way'!AG65</f>
        <v>-0.79192170689271424</v>
      </c>
      <c r="AN65" s="11">
        <f>'OddsRatio_working_3-way'!AB65+'OddsRatio_working_3-way'!AH65</f>
        <v>-0.28482110326276716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1.076742810155481</v>
      </c>
      <c r="AS65" s="11">
        <f>IF(('OddsRatio_working_3-way'!X65=0),IF(Q65&gt;0,-Q65^(1/3),(-Q65)^(1/3)),'OddsRatio_working_3-way'!AM65-'OddsRatio_working_3-way'!R65/3)</f>
        <v>-0.79192170689271424</v>
      </c>
      <c r="AT65" s="11">
        <f>IF(('OddsRatio_working_3-way'!X65=0),IF(Q65&gt;0,-Q65^(1/3),(-Q65)^(1/3)),'OddsRatio_working_3-way'!AN65-'OddsRatio_working_3-way'!R65/3)</f>
        <v>-0.28482110326276716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9">
        <f t="shared" si="13"/>
        <v>0.6564890002335555</v>
      </c>
      <c r="E66" s="9">
        <f t="shared" si="14"/>
        <v>0.23064064957543731</v>
      </c>
      <c r="F66" s="9">
        <f t="shared" si="15"/>
        <v>0.11287035019100707</v>
      </c>
      <c r="G66" s="9">
        <f t="shared" si="16"/>
        <v>1.0901141008082242</v>
      </c>
      <c r="H66" s="9">
        <f t="shared" si="17"/>
        <v>1.5232547683879478</v>
      </c>
      <c r="I66" s="9">
        <f t="shared" si="18"/>
        <v>4.3357491484731652</v>
      </c>
      <c r="J66" s="9">
        <f t="shared" si="19"/>
        <v>8.859722666827297</v>
      </c>
      <c r="K66" s="11">
        <f t="shared" si="20"/>
        <v>0.67567567567567566</v>
      </c>
      <c r="L66" s="11">
        <f t="shared" si="21"/>
        <v>0.24630541871921185</v>
      </c>
      <c r="M66" s="11">
        <f t="shared" si="22"/>
        <v>0.12180267965895249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-0.21466785782800724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0.21791019942979287</v>
      </c>
      <c r="Q66" s="11">
        <f>2*'OddsRatio_working_3-way'!K66*'OddsRatio_working_3-way'!L66*'OddsRatio_working_3-way'!M66</f>
        <v>4.0541432452054486E-2</v>
      </c>
      <c r="R66" s="11">
        <f t="shared" si="23"/>
        <v>0</v>
      </c>
      <c r="S66" s="11">
        <f t="shared" si="24"/>
        <v>-1.0151039919743523</v>
      </c>
      <c r="T66" s="11">
        <f t="shared" si="25"/>
        <v>-0.18885655664639114</v>
      </c>
      <c r="U66" s="11">
        <f>'OddsRatio_working_3-way'!S66-'OddsRatio_working_3-way'!R66^2/3</f>
        <v>-1.0151039919743523</v>
      </c>
      <c r="V66" s="11">
        <f>'OddsRatio_working_3-way'!S66*'OddsRatio_working_3-way'!R66/3-2*'OddsRatio_working_3-way'!R66^3/27-'OddsRatio_working_3-way'!T66</f>
        <v>0.18885655664639114</v>
      </c>
      <c r="W66" s="11">
        <f>'OddsRatio_working_3-way'!V66^2+4*'OddsRatio_working_3-way'!U66^3/27</f>
        <v>-0.11929613631923774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0.19682665933986768</v>
      </c>
      <c r="Y66" s="11">
        <f>IF('OddsRatio_working_3-way'!W66&gt;=0,IF('OddsRatio_working_3-way'!V66+SQRT('OddsRatio_working_3-way'!W66)&gt;0,0,PI()),ACOS('OddsRatio_working_3-way'!V66/(2*'OddsRatio_working_3-way'!X66)))</f>
        <v>1.0704225808605305</v>
      </c>
      <c r="Z66" s="11">
        <f>'OddsRatio_working_3-way'!X66^(1/3)*COS('OddsRatio_working_3-way'!Y66/3)</f>
        <v>0.54505705040411212</v>
      </c>
      <c r="AA66" s="11">
        <f>'OddsRatio_working_3-way'!X66^(1/3)*COS(('OddsRatio_working_3-way'!Y66+2*PI())/3)</f>
        <v>-0.44848478922003543</v>
      </c>
      <c r="AB66" s="11">
        <f>'OddsRatio_working_3-way'!X66^(1/3)*COS(('OddsRatio_working_3-way'!Y66+4*PI())/3)</f>
        <v>-9.6572261184076885E-2</v>
      </c>
      <c r="AC66" s="11">
        <f>'OddsRatio_working_3-way'!X66^(1/3)*SIN('OddsRatio_working_3-way'!Y66/3)</f>
        <v>0.20317679279276271</v>
      </c>
      <c r="AD66" s="11">
        <f>'OddsRatio_working_3-way'!X66^(1/3)*SIN(('OddsRatio_working_3-way'!Y66+2*PI())/3)</f>
        <v>0.37044485576539515</v>
      </c>
      <c r="AE66" s="11">
        <f>'OddsRatio_working_3-way'!X66^(1/3)*SIN(('OddsRatio_working_3-way'!Y66+4*PI())/3)</f>
        <v>-0.57362164855815767</v>
      </c>
      <c r="AF66" s="11">
        <f>-'OddsRatio_working_3-way'!U66/(3*'OddsRatio_working_3-way'!X66^(1/3))*COS(('OddsRatio_working_3-way'!Y66)/3)</f>
        <v>0.54505705040411212</v>
      </c>
      <c r="AG66" s="11">
        <f>-'OddsRatio_working_3-way'!U66/(3*'OddsRatio_working_3-way'!X66^(1/3))*COS(('OddsRatio_working_3-way'!Y66+2*PI())/3)</f>
        <v>-0.44848478922003543</v>
      </c>
      <c r="AH66" s="11">
        <f>-'OddsRatio_working_3-way'!U66/(3*'OddsRatio_working_3-way'!X66^(1/3))*COS(('OddsRatio_working_3-way'!Y66+4*PI())/3)</f>
        <v>-9.6572261184076885E-2</v>
      </c>
      <c r="AI66" s="11">
        <f>'OddsRatio_working_3-way'!U66/(3*'OddsRatio_working_3-way'!X66^(1/3))*SIN(('OddsRatio_working_3-way'!Y66)/3)</f>
        <v>-0.20317679279276271</v>
      </c>
      <c r="AJ66" s="11">
        <f>'OddsRatio_working_3-way'!U66/(3*'OddsRatio_working_3-way'!X66^(1/3))*SIN(('OddsRatio_working_3-way'!Y66+2*PI())/3)</f>
        <v>-0.37044485576539515</v>
      </c>
      <c r="AK66" s="11">
        <f>'OddsRatio_working_3-way'!U66/(3*'OddsRatio_working_3-way'!X66^(1/3))*SIN(('OddsRatio_working_3-way'!Y66+4*PI())/3)</f>
        <v>0.57362164855815767</v>
      </c>
      <c r="AL66" s="11">
        <f>'OddsRatio_working_3-way'!Z66+'OddsRatio_working_3-way'!AF66</f>
        <v>1.0901141008082242</v>
      </c>
      <c r="AM66" s="11">
        <f>'OddsRatio_working_3-way'!AA66+'OddsRatio_working_3-way'!AG66</f>
        <v>-0.89696957844007086</v>
      </c>
      <c r="AN66" s="11">
        <f>'OddsRatio_working_3-way'!AB66+'OddsRatio_working_3-way'!AH66</f>
        <v>-0.19314452236815377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1.0901141008082242</v>
      </c>
      <c r="AS66" s="11">
        <f>IF(('OddsRatio_working_3-way'!X66=0),IF(Q66&gt;0,-Q66^(1/3),(-Q66)^(1/3)),'OddsRatio_working_3-way'!AM66-'OddsRatio_working_3-way'!R66/3)</f>
        <v>-0.89696957844007086</v>
      </c>
      <c r="AT66" s="11">
        <f>IF(('OddsRatio_working_3-way'!X66=0),IF(Q66&gt;0,-Q66^(1/3),(-Q66)^(1/3)),'OddsRatio_working_3-way'!AN66-'OddsRatio_working_3-way'!R66/3)</f>
        <v>-0.19314452236815377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9">
        <f t="shared" si="13"/>
        <v>0.55752111459654485</v>
      </c>
      <c r="E67" s="9">
        <f t="shared" si="14"/>
        <v>0.28233928727588625</v>
      </c>
      <c r="F67" s="9">
        <f t="shared" si="15"/>
        <v>0.16013959812756889</v>
      </c>
      <c r="G67" s="9">
        <f t="shared" si="16"/>
        <v>1.0725054604740965</v>
      </c>
      <c r="H67" s="9">
        <f t="shared" si="17"/>
        <v>1.7936540407508315</v>
      </c>
      <c r="I67" s="9">
        <f t="shared" si="18"/>
        <v>3.541837941323609</v>
      </c>
      <c r="J67" s="9">
        <f t="shared" si="19"/>
        <v>6.244551701718331</v>
      </c>
      <c r="K67" s="11">
        <f t="shared" si="20"/>
        <v>0.57471264367816088</v>
      </c>
      <c r="L67" s="11">
        <f t="shared" si="21"/>
        <v>0.29673590504451036</v>
      </c>
      <c r="M67" s="11">
        <f t="shared" si="22"/>
        <v>0.16977928692699493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-0.24831015494857189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0.23163039247859052</v>
      </c>
      <c r="Q67" s="11">
        <f>2*'OddsRatio_working_3-way'!K67*'OddsRatio_working_3-way'!L67*'OddsRatio_working_3-way'!M67</f>
        <v>5.7907598119647637E-2</v>
      </c>
      <c r="R67" s="11">
        <f t="shared" si="23"/>
        <v>0</v>
      </c>
      <c r="S67" s="11">
        <f t="shared" si="24"/>
        <v>-0.93282690160845028</v>
      </c>
      <c r="T67" s="11">
        <f t="shared" si="25"/>
        <v>-0.2332067254021126</v>
      </c>
      <c r="U67" s="11">
        <f>'OddsRatio_working_3-way'!S67-'OddsRatio_working_3-way'!R67^2/3</f>
        <v>-0.93282690160845028</v>
      </c>
      <c r="V67" s="11">
        <f>'OddsRatio_working_3-way'!S67*'OddsRatio_working_3-way'!R67/3-2*'OddsRatio_working_3-way'!R67^3/27-'OddsRatio_working_3-way'!T67</f>
        <v>0.2332067254021126</v>
      </c>
      <c r="W67" s="11">
        <f>'OddsRatio_working_3-way'!V67^2+4*'OddsRatio_working_3-way'!U67^3/27</f>
        <v>-6.5868590653018338E-2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0.17338826908545074</v>
      </c>
      <c r="Y67" s="11">
        <f>IF('OddsRatio_working_3-way'!W67&gt;=0,IF('OddsRatio_working_3-way'!V67+SQRT('OddsRatio_working_3-way'!W67)&gt;0,0,PI()),ACOS('OddsRatio_working_3-way'!V67/(2*'OddsRatio_working_3-way'!X67)))</f>
        <v>0.83321670082708732</v>
      </c>
      <c r="Z67" s="11">
        <f>'OddsRatio_working_3-way'!X67^(1/3)*COS('OddsRatio_working_3-way'!Y67/3)</f>
        <v>0.53625273023704823</v>
      </c>
      <c r="AA67" s="11">
        <f>'OddsRatio_working_3-way'!X67^(1/3)*COS(('OddsRatio_working_3-way'!Y67+2*PI())/3)</f>
        <v>-0.4005328694417491</v>
      </c>
      <c r="AB67" s="11">
        <f>'OddsRatio_working_3-way'!X67^(1/3)*COS(('OddsRatio_working_3-way'!Y67+4*PI())/3)</f>
        <v>-0.1357198607952993</v>
      </c>
      <c r="AC67" s="11">
        <f>'OddsRatio_working_3-way'!X67^(1/3)*SIN('OddsRatio_working_3-way'!Y67/3)</f>
        <v>0.15288986182694256</v>
      </c>
      <c r="AD67" s="11">
        <f>'OddsRatio_working_3-way'!X67^(1/3)*SIN(('OddsRatio_working_3-way'!Y67+2*PI())/3)</f>
        <v>0.38796355632057611</v>
      </c>
      <c r="AE67" s="11">
        <f>'OddsRatio_working_3-way'!X67^(1/3)*SIN(('OddsRatio_working_3-way'!Y67+4*PI())/3)</f>
        <v>-0.54085341814751864</v>
      </c>
      <c r="AF67" s="11">
        <f>-'OddsRatio_working_3-way'!U67/(3*'OddsRatio_working_3-way'!X67^(1/3))*COS(('OddsRatio_working_3-way'!Y67)/3)</f>
        <v>0.53625273023704823</v>
      </c>
      <c r="AG67" s="11">
        <f>-'OddsRatio_working_3-way'!U67/(3*'OddsRatio_working_3-way'!X67^(1/3))*COS(('OddsRatio_working_3-way'!Y67+2*PI())/3)</f>
        <v>-0.4005328694417491</v>
      </c>
      <c r="AH67" s="11">
        <f>-'OddsRatio_working_3-way'!U67/(3*'OddsRatio_working_3-way'!X67^(1/3))*COS(('OddsRatio_working_3-way'!Y67+4*PI())/3)</f>
        <v>-0.1357198607952993</v>
      </c>
      <c r="AI67" s="11">
        <f>'OddsRatio_working_3-way'!U67/(3*'OddsRatio_working_3-way'!X67^(1/3))*SIN(('OddsRatio_working_3-way'!Y67)/3)</f>
        <v>-0.15288986182694256</v>
      </c>
      <c r="AJ67" s="11">
        <f>'OddsRatio_working_3-way'!U67/(3*'OddsRatio_working_3-way'!X67^(1/3))*SIN(('OddsRatio_working_3-way'!Y67+2*PI())/3)</f>
        <v>-0.38796355632057611</v>
      </c>
      <c r="AK67" s="11">
        <f>'OddsRatio_working_3-way'!U67/(3*'OddsRatio_working_3-way'!X67^(1/3))*SIN(('OddsRatio_working_3-way'!Y67+4*PI())/3)</f>
        <v>0.54085341814751864</v>
      </c>
      <c r="AL67" s="11">
        <f>'OddsRatio_working_3-way'!Z67+'OddsRatio_working_3-way'!AF67</f>
        <v>1.0725054604740965</v>
      </c>
      <c r="AM67" s="11">
        <f>'OddsRatio_working_3-way'!AA67+'OddsRatio_working_3-way'!AG67</f>
        <v>-0.80106573888349819</v>
      </c>
      <c r="AN67" s="11">
        <f>'OddsRatio_working_3-way'!AB67+'OddsRatio_working_3-way'!AH67</f>
        <v>-0.27143972159059859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1.0725054604740965</v>
      </c>
      <c r="AS67" s="11">
        <f>IF(('OddsRatio_working_3-way'!X67=0),IF(Q67&gt;0,-Q67^(1/3),(-Q67)^(1/3)),'OddsRatio_working_3-way'!AM67-'OddsRatio_working_3-way'!R67/3)</f>
        <v>-0.80106573888349819</v>
      </c>
      <c r="AT67" s="11">
        <f>IF(('OddsRatio_working_3-way'!X67=0),IF(Q67&gt;0,-Q67^(1/3),(-Q67)^(1/3)),'OddsRatio_working_3-way'!AN67-'OddsRatio_working_3-way'!R67/3)</f>
        <v>-0.27143972159059859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9">
        <f t="shared" ref="D68:D131" si="26">(K68/(AR68+K68-(AR68*K68)))</f>
        <v>0.45703003953979549</v>
      </c>
      <c r="E68" s="9">
        <f t="shared" ref="E68:E131" si="27">(L68/(AR68+L68-(AR68*L68)))</f>
        <v>0.27033285083316022</v>
      </c>
      <c r="F68" s="9">
        <f t="shared" ref="F68:F131" si="28">(M68/(AR68+M68-(AR68*M68)))</f>
        <v>0.27263710962704429</v>
      </c>
      <c r="G68" s="9">
        <f t="shared" ref="G68:G131" si="29">AR68</f>
        <v>1.0421403360702</v>
      </c>
      <c r="H68" s="9">
        <f t="shared" ref="H68:H131" si="30">IF(A68="","",1/D68)</f>
        <v>2.1880399831200283</v>
      </c>
      <c r="I68" s="9">
        <f t="shared" ref="I68:I131" si="31">IF(B68="","",1/E68)</f>
        <v>3.6991434704218182</v>
      </c>
      <c r="J68" s="9">
        <f t="shared" ref="J68:J131" si="32">IF(C68="","",1/F68)</f>
        <v>3.6678792603397112</v>
      </c>
      <c r="K68" s="11">
        <f t="shared" ref="K68:K131" si="33">1/A68</f>
        <v>0.46728971962616822</v>
      </c>
      <c r="L68" s="11">
        <f t="shared" ref="L68:L131" si="34">1/B68</f>
        <v>0.2785515320334262</v>
      </c>
      <c r="M68" s="11">
        <f t="shared" ref="M68:M131" si="35">1/C68</f>
        <v>0.2808988764044944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-0.2763671123744682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0.22998124757038887</v>
      </c>
      <c r="Q68" s="11">
        <f>2*'OddsRatio_working_3-way'!K68*'OddsRatio_working_3-way'!L68*'OddsRatio_working_3-way'!M68</f>
        <v>7.3125992868168177E-2</v>
      </c>
      <c r="R68" s="11">
        <f t="shared" ref="R68:R131" si="36">O68/N68</f>
        <v>0</v>
      </c>
      <c r="S68" s="11">
        <f t="shared" ref="S68:S131" si="37">P68/N68</f>
        <v>-0.83215852130325829</v>
      </c>
      <c r="T68" s="11">
        <f t="shared" ref="T68:T131" si="38">Q68/N68</f>
        <v>-0.26459730407098836</v>
      </c>
      <c r="U68" s="11">
        <f>'OddsRatio_working_3-way'!S68-'OddsRatio_working_3-way'!R68^2/3</f>
        <v>-0.83215852130325829</v>
      </c>
      <c r="V68" s="11">
        <f>'OddsRatio_working_3-way'!S68*'OddsRatio_working_3-way'!R68/3-2*'OddsRatio_working_3-way'!R68^3/27-'OddsRatio_working_3-way'!T68</f>
        <v>0.26459730407098836</v>
      </c>
      <c r="W68" s="11">
        <f>'OddsRatio_working_3-way'!V68^2+4*'OddsRatio_working_3-way'!U68^3/27</f>
        <v>-1.5360063341751065E-2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0.14609226251190216</v>
      </c>
      <c r="Y68" s="11">
        <f>IF('OddsRatio_working_3-way'!W68&gt;=0,IF('OddsRatio_working_3-way'!V68+SQRT('OddsRatio_working_3-way'!W68)&gt;0,0,PI()),ACOS('OddsRatio_working_3-way'!V68/(2*'OddsRatio_working_3-way'!X68)))</f>
        <v>0.43804444351141147</v>
      </c>
      <c r="Z68" s="11">
        <f>'OddsRatio_working_3-way'!X68^(1/3)*COS('OddsRatio_working_3-way'!Y68/3)</f>
        <v>0.52107016803510009</v>
      </c>
      <c r="AA68" s="11">
        <f>'OddsRatio_working_3-way'!X68^(1/3)*COS(('OddsRatio_working_3-way'!Y68+2*PI())/3)</f>
        <v>-0.32689802784706234</v>
      </c>
      <c r="AB68" s="11">
        <f>'OddsRatio_working_3-way'!X68^(1/3)*COS(('OddsRatio_working_3-way'!Y68+4*PI())/3)</f>
        <v>-0.19417214018803786</v>
      </c>
      <c r="AC68" s="11">
        <f>'OddsRatio_working_3-way'!X68^(1/3)*SIN('OddsRatio_working_3-way'!Y68/3)</f>
        <v>7.6629326968369882E-2</v>
      </c>
      <c r="AD68" s="11">
        <f>'OddsRatio_working_3-way'!X68^(1/3)*SIN(('OddsRatio_working_3-way'!Y68+2*PI())/3)</f>
        <v>0.41294533918843795</v>
      </c>
      <c r="AE68" s="11">
        <f>'OddsRatio_working_3-way'!X68^(1/3)*SIN(('OddsRatio_working_3-way'!Y68+4*PI())/3)</f>
        <v>-0.48957466615680778</v>
      </c>
      <c r="AF68" s="11">
        <f>-'OddsRatio_working_3-way'!U68/(3*'OddsRatio_working_3-way'!X68^(1/3))*COS(('OddsRatio_working_3-way'!Y68)/3)</f>
        <v>0.52107016803509998</v>
      </c>
      <c r="AG68" s="11">
        <f>-'OddsRatio_working_3-way'!U68/(3*'OddsRatio_working_3-way'!X68^(1/3))*COS(('OddsRatio_working_3-way'!Y68+2*PI())/3)</f>
        <v>-0.32689802784706229</v>
      </c>
      <c r="AH68" s="11">
        <f>-'OddsRatio_working_3-way'!U68/(3*'OddsRatio_working_3-way'!X68^(1/3))*COS(('OddsRatio_working_3-way'!Y68+4*PI())/3)</f>
        <v>-0.1941721401880378</v>
      </c>
      <c r="AI68" s="11">
        <f>'OddsRatio_working_3-way'!U68/(3*'OddsRatio_working_3-way'!X68^(1/3))*SIN(('OddsRatio_working_3-way'!Y68)/3)</f>
        <v>-7.6629326968369854E-2</v>
      </c>
      <c r="AJ68" s="11">
        <f>'OddsRatio_working_3-way'!U68/(3*'OddsRatio_working_3-way'!X68^(1/3))*SIN(('OddsRatio_working_3-way'!Y68+2*PI())/3)</f>
        <v>-0.41294533918843784</v>
      </c>
      <c r="AK68" s="11">
        <f>'OddsRatio_working_3-way'!U68/(3*'OddsRatio_working_3-way'!X68^(1/3))*SIN(('OddsRatio_working_3-way'!Y68+4*PI())/3)</f>
        <v>0.48957466615680767</v>
      </c>
      <c r="AL68" s="11">
        <f>'OddsRatio_working_3-way'!Z68+'OddsRatio_working_3-way'!AF68</f>
        <v>1.0421403360702</v>
      </c>
      <c r="AM68" s="11">
        <f>'OddsRatio_working_3-way'!AA68+'OddsRatio_working_3-way'!AG68</f>
        <v>-0.65379605569412469</v>
      </c>
      <c r="AN68" s="11">
        <f>'OddsRatio_working_3-way'!AB68+'OddsRatio_working_3-way'!AH68</f>
        <v>-0.38834428037607566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1.0421403360702</v>
      </c>
      <c r="AS68" s="11">
        <f>IF(('OddsRatio_working_3-way'!X68=0),IF(Q68&gt;0,-Q68^(1/3),(-Q68)^(1/3)),'OddsRatio_working_3-way'!AM68-'OddsRatio_working_3-way'!R68/3)</f>
        <v>-0.65379605569412469</v>
      </c>
      <c r="AT68" s="11">
        <f>IF(('OddsRatio_working_3-way'!X68=0),IF(Q68&gt;0,-Q68^(1/3),(-Q68)^(1/3)),'OddsRatio_working_3-way'!AN68-'OddsRatio_working_3-way'!R68/3)</f>
        <v>-0.38834428037607566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9">
        <f t="shared" si="26"/>
        <v>0.30736710571855652</v>
      </c>
      <c r="E69" s="9">
        <f t="shared" si="27"/>
        <v>0.26057522416832657</v>
      </c>
      <c r="F69" s="9">
        <f t="shared" si="28"/>
        <v>0.43205767011311719</v>
      </c>
      <c r="G69" s="9">
        <f t="shared" si="29"/>
        <v>1.0432586019005172</v>
      </c>
      <c r="H69" s="9">
        <f t="shared" si="30"/>
        <v>3.2534385801051173</v>
      </c>
      <c r="I69" s="9">
        <f t="shared" si="31"/>
        <v>3.8376633971694072</v>
      </c>
      <c r="J69" s="9">
        <f t="shared" si="32"/>
        <v>2.3145058383946515</v>
      </c>
      <c r="K69" s="11">
        <f t="shared" si="33"/>
        <v>0.31645569620253161</v>
      </c>
      <c r="L69" s="11">
        <f t="shared" si="34"/>
        <v>0.26881720430107525</v>
      </c>
      <c r="M69" s="11">
        <f t="shared" si="35"/>
        <v>0.44247787610619471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-0.27864723546182846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0.2311159452235636</v>
      </c>
      <c r="Q69" s="11">
        <f>2*'OddsRatio_working_3-way'!K69*'OddsRatio_working_3-way'!L69*'OddsRatio_working_3-way'!M69</f>
        <v>7.528206684806632E-2</v>
      </c>
      <c r="R69" s="11">
        <f t="shared" si="36"/>
        <v>0</v>
      </c>
      <c r="S69" s="11">
        <f t="shared" si="37"/>
        <v>-0.82942127468271221</v>
      </c>
      <c r="T69" s="11">
        <f t="shared" si="38"/>
        <v>-0.27016979631358701</v>
      </c>
      <c r="U69" s="11">
        <f>'OddsRatio_working_3-way'!S69-'OddsRatio_working_3-way'!R69^2/3</f>
        <v>-0.82942127468271221</v>
      </c>
      <c r="V69" s="11">
        <f>'OddsRatio_working_3-way'!S69*'OddsRatio_working_3-way'!R69/3-2*'OddsRatio_working_3-way'!R69^3/27-'OddsRatio_working_3-way'!T69</f>
        <v>0.27016979631358701</v>
      </c>
      <c r="W69" s="11">
        <f>'OddsRatio_working_3-way'!V69^2+4*'OddsRatio_working_3-way'!U69^3/27</f>
        <v>-1.1540397034124572E-2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0.14537203640508864</v>
      </c>
      <c r="Y69" s="11">
        <f>IF('OddsRatio_working_3-way'!W69&gt;=0,IF('OddsRatio_working_3-way'!V69+SQRT('OddsRatio_working_3-way'!W69)&gt;0,0,PI()),ACOS('OddsRatio_working_3-way'!V69/(2*'OddsRatio_working_3-way'!X69)))</f>
        <v>0.37845720722621023</v>
      </c>
      <c r="Z69" s="11">
        <f>'OddsRatio_working_3-way'!X69^(1/3)*COS('OddsRatio_working_3-way'!Y69/3)</f>
        <v>0.52162930095025872</v>
      </c>
      <c r="AA69" s="11">
        <f>'OddsRatio_working_3-way'!X69^(1/3)*COS(('OddsRatio_working_3-way'!Y69+2*PI())/3)</f>
        <v>-0.31810752056632291</v>
      </c>
      <c r="AB69" s="11">
        <f>'OddsRatio_working_3-way'!X69^(1/3)*COS(('OddsRatio_working_3-way'!Y69+4*PI())/3)</f>
        <v>-0.20352178038393601</v>
      </c>
      <c r="AC69" s="11">
        <f>'OddsRatio_working_3-way'!X69^(1/3)*SIN('OddsRatio_working_3-way'!Y69/3)</f>
        <v>6.6156107939593714E-2</v>
      </c>
      <c r="AD69" s="11">
        <f>'OddsRatio_working_3-way'!X69^(1/3)*SIN(('OddsRatio_working_3-way'!Y69+2*PI())/3)</f>
        <v>0.41866617201144546</v>
      </c>
      <c r="AE69" s="11">
        <f>'OddsRatio_working_3-way'!X69^(1/3)*SIN(('OddsRatio_working_3-way'!Y69+4*PI())/3)</f>
        <v>-0.4848222799510391</v>
      </c>
      <c r="AF69" s="11">
        <f>-'OddsRatio_working_3-way'!U69/(3*'OddsRatio_working_3-way'!X69^(1/3))*COS(('OddsRatio_working_3-way'!Y69)/3)</f>
        <v>0.52162930095025861</v>
      </c>
      <c r="AG69" s="11">
        <f>-'OddsRatio_working_3-way'!U69/(3*'OddsRatio_working_3-way'!X69^(1/3))*COS(('OddsRatio_working_3-way'!Y69+2*PI())/3)</f>
        <v>-0.3181075205663228</v>
      </c>
      <c r="AH69" s="11">
        <f>-'OddsRatio_working_3-way'!U69/(3*'OddsRatio_working_3-way'!X69^(1/3))*COS(('OddsRatio_working_3-way'!Y69+4*PI())/3)</f>
        <v>-0.20352178038393598</v>
      </c>
      <c r="AI69" s="11">
        <f>'OddsRatio_working_3-way'!U69/(3*'OddsRatio_working_3-way'!X69^(1/3))*SIN(('OddsRatio_working_3-way'!Y69)/3)</f>
        <v>-6.61561079395937E-2</v>
      </c>
      <c r="AJ69" s="11">
        <f>'OddsRatio_working_3-way'!U69/(3*'OddsRatio_working_3-way'!X69^(1/3))*SIN(('OddsRatio_working_3-way'!Y69+2*PI())/3)</f>
        <v>-0.4186661720114454</v>
      </c>
      <c r="AK69" s="11">
        <f>'OddsRatio_working_3-way'!U69/(3*'OddsRatio_working_3-way'!X69^(1/3))*SIN(('OddsRatio_working_3-way'!Y69+4*PI())/3)</f>
        <v>0.48482227995103899</v>
      </c>
      <c r="AL69" s="11">
        <f>'OddsRatio_working_3-way'!Z69+'OddsRatio_working_3-way'!AF69</f>
        <v>1.0432586019005172</v>
      </c>
      <c r="AM69" s="11">
        <f>'OddsRatio_working_3-way'!AA69+'OddsRatio_working_3-way'!AG69</f>
        <v>-0.63621504113264571</v>
      </c>
      <c r="AN69" s="11">
        <f>'OddsRatio_working_3-way'!AB69+'OddsRatio_working_3-way'!AH69</f>
        <v>-0.40704356076787196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1.0432586019005172</v>
      </c>
      <c r="AS69" s="11">
        <f>IF(('OddsRatio_working_3-way'!X69=0),IF(Q69&gt;0,-Q69^(1/3),(-Q69)^(1/3)),'OddsRatio_working_3-way'!AM69-'OddsRatio_working_3-way'!R69/3)</f>
        <v>-0.63621504113264571</v>
      </c>
      <c r="AT69" s="11">
        <f>IF(('OddsRatio_working_3-way'!X69=0),IF(Q69&gt;0,-Q69^(1/3),(-Q69)^(1/3)),'OddsRatio_working_3-way'!AN69-'OddsRatio_working_3-way'!R69/3)</f>
        <v>-0.40704356076787196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9">
        <f t="shared" si="26"/>
        <v>0.41904799843503598</v>
      </c>
      <c r="E70" s="9">
        <f t="shared" si="27"/>
        <v>0.26216319007695271</v>
      </c>
      <c r="F70" s="9">
        <f t="shared" si="28"/>
        <v>0.31878881148801136</v>
      </c>
      <c r="G70" s="9">
        <f t="shared" si="29"/>
        <v>1.0423770495159057</v>
      </c>
      <c r="H70" s="9">
        <f t="shared" si="30"/>
        <v>2.3863614758561544</v>
      </c>
      <c r="I70" s="9">
        <f t="shared" si="31"/>
        <v>3.8144180336929461</v>
      </c>
      <c r="J70" s="9">
        <f t="shared" si="32"/>
        <v>3.1368729515076059</v>
      </c>
      <c r="K70" s="11">
        <f t="shared" si="33"/>
        <v>0.42918454935622319</v>
      </c>
      <c r="L70" s="11">
        <f t="shared" si="34"/>
        <v>0.27027027027027023</v>
      </c>
      <c r="M70" s="11">
        <f t="shared" si="35"/>
        <v>0.32786885245901642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-0.27997018336848067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0.23123101994557704</v>
      </c>
      <c r="Q70" s="11">
        <f>2*'OddsRatio_working_3-way'!K70*'OddsRatio_working_3-way'!L70*'OddsRatio_working_3-way'!M70</f>
        <v>7.6062835508413501E-2</v>
      </c>
      <c r="R70" s="11">
        <f t="shared" si="36"/>
        <v>0</v>
      </c>
      <c r="S70" s="11">
        <f t="shared" si="37"/>
        <v>-0.82591302103497233</v>
      </c>
      <c r="T70" s="11">
        <f t="shared" si="38"/>
        <v>-0.27168191481413562</v>
      </c>
      <c r="U70" s="11">
        <f>'OddsRatio_working_3-way'!S70-'OddsRatio_working_3-way'!R70^2/3</f>
        <v>-0.82591302103497233</v>
      </c>
      <c r="V70" s="11">
        <f>'OddsRatio_working_3-way'!S70*'OddsRatio_working_3-way'!R70/3-2*'OddsRatio_working_3-way'!R70^3/27-'OddsRatio_working_3-way'!T70</f>
        <v>0.27168191481413562</v>
      </c>
      <c r="W70" s="11">
        <f>'OddsRatio_working_3-way'!V70^2+4*'OddsRatio_working_3-way'!U70^3/27</f>
        <v>-9.6529317948100546E-3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0.14445067898065181</v>
      </c>
      <c r="Y70" s="11">
        <f>IF('OddsRatio_working_3-way'!W70&gt;=0,IF('OddsRatio_working_3-way'!V70+SQRT('OddsRatio_working_3-way'!W70)&gt;0,0,PI()),ACOS('OddsRatio_working_3-way'!V70/(2*'OddsRatio_working_3-way'!X70)))</f>
        <v>0.34700108707064681</v>
      </c>
      <c r="Z70" s="11">
        <f>'OddsRatio_working_3-way'!X70^(1/3)*COS('OddsRatio_working_3-way'!Y70/3)</f>
        <v>0.52118852475795285</v>
      </c>
      <c r="AA70" s="11">
        <f>'OddsRatio_working_3-way'!X70^(1/3)*COS(('OddsRatio_working_3-way'!Y70+2*PI())/3)</f>
        <v>-0.31303610163175855</v>
      </c>
      <c r="AB70" s="11">
        <f>'OddsRatio_working_3-way'!X70^(1/3)*COS(('OddsRatio_working_3-way'!Y70+4*PI())/3)</f>
        <v>-0.20815242312619445</v>
      </c>
      <c r="AC70" s="11">
        <f>'OddsRatio_working_3-way'!X70^(1/3)*SIN('OddsRatio_working_3-way'!Y70/3)</f>
        <v>6.0554620018785664E-2</v>
      </c>
      <c r="AD70" s="11">
        <f>'OddsRatio_working_3-way'!X70^(1/3)*SIN(('OddsRatio_working_3-way'!Y70+2*PI())/3)</f>
        <v>0.42108519259192922</v>
      </c>
      <c r="AE70" s="11">
        <f>'OddsRatio_working_3-way'!X70^(1/3)*SIN(('OddsRatio_working_3-way'!Y70+4*PI())/3)</f>
        <v>-0.48163981261071476</v>
      </c>
      <c r="AF70" s="11">
        <f>-'OddsRatio_working_3-way'!U70/(3*'OddsRatio_working_3-way'!X70^(1/3))*COS(('OddsRatio_working_3-way'!Y70)/3)</f>
        <v>0.52118852475795296</v>
      </c>
      <c r="AG70" s="11">
        <f>-'OddsRatio_working_3-way'!U70/(3*'OddsRatio_working_3-way'!X70^(1/3))*COS(('OddsRatio_working_3-way'!Y70+2*PI())/3)</f>
        <v>-0.3130361016317586</v>
      </c>
      <c r="AH70" s="11">
        <f>-'OddsRatio_working_3-way'!U70/(3*'OddsRatio_working_3-way'!X70^(1/3))*COS(('OddsRatio_working_3-way'!Y70+4*PI())/3)</f>
        <v>-0.2081524231261945</v>
      </c>
      <c r="AI70" s="11">
        <f>'OddsRatio_working_3-way'!U70/(3*'OddsRatio_working_3-way'!X70^(1/3))*SIN(('OddsRatio_working_3-way'!Y70)/3)</f>
        <v>-6.0554620018785678E-2</v>
      </c>
      <c r="AJ70" s="11">
        <f>'OddsRatio_working_3-way'!U70/(3*'OddsRatio_working_3-way'!X70^(1/3))*SIN(('OddsRatio_working_3-way'!Y70+2*PI())/3)</f>
        <v>-0.42108519259192928</v>
      </c>
      <c r="AK70" s="11">
        <f>'OddsRatio_working_3-way'!U70/(3*'OddsRatio_working_3-way'!X70^(1/3))*SIN(('OddsRatio_working_3-way'!Y70+4*PI())/3)</f>
        <v>0.48163981261071487</v>
      </c>
      <c r="AL70" s="11">
        <f>'OddsRatio_working_3-way'!Z70+'OddsRatio_working_3-way'!AF70</f>
        <v>1.0423770495159057</v>
      </c>
      <c r="AM70" s="11">
        <f>'OddsRatio_working_3-way'!AA70+'OddsRatio_working_3-way'!AG70</f>
        <v>-0.62607220326351709</v>
      </c>
      <c r="AN70" s="11">
        <f>'OddsRatio_working_3-way'!AB70+'OddsRatio_working_3-way'!AH70</f>
        <v>-0.41630484625238895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1.0423770495159057</v>
      </c>
      <c r="AS70" s="11">
        <f>IF(('OddsRatio_working_3-way'!X70=0),IF(Q70&gt;0,-Q70^(1/3),(-Q70)^(1/3)),'OddsRatio_working_3-way'!AM70-'OddsRatio_working_3-way'!R70/3)</f>
        <v>-0.62607220326351709</v>
      </c>
      <c r="AT70" s="11">
        <f>IF(('OddsRatio_working_3-way'!X70=0),IF(Q70&gt;0,-Q70^(1/3),(-Q70)^(1/3)),'OddsRatio_working_3-way'!AN70-'OddsRatio_working_3-way'!R70/3)</f>
        <v>-0.41630484625238895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9">
        <f t="shared" si="26"/>
        <v>0.5712422247335498</v>
      </c>
      <c r="E71" s="9">
        <f t="shared" si="27"/>
        <v>0.23554761294511872</v>
      </c>
      <c r="F71" s="9">
        <f t="shared" si="28"/>
        <v>0.19321016232133156</v>
      </c>
      <c r="G71" s="9">
        <f t="shared" si="29"/>
        <v>1.0571420745337985</v>
      </c>
      <c r="H71" s="9">
        <f t="shared" si="30"/>
        <v>1.7505708729189968</v>
      </c>
      <c r="I71" s="9">
        <f t="shared" si="31"/>
        <v>4.2454261688187618</v>
      </c>
      <c r="J71" s="9">
        <f t="shared" si="32"/>
        <v>5.1757111944085041</v>
      </c>
      <c r="K71" s="11">
        <f t="shared" si="33"/>
        <v>0.58479532163742687</v>
      </c>
      <c r="L71" s="11">
        <f t="shared" si="34"/>
        <v>0.24570024570024568</v>
      </c>
      <c r="M71" s="11">
        <f t="shared" si="35"/>
        <v>0.20202020202020202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-0.24991832487845245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0.22437980970676341</v>
      </c>
      <c r="Q71" s="11">
        <f>2*'OddsRatio_working_3-way'!K71*'OddsRatio_working_3-way'!L71*'OddsRatio_working_3-way'!M71</f>
        <v>5.805428452956362E-2</v>
      </c>
      <c r="R71" s="11">
        <f t="shared" si="36"/>
        <v>0</v>
      </c>
      <c r="S71" s="11">
        <f t="shared" si="37"/>
        <v>-0.89781255462515741</v>
      </c>
      <c r="T71" s="11">
        <f t="shared" si="38"/>
        <v>-0.23229302836355945</v>
      </c>
      <c r="U71" s="11">
        <f>'OddsRatio_working_3-way'!S71-'OddsRatio_working_3-way'!R71^2/3</f>
        <v>-0.89781255462515741</v>
      </c>
      <c r="V71" s="11">
        <f>'OddsRatio_working_3-way'!S71*'OddsRatio_working_3-way'!R71/3-2*'OddsRatio_working_3-way'!R71^3/27-'OddsRatio_working_3-way'!T71</f>
        <v>0.23229302836355945</v>
      </c>
      <c r="W71" s="11">
        <f>'OddsRatio_working_3-way'!V71^2+4*'OddsRatio_working_3-way'!U71^3/27</f>
        <v>-5.3254381055021491E-2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0.16371807481256836</v>
      </c>
      <c r="Y71" s="11">
        <f>IF('OddsRatio_working_3-way'!W71&gt;=0,IF('OddsRatio_working_3-way'!V71+SQRT('OddsRatio_working_3-way'!W71)&gt;0,0,PI()),ACOS('OddsRatio_working_3-way'!V71/(2*'OddsRatio_working_3-way'!X71)))</f>
        <v>0.78210721155110174</v>
      </c>
      <c r="Z71" s="11">
        <f>'OddsRatio_working_3-way'!X71^(1/3)*COS('OddsRatio_working_3-way'!Y71/3)</f>
        <v>0.52857103726689925</v>
      </c>
      <c r="AA71" s="11">
        <f>'OddsRatio_working_3-way'!X71^(1/3)*COS(('OddsRatio_working_3-way'!Y71+2*PI())/3)</f>
        <v>-0.38640280888440048</v>
      </c>
      <c r="AB71" s="11">
        <f>'OddsRatio_working_3-way'!X71^(1/3)*COS(('OddsRatio_working_3-way'!Y71+4*PI())/3)</f>
        <v>-0.14216822838249887</v>
      </c>
      <c r="AC71" s="11">
        <f>'OddsRatio_working_3-way'!X71^(1/3)*SIN('OddsRatio_working_3-way'!Y71/3)</f>
        <v>0.14100890079818823</v>
      </c>
      <c r="AD71" s="11">
        <f>'OddsRatio_working_3-way'!X71^(1/3)*SIN(('OddsRatio_working_3-way'!Y71+2*PI())/3)</f>
        <v>0.38725149557873184</v>
      </c>
      <c r="AE71" s="11">
        <f>'OddsRatio_working_3-way'!X71^(1/3)*SIN(('OddsRatio_working_3-way'!Y71+4*PI())/3)</f>
        <v>-0.52826039637692013</v>
      </c>
      <c r="AF71" s="11">
        <f>-'OddsRatio_working_3-way'!U71/(3*'OddsRatio_working_3-way'!X71^(1/3))*COS(('OddsRatio_working_3-way'!Y71)/3)</f>
        <v>0.52857103726689925</v>
      </c>
      <c r="AG71" s="11">
        <f>-'OddsRatio_working_3-way'!U71/(3*'OddsRatio_working_3-way'!X71^(1/3))*COS(('OddsRatio_working_3-way'!Y71+2*PI())/3)</f>
        <v>-0.38640280888440048</v>
      </c>
      <c r="AH71" s="11">
        <f>-'OddsRatio_working_3-way'!U71/(3*'OddsRatio_working_3-way'!X71^(1/3))*COS(('OddsRatio_working_3-way'!Y71+4*PI())/3)</f>
        <v>-0.14216822838249887</v>
      </c>
      <c r="AI71" s="11">
        <f>'OddsRatio_working_3-way'!U71/(3*'OddsRatio_working_3-way'!X71^(1/3))*SIN(('OddsRatio_working_3-way'!Y71)/3)</f>
        <v>-0.14100890079818823</v>
      </c>
      <c r="AJ71" s="11">
        <f>'OddsRatio_working_3-way'!U71/(3*'OddsRatio_working_3-way'!X71^(1/3))*SIN(('OddsRatio_working_3-way'!Y71+2*PI())/3)</f>
        <v>-0.38725149557873184</v>
      </c>
      <c r="AK71" s="11">
        <f>'OddsRatio_working_3-way'!U71/(3*'OddsRatio_working_3-way'!X71^(1/3))*SIN(('OddsRatio_working_3-way'!Y71+4*PI())/3)</f>
        <v>0.52826039637692013</v>
      </c>
      <c r="AL71" s="11">
        <f>'OddsRatio_working_3-way'!Z71+'OddsRatio_working_3-way'!AF71</f>
        <v>1.0571420745337985</v>
      </c>
      <c r="AM71" s="11">
        <f>'OddsRatio_working_3-way'!AA71+'OddsRatio_working_3-way'!AG71</f>
        <v>-0.77280561776880097</v>
      </c>
      <c r="AN71" s="11">
        <f>'OddsRatio_working_3-way'!AB71+'OddsRatio_working_3-way'!AH71</f>
        <v>-0.28433645676499775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1.0571420745337985</v>
      </c>
      <c r="AS71" s="11">
        <f>IF(('OddsRatio_working_3-way'!X71=0),IF(Q71&gt;0,-Q71^(1/3),(-Q71)^(1/3)),'OddsRatio_working_3-way'!AM71-'OddsRatio_working_3-way'!R71/3)</f>
        <v>-0.77280561776880097</v>
      </c>
      <c r="AT71" s="11">
        <f>IF(('OddsRatio_working_3-way'!X71=0),IF(Q71&gt;0,-Q71^(1/3),(-Q71)^(1/3)),'OddsRatio_working_3-way'!AN71-'OddsRatio_working_3-way'!R71/3)</f>
        <v>-0.28433645676499775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9">
        <f t="shared" si="26"/>
        <v>0.34100402194245094</v>
      </c>
      <c r="E72" s="9">
        <f t="shared" si="27"/>
        <v>0.28648618656928071</v>
      </c>
      <c r="F72" s="9">
        <f t="shared" si="28"/>
        <v>0.37250979148826813</v>
      </c>
      <c r="G72" s="9">
        <f t="shared" si="29"/>
        <v>1.0334314074465909</v>
      </c>
      <c r="H72" s="9">
        <f t="shared" si="30"/>
        <v>2.9325167319251255</v>
      </c>
      <c r="I72" s="9">
        <f t="shared" si="31"/>
        <v>3.4905696919462845</v>
      </c>
      <c r="J72" s="9">
        <f t="shared" si="32"/>
        <v>2.6844931941379429</v>
      </c>
      <c r="K72" s="11">
        <f t="shared" si="33"/>
        <v>0.34843205574912889</v>
      </c>
      <c r="L72" s="11">
        <f t="shared" si="34"/>
        <v>0.29325513196480935</v>
      </c>
      <c r="M72" s="11">
        <f t="shared" si="35"/>
        <v>0.38022813688212931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-0.28540017120309258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0.22961246272731195</v>
      </c>
      <c r="Q72" s="11">
        <f>2*'OddsRatio_working_3-way'!K72*'OddsRatio_working_3-way'!L72*'OddsRatio_working_3-way'!M72</f>
        <v>7.7703033071848365E-2</v>
      </c>
      <c r="R72" s="11">
        <f t="shared" si="36"/>
        <v>0</v>
      </c>
      <c r="S72" s="11">
        <f t="shared" si="37"/>
        <v>-0.80452811839386829</v>
      </c>
      <c r="T72" s="11">
        <f t="shared" si="38"/>
        <v>-0.2722599385427642</v>
      </c>
      <c r="U72" s="11">
        <f>'OddsRatio_working_3-way'!S72-'OddsRatio_working_3-way'!R72^2/3</f>
        <v>-0.80452811839386829</v>
      </c>
      <c r="V72" s="11">
        <f>'OddsRatio_working_3-way'!S72*'OddsRatio_working_3-way'!R72/3-2*'OddsRatio_working_3-way'!R72^3/27-'OddsRatio_working_3-way'!T72</f>
        <v>0.2722599385427642</v>
      </c>
      <c r="W72" s="11">
        <f>'OddsRatio_working_3-way'!V72^2+4*'OddsRatio_working_3-way'!U72^3/27</f>
        <v>-3.0216798520930482E-3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0.13887688251415603</v>
      </c>
      <c r="Y72" s="11">
        <f>IF('OddsRatio_working_3-way'!W72&gt;=0,IF('OddsRatio_working_3-way'!V72+SQRT('OddsRatio_working_3-way'!W72)&gt;0,0,PI()),ACOS('OddsRatio_working_3-way'!V72/(2*'OddsRatio_working_3-way'!X72)))</f>
        <v>0.19922367330132373</v>
      </c>
      <c r="Z72" s="11">
        <f>'OddsRatio_working_3-way'!X72^(1/3)*COS('OddsRatio_working_3-way'!Y72/3)</f>
        <v>0.51671570372329545</v>
      </c>
      <c r="AA72" s="11">
        <f>'OddsRatio_working_3-way'!X72^(1/3)*COS(('OddsRatio_working_3-way'!Y72+2*PI())/3)</f>
        <v>-0.28811840869064093</v>
      </c>
      <c r="AB72" s="11">
        <f>'OddsRatio_working_3-way'!X72^(1/3)*COS(('OddsRatio_working_3-way'!Y72+4*PI())/3)</f>
        <v>-0.22859729503265463</v>
      </c>
      <c r="AC72" s="11">
        <f>'OddsRatio_working_3-way'!X72^(1/3)*SIN('OddsRatio_working_3-way'!Y72/3)</f>
        <v>3.4364530992904839E-2</v>
      </c>
      <c r="AD72" s="11">
        <f>'OddsRatio_working_3-way'!X72^(1/3)*SIN(('OddsRatio_working_3-way'!Y72+2*PI())/3)</f>
        <v>0.43030666046227495</v>
      </c>
      <c r="AE72" s="11">
        <f>'OddsRatio_working_3-way'!X72^(1/3)*SIN(('OddsRatio_working_3-way'!Y72+4*PI())/3)</f>
        <v>-0.46467119145517966</v>
      </c>
      <c r="AF72" s="11">
        <f>-'OddsRatio_working_3-way'!U72/(3*'OddsRatio_working_3-way'!X72^(1/3))*COS(('OddsRatio_working_3-way'!Y72)/3)</f>
        <v>0.51671570372329545</v>
      </c>
      <c r="AG72" s="11">
        <f>-'OddsRatio_working_3-way'!U72/(3*'OddsRatio_working_3-way'!X72^(1/3))*COS(('OddsRatio_working_3-way'!Y72+2*PI())/3)</f>
        <v>-0.28811840869064093</v>
      </c>
      <c r="AH72" s="11">
        <f>-'OddsRatio_working_3-way'!U72/(3*'OddsRatio_working_3-way'!X72^(1/3))*COS(('OddsRatio_working_3-way'!Y72+4*PI())/3)</f>
        <v>-0.22859729503265463</v>
      </c>
      <c r="AI72" s="11">
        <f>'OddsRatio_working_3-way'!U72/(3*'OddsRatio_working_3-way'!X72^(1/3))*SIN(('OddsRatio_working_3-way'!Y72)/3)</f>
        <v>-3.4364530992904839E-2</v>
      </c>
      <c r="AJ72" s="11">
        <f>'OddsRatio_working_3-way'!U72/(3*'OddsRatio_working_3-way'!X72^(1/3))*SIN(('OddsRatio_working_3-way'!Y72+2*PI())/3)</f>
        <v>-0.43030666046227495</v>
      </c>
      <c r="AK72" s="11">
        <f>'OddsRatio_working_3-way'!U72/(3*'OddsRatio_working_3-way'!X72^(1/3))*SIN(('OddsRatio_working_3-way'!Y72+4*PI())/3)</f>
        <v>0.46467119145517966</v>
      </c>
      <c r="AL72" s="11">
        <f>'OddsRatio_working_3-way'!Z72+'OddsRatio_working_3-way'!AF72</f>
        <v>1.0334314074465909</v>
      </c>
      <c r="AM72" s="11">
        <f>'OddsRatio_working_3-way'!AA72+'OddsRatio_working_3-way'!AG72</f>
        <v>-0.57623681738128185</v>
      </c>
      <c r="AN72" s="11">
        <f>'OddsRatio_working_3-way'!AB72+'OddsRatio_working_3-way'!AH72</f>
        <v>-0.45719459006530927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1.0334314074465909</v>
      </c>
      <c r="AS72" s="11">
        <f>IF(('OddsRatio_working_3-way'!X72=0),IF(Q72&gt;0,-Q72^(1/3),(-Q72)^(1/3)),'OddsRatio_working_3-way'!AM72-'OddsRatio_working_3-way'!R72/3)</f>
        <v>-0.57623681738128185</v>
      </c>
      <c r="AT72" s="11">
        <f>IF(('OddsRatio_working_3-way'!X72=0),IF(Q72&gt;0,-Q72^(1/3),(-Q72)^(1/3)),'OddsRatio_working_3-way'!AN72-'OddsRatio_working_3-way'!R72/3)</f>
        <v>-0.45719459006530927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9">
        <f t="shared" si="26"/>
        <v>0.27329896392083075</v>
      </c>
      <c r="E73" s="9">
        <f t="shared" si="27"/>
        <v>0.27642548038770121</v>
      </c>
      <c r="F73" s="9">
        <f t="shared" si="28"/>
        <v>0.45027555569146799</v>
      </c>
      <c r="G73" s="9">
        <f t="shared" si="29"/>
        <v>1.0346290560397196</v>
      </c>
      <c r="H73" s="9">
        <f t="shared" si="30"/>
        <v>3.6589966740220796</v>
      </c>
      <c r="I73" s="9">
        <f t="shared" si="31"/>
        <v>3.6176115117804901</v>
      </c>
      <c r="J73" s="9">
        <f t="shared" si="32"/>
        <v>2.2208622861268692</v>
      </c>
      <c r="K73" s="11">
        <f t="shared" si="33"/>
        <v>0.28011204481792717</v>
      </c>
      <c r="L73" s="11">
        <f t="shared" si="34"/>
        <v>0.28328611898016998</v>
      </c>
      <c r="M73" s="11">
        <f t="shared" si="35"/>
        <v>0.4587155963302752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-0.27927768555248078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0.22859157957436688</v>
      </c>
      <c r="Q73" s="11">
        <f>2*'OddsRatio_working_3-way'!K73*'OddsRatio_working_3-way'!L73*'OddsRatio_working_3-way'!M73</f>
        <v>7.2799866106486255E-2</v>
      </c>
      <c r="R73" s="11">
        <f t="shared" si="36"/>
        <v>0</v>
      </c>
      <c r="S73" s="11">
        <f t="shared" si="37"/>
        <v>-0.81851000419942554</v>
      </c>
      <c r="T73" s="11">
        <f t="shared" si="38"/>
        <v>-0.2606719758596896</v>
      </c>
      <c r="U73" s="11">
        <f>'OddsRatio_working_3-way'!S73-'OddsRatio_working_3-way'!R73^2/3</f>
        <v>-0.81851000419942554</v>
      </c>
      <c r="V73" s="11">
        <f>'OddsRatio_working_3-way'!S73*'OddsRatio_working_3-way'!R73/3-2*'OddsRatio_working_3-way'!R73^3/27-'OddsRatio_working_3-way'!T73</f>
        <v>0.2606719758596896</v>
      </c>
      <c r="W73" s="11">
        <f>'OddsRatio_working_3-way'!V73^2+4*'OddsRatio_working_3-way'!U73^3/27</f>
        <v>-1.3289800790794309E-2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0.14251287642647323</v>
      </c>
      <c r="Y73" s="11">
        <f>IF('OddsRatio_working_3-way'!W73&gt;=0,IF('OddsRatio_working_3-way'!V73+SQRT('OddsRatio_working_3-way'!W73)&gt;0,0,PI()),ACOS('OddsRatio_working_3-way'!V73/(2*'OddsRatio_working_3-way'!X73)))</f>
        <v>0.41638785125102529</v>
      </c>
      <c r="Z73" s="11">
        <f>'OddsRatio_working_3-way'!X73^(1/3)*COS('OddsRatio_working_3-way'!Y73/3)</f>
        <v>0.51731452801985978</v>
      </c>
      <c r="AA73" s="11">
        <f>'OddsRatio_working_3-way'!X73^(1/3)*COS(('OddsRatio_working_3-way'!Y73+2*PI())/3)</f>
        <v>-0.32124129052268074</v>
      </c>
      <c r="AB73" s="11">
        <f>'OddsRatio_working_3-way'!X73^(1/3)*COS(('OddsRatio_working_3-way'!Y73+4*PI())/3)</f>
        <v>-0.19607323749717886</v>
      </c>
      <c r="AC73" s="11">
        <f>'OddsRatio_working_3-way'!X73^(1/3)*SIN('OddsRatio_working_3-way'!Y73/3)</f>
        <v>7.226580910821484E-2</v>
      </c>
      <c r="AD73" s="11">
        <f>'OddsRatio_working_3-way'!X73^(1/3)*SIN(('OddsRatio_working_3-way'!Y73+2*PI())/3)</f>
        <v>0.4118746184578479</v>
      </c>
      <c r="AE73" s="11">
        <f>'OddsRatio_working_3-way'!X73^(1/3)*SIN(('OddsRatio_working_3-way'!Y73+4*PI())/3)</f>
        <v>-0.48414042756606279</v>
      </c>
      <c r="AF73" s="11">
        <f>-'OddsRatio_working_3-way'!U73/(3*'OddsRatio_working_3-way'!X73^(1/3))*COS(('OddsRatio_working_3-way'!Y73)/3)</f>
        <v>0.51731452801985978</v>
      </c>
      <c r="AG73" s="11">
        <f>-'OddsRatio_working_3-way'!U73/(3*'OddsRatio_working_3-way'!X73^(1/3))*COS(('OddsRatio_working_3-way'!Y73+2*PI())/3)</f>
        <v>-0.32124129052268074</v>
      </c>
      <c r="AH73" s="11">
        <f>-'OddsRatio_working_3-way'!U73/(3*'OddsRatio_working_3-way'!X73^(1/3))*COS(('OddsRatio_working_3-way'!Y73+4*PI())/3)</f>
        <v>-0.19607323749717886</v>
      </c>
      <c r="AI73" s="11">
        <f>'OddsRatio_working_3-way'!U73/(3*'OddsRatio_working_3-way'!X73^(1/3))*SIN(('OddsRatio_working_3-way'!Y73)/3)</f>
        <v>-7.226580910821484E-2</v>
      </c>
      <c r="AJ73" s="11">
        <f>'OddsRatio_working_3-way'!U73/(3*'OddsRatio_working_3-way'!X73^(1/3))*SIN(('OddsRatio_working_3-way'!Y73+2*PI())/3)</f>
        <v>-0.4118746184578479</v>
      </c>
      <c r="AK73" s="11">
        <f>'OddsRatio_working_3-way'!U73/(3*'OddsRatio_working_3-way'!X73^(1/3))*SIN(('OddsRatio_working_3-way'!Y73+4*PI())/3)</f>
        <v>0.48414042756606279</v>
      </c>
      <c r="AL73" s="11">
        <f>'OddsRatio_working_3-way'!Z73+'OddsRatio_working_3-way'!AF73</f>
        <v>1.0346290560397196</v>
      </c>
      <c r="AM73" s="11">
        <f>'OddsRatio_working_3-way'!AA73+'OddsRatio_working_3-way'!AG73</f>
        <v>-0.64248258104536149</v>
      </c>
      <c r="AN73" s="11">
        <f>'OddsRatio_working_3-way'!AB73+'OddsRatio_working_3-way'!AH73</f>
        <v>-0.39214647499435773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1.0346290560397196</v>
      </c>
      <c r="AS73" s="11">
        <f>IF(('OddsRatio_working_3-way'!X73=0),IF(Q73&gt;0,-Q73^(1/3),(-Q73)^(1/3)),'OddsRatio_working_3-way'!AM73-'OddsRatio_working_3-way'!R73/3)</f>
        <v>-0.64248258104536149</v>
      </c>
      <c r="AT73" s="11">
        <f>IF(('OddsRatio_working_3-way'!X73=0),IF(Q73&gt;0,-Q73^(1/3),(-Q73)^(1/3)),'OddsRatio_working_3-way'!AN73-'OddsRatio_working_3-way'!R73/3)</f>
        <v>-0.39214647499435773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9">
        <f t="shared" si="26"/>
        <v>0.3229135110267789</v>
      </c>
      <c r="E74" s="9">
        <f t="shared" si="27"/>
        <v>0.28323588527890642</v>
      </c>
      <c r="F74" s="9">
        <f t="shared" si="28"/>
        <v>0.3938506036943149</v>
      </c>
      <c r="G74" s="9">
        <f t="shared" si="29"/>
        <v>1.0329085992430969</v>
      </c>
      <c r="H74" s="9">
        <f t="shared" si="30"/>
        <v>3.0968044564634862</v>
      </c>
      <c r="I74" s="9">
        <f t="shared" si="31"/>
        <v>3.5306260681455872</v>
      </c>
      <c r="J74" s="9">
        <f t="shared" si="32"/>
        <v>2.5390338128722147</v>
      </c>
      <c r="K74" s="11">
        <f t="shared" si="33"/>
        <v>0.33003300330033003</v>
      </c>
      <c r="L74" s="11">
        <f t="shared" si="34"/>
        <v>0.28985507246376813</v>
      </c>
      <c r="M74" s="11">
        <f t="shared" si="35"/>
        <v>0.40160642570281119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-0.28469990355068353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0.22935766599184798</v>
      </c>
      <c r="Q74" s="11">
        <f>2*'OddsRatio_working_3-way'!K74*'OddsRatio_working_3-way'!L74*'OddsRatio_working_3-way'!M74</f>
        <v>7.6836739025744713E-2</v>
      </c>
      <c r="R74" s="11">
        <f t="shared" si="36"/>
        <v>0</v>
      </c>
      <c r="S74" s="11">
        <f t="shared" si="37"/>
        <v>-0.80561202561495326</v>
      </c>
      <c r="T74" s="11">
        <f t="shared" si="38"/>
        <v>-0.2698867757504031</v>
      </c>
      <c r="U74" s="11">
        <f>'OddsRatio_working_3-way'!S74-'OddsRatio_working_3-way'!R74^2/3</f>
        <v>-0.80561202561495326</v>
      </c>
      <c r="V74" s="11">
        <f>'OddsRatio_working_3-way'!S74*'OddsRatio_working_3-way'!R74/3-2*'OddsRatio_working_3-way'!R74^3/27-'OddsRatio_working_3-way'!T74</f>
        <v>0.2698867757504031</v>
      </c>
      <c r="W74" s="11">
        <f>'OddsRatio_working_3-way'!V74^2+4*'OddsRatio_working_3-way'!U74^3/27</f>
        <v>-4.6205139826247243E-3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0.13915763157977817</v>
      </c>
      <c r="Y74" s="11">
        <f>IF('OddsRatio_working_3-way'!W74&gt;=0,IF('OddsRatio_working_3-way'!V74+SQRT('OddsRatio_working_3-way'!W74)&gt;0,0,PI()),ACOS('OddsRatio_working_3-way'!V74/(2*'OddsRatio_working_3-way'!X74)))</f>
        <v>0.24673085077449564</v>
      </c>
      <c r="Z74" s="11">
        <f>'OddsRatio_working_3-way'!X74^(1/3)*COS('OddsRatio_working_3-way'!Y74/3)</f>
        <v>0.51645429962154843</v>
      </c>
      <c r="AA74" s="11">
        <f>'OddsRatio_working_3-way'!X74^(1/3)*COS(('OddsRatio_working_3-way'!Y74+2*PI())/3)</f>
        <v>-0.29509480101817032</v>
      </c>
      <c r="AB74" s="11">
        <f>'OddsRatio_working_3-way'!X74^(1/3)*COS(('OddsRatio_working_3-way'!Y74+4*PI())/3)</f>
        <v>-0.22135949860337828</v>
      </c>
      <c r="AC74" s="11">
        <f>'OddsRatio_working_3-way'!X74^(1/3)*SIN('OddsRatio_working_3-way'!Y74/3)</f>
        <v>4.2571096697958659E-2</v>
      </c>
      <c r="AD74" s="11">
        <f>'OddsRatio_working_3-way'!X74^(1/3)*SIN(('OddsRatio_working_3-way'!Y74+2*PI())/3)</f>
        <v>0.42597699501698166</v>
      </c>
      <c r="AE74" s="11">
        <f>'OddsRatio_working_3-way'!X74^(1/3)*SIN(('OddsRatio_working_3-way'!Y74+4*PI())/3)</f>
        <v>-0.46854809171494027</v>
      </c>
      <c r="AF74" s="11">
        <f>-'OddsRatio_working_3-way'!U74/(3*'OddsRatio_working_3-way'!X74^(1/3))*COS(('OddsRatio_working_3-way'!Y74)/3)</f>
        <v>0.51645429962154843</v>
      </c>
      <c r="AG74" s="11">
        <f>-'OddsRatio_working_3-way'!U74/(3*'OddsRatio_working_3-way'!X74^(1/3))*COS(('OddsRatio_working_3-way'!Y74+2*PI())/3)</f>
        <v>-0.29509480101817032</v>
      </c>
      <c r="AH74" s="11">
        <f>-'OddsRatio_working_3-way'!U74/(3*'OddsRatio_working_3-way'!X74^(1/3))*COS(('OddsRatio_working_3-way'!Y74+4*PI())/3)</f>
        <v>-0.22135949860337828</v>
      </c>
      <c r="AI74" s="11">
        <f>'OddsRatio_working_3-way'!U74/(3*'OddsRatio_working_3-way'!X74^(1/3))*SIN(('OddsRatio_working_3-way'!Y74)/3)</f>
        <v>-4.2571096697958659E-2</v>
      </c>
      <c r="AJ74" s="11">
        <f>'OddsRatio_working_3-way'!U74/(3*'OddsRatio_working_3-way'!X74^(1/3))*SIN(('OddsRatio_working_3-way'!Y74+2*PI())/3)</f>
        <v>-0.42597699501698166</v>
      </c>
      <c r="AK74" s="11">
        <f>'OddsRatio_working_3-way'!U74/(3*'OddsRatio_working_3-way'!X74^(1/3))*SIN(('OddsRatio_working_3-way'!Y74+4*PI())/3)</f>
        <v>0.46854809171494027</v>
      </c>
      <c r="AL74" s="11">
        <f>'OddsRatio_working_3-way'!Z74+'OddsRatio_working_3-way'!AF74</f>
        <v>1.0329085992430969</v>
      </c>
      <c r="AM74" s="11">
        <f>'OddsRatio_working_3-way'!AA74+'OddsRatio_working_3-way'!AG74</f>
        <v>-0.59018960203634063</v>
      </c>
      <c r="AN74" s="11">
        <f>'OddsRatio_working_3-way'!AB74+'OddsRatio_working_3-way'!AH74</f>
        <v>-0.44271899720675656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1.0329085992430969</v>
      </c>
      <c r="AS74" s="11">
        <f>IF(('OddsRatio_working_3-way'!X74=0),IF(Q74&gt;0,-Q74^(1/3),(-Q74)^(1/3)),'OddsRatio_working_3-way'!AM74-'OddsRatio_working_3-way'!R74/3)</f>
        <v>-0.59018960203634063</v>
      </c>
      <c r="AT74" s="11">
        <f>IF(('OddsRatio_working_3-way'!X74=0),IF(Q74&gt;0,-Q74^(1/3),(-Q74)^(1/3)),'OddsRatio_working_3-way'!AN74-'OddsRatio_working_3-way'!R74/3)</f>
        <v>-0.44271899720675656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9">
        <f t="shared" si="26"/>
        <v>0.39852113622788754</v>
      </c>
      <c r="E75" s="9">
        <f t="shared" si="27"/>
        <v>0.30541314454349872</v>
      </c>
      <c r="F75" s="9">
        <f t="shared" si="28"/>
        <v>0.29606571922861369</v>
      </c>
      <c r="G75" s="9">
        <f t="shared" si="29"/>
        <v>1.0337515053803012</v>
      </c>
      <c r="H75" s="9">
        <f t="shared" si="30"/>
        <v>2.5092771978552402</v>
      </c>
      <c r="I75" s="9">
        <f t="shared" si="31"/>
        <v>3.2742533118366626</v>
      </c>
      <c r="J75" s="9">
        <f t="shared" si="32"/>
        <v>3.3776284623746928</v>
      </c>
      <c r="K75" s="11">
        <f t="shared" si="33"/>
        <v>0.4065040650406504</v>
      </c>
      <c r="L75" s="11">
        <f t="shared" si="34"/>
        <v>0.3125</v>
      </c>
      <c r="M75" s="11">
        <f t="shared" si="35"/>
        <v>0.30303030303030304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-0.28438346883468835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0.22942843064794283</v>
      </c>
      <c r="Q75" s="11">
        <f>2*'OddsRatio_working_3-way'!K75*'OddsRatio_working_3-way'!L75*'OddsRatio_working_3-way'!M75</f>
        <v>7.6989406257698928E-2</v>
      </c>
      <c r="R75" s="11">
        <f t="shared" si="36"/>
        <v>0</v>
      </c>
      <c r="S75" s="11">
        <f t="shared" si="37"/>
        <v>-0.80675726893713784</v>
      </c>
      <c r="T75" s="11">
        <f t="shared" si="38"/>
        <v>-0.27072391575071736</v>
      </c>
      <c r="U75" s="11">
        <f>'OddsRatio_working_3-way'!S75-'OddsRatio_working_3-way'!R75^2/3</f>
        <v>-0.80675726893713784</v>
      </c>
      <c r="V75" s="11">
        <f>'OddsRatio_working_3-way'!S75*'OddsRatio_working_3-way'!R75/3-2*'OddsRatio_working_3-way'!R75^3/27-'OddsRatio_working_3-way'!T75</f>
        <v>0.27072391575071736</v>
      </c>
      <c r="W75" s="11">
        <f>'OddsRatio_working_3-way'!V75^2+4*'OddsRatio_working_3-way'!U75^3/27</f>
        <v>-4.4987615207756765E-3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0.13945447292949875</v>
      </c>
      <c r="Y75" s="11">
        <f>IF('OddsRatio_working_3-way'!W75&gt;=0,IF('OddsRatio_working_3-way'!V75+SQRT('OddsRatio_working_3-way'!W75)&gt;0,0,PI()),ACOS('OddsRatio_working_3-way'!V75/(2*'OddsRatio_working_3-way'!X75)))</f>
        <v>0.24286322975502306</v>
      </c>
      <c r="Z75" s="11">
        <f>'OddsRatio_working_3-way'!X75^(1/3)*COS('OddsRatio_working_3-way'!Y75/3)</f>
        <v>0.51687575269015062</v>
      </c>
      <c r="AA75" s="11">
        <f>'OddsRatio_working_3-way'!X75^(1/3)*COS(('OddsRatio_working_3-way'!Y75+2*PI())/3)</f>
        <v>-0.29475466922422694</v>
      </c>
      <c r="AB75" s="11">
        <f>'OddsRatio_working_3-way'!X75^(1/3)*COS(('OddsRatio_working_3-way'!Y75+4*PI())/3)</f>
        <v>-0.22212108346592374</v>
      </c>
      <c r="AC75" s="11">
        <f>'OddsRatio_working_3-way'!X75^(1/3)*SIN('OddsRatio_working_3-way'!Y75/3)</f>
        <v>4.1935020289764209E-2</v>
      </c>
      <c r="AD75" s="11">
        <f>'OddsRatio_working_3-way'!X75^(1/3)*SIN(('OddsRatio_working_3-way'!Y75+2*PI())/3)</f>
        <v>0.42666002228499122</v>
      </c>
      <c r="AE75" s="11">
        <f>'OddsRatio_working_3-way'!X75^(1/3)*SIN(('OddsRatio_working_3-way'!Y75+4*PI())/3)</f>
        <v>-0.46859504257475543</v>
      </c>
      <c r="AF75" s="11">
        <f>-'OddsRatio_working_3-way'!U75/(3*'OddsRatio_working_3-way'!X75^(1/3))*COS(('OddsRatio_working_3-way'!Y75)/3)</f>
        <v>0.51687575269015051</v>
      </c>
      <c r="AG75" s="11">
        <f>-'OddsRatio_working_3-way'!U75/(3*'OddsRatio_working_3-way'!X75^(1/3))*COS(('OddsRatio_working_3-way'!Y75+2*PI())/3)</f>
        <v>-0.29475466922422688</v>
      </c>
      <c r="AH75" s="11">
        <f>-'OddsRatio_working_3-way'!U75/(3*'OddsRatio_working_3-way'!X75^(1/3))*COS(('OddsRatio_working_3-way'!Y75+4*PI())/3)</f>
        <v>-0.22212108346592369</v>
      </c>
      <c r="AI75" s="11">
        <f>'OddsRatio_working_3-way'!U75/(3*'OddsRatio_working_3-way'!X75^(1/3))*SIN(('OddsRatio_working_3-way'!Y75)/3)</f>
        <v>-4.1935020289764202E-2</v>
      </c>
      <c r="AJ75" s="11">
        <f>'OddsRatio_working_3-way'!U75/(3*'OddsRatio_working_3-way'!X75^(1/3))*SIN(('OddsRatio_working_3-way'!Y75+2*PI())/3)</f>
        <v>-0.42666002228499111</v>
      </c>
      <c r="AK75" s="11">
        <f>'OddsRatio_working_3-way'!U75/(3*'OddsRatio_working_3-way'!X75^(1/3))*SIN(('OddsRatio_working_3-way'!Y75+4*PI())/3)</f>
        <v>0.46859504257475532</v>
      </c>
      <c r="AL75" s="11">
        <f>'OddsRatio_working_3-way'!Z75+'OddsRatio_working_3-way'!AF75</f>
        <v>1.0337515053803012</v>
      </c>
      <c r="AM75" s="11">
        <f>'OddsRatio_working_3-way'!AA75+'OddsRatio_working_3-way'!AG75</f>
        <v>-0.58950933844845377</v>
      </c>
      <c r="AN75" s="11">
        <f>'OddsRatio_working_3-way'!AB75+'OddsRatio_working_3-way'!AH75</f>
        <v>-0.44424216693184743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1.0337515053803012</v>
      </c>
      <c r="AS75" s="11">
        <f>IF(('OddsRatio_working_3-way'!X75=0),IF(Q75&gt;0,-Q75^(1/3),(-Q75)^(1/3)),'OddsRatio_working_3-way'!AM75-'OddsRatio_working_3-way'!R75/3)</f>
        <v>-0.58950933844845377</v>
      </c>
      <c r="AT75" s="11">
        <f>IF(('OddsRatio_working_3-way'!X75=0),IF(Q75&gt;0,-Q75^(1/3),(-Q75)^(1/3)),'OddsRatio_working_3-way'!AN75-'OddsRatio_working_3-way'!R75/3)</f>
        <v>-0.44424216693184743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9">
        <f t="shared" si="26"/>
        <v>0.19701379191279755</v>
      </c>
      <c r="E76" s="9">
        <f t="shared" si="27"/>
        <v>0.25017468005687715</v>
      </c>
      <c r="F76" s="9">
        <f t="shared" si="28"/>
        <v>0.55281152803032507</v>
      </c>
      <c r="G76" s="9">
        <f t="shared" si="29"/>
        <v>1.0370958721682544</v>
      </c>
      <c r="H76" s="9">
        <f t="shared" si="30"/>
        <v>5.0757867776212393</v>
      </c>
      <c r="I76" s="9">
        <f t="shared" si="31"/>
        <v>3.997207070566255</v>
      </c>
      <c r="J76" s="9">
        <f t="shared" si="32"/>
        <v>1.8089347802912386</v>
      </c>
      <c r="K76" s="11">
        <f t="shared" si="33"/>
        <v>0.20283975659229211</v>
      </c>
      <c r="L76" s="11">
        <f t="shared" si="34"/>
        <v>0.25706940874035988</v>
      </c>
      <c r="M76" s="11">
        <f t="shared" si="35"/>
        <v>0.5617977528089888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-0.25951858997279886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0.22263686059059823</v>
      </c>
      <c r="Q76" s="11">
        <f>2*'OddsRatio_working_3-way'!K76*'OddsRatio_working_3-way'!L76*'OddsRatio_working_3-way'!M76</f>
        <v>5.8588647523841637E-2</v>
      </c>
      <c r="R76" s="11">
        <f t="shared" si="36"/>
        <v>0</v>
      </c>
      <c r="S76" s="11">
        <f t="shared" si="37"/>
        <v>-0.85788405606678753</v>
      </c>
      <c r="T76" s="11">
        <f t="shared" si="38"/>
        <v>-0.22575896212283883</v>
      </c>
      <c r="U76" s="11">
        <f>'OddsRatio_working_3-way'!S76-'OddsRatio_working_3-way'!R76^2/3</f>
        <v>-0.85788405606678753</v>
      </c>
      <c r="V76" s="11">
        <f>'OddsRatio_working_3-way'!S76*'OddsRatio_working_3-way'!R76/3-2*'OddsRatio_working_3-way'!R76^3/27-'OddsRatio_working_3-way'!T76</f>
        <v>0.22575896212283883</v>
      </c>
      <c r="W76" s="11">
        <f>'OddsRatio_working_3-way'!V76^2+4*'OddsRatio_working_3-way'!U76^3/27</f>
        <v>-4.2569585147405865E-2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0.15291884622749025</v>
      </c>
      <c r="Y76" s="11">
        <f>IF('OddsRatio_working_3-way'!W76&gt;=0,IF('OddsRatio_working_3-way'!V76+SQRT('OddsRatio_working_3-way'!W76)&gt;0,0,PI()),ACOS('OddsRatio_working_3-way'!V76/(2*'OddsRatio_working_3-way'!X76)))</f>
        <v>0.740448714492146</v>
      </c>
      <c r="Z76" s="11">
        <f>'OddsRatio_working_3-way'!X76^(1/3)*COS('OddsRatio_working_3-way'!Y76/3)</f>
        <v>0.5185479360841273</v>
      </c>
      <c r="AA76" s="11">
        <f>'OddsRatio_working_3-way'!X76^(1/3)*COS(('OddsRatio_working_3-way'!Y76+2*PI())/3)</f>
        <v>-0.37242007934893001</v>
      </c>
      <c r="AB76" s="11">
        <f>'OddsRatio_working_3-way'!X76^(1/3)*COS(('OddsRatio_working_3-way'!Y76+4*PI())/3)</f>
        <v>-0.14612785673519715</v>
      </c>
      <c r="AC76" s="11">
        <f>'OddsRatio_working_3-way'!X76^(1/3)*SIN('OddsRatio_working_3-way'!Y76/3)</f>
        <v>0.13064987564155733</v>
      </c>
      <c r="AD76" s="11">
        <f>'OddsRatio_working_3-way'!X76^(1/3)*SIN(('OddsRatio_working_3-way'!Y76+2*PI())/3)</f>
        <v>0.38375074790806496</v>
      </c>
      <c r="AE76" s="11">
        <f>'OddsRatio_working_3-way'!X76^(1/3)*SIN(('OddsRatio_working_3-way'!Y76+4*PI())/3)</f>
        <v>-0.51440062354962235</v>
      </c>
      <c r="AF76" s="11">
        <f>-'OddsRatio_working_3-way'!U76/(3*'OddsRatio_working_3-way'!X76^(1/3))*COS(('OddsRatio_working_3-way'!Y76)/3)</f>
        <v>0.51854793608412719</v>
      </c>
      <c r="AG76" s="11">
        <f>-'OddsRatio_working_3-way'!U76/(3*'OddsRatio_working_3-way'!X76^(1/3))*COS(('OddsRatio_working_3-way'!Y76+2*PI())/3)</f>
        <v>-0.37242007934892996</v>
      </c>
      <c r="AH76" s="11">
        <f>-'OddsRatio_working_3-way'!U76/(3*'OddsRatio_working_3-way'!X76^(1/3))*COS(('OddsRatio_working_3-way'!Y76+4*PI())/3)</f>
        <v>-0.14612785673519713</v>
      </c>
      <c r="AI76" s="11">
        <f>'OddsRatio_working_3-way'!U76/(3*'OddsRatio_working_3-way'!X76^(1/3))*SIN(('OddsRatio_working_3-way'!Y76)/3)</f>
        <v>-0.13064987564155731</v>
      </c>
      <c r="AJ76" s="11">
        <f>'OddsRatio_working_3-way'!U76/(3*'OddsRatio_working_3-way'!X76^(1/3))*SIN(('OddsRatio_working_3-way'!Y76+2*PI())/3)</f>
        <v>-0.38375074790806485</v>
      </c>
      <c r="AK76" s="11">
        <f>'OddsRatio_working_3-way'!U76/(3*'OddsRatio_working_3-way'!X76^(1/3))*SIN(('OddsRatio_working_3-way'!Y76+4*PI())/3)</f>
        <v>0.51440062354962224</v>
      </c>
      <c r="AL76" s="11">
        <f>'OddsRatio_working_3-way'!Z76+'OddsRatio_working_3-way'!AF76</f>
        <v>1.0370958721682544</v>
      </c>
      <c r="AM76" s="11">
        <f>'OddsRatio_working_3-way'!AA76+'OddsRatio_working_3-way'!AG76</f>
        <v>-0.74484015869785991</v>
      </c>
      <c r="AN76" s="11">
        <f>'OddsRatio_working_3-way'!AB76+'OddsRatio_working_3-way'!AH76</f>
        <v>-0.29225571347039425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1.0370958721682544</v>
      </c>
      <c r="AS76" s="11">
        <f>IF(('OddsRatio_working_3-way'!X76=0),IF(Q76&gt;0,-Q76^(1/3),(-Q76)^(1/3)),'OddsRatio_working_3-way'!AM76-'OddsRatio_working_3-way'!R76/3)</f>
        <v>-0.74484015869785991</v>
      </c>
      <c r="AT76" s="11">
        <f>IF(('OddsRatio_working_3-way'!X76=0),IF(Q76&gt;0,-Q76^(1/3),(-Q76)^(1/3)),'OddsRatio_working_3-way'!AN76-'OddsRatio_working_3-way'!R76/3)</f>
        <v>-0.29225571347039425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9">
        <f t="shared" si="26"/>
        <v>0.26252396644337661</v>
      </c>
      <c r="E77" s="9">
        <f t="shared" si="27"/>
        <v>0.29900527149298106</v>
      </c>
      <c r="F77" s="9">
        <f t="shared" si="28"/>
        <v>0.43847076206364216</v>
      </c>
      <c r="G77" s="9">
        <f t="shared" si="29"/>
        <v>1.0327853047596509</v>
      </c>
      <c r="H77" s="9">
        <f t="shared" si="30"/>
        <v>3.8091760289462502</v>
      </c>
      <c r="I77" s="9">
        <f t="shared" si="31"/>
        <v>3.3444226418044081</v>
      </c>
      <c r="J77" s="9">
        <f t="shared" si="32"/>
        <v>2.2806537779019669</v>
      </c>
      <c r="K77" s="11">
        <f t="shared" si="33"/>
        <v>0.26881720430107525</v>
      </c>
      <c r="L77" s="11">
        <f t="shared" si="34"/>
        <v>0.3058103975535168</v>
      </c>
      <c r="M77" s="11">
        <f t="shared" si="35"/>
        <v>0.4464285714285714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-0.28098150575214786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0.22863848607411791</v>
      </c>
      <c r="Q77" s="11">
        <f>2*'OddsRatio_working_3-way'!K77*'OddsRatio_working_3-way'!L77*'OddsRatio_working_3-way'!M77</f>
        <v>7.3399192961193543E-2</v>
      </c>
      <c r="R77" s="11">
        <f t="shared" si="36"/>
        <v>0</v>
      </c>
      <c r="S77" s="11">
        <f t="shared" si="37"/>
        <v>-0.81371364802848833</v>
      </c>
      <c r="T77" s="11">
        <f t="shared" si="38"/>
        <v>-0.26122428508137663</v>
      </c>
      <c r="U77" s="11">
        <f>'OddsRatio_working_3-way'!S77-'OddsRatio_working_3-way'!R77^2/3</f>
        <v>-0.81371364802848833</v>
      </c>
      <c r="V77" s="11">
        <f>'OddsRatio_working_3-way'!S77*'OddsRatio_working_3-way'!R77/3-2*'OddsRatio_working_3-way'!R77^3/27-'OddsRatio_working_3-way'!T77</f>
        <v>0.26122428508137663</v>
      </c>
      <c r="W77" s="11">
        <f>'OddsRatio_working_3-way'!V77^2+4*'OddsRatio_working_3-way'!U77^3/27</f>
        <v>-1.1581745061731E-2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0.14126205451040924</v>
      </c>
      <c r="Y77" s="11">
        <f>IF('OddsRatio_working_3-way'!W77&gt;=0,IF('OddsRatio_working_3-way'!V77+SQRT('OddsRatio_working_3-way'!W77)&gt;0,0,PI()),ACOS('OddsRatio_working_3-way'!V77/(2*'OddsRatio_working_3-way'!X77)))</f>
        <v>0.39078893751464827</v>
      </c>
      <c r="Z77" s="11">
        <f>'OddsRatio_working_3-way'!X77^(1/3)*COS('OddsRatio_working_3-way'!Y77/3)</f>
        <v>0.51639265237982546</v>
      </c>
      <c r="AA77" s="11">
        <f>'OddsRatio_working_3-way'!X77^(1/3)*COS(('OddsRatio_working_3-way'!Y77+2*PI())/3)</f>
        <v>-0.31678287271058303</v>
      </c>
      <c r="AB77" s="11">
        <f>'OddsRatio_working_3-way'!X77^(1/3)*COS(('OddsRatio_working_3-way'!Y77+4*PI())/3)</f>
        <v>-0.19960977966924257</v>
      </c>
      <c r="AC77" s="11">
        <f>'OddsRatio_working_3-way'!X77^(1/3)*SIN('OddsRatio_working_3-way'!Y77/3)</f>
        <v>6.7649916809199212E-2</v>
      </c>
      <c r="AD77" s="11">
        <f>'OddsRatio_working_3-way'!X77^(1/3)*SIN(('OddsRatio_working_3-way'!Y77+2*PI())/3)</f>
        <v>0.41338419688395611</v>
      </c>
      <c r="AE77" s="11">
        <f>'OddsRatio_working_3-way'!X77^(1/3)*SIN(('OddsRatio_working_3-way'!Y77+4*PI())/3)</f>
        <v>-0.48103411369315507</v>
      </c>
      <c r="AF77" s="11">
        <f>-'OddsRatio_working_3-way'!U77/(3*'OddsRatio_working_3-way'!X77^(1/3))*COS(('OddsRatio_working_3-way'!Y77)/3)</f>
        <v>0.51639265237982535</v>
      </c>
      <c r="AG77" s="11">
        <f>-'OddsRatio_working_3-way'!U77/(3*'OddsRatio_working_3-way'!X77^(1/3))*COS(('OddsRatio_working_3-way'!Y77+2*PI())/3)</f>
        <v>-0.31678287271058297</v>
      </c>
      <c r="AH77" s="11">
        <f>-'OddsRatio_working_3-way'!U77/(3*'OddsRatio_working_3-way'!X77^(1/3))*COS(('OddsRatio_working_3-way'!Y77+4*PI())/3)</f>
        <v>-0.19960977966924254</v>
      </c>
      <c r="AI77" s="11">
        <f>'OddsRatio_working_3-way'!U77/(3*'OddsRatio_working_3-way'!X77^(1/3))*SIN(('OddsRatio_working_3-way'!Y77)/3)</f>
        <v>-6.7649916809199198E-2</v>
      </c>
      <c r="AJ77" s="11">
        <f>'OddsRatio_working_3-way'!U77/(3*'OddsRatio_working_3-way'!X77^(1/3))*SIN(('OddsRatio_working_3-way'!Y77+2*PI())/3)</f>
        <v>-0.41338419688395606</v>
      </c>
      <c r="AK77" s="11">
        <f>'OddsRatio_working_3-way'!U77/(3*'OddsRatio_working_3-way'!X77^(1/3))*SIN(('OddsRatio_working_3-way'!Y77+4*PI())/3)</f>
        <v>0.48103411369315496</v>
      </c>
      <c r="AL77" s="11">
        <f>'OddsRatio_working_3-way'!Z77+'OddsRatio_working_3-way'!AF77</f>
        <v>1.0327853047596509</v>
      </c>
      <c r="AM77" s="11">
        <f>'OddsRatio_working_3-way'!AA77+'OddsRatio_working_3-way'!AG77</f>
        <v>-0.63356574542116606</v>
      </c>
      <c r="AN77" s="11">
        <f>'OddsRatio_working_3-way'!AB77+'OddsRatio_working_3-way'!AH77</f>
        <v>-0.39921955933848507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1.0327853047596509</v>
      </c>
      <c r="AS77" s="11">
        <f>IF(('OddsRatio_working_3-way'!X77=0),IF(Q77&gt;0,-Q77^(1/3),(-Q77)^(1/3)),'OddsRatio_working_3-way'!AM77-'OddsRatio_working_3-way'!R77/3)</f>
        <v>-0.63356574542116606</v>
      </c>
      <c r="AT77" s="11">
        <f>IF(('OddsRatio_working_3-way'!X77=0),IF(Q77&gt;0,-Q77^(1/3),(-Q77)^(1/3)),'OddsRatio_working_3-way'!AN77-'OddsRatio_working_3-way'!R77/3)</f>
        <v>-0.39921955933848507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9">
        <f t="shared" si="26"/>
        <v>0.25745655968067238</v>
      </c>
      <c r="E78" s="9">
        <f t="shared" si="27"/>
        <v>0.22993817284969661</v>
      </c>
      <c r="F78" s="9">
        <f t="shared" si="28"/>
        <v>0.51260526746963109</v>
      </c>
      <c r="G78" s="9">
        <f t="shared" si="29"/>
        <v>1.0564653490292208</v>
      </c>
      <c r="H78" s="9">
        <f t="shared" si="30"/>
        <v>3.8841504028497722</v>
      </c>
      <c r="I78" s="9">
        <f t="shared" si="31"/>
        <v>4.3489951564226299</v>
      </c>
      <c r="J78" s="9">
        <f t="shared" si="32"/>
        <v>1.950818814126299</v>
      </c>
      <c r="K78" s="11">
        <f t="shared" si="33"/>
        <v>0.26809651474530832</v>
      </c>
      <c r="L78" s="11">
        <f t="shared" si="34"/>
        <v>0.23980815347721823</v>
      </c>
      <c r="M78" s="11">
        <f t="shared" si="35"/>
        <v>0.52631578947368418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-0.2635517661784218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0.23009671844857965</v>
      </c>
      <c r="Q78" s="11">
        <f>2*'OddsRatio_working_3-way'!K78*'OddsRatio_working_3-way'!L78*'OddsRatio_working_3-way'!M78</f>
        <v>6.7675505426052843E-2</v>
      </c>
      <c r="R78" s="11">
        <f t="shared" si="36"/>
        <v>0</v>
      </c>
      <c r="S78" s="11">
        <f t="shared" si="37"/>
        <v>-0.87306080996932711</v>
      </c>
      <c r="T78" s="11">
        <f t="shared" si="38"/>
        <v>-0.25678259116744917</v>
      </c>
      <c r="U78" s="11">
        <f>'OddsRatio_working_3-way'!S78-'OddsRatio_working_3-way'!R78^2/3</f>
        <v>-0.87306080996932711</v>
      </c>
      <c r="V78" s="11">
        <f>'OddsRatio_working_3-way'!S78*'OddsRatio_working_3-way'!R78/3-2*'OddsRatio_working_3-way'!R78^3/27-'OddsRatio_working_3-way'!T78</f>
        <v>0.25678259116744917</v>
      </c>
      <c r="W78" s="11">
        <f>'OddsRatio_working_3-way'!V78^2+4*'OddsRatio_working_3-way'!U78^3/27</f>
        <v>-3.2651984104181034E-2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0.156994652162781</v>
      </c>
      <c r="Y78" s="11">
        <f>IF('OddsRatio_working_3-way'!W78&gt;=0,IF('OddsRatio_working_3-way'!V78+SQRT('OddsRatio_working_3-way'!W78)&gt;0,0,PI()),ACOS('OddsRatio_working_3-way'!V78/(2*'OddsRatio_working_3-way'!X78)))</f>
        <v>0.6132066709602173</v>
      </c>
      <c r="Z78" s="11">
        <f>'OddsRatio_working_3-way'!X78^(1/3)*COS('OddsRatio_working_3-way'!Y78/3)</f>
        <v>0.52823267451461042</v>
      </c>
      <c r="AA78" s="11">
        <f>'OddsRatio_working_3-way'!X78^(1/3)*COS(('OddsRatio_working_3-way'!Y78+2*PI())/3)</f>
        <v>-0.35894715331246746</v>
      </c>
      <c r="AB78" s="11">
        <f>'OddsRatio_working_3-way'!X78^(1/3)*COS(('OddsRatio_working_3-way'!Y78+4*PI())/3)</f>
        <v>-0.16928552120214307</v>
      </c>
      <c r="AC78" s="11">
        <f>'OddsRatio_working_3-way'!X78^(1/3)*SIN('OddsRatio_working_3-way'!Y78/3)</f>
        <v>0.10950119435383961</v>
      </c>
      <c r="AD78" s="11">
        <f>'OddsRatio_working_3-way'!X78^(1/3)*SIN(('OddsRatio_working_3-way'!Y78+2*PI())/3)</f>
        <v>0.40271231806172963</v>
      </c>
      <c r="AE78" s="11">
        <f>'OddsRatio_working_3-way'!X78^(1/3)*SIN(('OddsRatio_working_3-way'!Y78+4*PI())/3)</f>
        <v>-0.51221351241556923</v>
      </c>
      <c r="AF78" s="11">
        <f>-'OddsRatio_working_3-way'!U78/(3*'OddsRatio_working_3-way'!X78^(1/3))*COS(('OddsRatio_working_3-way'!Y78)/3)</f>
        <v>0.52823267451461042</v>
      </c>
      <c r="AG78" s="11">
        <f>-'OddsRatio_working_3-way'!U78/(3*'OddsRatio_working_3-way'!X78^(1/3))*COS(('OddsRatio_working_3-way'!Y78+2*PI())/3)</f>
        <v>-0.35894715331246746</v>
      </c>
      <c r="AH78" s="11">
        <f>-'OddsRatio_working_3-way'!U78/(3*'OddsRatio_working_3-way'!X78^(1/3))*COS(('OddsRatio_working_3-way'!Y78+4*PI())/3)</f>
        <v>-0.16928552120214307</v>
      </c>
      <c r="AI78" s="11">
        <f>'OddsRatio_working_3-way'!U78/(3*'OddsRatio_working_3-way'!X78^(1/3))*SIN(('OddsRatio_working_3-way'!Y78)/3)</f>
        <v>-0.10950119435383961</v>
      </c>
      <c r="AJ78" s="11">
        <f>'OddsRatio_working_3-way'!U78/(3*'OddsRatio_working_3-way'!X78^(1/3))*SIN(('OddsRatio_working_3-way'!Y78+2*PI())/3)</f>
        <v>-0.40271231806172963</v>
      </c>
      <c r="AK78" s="11">
        <f>'OddsRatio_working_3-way'!U78/(3*'OddsRatio_working_3-way'!X78^(1/3))*SIN(('OddsRatio_working_3-way'!Y78+4*PI())/3)</f>
        <v>0.51221351241556923</v>
      </c>
      <c r="AL78" s="11">
        <f>'OddsRatio_working_3-way'!Z78+'OddsRatio_working_3-way'!AF78</f>
        <v>1.0564653490292208</v>
      </c>
      <c r="AM78" s="11">
        <f>'OddsRatio_working_3-way'!AA78+'OddsRatio_working_3-way'!AG78</f>
        <v>-0.71789430662493492</v>
      </c>
      <c r="AN78" s="11">
        <f>'OddsRatio_working_3-way'!AB78+'OddsRatio_working_3-way'!AH78</f>
        <v>-0.33857104240428615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1.0564653490292208</v>
      </c>
      <c r="AS78" s="11">
        <f>IF(('OddsRatio_working_3-way'!X78=0),IF(Q78&gt;0,-Q78^(1/3),(-Q78)^(1/3)),'OddsRatio_working_3-way'!AM78-'OddsRatio_working_3-way'!R78/3)</f>
        <v>-0.71789430662493492</v>
      </c>
      <c r="AT78" s="11">
        <f>IF(('OddsRatio_working_3-way'!X78=0),IF(Q78&gt;0,-Q78^(1/3),(-Q78)^(1/3)),'OddsRatio_working_3-way'!AN78-'OddsRatio_working_3-way'!R78/3)</f>
        <v>-0.33857104240428615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9">
        <f t="shared" si="26"/>
        <v>0.48252164475586973</v>
      </c>
      <c r="E79" s="9">
        <f t="shared" si="27"/>
        <v>0.27912495898069961</v>
      </c>
      <c r="F79" s="9">
        <f t="shared" si="28"/>
        <v>0.23835339626343083</v>
      </c>
      <c r="G79" s="9">
        <f t="shared" si="29"/>
        <v>1.0943325418518259</v>
      </c>
      <c r="H79" s="9">
        <f t="shared" si="30"/>
        <v>2.0724458910147892</v>
      </c>
      <c r="I79" s="9">
        <f t="shared" si="31"/>
        <v>3.5826247987703099</v>
      </c>
      <c r="J79" s="9">
        <f t="shared" si="32"/>
        <v>4.1954510222073313</v>
      </c>
      <c r="K79" s="11">
        <f t="shared" si="33"/>
        <v>0.50505050505050508</v>
      </c>
      <c r="L79" s="11">
        <f t="shared" si="34"/>
        <v>0.29761904761904762</v>
      </c>
      <c r="M79" s="11">
        <f t="shared" si="35"/>
        <v>0.25510204081632654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-0.25895863395863405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0.2400400997339773</v>
      </c>
      <c r="Q79" s="11">
        <f>2*'OddsRatio_working_3-way'!K79*'OddsRatio_working_3-way'!L79*'OddsRatio_working_3-way'!M79</f>
        <v>7.6690127710535877E-2</v>
      </c>
      <c r="R79" s="11">
        <f t="shared" si="36"/>
        <v>0</v>
      </c>
      <c r="S79" s="11">
        <f t="shared" si="37"/>
        <v>-0.9269437981833083</v>
      </c>
      <c r="T79" s="11">
        <f t="shared" si="38"/>
        <v>-0.29614817833332535</v>
      </c>
      <c r="U79" s="11">
        <f>'OddsRatio_working_3-way'!S79-'OddsRatio_working_3-way'!R79^2/3</f>
        <v>-0.9269437981833083</v>
      </c>
      <c r="V79" s="11">
        <f>'OddsRatio_working_3-way'!S79*'OddsRatio_working_3-way'!R79/3-2*'OddsRatio_working_3-way'!R79^3/27-'OddsRatio_working_3-way'!T79</f>
        <v>0.29614817833332535</v>
      </c>
      <c r="W79" s="11">
        <f>'OddsRatio_working_3-way'!V79^2+4*'OddsRatio_working_3-way'!U79^3/27</f>
        <v>-3.0289308948549865E-2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0.17175058404463792</v>
      </c>
      <c r="Y79" s="11">
        <f>IF('OddsRatio_working_3-way'!W79&gt;=0,IF('OddsRatio_working_3-way'!V79+SQRT('OddsRatio_working_3-way'!W79)&gt;0,0,PI()),ACOS('OddsRatio_working_3-way'!V79/(2*'OddsRatio_working_3-way'!X79)))</f>
        <v>0.53130609736720547</v>
      </c>
      <c r="Z79" s="11">
        <f>'OddsRatio_working_3-way'!X79^(1/3)*COS('OddsRatio_working_3-way'!Y79/3)</f>
        <v>0.54716627092591297</v>
      </c>
      <c r="AA79" s="11">
        <f>'OddsRatio_working_3-way'!X79^(1/3)*COS(('OddsRatio_working_3-way'!Y79+2*PI())/3)</f>
        <v>-0.35839323814300189</v>
      </c>
      <c r="AB79" s="11">
        <f>'OddsRatio_working_3-way'!X79^(1/3)*COS(('OddsRatio_working_3-way'!Y79+4*PI())/3)</f>
        <v>-0.18877303278291124</v>
      </c>
      <c r="AC79" s="11">
        <f>'OddsRatio_working_3-way'!X79^(1/3)*SIN('OddsRatio_working_3-way'!Y79/3)</f>
        <v>9.7930271224647952E-2</v>
      </c>
      <c r="AD79" s="11">
        <f>'OddsRatio_working_3-way'!X79^(1/3)*SIN(('OddsRatio_working_3-way'!Y79+2*PI())/3)</f>
        <v>0.42489475510351532</v>
      </c>
      <c r="AE79" s="11">
        <f>'OddsRatio_working_3-way'!X79^(1/3)*SIN(('OddsRatio_working_3-way'!Y79+4*PI())/3)</f>
        <v>-0.5228250263281633</v>
      </c>
      <c r="AF79" s="11">
        <f>-'OddsRatio_working_3-way'!U79/(3*'OddsRatio_working_3-way'!X79^(1/3))*COS(('OddsRatio_working_3-way'!Y79)/3)</f>
        <v>0.54716627092591297</v>
      </c>
      <c r="AG79" s="11">
        <f>-'OddsRatio_working_3-way'!U79/(3*'OddsRatio_working_3-way'!X79^(1/3))*COS(('OddsRatio_working_3-way'!Y79+2*PI())/3)</f>
        <v>-0.35839323814300189</v>
      </c>
      <c r="AH79" s="11">
        <f>-'OddsRatio_working_3-way'!U79/(3*'OddsRatio_working_3-way'!X79^(1/3))*COS(('OddsRatio_working_3-way'!Y79+4*PI())/3)</f>
        <v>-0.18877303278291124</v>
      </c>
      <c r="AI79" s="11">
        <f>'OddsRatio_working_3-way'!U79/(3*'OddsRatio_working_3-way'!X79^(1/3))*SIN(('OddsRatio_working_3-way'!Y79)/3)</f>
        <v>-9.7930271224647952E-2</v>
      </c>
      <c r="AJ79" s="11">
        <f>'OddsRatio_working_3-way'!U79/(3*'OddsRatio_working_3-way'!X79^(1/3))*SIN(('OddsRatio_working_3-way'!Y79+2*PI())/3)</f>
        <v>-0.42489475510351532</v>
      </c>
      <c r="AK79" s="11">
        <f>'OddsRatio_working_3-way'!U79/(3*'OddsRatio_working_3-way'!X79^(1/3))*SIN(('OddsRatio_working_3-way'!Y79+4*PI())/3)</f>
        <v>0.5228250263281633</v>
      </c>
      <c r="AL79" s="11">
        <f>'OddsRatio_working_3-way'!Z79+'OddsRatio_working_3-way'!AF79</f>
        <v>1.0943325418518259</v>
      </c>
      <c r="AM79" s="11">
        <f>'OddsRatio_working_3-way'!AA79+'OddsRatio_working_3-way'!AG79</f>
        <v>-0.71678647628600378</v>
      </c>
      <c r="AN79" s="11">
        <f>'OddsRatio_working_3-way'!AB79+'OddsRatio_working_3-way'!AH79</f>
        <v>-0.37754606556582249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1.0943325418518259</v>
      </c>
      <c r="AS79" s="11">
        <f>IF(('OddsRatio_working_3-way'!X79=0),IF(Q79&gt;0,-Q79^(1/3),(-Q79)^(1/3)),'OddsRatio_working_3-way'!AM79-'OddsRatio_working_3-way'!R79/3)</f>
        <v>-0.71678647628600378</v>
      </c>
      <c r="AT79" s="11">
        <f>IF(('OddsRatio_working_3-way'!X79=0),IF(Q79&gt;0,-Q79^(1/3),(-Q79)^(1/3)),'OddsRatio_working_3-way'!AN79-'OddsRatio_working_3-way'!R79/3)</f>
        <v>-0.37754606556582249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9">
        <f t="shared" si="26"/>
        <v>0.24751576699126773</v>
      </c>
      <c r="E80" s="9">
        <f t="shared" si="27"/>
        <v>0.28609704172381462</v>
      </c>
      <c r="F80" s="9">
        <f t="shared" si="28"/>
        <v>0.4663871912849174</v>
      </c>
      <c r="G80" s="9">
        <f t="shared" si="29"/>
        <v>1.0896583020786321</v>
      </c>
      <c r="H80" s="9">
        <f t="shared" si="30"/>
        <v>4.0401466627993834</v>
      </c>
      <c r="I80" s="9">
        <f t="shared" si="31"/>
        <v>3.4953175117600677</v>
      </c>
      <c r="J80" s="9">
        <f t="shared" si="32"/>
        <v>2.1441412171825638</v>
      </c>
      <c r="K80" s="11">
        <f t="shared" si="33"/>
        <v>0.26385224274406333</v>
      </c>
      <c r="L80" s="11">
        <f t="shared" si="34"/>
        <v>0.303951367781155</v>
      </c>
      <c r="M80" s="11">
        <f t="shared" si="35"/>
        <v>0.48780487804878053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-0.2624460348909331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0.23981232827060689</v>
      </c>
      <c r="Q80" s="11">
        <f>2*'OddsRatio_working_3-way'!K80*'OddsRatio_working_3-way'!L80*'OddsRatio_working_3-way'!M80</f>
        <v>7.8242195194325251E-2</v>
      </c>
      <c r="R80" s="11">
        <f t="shared" si="36"/>
        <v>0</v>
      </c>
      <c r="S80" s="11">
        <f t="shared" si="37"/>
        <v>-0.91375862611247949</v>
      </c>
      <c r="T80" s="11">
        <f t="shared" si="38"/>
        <v>-0.29812679481646964</v>
      </c>
      <c r="U80" s="11">
        <f>'OddsRatio_working_3-way'!S80-'OddsRatio_working_3-way'!R80^2/3</f>
        <v>-0.91375862611247949</v>
      </c>
      <c r="V80" s="11">
        <f>'OddsRatio_working_3-way'!S80*'OddsRatio_working_3-way'!R80/3-2*'OddsRatio_working_3-way'!R80^3/27-'OddsRatio_working_3-way'!T80</f>
        <v>0.29812679481646964</v>
      </c>
      <c r="W80" s="11">
        <f>'OddsRatio_working_3-way'!V80^2+4*'OddsRatio_working_3-way'!U80^3/27</f>
        <v>-2.414962538255512E-2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0.16809908623345973</v>
      </c>
      <c r="Y80" s="11">
        <f>IF('OddsRatio_working_3-way'!W80&gt;=0,IF('OddsRatio_working_3-way'!V80+SQRT('OddsRatio_working_3-way'!W80)&gt;0,0,PI()),ACOS('OddsRatio_working_3-way'!V80/(2*'OddsRatio_working_3-way'!X80)))</f>
        <v>0.48051039433673814</v>
      </c>
      <c r="Z80" s="11">
        <f>'OddsRatio_working_3-way'!X80^(1/3)*COS('OddsRatio_working_3-way'!Y80/3)</f>
        <v>0.54482915103931606</v>
      </c>
      <c r="AA80" s="11">
        <f>'OddsRatio_working_3-way'!X80^(1/3)*COS(('OddsRatio_working_3-way'!Y80+2*PI())/3)</f>
        <v>-0.34864156326975543</v>
      </c>
      <c r="AB80" s="11">
        <f>'OddsRatio_working_3-way'!X80^(1/3)*COS(('OddsRatio_working_3-way'!Y80+4*PI())/3)</f>
        <v>-0.19618758776956075</v>
      </c>
      <c r="AC80" s="11">
        <f>'OddsRatio_working_3-way'!X80^(1/3)*SIN('OddsRatio_working_3-way'!Y80/3)</f>
        <v>8.8019343794066049E-2</v>
      </c>
      <c r="AD80" s="11">
        <f>'OddsRatio_working_3-way'!X80^(1/3)*SIN(('OddsRatio_working_3-way'!Y80+2*PI())/3)</f>
        <v>0.42782621362532353</v>
      </c>
      <c r="AE80" s="11">
        <f>'OddsRatio_working_3-way'!X80^(1/3)*SIN(('OddsRatio_working_3-way'!Y80+4*PI())/3)</f>
        <v>-0.51584555741938953</v>
      </c>
      <c r="AF80" s="11">
        <f>-'OddsRatio_working_3-way'!U80/(3*'OddsRatio_working_3-way'!X80^(1/3))*COS(('OddsRatio_working_3-way'!Y80)/3)</f>
        <v>0.54482915103931606</v>
      </c>
      <c r="AG80" s="11">
        <f>-'OddsRatio_working_3-way'!U80/(3*'OddsRatio_working_3-way'!X80^(1/3))*COS(('OddsRatio_working_3-way'!Y80+2*PI())/3)</f>
        <v>-0.34864156326975543</v>
      </c>
      <c r="AH80" s="11">
        <f>-'OddsRatio_working_3-way'!U80/(3*'OddsRatio_working_3-way'!X80^(1/3))*COS(('OddsRatio_working_3-way'!Y80+4*PI())/3)</f>
        <v>-0.19618758776956075</v>
      </c>
      <c r="AI80" s="11">
        <f>'OddsRatio_working_3-way'!U80/(3*'OddsRatio_working_3-way'!X80^(1/3))*SIN(('OddsRatio_working_3-way'!Y80)/3)</f>
        <v>-8.8019343794066049E-2</v>
      </c>
      <c r="AJ80" s="11">
        <f>'OddsRatio_working_3-way'!U80/(3*'OddsRatio_working_3-way'!X80^(1/3))*SIN(('OddsRatio_working_3-way'!Y80+2*PI())/3)</f>
        <v>-0.42782621362532353</v>
      </c>
      <c r="AK80" s="11">
        <f>'OddsRatio_working_3-way'!U80/(3*'OddsRatio_working_3-way'!X80^(1/3))*SIN(('OddsRatio_working_3-way'!Y80+4*PI())/3)</f>
        <v>0.51584555741938953</v>
      </c>
      <c r="AL80" s="11">
        <f>'OddsRatio_working_3-way'!Z80+'OddsRatio_working_3-way'!AF80</f>
        <v>1.0896583020786321</v>
      </c>
      <c r="AM80" s="11">
        <f>'OddsRatio_working_3-way'!AA80+'OddsRatio_working_3-way'!AG80</f>
        <v>-0.69728312653951086</v>
      </c>
      <c r="AN80" s="11">
        <f>'OddsRatio_working_3-way'!AB80+'OddsRatio_working_3-way'!AH80</f>
        <v>-0.39237517553912149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1.0896583020786321</v>
      </c>
      <c r="AS80" s="11">
        <f>IF(('OddsRatio_working_3-way'!X80=0),IF(Q80&gt;0,-Q80^(1/3),(-Q80)^(1/3)),'OddsRatio_working_3-way'!AM80-'OddsRatio_working_3-way'!R80/3)</f>
        <v>-0.69728312653951086</v>
      </c>
      <c r="AT80" s="11">
        <f>IF(('OddsRatio_working_3-way'!X80=0),IF(Q80&gt;0,-Q80^(1/3),(-Q80)^(1/3)),'OddsRatio_working_3-way'!AN80-'OddsRatio_working_3-way'!R80/3)</f>
        <v>-0.39237517553912149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9">
        <f t="shared" si="26"/>
        <v>0.41445220991061515</v>
      </c>
      <c r="E81" s="9">
        <f t="shared" si="27"/>
        <v>0.28486144758346099</v>
      </c>
      <c r="F81" s="9">
        <f t="shared" si="28"/>
        <v>0.30068634250592369</v>
      </c>
      <c r="G81" s="9">
        <f t="shared" si="29"/>
        <v>1.0867872488579007</v>
      </c>
      <c r="H81" s="9">
        <f t="shared" si="30"/>
        <v>2.4128234235152703</v>
      </c>
      <c r="I81" s="9">
        <f t="shared" si="31"/>
        <v>3.5104785448617508</v>
      </c>
      <c r="J81" s="9">
        <f t="shared" si="32"/>
        <v>3.3257247125559068</v>
      </c>
      <c r="K81" s="11">
        <f t="shared" si="33"/>
        <v>0.43478260869565222</v>
      </c>
      <c r="L81" s="11">
        <f t="shared" si="34"/>
        <v>0.30211480362537763</v>
      </c>
      <c r="M81" s="11">
        <f t="shared" si="35"/>
        <v>0.31847133757961782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-0.26883364944810284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0.24053726403294398</v>
      </c>
      <c r="Q81" s="11">
        <f>2*'OddsRatio_working_3-way'!K81*'OddsRatio_working_3-way'!L81*'OddsRatio_working_3-way'!M81</f>
        <v>8.3665135315806605E-2</v>
      </c>
      <c r="R81" s="11">
        <f t="shared" si="36"/>
        <v>0</v>
      </c>
      <c r="S81" s="11">
        <f t="shared" si="37"/>
        <v>-0.89474388539809135</v>
      </c>
      <c r="T81" s="11">
        <f t="shared" si="38"/>
        <v>-0.31121526448629266</v>
      </c>
      <c r="U81" s="11">
        <f>'OddsRatio_working_3-way'!S81-'OddsRatio_working_3-way'!R81^2/3</f>
        <v>-0.89474388539809135</v>
      </c>
      <c r="V81" s="11">
        <f>'OddsRatio_working_3-way'!S81*'OddsRatio_working_3-way'!R81/3-2*'OddsRatio_working_3-way'!R81^3/27-'OddsRatio_working_3-way'!T81</f>
        <v>0.31121526448629266</v>
      </c>
      <c r="W81" s="11">
        <f>'OddsRatio_working_3-way'!V81^2+4*'OddsRatio_working_3-way'!U81^3/27</f>
        <v>-9.2638870778320032E-3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0.1628794246729042</v>
      </c>
      <c r="Y81" s="11">
        <f>IF('OddsRatio_working_3-way'!W81&gt;=0,IF('OddsRatio_working_3-way'!V81+SQRT('OddsRatio_working_3-way'!W81)&gt;0,0,PI()),ACOS('OddsRatio_working_3-way'!V81/(2*'OddsRatio_working_3-way'!X81)))</f>
        <v>0.29993819727127935</v>
      </c>
      <c r="Z81" s="11">
        <f>'OddsRatio_working_3-way'!X81^(1/3)*COS('OddsRatio_working_3-way'!Y81/3)</f>
        <v>0.54339362442895023</v>
      </c>
      <c r="AA81" s="11">
        <f>'OddsRatio_working_3-way'!X81^(1/3)*COS(('OddsRatio_working_3-way'!Y81+2*PI())/3)</f>
        <v>-0.31890378253665946</v>
      </c>
      <c r="AB81" s="11">
        <f>'OddsRatio_working_3-way'!X81^(1/3)*COS(('OddsRatio_working_3-way'!Y81+4*PI())/3)</f>
        <v>-0.22448984189229085</v>
      </c>
      <c r="AC81" s="11">
        <f>'OddsRatio_working_3-way'!X81^(1/3)*SIN('OddsRatio_working_3-way'!Y81/3)</f>
        <v>5.4509914046279577E-2</v>
      </c>
      <c r="AD81" s="11">
        <f>'OddsRatio_working_3-way'!X81^(1/3)*SIN(('OddsRatio_working_3-way'!Y81+2*PI())/3)</f>
        <v>0.44333772598683135</v>
      </c>
      <c r="AE81" s="11">
        <f>'OddsRatio_working_3-way'!X81^(1/3)*SIN(('OddsRatio_working_3-way'!Y81+4*PI())/3)</f>
        <v>-0.49784764003311094</v>
      </c>
      <c r="AF81" s="11">
        <f>-'OddsRatio_working_3-way'!U81/(3*'OddsRatio_working_3-way'!X81^(1/3))*COS(('OddsRatio_working_3-way'!Y81)/3)</f>
        <v>0.54339362442895034</v>
      </c>
      <c r="AG81" s="11">
        <f>-'OddsRatio_working_3-way'!U81/(3*'OddsRatio_working_3-way'!X81^(1/3))*COS(('OddsRatio_working_3-way'!Y81+2*PI())/3)</f>
        <v>-0.31890378253665952</v>
      </c>
      <c r="AH81" s="11">
        <f>-'OddsRatio_working_3-way'!U81/(3*'OddsRatio_working_3-way'!X81^(1/3))*COS(('OddsRatio_working_3-way'!Y81+4*PI())/3)</f>
        <v>-0.2244898418922909</v>
      </c>
      <c r="AI81" s="11">
        <f>'OddsRatio_working_3-way'!U81/(3*'OddsRatio_working_3-way'!X81^(1/3))*SIN(('OddsRatio_working_3-way'!Y81)/3)</f>
        <v>-5.4509914046279584E-2</v>
      </c>
      <c r="AJ81" s="11">
        <f>'OddsRatio_working_3-way'!U81/(3*'OddsRatio_working_3-way'!X81^(1/3))*SIN(('OddsRatio_working_3-way'!Y81+2*PI())/3)</f>
        <v>-0.44333772598683147</v>
      </c>
      <c r="AK81" s="11">
        <f>'OddsRatio_working_3-way'!U81/(3*'OddsRatio_working_3-way'!X81^(1/3))*SIN(('OddsRatio_working_3-way'!Y81+4*PI())/3)</f>
        <v>0.49784764003311105</v>
      </c>
      <c r="AL81" s="11">
        <f>'OddsRatio_working_3-way'!Z81+'OddsRatio_working_3-way'!AF81</f>
        <v>1.0867872488579007</v>
      </c>
      <c r="AM81" s="11">
        <f>'OddsRatio_working_3-way'!AA81+'OddsRatio_working_3-way'!AG81</f>
        <v>-0.63780756507331904</v>
      </c>
      <c r="AN81" s="11">
        <f>'OddsRatio_working_3-way'!AB81+'OddsRatio_working_3-way'!AH81</f>
        <v>-0.44897968378458175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1.0867872488579007</v>
      </c>
      <c r="AS81" s="11">
        <f>IF(('OddsRatio_working_3-way'!X81=0),IF(Q81&gt;0,-Q81^(1/3),(-Q81)^(1/3)),'OddsRatio_working_3-way'!AM81-'OddsRatio_working_3-way'!R81/3)</f>
        <v>-0.63780756507331904</v>
      </c>
      <c r="AT81" s="11">
        <f>IF(('OddsRatio_working_3-way'!X81=0),IF(Q81&gt;0,-Q81^(1/3),(-Q81)^(1/3)),'OddsRatio_working_3-way'!AN81-'OddsRatio_working_3-way'!R81/3)</f>
        <v>-0.44897968378458175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9">
        <f t="shared" si="26"/>
        <v>0.76514575110206473</v>
      </c>
      <c r="E82" s="9">
        <f t="shared" si="27"/>
        <v>0.1524309866870879</v>
      </c>
      <c r="F82" s="9">
        <f t="shared" si="28"/>
        <v>8.242326221084717E-2</v>
      </c>
      <c r="G82" s="9">
        <f t="shared" si="29"/>
        <v>1.1805405328113423</v>
      </c>
      <c r="H82" s="9">
        <f t="shared" si="30"/>
        <v>1.3069405385309492</v>
      </c>
      <c r="I82" s="9">
        <f t="shared" si="31"/>
        <v>6.5603459095414216</v>
      </c>
      <c r="J82" s="9">
        <f t="shared" si="32"/>
        <v>12.13249722441096</v>
      </c>
      <c r="K82" s="11">
        <f t="shared" si="33"/>
        <v>0.79365079365079361</v>
      </c>
      <c r="L82" s="11">
        <f t="shared" si="34"/>
        <v>0.17513134851138354</v>
      </c>
      <c r="M82" s="11">
        <f t="shared" si="35"/>
        <v>9.5877277085330781E-2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-0.15389162517461752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0.19189847802918344</v>
      </c>
      <c r="Q82" s="11">
        <f>2*'OddsRatio_working_3-way'!K82*'OddsRatio_working_3-way'!L82*'OddsRatio_working_3-way'!M82</f>
        <v>2.6652566392942147E-2</v>
      </c>
      <c r="R82" s="11">
        <f t="shared" si="36"/>
        <v>0</v>
      </c>
      <c r="S82" s="11">
        <f t="shared" si="37"/>
        <v>-1.2469715477462817</v>
      </c>
      <c r="T82" s="11">
        <f t="shared" si="38"/>
        <v>-0.17319049274253911</v>
      </c>
      <c r="U82" s="11">
        <f>'OddsRatio_working_3-way'!S82-'OddsRatio_working_3-way'!R82^2/3</f>
        <v>-1.2469715477462817</v>
      </c>
      <c r="V82" s="11">
        <f>'OddsRatio_working_3-way'!S82*'OddsRatio_working_3-way'!R82/3-2*'OddsRatio_working_3-way'!R82^3/27-'OddsRatio_working_3-way'!T82</f>
        <v>0.17319049274253911</v>
      </c>
      <c r="W82" s="11">
        <f>'OddsRatio_working_3-way'!V82^2+4*'OddsRatio_working_3-way'!U82^3/27</f>
        <v>-0.25725890440828164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0.26798034031654505</v>
      </c>
      <c r="Y82" s="11">
        <f>IF('OddsRatio_working_3-way'!W82&gt;=0,IF('OddsRatio_working_3-way'!V82+SQRT('OddsRatio_working_3-way'!W82)&gt;0,0,PI()),ACOS('OddsRatio_working_3-way'!V82/(2*'OddsRatio_working_3-way'!X82)))</f>
        <v>1.2417503913887471</v>
      </c>
      <c r="Z82" s="11">
        <f>'OddsRatio_working_3-way'!X82^(1/3)*COS('OddsRatio_working_3-way'!Y82/3)</f>
        <v>0.59027026640567126</v>
      </c>
      <c r="AA82" s="11">
        <f>'OddsRatio_working_3-way'!X82^(1/3)*COS(('OddsRatio_working_3-way'!Y82+2*PI())/3)</f>
        <v>-0.51969836791547486</v>
      </c>
      <c r="AB82" s="11">
        <f>'OddsRatio_working_3-way'!X82^(1/3)*COS(('OddsRatio_working_3-way'!Y82+4*PI())/3)</f>
        <v>-7.057189849019653E-2</v>
      </c>
      <c r="AC82" s="11">
        <f>'OddsRatio_working_3-way'!X82^(1/3)*SIN('OddsRatio_working_3-way'!Y82/3)</f>
        <v>0.25930328802287095</v>
      </c>
      <c r="AD82" s="11">
        <f>'OddsRatio_working_3-way'!X82^(1/3)*SIN(('OddsRatio_working_3-way'!Y82+2*PI())/3)</f>
        <v>0.38153740179448425</v>
      </c>
      <c r="AE82" s="11">
        <f>'OddsRatio_working_3-way'!X82^(1/3)*SIN(('OddsRatio_working_3-way'!Y82+4*PI())/3)</f>
        <v>-0.64084068981735498</v>
      </c>
      <c r="AF82" s="11">
        <f>-'OddsRatio_working_3-way'!U82/(3*'OddsRatio_working_3-way'!X82^(1/3))*COS(('OddsRatio_working_3-way'!Y82)/3)</f>
        <v>0.59027026640567104</v>
      </c>
      <c r="AG82" s="11">
        <f>-'OddsRatio_working_3-way'!U82/(3*'OddsRatio_working_3-way'!X82^(1/3))*COS(('OddsRatio_working_3-way'!Y82+2*PI())/3)</f>
        <v>-0.51969836791547475</v>
      </c>
      <c r="AH82" s="11">
        <f>-'OddsRatio_working_3-way'!U82/(3*'OddsRatio_working_3-way'!X82^(1/3))*COS(('OddsRatio_working_3-way'!Y82+4*PI())/3)</f>
        <v>-7.0571898490196502E-2</v>
      </c>
      <c r="AI82" s="11">
        <f>'OddsRatio_working_3-way'!U82/(3*'OddsRatio_working_3-way'!X82^(1/3))*SIN(('OddsRatio_working_3-way'!Y82)/3)</f>
        <v>-0.25930328802287089</v>
      </c>
      <c r="AJ82" s="11">
        <f>'OddsRatio_working_3-way'!U82/(3*'OddsRatio_working_3-way'!X82^(1/3))*SIN(('OddsRatio_working_3-way'!Y82+2*PI())/3)</f>
        <v>-0.38153740179448414</v>
      </c>
      <c r="AK82" s="11">
        <f>'OddsRatio_working_3-way'!U82/(3*'OddsRatio_working_3-way'!X82^(1/3))*SIN(('OddsRatio_working_3-way'!Y82+4*PI())/3)</f>
        <v>0.64084068981735476</v>
      </c>
      <c r="AL82" s="11">
        <f>'OddsRatio_working_3-way'!Z82+'OddsRatio_working_3-way'!AF82</f>
        <v>1.1805405328113423</v>
      </c>
      <c r="AM82" s="11">
        <f>'OddsRatio_working_3-way'!AA82+'OddsRatio_working_3-way'!AG82</f>
        <v>-1.0393967358309495</v>
      </c>
      <c r="AN82" s="11">
        <f>'OddsRatio_working_3-way'!AB82+'OddsRatio_working_3-way'!AH82</f>
        <v>-0.14114379698039303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1.1805405328113423</v>
      </c>
      <c r="AS82" s="11">
        <f>IF(('OddsRatio_working_3-way'!X82=0),IF(Q82&gt;0,-Q82^(1/3),(-Q82)^(1/3)),'OddsRatio_working_3-way'!AM82-'OddsRatio_working_3-way'!R82/3)</f>
        <v>-1.0393967358309495</v>
      </c>
      <c r="AT82" s="11">
        <f>IF(('OddsRatio_working_3-way'!X82=0),IF(Q82&gt;0,-Q82^(1/3),(-Q82)^(1/3)),'OddsRatio_working_3-way'!AN82-'OddsRatio_working_3-way'!R82/3)</f>
        <v>-0.14114379698039303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9">
        <f t="shared" si="26"/>
        <v>0.37019069225699758</v>
      </c>
      <c r="E83" s="9">
        <f t="shared" si="27"/>
        <v>0.24464451862158906</v>
      </c>
      <c r="F83" s="9">
        <f t="shared" si="28"/>
        <v>0.38516478912141339</v>
      </c>
      <c r="G83" s="9">
        <f t="shared" si="29"/>
        <v>1.0501916600032737</v>
      </c>
      <c r="H83" s="9">
        <f t="shared" si="30"/>
        <v>2.7013104892053033</v>
      </c>
      <c r="I83" s="9">
        <f t="shared" si="31"/>
        <v>4.0875634804096252</v>
      </c>
      <c r="J83" s="9">
        <f t="shared" si="32"/>
        <v>2.596291323204976</v>
      </c>
      <c r="K83" s="11">
        <f t="shared" si="33"/>
        <v>0.38167938931297707</v>
      </c>
      <c r="L83" s="11">
        <f t="shared" si="34"/>
        <v>0.25380710659898476</v>
      </c>
      <c r="M83" s="11">
        <f t="shared" si="35"/>
        <v>0.3968253968253968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-0.27829658619754327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0.23372519206982723</v>
      </c>
      <c r="Q83" s="11">
        <f>2*'OddsRatio_working_3-way'!K83*'OddsRatio_working_3-way'!L83*'OddsRatio_working_3-way'!M83</f>
        <v>7.6883286865074729E-2</v>
      </c>
      <c r="R83" s="11">
        <f t="shared" si="36"/>
        <v>0</v>
      </c>
      <c r="S83" s="11">
        <f t="shared" si="37"/>
        <v>-0.83984210968337958</v>
      </c>
      <c r="T83" s="11">
        <f t="shared" si="38"/>
        <v>-0.27626385186953267</v>
      </c>
      <c r="U83" s="11">
        <f>'OddsRatio_working_3-way'!S83-'OddsRatio_working_3-way'!R83^2/3</f>
        <v>-0.83984210968337958</v>
      </c>
      <c r="V83" s="11">
        <f>'OddsRatio_working_3-way'!S83*'OddsRatio_working_3-way'!R83/3-2*'OddsRatio_working_3-way'!R83^3/27-'OddsRatio_working_3-way'!T83</f>
        <v>0.27626385186953267</v>
      </c>
      <c r="W83" s="11">
        <f>'OddsRatio_working_3-way'!V83^2+4*'OddsRatio_working_3-way'!U83^3/27</f>
        <v>-1.1436779053291712E-2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0.14812030153146025</v>
      </c>
      <c r="Y83" s="11">
        <f>IF('OddsRatio_working_3-way'!W83&gt;=0,IF('OddsRatio_working_3-way'!V83+SQRT('OddsRatio_working_3-way'!W83)&gt;0,0,PI()),ACOS('OddsRatio_working_3-way'!V83/(2*'OddsRatio_working_3-way'!X83)))</f>
        <v>0.36934005329426434</v>
      </c>
      <c r="Z83" s="11">
        <f>'OddsRatio_working_3-way'!X83^(1/3)*COS('OddsRatio_working_3-way'!Y83/3)</f>
        <v>0.52509583000163684</v>
      </c>
      <c r="AA83" s="11">
        <f>'OddsRatio_working_3-way'!X83^(1/3)*COS(('OddsRatio_working_3-way'!Y83+2*PI())/3)</f>
        <v>-0.31881783953439063</v>
      </c>
      <c r="AB83" s="11">
        <f>'OddsRatio_working_3-way'!X83^(1/3)*COS(('OddsRatio_working_3-way'!Y83+4*PI())/3)</f>
        <v>-0.20627799046724635</v>
      </c>
      <c r="AC83" s="11">
        <f>'OddsRatio_working_3-way'!X83^(1/3)*SIN('OddsRatio_working_3-way'!Y83/3)</f>
        <v>6.4974912153475659E-2</v>
      </c>
      <c r="AD83" s="11">
        <f>'OddsRatio_working_3-way'!X83^(1/3)*SIN(('OddsRatio_working_3-way'!Y83+2*PI())/3)</f>
        <v>0.42225887212595464</v>
      </c>
      <c r="AE83" s="11">
        <f>'OddsRatio_working_3-way'!X83^(1/3)*SIN(('OddsRatio_working_3-way'!Y83+4*PI())/3)</f>
        <v>-0.48723378427943037</v>
      </c>
      <c r="AF83" s="11">
        <f>-'OddsRatio_working_3-way'!U83/(3*'OddsRatio_working_3-way'!X83^(1/3))*COS(('OddsRatio_working_3-way'!Y83)/3)</f>
        <v>0.52509583000163695</v>
      </c>
      <c r="AG83" s="11">
        <f>-'OddsRatio_working_3-way'!U83/(3*'OddsRatio_working_3-way'!X83^(1/3))*COS(('OddsRatio_working_3-way'!Y83+2*PI())/3)</f>
        <v>-0.31881783953439075</v>
      </c>
      <c r="AH83" s="11">
        <f>-'OddsRatio_working_3-way'!U83/(3*'OddsRatio_working_3-way'!X83^(1/3))*COS(('OddsRatio_working_3-way'!Y83+4*PI())/3)</f>
        <v>-0.20627799046724637</v>
      </c>
      <c r="AI83" s="11">
        <f>'OddsRatio_working_3-way'!U83/(3*'OddsRatio_working_3-way'!X83^(1/3))*SIN(('OddsRatio_working_3-way'!Y83)/3)</f>
        <v>-6.4974912153475672E-2</v>
      </c>
      <c r="AJ83" s="11">
        <f>'OddsRatio_working_3-way'!U83/(3*'OddsRatio_working_3-way'!X83^(1/3))*SIN(('OddsRatio_working_3-way'!Y83+2*PI())/3)</f>
        <v>-0.42225887212595475</v>
      </c>
      <c r="AK83" s="11">
        <f>'OddsRatio_working_3-way'!U83/(3*'OddsRatio_working_3-way'!X83^(1/3))*SIN(('OddsRatio_working_3-way'!Y83+4*PI())/3)</f>
        <v>0.48723378427943043</v>
      </c>
      <c r="AL83" s="11">
        <f>'OddsRatio_working_3-way'!Z83+'OddsRatio_working_3-way'!AF83</f>
        <v>1.0501916600032737</v>
      </c>
      <c r="AM83" s="11">
        <f>'OddsRatio_working_3-way'!AA83+'OddsRatio_working_3-way'!AG83</f>
        <v>-0.63763567906878138</v>
      </c>
      <c r="AN83" s="11">
        <f>'OddsRatio_working_3-way'!AB83+'OddsRatio_working_3-way'!AH83</f>
        <v>-0.41255598093449275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1.0501916600032737</v>
      </c>
      <c r="AS83" s="11">
        <f>IF(('OddsRatio_working_3-way'!X83=0),IF(Q83&gt;0,-Q83^(1/3),(-Q83)^(1/3)),'OddsRatio_working_3-way'!AM83-'OddsRatio_working_3-way'!R83/3)</f>
        <v>-0.63763567906878138</v>
      </c>
      <c r="AT83" s="11">
        <f>IF(('OddsRatio_working_3-way'!X83=0),IF(Q83&gt;0,-Q83^(1/3),(-Q83)^(1/3)),'OddsRatio_working_3-way'!AN83-'OddsRatio_working_3-way'!R83/3)</f>
        <v>-0.41255598093449275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9">
        <f t="shared" si="26"/>
        <v>0.14939743778370462</v>
      </c>
      <c r="E84" s="9">
        <f t="shared" si="27"/>
        <v>0.22666341541080176</v>
      </c>
      <c r="F84" s="9">
        <f t="shared" si="28"/>
        <v>0.62393914680549378</v>
      </c>
      <c r="G84" s="9">
        <f t="shared" si="29"/>
        <v>1.0762864315943887</v>
      </c>
      <c r="H84" s="9">
        <f t="shared" si="30"/>
        <v>6.6935552231343154</v>
      </c>
      <c r="I84" s="9">
        <f t="shared" si="31"/>
        <v>4.4118279881542124</v>
      </c>
      <c r="J84" s="9">
        <f t="shared" si="32"/>
        <v>1.6027204016928578</v>
      </c>
      <c r="K84" s="11">
        <f t="shared" si="33"/>
        <v>0.1589825119236884</v>
      </c>
      <c r="L84" s="11">
        <f t="shared" si="34"/>
        <v>0.23980815347721823</v>
      </c>
      <c r="M84" s="11">
        <f t="shared" si="35"/>
        <v>0.64102564102564097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-0.22950474156568124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0.22044245489019082</v>
      </c>
      <c r="Q84" s="11">
        <f>2*'OddsRatio_working_3-way'!K84*'OddsRatio_working_3-way'!L84*'OddsRatio_working_3-way'!M84</f>
        <v>4.8878593102037876E-2</v>
      </c>
      <c r="R84" s="11">
        <f t="shared" si="36"/>
        <v>0</v>
      </c>
      <c r="S84" s="11">
        <f t="shared" si="37"/>
        <v>-0.96051372789221046</v>
      </c>
      <c r="T84" s="11">
        <f t="shared" si="38"/>
        <v>-0.21297421904483602</v>
      </c>
      <c r="U84" s="11">
        <f>'OddsRatio_working_3-way'!S84-'OddsRatio_working_3-way'!R84^2/3</f>
        <v>-0.96051372789221046</v>
      </c>
      <c r="V84" s="11">
        <f>'OddsRatio_working_3-way'!S84*'OddsRatio_working_3-way'!R84/3-2*'OddsRatio_working_3-way'!R84^3/27-'OddsRatio_working_3-way'!T84</f>
        <v>0.21297421904483602</v>
      </c>
      <c r="W84" s="11">
        <f>'OddsRatio_working_3-way'!V84^2+4*'OddsRatio_working_3-way'!U84^3/27</f>
        <v>-8.5924517591285859E-2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0.18116465961180428</v>
      </c>
      <c r="Y84" s="11">
        <f>IF('OddsRatio_working_3-way'!W84&gt;=0,IF('OddsRatio_working_3-way'!V84+SQRT('OddsRatio_working_3-way'!W84)&gt;0,0,PI()),ACOS('OddsRatio_working_3-way'!V84/(2*'OddsRatio_working_3-way'!X84)))</f>
        <v>0.94246964701543545</v>
      </c>
      <c r="Z84" s="11">
        <f>'OddsRatio_working_3-way'!X84^(1/3)*COS('OddsRatio_working_3-way'!Y84/3)</f>
        <v>0.53814321579719437</v>
      </c>
      <c r="AA84" s="11">
        <f>'OddsRatio_working_3-way'!X84^(1/3)*COS(('OddsRatio_working_3-way'!Y84+2*PI())/3)</f>
        <v>-0.42049763420069403</v>
      </c>
      <c r="AB84" s="11">
        <f>'OddsRatio_working_3-way'!X84^(1/3)*COS(('OddsRatio_working_3-way'!Y84+4*PI())/3)</f>
        <v>-0.11764558159650022</v>
      </c>
      <c r="AC84" s="11">
        <f>'OddsRatio_working_3-way'!X84^(1/3)*SIN('OddsRatio_working_3-way'!Y84/3)</f>
        <v>0.17485171409566191</v>
      </c>
      <c r="AD84" s="11">
        <f>'OddsRatio_working_3-way'!X84^(1/3)*SIN(('OddsRatio_working_3-way'!Y84+2*PI())/3)</f>
        <v>0.37861983870679061</v>
      </c>
      <c r="AE84" s="11">
        <f>'OddsRatio_working_3-way'!X84^(1/3)*SIN(('OddsRatio_working_3-way'!Y84+4*PI())/3)</f>
        <v>-0.55347155280245253</v>
      </c>
      <c r="AF84" s="11">
        <f>-'OddsRatio_working_3-way'!U84/(3*'OddsRatio_working_3-way'!X84^(1/3))*COS(('OddsRatio_working_3-way'!Y84)/3)</f>
        <v>0.53814321579719437</v>
      </c>
      <c r="AG84" s="11">
        <f>-'OddsRatio_working_3-way'!U84/(3*'OddsRatio_working_3-way'!X84^(1/3))*COS(('OddsRatio_working_3-way'!Y84+2*PI())/3)</f>
        <v>-0.42049763420069403</v>
      </c>
      <c r="AH84" s="11">
        <f>-'OddsRatio_working_3-way'!U84/(3*'OddsRatio_working_3-way'!X84^(1/3))*COS(('OddsRatio_working_3-way'!Y84+4*PI())/3)</f>
        <v>-0.11764558159650022</v>
      </c>
      <c r="AI84" s="11">
        <f>'OddsRatio_working_3-way'!U84/(3*'OddsRatio_working_3-way'!X84^(1/3))*SIN(('OddsRatio_working_3-way'!Y84)/3)</f>
        <v>-0.17485171409566191</v>
      </c>
      <c r="AJ84" s="11">
        <f>'OddsRatio_working_3-way'!U84/(3*'OddsRatio_working_3-way'!X84^(1/3))*SIN(('OddsRatio_working_3-way'!Y84+2*PI())/3)</f>
        <v>-0.37861983870679061</v>
      </c>
      <c r="AK84" s="11">
        <f>'OddsRatio_working_3-way'!U84/(3*'OddsRatio_working_3-way'!X84^(1/3))*SIN(('OddsRatio_working_3-way'!Y84+4*PI())/3)</f>
        <v>0.55347155280245253</v>
      </c>
      <c r="AL84" s="11">
        <f>'OddsRatio_working_3-way'!Z84+'OddsRatio_working_3-way'!AF84</f>
        <v>1.0762864315943887</v>
      </c>
      <c r="AM84" s="11">
        <f>'OddsRatio_working_3-way'!AA84+'OddsRatio_working_3-way'!AG84</f>
        <v>-0.84099526840138805</v>
      </c>
      <c r="AN84" s="11">
        <f>'OddsRatio_working_3-way'!AB84+'OddsRatio_working_3-way'!AH84</f>
        <v>-0.23529116319300045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1.0762864315943887</v>
      </c>
      <c r="AS84" s="11">
        <f>IF(('OddsRatio_working_3-way'!X84=0),IF(Q84&gt;0,-Q84^(1/3),(-Q84)^(1/3)),'OddsRatio_working_3-way'!AM84-'OddsRatio_working_3-way'!R84/3)</f>
        <v>-0.84099526840138805</v>
      </c>
      <c r="AT84" s="11">
        <f>IF(('OddsRatio_working_3-way'!X84=0),IF(Q84&gt;0,-Q84^(1/3),(-Q84)^(1/3)),'OddsRatio_working_3-way'!AN84-'OddsRatio_working_3-way'!R84/3)</f>
        <v>-0.23529116319300045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9">
        <f t="shared" si="26"/>
        <v>0.66905285663769498</v>
      </c>
      <c r="E85" s="9">
        <f t="shared" si="27"/>
        <v>0.1982857053501961</v>
      </c>
      <c r="F85" s="9">
        <f t="shared" si="28"/>
        <v>0.132661438012109</v>
      </c>
      <c r="G85" s="9">
        <f t="shared" si="29"/>
        <v>1.0753265672801411</v>
      </c>
      <c r="H85" s="9">
        <f t="shared" si="30"/>
        <v>1.4946502209488648</v>
      </c>
      <c r="I85" s="9">
        <f t="shared" si="31"/>
        <v>5.0432278929733299</v>
      </c>
      <c r="J85" s="9">
        <f t="shared" si="32"/>
        <v>7.5379855290632571</v>
      </c>
      <c r="K85" s="11">
        <f t="shared" si="33"/>
        <v>0.68493150684931503</v>
      </c>
      <c r="L85" s="11">
        <f t="shared" si="34"/>
        <v>0.21008403361344538</v>
      </c>
      <c r="M85" s="11">
        <f t="shared" si="35"/>
        <v>0.14124293785310735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-0.21372542515961579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0.20933611429247806</v>
      </c>
      <c r="Q85" s="11">
        <f>2*'OddsRatio_working_3-way'!K85*'OddsRatio_working_3-way'!L85*'OddsRatio_working_3-way'!M85</f>
        <v>4.0647789183005455E-2</v>
      </c>
      <c r="R85" s="11">
        <f t="shared" si="36"/>
        <v>0</v>
      </c>
      <c r="S85" s="11">
        <f t="shared" si="37"/>
        <v>-0.97946285116120524</v>
      </c>
      <c r="T85" s="11">
        <f t="shared" si="38"/>
        <v>-0.19018696139052532</v>
      </c>
      <c r="U85" s="11">
        <f>'OddsRatio_working_3-way'!S85-'OddsRatio_working_3-way'!R85^2/3</f>
        <v>-0.97946285116120524</v>
      </c>
      <c r="V85" s="11">
        <f>'OddsRatio_working_3-way'!S85*'OddsRatio_working_3-way'!R85/3-2*'OddsRatio_working_3-way'!R85^3/27-'OddsRatio_working_3-way'!T85</f>
        <v>0.19018696139052532</v>
      </c>
      <c r="W85" s="11">
        <f>'OddsRatio_working_3-way'!V85^2+4*'OddsRatio_working_3-way'!U85^3/27</f>
        <v>-0.10303561821860538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0.18655206947496358</v>
      </c>
      <c r="Y85" s="11">
        <f>IF('OddsRatio_working_3-way'!W85&gt;=0,IF('OddsRatio_working_3-way'!V85+SQRT('OddsRatio_working_3-way'!W85)&gt;0,0,PI()),ACOS('OddsRatio_working_3-way'!V85/(2*'OddsRatio_working_3-way'!X85)))</f>
        <v>1.0359111020029617</v>
      </c>
      <c r="Z85" s="11">
        <f>'OddsRatio_working_3-way'!X85^(1/3)*COS('OddsRatio_working_3-way'!Y85/3)</f>
        <v>0.53766328364007054</v>
      </c>
      <c r="AA85" s="11">
        <f>'OddsRatio_working_3-way'!X85^(1/3)*COS(('OddsRatio_working_3-way'!Y85+2*PI())/3)</f>
        <v>-0.4363259935437101</v>
      </c>
      <c r="AB85" s="11">
        <f>'OddsRatio_working_3-way'!X85^(1/3)*COS(('OddsRatio_working_3-way'!Y85+4*PI())/3)</f>
        <v>-0.10133729009636055</v>
      </c>
      <c r="AC85" s="11">
        <f>'OddsRatio_working_3-way'!X85^(1/3)*SIN('OddsRatio_working_3-way'!Y85/3)</f>
        <v>0.19340581811081112</v>
      </c>
      <c r="AD85" s="11">
        <f>'OddsRatio_working_3-way'!X85^(1/3)*SIN(('OddsRatio_working_3-way'!Y85+2*PI())/3)</f>
        <v>0.36892715325905373</v>
      </c>
      <c r="AE85" s="11">
        <f>'OddsRatio_working_3-way'!X85^(1/3)*SIN(('OddsRatio_working_3-way'!Y85+4*PI())/3)</f>
        <v>-0.56233297136986482</v>
      </c>
      <c r="AF85" s="11">
        <f>-'OddsRatio_working_3-way'!U85/(3*'OddsRatio_working_3-way'!X85^(1/3))*COS(('OddsRatio_working_3-way'!Y85)/3)</f>
        <v>0.53766328364007043</v>
      </c>
      <c r="AG85" s="11">
        <f>-'OddsRatio_working_3-way'!U85/(3*'OddsRatio_working_3-way'!X85^(1/3))*COS(('OddsRatio_working_3-way'!Y85+2*PI())/3)</f>
        <v>-0.43632599354371004</v>
      </c>
      <c r="AH85" s="11">
        <f>-'OddsRatio_working_3-way'!U85/(3*'OddsRatio_working_3-way'!X85^(1/3))*COS(('OddsRatio_working_3-way'!Y85+4*PI())/3)</f>
        <v>-0.10133729009636053</v>
      </c>
      <c r="AI85" s="11">
        <f>'OddsRatio_working_3-way'!U85/(3*'OddsRatio_working_3-way'!X85^(1/3))*SIN(('OddsRatio_working_3-way'!Y85)/3)</f>
        <v>-0.19340581811081109</v>
      </c>
      <c r="AJ85" s="11">
        <f>'OddsRatio_working_3-way'!U85/(3*'OddsRatio_working_3-way'!X85^(1/3))*SIN(('OddsRatio_working_3-way'!Y85+2*PI())/3)</f>
        <v>-0.36892715325905368</v>
      </c>
      <c r="AK85" s="11">
        <f>'OddsRatio_working_3-way'!U85/(3*'OddsRatio_working_3-way'!X85^(1/3))*SIN(('OddsRatio_working_3-way'!Y85+4*PI())/3)</f>
        <v>0.56233297136986471</v>
      </c>
      <c r="AL85" s="11">
        <f>'OddsRatio_working_3-way'!Z85+'OddsRatio_working_3-way'!AF85</f>
        <v>1.0753265672801411</v>
      </c>
      <c r="AM85" s="11">
        <f>'OddsRatio_working_3-way'!AA85+'OddsRatio_working_3-way'!AG85</f>
        <v>-0.87265198708742009</v>
      </c>
      <c r="AN85" s="11">
        <f>'OddsRatio_working_3-way'!AB85+'OddsRatio_working_3-way'!AH85</f>
        <v>-0.20267458019272108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1.0753265672801411</v>
      </c>
      <c r="AS85" s="11">
        <f>IF(('OddsRatio_working_3-way'!X85=0),IF(Q85&gt;0,-Q85^(1/3),(-Q85)^(1/3)),'OddsRatio_working_3-way'!AM85-'OddsRatio_working_3-way'!R85/3)</f>
        <v>-0.87265198708742009</v>
      </c>
      <c r="AT85" s="11">
        <f>IF(('OddsRatio_working_3-way'!X85=0),IF(Q85&gt;0,-Q85^(1/3),(-Q85)^(1/3)),'OddsRatio_working_3-way'!AN85-'OddsRatio_working_3-way'!R85/3)</f>
        <v>-0.20267458019272108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9">
        <f t="shared" si="26"/>
        <v>0.44428005479256133</v>
      </c>
      <c r="E86" s="9">
        <f t="shared" si="27"/>
        <v>0.29081620952653092</v>
      </c>
      <c r="F86" s="9">
        <f t="shared" si="28"/>
        <v>0.26490373568090769</v>
      </c>
      <c r="G86" s="9">
        <f t="shared" si="29"/>
        <v>1.0511197735683391</v>
      </c>
      <c r="H86" s="9">
        <f t="shared" si="30"/>
        <v>2.2508325305463233</v>
      </c>
      <c r="I86" s="9">
        <f t="shared" si="31"/>
        <v>3.4385978746785462</v>
      </c>
      <c r="J86" s="9">
        <f t="shared" si="32"/>
        <v>3.7749562022204151</v>
      </c>
      <c r="K86" s="11">
        <f t="shared" si="33"/>
        <v>0.45662100456621008</v>
      </c>
      <c r="L86" s="11">
        <f t="shared" si="34"/>
        <v>0.30120481927710846</v>
      </c>
      <c r="M86" s="11">
        <f t="shared" si="35"/>
        <v>0.27472527472527469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-0.27539451800881065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0.23237614011669133</v>
      </c>
      <c r="Q86" s="11">
        <f>2*'OddsRatio_working_3-way'!K86*'OddsRatio_working_3-way'!L86*'OddsRatio_working_3-way'!M86</f>
        <v>7.5569476460712645E-2</v>
      </c>
      <c r="R86" s="11">
        <f t="shared" si="36"/>
        <v>0</v>
      </c>
      <c r="S86" s="11">
        <f t="shared" si="37"/>
        <v>-0.84379363030478682</v>
      </c>
      <c r="T86" s="11">
        <f t="shared" si="38"/>
        <v>-0.27440443261944292</v>
      </c>
      <c r="U86" s="11">
        <f>'OddsRatio_working_3-way'!S86-'OddsRatio_working_3-way'!R86^2/3</f>
        <v>-0.84379363030478682</v>
      </c>
      <c r="V86" s="11">
        <f>'OddsRatio_working_3-way'!S86*'OddsRatio_working_3-way'!R86/3-2*'OddsRatio_working_3-way'!R86^3/27-'OddsRatio_working_3-way'!T86</f>
        <v>0.27440443261944292</v>
      </c>
      <c r="W86" s="11">
        <f>'OddsRatio_working_3-way'!V86^2+4*'OddsRatio_working_3-way'!U86^3/27</f>
        <v>-1.3705270786289178E-2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0.1491669060377398</v>
      </c>
      <c r="Y86" s="11">
        <f>IF('OddsRatio_working_3-way'!W86&gt;=0,IF('OddsRatio_working_3-way'!V86+SQRT('OddsRatio_working_3-way'!W86)&gt;0,0,PI()),ACOS('OddsRatio_working_3-way'!V86/(2*'OddsRatio_working_3-way'!X86)))</f>
        <v>0.40325153925963431</v>
      </c>
      <c r="Z86" s="11">
        <f>'OddsRatio_working_3-way'!X86^(1/3)*COS('OddsRatio_working_3-way'!Y86/3)</f>
        <v>0.52555988678416954</v>
      </c>
      <c r="AA86" s="11">
        <f>'OddsRatio_working_3-way'!X86^(1/3)*COS(('OddsRatio_working_3-way'!Y86+2*PI())/3)</f>
        <v>-0.32433082989061435</v>
      </c>
      <c r="AB86" s="11">
        <f>'OddsRatio_working_3-way'!X86^(1/3)*COS(('OddsRatio_working_3-way'!Y86+4*PI())/3)</f>
        <v>-0.20122905689355486</v>
      </c>
      <c r="AC86" s="11">
        <f>'OddsRatio_working_3-way'!X86^(1/3)*SIN('OddsRatio_working_3-way'!Y86/3)</f>
        <v>7.1072841777572407E-2</v>
      </c>
      <c r="AD86" s="11">
        <f>'OddsRatio_working_3-way'!X86^(1/3)*SIN(('OddsRatio_working_3-way'!Y86+2*PI())/3)</f>
        <v>0.41961179227637813</v>
      </c>
      <c r="AE86" s="11">
        <f>'OddsRatio_working_3-way'!X86^(1/3)*SIN(('OddsRatio_working_3-way'!Y86+4*PI())/3)</f>
        <v>-0.49068463405395057</v>
      </c>
      <c r="AF86" s="11">
        <f>-'OddsRatio_working_3-way'!U86/(3*'OddsRatio_working_3-way'!X86^(1/3))*COS(('OddsRatio_working_3-way'!Y86)/3)</f>
        <v>0.52555988678416954</v>
      </c>
      <c r="AG86" s="11">
        <f>-'OddsRatio_working_3-way'!U86/(3*'OddsRatio_working_3-way'!X86^(1/3))*COS(('OddsRatio_working_3-way'!Y86+2*PI())/3)</f>
        <v>-0.32433082989061435</v>
      </c>
      <c r="AH86" s="11">
        <f>-'OddsRatio_working_3-way'!U86/(3*'OddsRatio_working_3-way'!X86^(1/3))*COS(('OddsRatio_working_3-way'!Y86+4*PI())/3)</f>
        <v>-0.20122905689355486</v>
      </c>
      <c r="AI86" s="11">
        <f>'OddsRatio_working_3-way'!U86/(3*'OddsRatio_working_3-way'!X86^(1/3))*SIN(('OddsRatio_working_3-way'!Y86)/3)</f>
        <v>-7.1072841777572407E-2</v>
      </c>
      <c r="AJ86" s="11">
        <f>'OddsRatio_working_3-way'!U86/(3*'OddsRatio_working_3-way'!X86^(1/3))*SIN(('OddsRatio_working_3-way'!Y86+2*PI())/3)</f>
        <v>-0.41961179227637813</v>
      </c>
      <c r="AK86" s="11">
        <f>'OddsRatio_working_3-way'!U86/(3*'OddsRatio_working_3-way'!X86^(1/3))*SIN(('OddsRatio_working_3-way'!Y86+4*PI())/3)</f>
        <v>0.49068463405395057</v>
      </c>
      <c r="AL86" s="11">
        <f>'OddsRatio_working_3-way'!Z86+'OddsRatio_working_3-way'!AF86</f>
        <v>1.0511197735683391</v>
      </c>
      <c r="AM86" s="11">
        <f>'OddsRatio_working_3-way'!AA86+'OddsRatio_working_3-way'!AG86</f>
        <v>-0.64866165978122869</v>
      </c>
      <c r="AN86" s="11">
        <f>'OddsRatio_working_3-way'!AB86+'OddsRatio_working_3-way'!AH86</f>
        <v>-0.40245811378710972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1.0511197735683391</v>
      </c>
      <c r="AS86" s="11">
        <f>IF(('OddsRatio_working_3-way'!X86=0),IF(Q86&gt;0,-Q86^(1/3),(-Q86)^(1/3)),'OddsRatio_working_3-way'!AM86-'OddsRatio_working_3-way'!R86/3)</f>
        <v>-0.64866165978122869</v>
      </c>
      <c r="AT86" s="11">
        <f>IF(('OddsRatio_working_3-way'!X86=0),IF(Q86&gt;0,-Q86^(1/3),(-Q86)^(1/3)),'OddsRatio_working_3-way'!AN86-'OddsRatio_working_3-way'!R86/3)</f>
        <v>-0.40245811378710972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9">
        <f t="shared" si="26"/>
        <v>0.28627264315580203</v>
      </c>
      <c r="E87" s="9">
        <f t="shared" si="27"/>
        <v>0.28370946334084074</v>
      </c>
      <c r="F87" s="9">
        <f t="shared" si="28"/>
        <v>0.43001789350335723</v>
      </c>
      <c r="G87" s="9">
        <f t="shared" si="29"/>
        <v>1.051971924941026</v>
      </c>
      <c r="H87" s="9">
        <f t="shared" si="30"/>
        <v>3.4931734621102319</v>
      </c>
      <c r="I87" s="9">
        <f t="shared" si="31"/>
        <v>3.5247326198584625</v>
      </c>
      <c r="J87" s="9">
        <f t="shared" si="32"/>
        <v>2.3254846254256925</v>
      </c>
      <c r="K87" s="11">
        <f t="shared" si="33"/>
        <v>0.29673590504451036</v>
      </c>
      <c r="L87" s="11">
        <f t="shared" si="34"/>
        <v>0.29411764705882354</v>
      </c>
      <c r="M87" s="11">
        <f t="shared" si="35"/>
        <v>0.44247787610619471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-0.27676608838435701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0.23286276775356549</v>
      </c>
      <c r="Q87" s="11">
        <f>2*'OddsRatio_working_3-way'!K87*'OddsRatio_working_3-way'!L87*'OddsRatio_working_3-way'!M87</f>
        <v>7.723474884032025E-2</v>
      </c>
      <c r="R87" s="11">
        <f t="shared" si="36"/>
        <v>0</v>
      </c>
      <c r="S87" s="11">
        <f t="shared" si="37"/>
        <v>-0.84137030339562013</v>
      </c>
      <c r="T87" s="11">
        <f t="shared" si="38"/>
        <v>-0.27906146049605984</v>
      </c>
      <c r="U87" s="11">
        <f>'OddsRatio_working_3-way'!S87-'OddsRatio_working_3-way'!R87^2/3</f>
        <v>-0.84137030339562013</v>
      </c>
      <c r="V87" s="11">
        <f>'OddsRatio_working_3-way'!S87*'OddsRatio_working_3-way'!R87/3-2*'OddsRatio_working_3-way'!R87^3/27-'OddsRatio_working_3-way'!T87</f>
        <v>0.27906146049605984</v>
      </c>
      <c r="W87" s="11">
        <f>'OddsRatio_working_3-way'!V87^2+4*'OddsRatio_working_3-way'!U87^3/27</f>
        <v>-1.0363129811588032E-2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0.14852476943744267</v>
      </c>
      <c r="Y87" s="11">
        <f>IF('OddsRatio_working_3-way'!W87&gt;=0,IF('OddsRatio_working_3-way'!V87+SQRT('OddsRatio_working_3-way'!W87)&gt;0,0,PI()),ACOS('OddsRatio_working_3-way'!V87/(2*'OddsRatio_working_3-way'!X87)))</f>
        <v>0.34979151904250427</v>
      </c>
      <c r="Z87" s="11">
        <f>'OddsRatio_working_3-way'!X87^(1/3)*COS('OddsRatio_working_3-way'!Y87/3)</f>
        <v>0.5259859624705131</v>
      </c>
      <c r="AA87" s="11">
        <f>'OddsRatio_working_3-way'!X87^(1/3)*COS(('OddsRatio_working_3-way'!Y87+2*PI())/3)</f>
        <v>-0.31634699993939019</v>
      </c>
      <c r="AB87" s="11">
        <f>'OddsRatio_working_3-way'!X87^(1/3)*COS(('OddsRatio_working_3-way'!Y87+4*PI())/3)</f>
        <v>-0.20963896253112285</v>
      </c>
      <c r="AC87" s="11">
        <f>'OddsRatio_working_3-way'!X87^(1/3)*SIN('OddsRatio_working_3-way'!Y87/3)</f>
        <v>6.1607914122359705E-2</v>
      </c>
      <c r="AD87" s="11">
        <f>'OddsRatio_working_3-way'!X87^(1/3)*SIN(('OddsRatio_working_3-way'!Y87+2*PI())/3)</f>
        <v>0.42471324847229291</v>
      </c>
      <c r="AE87" s="11">
        <f>'OddsRatio_working_3-way'!X87^(1/3)*SIN(('OddsRatio_working_3-way'!Y87+4*PI())/3)</f>
        <v>-0.48632116259465269</v>
      </c>
      <c r="AF87" s="11">
        <f>-'OddsRatio_working_3-way'!U87/(3*'OddsRatio_working_3-way'!X87^(1/3))*COS(('OddsRatio_working_3-way'!Y87)/3)</f>
        <v>0.52598596247051288</v>
      </c>
      <c r="AG87" s="11">
        <f>-'OddsRatio_working_3-way'!U87/(3*'OddsRatio_working_3-way'!X87^(1/3))*COS(('OddsRatio_working_3-way'!Y87+2*PI())/3)</f>
        <v>-0.31634699993939008</v>
      </c>
      <c r="AH87" s="11">
        <f>-'OddsRatio_working_3-way'!U87/(3*'OddsRatio_working_3-way'!X87^(1/3))*COS(('OddsRatio_working_3-way'!Y87+4*PI())/3)</f>
        <v>-0.20963896253112277</v>
      </c>
      <c r="AI87" s="11">
        <f>'OddsRatio_working_3-way'!U87/(3*'OddsRatio_working_3-way'!X87^(1/3))*SIN(('OddsRatio_working_3-way'!Y87)/3)</f>
        <v>-6.1607914122359678E-2</v>
      </c>
      <c r="AJ87" s="11">
        <f>'OddsRatio_working_3-way'!U87/(3*'OddsRatio_working_3-way'!X87^(1/3))*SIN(('OddsRatio_working_3-way'!Y87+2*PI())/3)</f>
        <v>-0.42471324847229269</v>
      </c>
      <c r="AK87" s="11">
        <f>'OddsRatio_working_3-way'!U87/(3*'OddsRatio_working_3-way'!X87^(1/3))*SIN(('OddsRatio_working_3-way'!Y87+4*PI())/3)</f>
        <v>0.48632116259465247</v>
      </c>
      <c r="AL87" s="11">
        <f>'OddsRatio_working_3-way'!Z87+'OddsRatio_working_3-way'!AF87</f>
        <v>1.051971924941026</v>
      </c>
      <c r="AM87" s="11">
        <f>'OddsRatio_working_3-way'!AA87+'OddsRatio_working_3-way'!AG87</f>
        <v>-0.63269399987878028</v>
      </c>
      <c r="AN87" s="11">
        <f>'OddsRatio_working_3-way'!AB87+'OddsRatio_working_3-way'!AH87</f>
        <v>-0.41927792506224559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1.051971924941026</v>
      </c>
      <c r="AS87" s="11">
        <f>IF(('OddsRatio_working_3-way'!X87=0),IF(Q87&gt;0,-Q87^(1/3),(-Q87)^(1/3)),'OddsRatio_working_3-way'!AM87-'OddsRatio_working_3-way'!R87/3)</f>
        <v>-0.63269399987878028</v>
      </c>
      <c r="AT87" s="11">
        <f>IF(('OddsRatio_working_3-way'!X87=0),IF(Q87&gt;0,-Q87^(1/3),(-Q87)^(1/3)),'OddsRatio_working_3-way'!AN87-'OddsRatio_working_3-way'!R87/3)</f>
        <v>-0.41927792506224559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9">
        <f t="shared" si="26"/>
        <v>0.67787635271616797</v>
      </c>
      <c r="E88" s="9">
        <f t="shared" si="27"/>
        <v>0.19675900525363127</v>
      </c>
      <c r="F88" s="9">
        <f t="shared" si="28"/>
        <v>0.12536464203020078</v>
      </c>
      <c r="G88" s="9">
        <f t="shared" si="29"/>
        <v>1.0799892863040776</v>
      </c>
      <c r="H88" s="9">
        <f t="shared" si="30"/>
        <v>1.4751952859737942</v>
      </c>
      <c r="I88" s="9">
        <f t="shared" si="31"/>
        <v>5.0823595022294139</v>
      </c>
      <c r="J88" s="9">
        <f t="shared" si="32"/>
        <v>7.9767307895243418</v>
      </c>
      <c r="K88" s="11">
        <f t="shared" si="33"/>
        <v>0.69444444444444442</v>
      </c>
      <c r="L88" s="11">
        <f t="shared" si="34"/>
        <v>0.20920502092050208</v>
      </c>
      <c r="M88" s="11">
        <f t="shared" si="35"/>
        <v>0.13404825737265416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-0.20924147755953648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0.20798979961935526</v>
      </c>
      <c r="Q88" s="11">
        <f>2*'OddsRatio_working_3-way'!K88*'OddsRatio_working_3-way'!L88*'OddsRatio_working_3-way'!M88</f>
        <v>3.8949400677781895E-2</v>
      </c>
      <c r="R88" s="11">
        <f t="shared" si="36"/>
        <v>0</v>
      </c>
      <c r="S88" s="11">
        <f t="shared" si="37"/>
        <v>-0.99401802188179889</v>
      </c>
      <c r="T88" s="11">
        <f t="shared" si="38"/>
        <v>-0.18614569698161032</v>
      </c>
      <c r="U88" s="11">
        <f>'OddsRatio_working_3-way'!S88-'OddsRatio_working_3-way'!R88^2/3</f>
        <v>-0.99401802188179889</v>
      </c>
      <c r="V88" s="11">
        <f>'OddsRatio_working_3-way'!S88*'OddsRatio_working_3-way'!R88/3-2*'OddsRatio_working_3-way'!R88^3/27-'OddsRatio_working_3-way'!T88</f>
        <v>0.18614569698161032</v>
      </c>
      <c r="W88" s="11">
        <f>'OddsRatio_working_3-way'!V88^2+4*'OddsRatio_working_3-way'!U88^3/27</f>
        <v>-0.11085514301708821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0.19072582646423222</v>
      </c>
      <c r="Y88" s="11">
        <f>IF('OddsRatio_working_3-way'!W88&gt;=0,IF('OddsRatio_working_3-way'!V88+SQRT('OddsRatio_working_3-way'!W88)&gt;0,0,PI()),ACOS('OddsRatio_working_3-way'!V88/(2*'OddsRatio_working_3-way'!X88)))</f>
        <v>1.0610075449784038</v>
      </c>
      <c r="Z88" s="11">
        <f>'OddsRatio_working_3-way'!X88^(1/3)*COS('OddsRatio_working_3-way'!Y88/3)</f>
        <v>0.53999464315203882</v>
      </c>
      <c r="AA88" s="11">
        <f>'OddsRatio_working_3-way'!X88^(1/3)*COS(('OddsRatio_working_3-way'!Y88+2*PI())/3)</f>
        <v>-0.44264970208603832</v>
      </c>
      <c r="AB88" s="11">
        <f>'OddsRatio_working_3-way'!X88^(1/3)*COS(('OddsRatio_working_3-way'!Y88+4*PI())/3)</f>
        <v>-9.7344941066000751E-2</v>
      </c>
      <c r="AC88" s="11">
        <f>'OddsRatio_working_3-way'!X88^(1/3)*SIN('OddsRatio_working_3-way'!Y88/3)</f>
        <v>0.19936179672737828</v>
      </c>
      <c r="AD88" s="11">
        <f>'OddsRatio_working_3-way'!X88^(1/3)*SIN(('OddsRatio_working_3-way'!Y88+2*PI())/3)</f>
        <v>0.36796818051348928</v>
      </c>
      <c r="AE88" s="11">
        <f>'OddsRatio_working_3-way'!X88^(1/3)*SIN(('OddsRatio_working_3-way'!Y88+4*PI())/3)</f>
        <v>-0.56732997724086742</v>
      </c>
      <c r="AF88" s="11">
        <f>-'OddsRatio_working_3-way'!U88/(3*'OddsRatio_working_3-way'!X88^(1/3))*COS(('OddsRatio_working_3-way'!Y88)/3)</f>
        <v>0.53999464315203882</v>
      </c>
      <c r="AG88" s="11">
        <f>-'OddsRatio_working_3-way'!U88/(3*'OddsRatio_working_3-way'!X88^(1/3))*COS(('OddsRatio_working_3-way'!Y88+2*PI())/3)</f>
        <v>-0.44264970208603832</v>
      </c>
      <c r="AH88" s="11">
        <f>-'OddsRatio_working_3-way'!U88/(3*'OddsRatio_working_3-way'!X88^(1/3))*COS(('OddsRatio_working_3-way'!Y88+4*PI())/3)</f>
        <v>-9.7344941066000751E-2</v>
      </c>
      <c r="AI88" s="11">
        <f>'OddsRatio_working_3-way'!U88/(3*'OddsRatio_working_3-way'!X88^(1/3))*SIN(('OddsRatio_working_3-way'!Y88)/3)</f>
        <v>-0.19936179672737828</v>
      </c>
      <c r="AJ88" s="11">
        <f>'OddsRatio_working_3-way'!U88/(3*'OddsRatio_working_3-way'!X88^(1/3))*SIN(('OddsRatio_working_3-way'!Y88+2*PI())/3)</f>
        <v>-0.36796818051348928</v>
      </c>
      <c r="AK88" s="11">
        <f>'OddsRatio_working_3-way'!U88/(3*'OddsRatio_working_3-way'!X88^(1/3))*SIN(('OddsRatio_working_3-way'!Y88+4*PI())/3)</f>
        <v>0.56732997724086742</v>
      </c>
      <c r="AL88" s="11">
        <f>'OddsRatio_working_3-way'!Z88+'OddsRatio_working_3-way'!AF88</f>
        <v>1.0799892863040776</v>
      </c>
      <c r="AM88" s="11">
        <f>'OddsRatio_working_3-way'!AA88+'OddsRatio_working_3-way'!AG88</f>
        <v>-0.88529940417207664</v>
      </c>
      <c r="AN88" s="11">
        <f>'OddsRatio_working_3-way'!AB88+'OddsRatio_working_3-way'!AH88</f>
        <v>-0.1946898821320015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1.0799892863040776</v>
      </c>
      <c r="AS88" s="11">
        <f>IF(('OddsRatio_working_3-way'!X88=0),IF(Q88&gt;0,-Q88^(1/3),(-Q88)^(1/3)),'OddsRatio_working_3-way'!AM88-'OddsRatio_working_3-way'!R88/3)</f>
        <v>-0.88529940417207664</v>
      </c>
      <c r="AT88" s="11">
        <f>IF(('OddsRatio_working_3-way'!X88=0),IF(Q88&gt;0,-Q88^(1/3),(-Q88)^(1/3)),'OddsRatio_working_3-way'!AN88-'OddsRatio_working_3-way'!R88/3)</f>
        <v>-0.1946898821320015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9">
        <f t="shared" si="26"/>
        <v>0.70852677867758851</v>
      </c>
      <c r="E89" s="9">
        <f t="shared" si="27"/>
        <v>0.18497662810545548</v>
      </c>
      <c r="F89" s="9">
        <f t="shared" si="28"/>
        <v>0.10649659321695615</v>
      </c>
      <c r="G89" s="9">
        <f t="shared" si="29"/>
        <v>1.0825769978452016</v>
      </c>
      <c r="H89" s="9">
        <f t="shared" si="30"/>
        <v>1.411379259181176</v>
      </c>
      <c r="I89" s="9">
        <f t="shared" si="31"/>
        <v>5.4060883812299698</v>
      </c>
      <c r="J89" s="9">
        <f t="shared" si="32"/>
        <v>9.3899717333003121</v>
      </c>
      <c r="K89" s="11">
        <f t="shared" si="33"/>
        <v>0.7246376811594204</v>
      </c>
      <c r="L89" s="11">
        <f t="shared" si="34"/>
        <v>0.1972386587771203</v>
      </c>
      <c r="M89" s="11">
        <f t="shared" si="35"/>
        <v>0.11428571428571428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-0.1957873416067395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0.19928046683899531</v>
      </c>
      <c r="Q89" s="11">
        <f>2*'OddsRatio_working_3-way'!K89*'OddsRatio_working_3-way'!L89*'OddsRatio_working_3-way'!M89</f>
        <v>3.2668928989999228E-2</v>
      </c>
      <c r="R89" s="11">
        <f t="shared" si="36"/>
        <v>0</v>
      </c>
      <c r="S89" s="11">
        <f t="shared" si="37"/>
        <v>-1.0178414253117147</v>
      </c>
      <c r="T89" s="11">
        <f t="shared" si="38"/>
        <v>-0.16685925005110075</v>
      </c>
      <c r="U89" s="11">
        <f>'OddsRatio_working_3-way'!S89-'OddsRatio_working_3-way'!R89^2/3</f>
        <v>-1.0178414253117147</v>
      </c>
      <c r="V89" s="11">
        <f>'OddsRatio_working_3-way'!S89*'OddsRatio_working_3-way'!R89/3-2*'OddsRatio_working_3-way'!R89^3/27-'OddsRatio_working_3-way'!T89</f>
        <v>0.16685925005110075</v>
      </c>
      <c r="W89" s="11">
        <f>'OddsRatio_working_3-way'!V89^2+4*'OddsRatio_working_3-way'!U89^3/27</f>
        <v>-0.12837797652807317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0.19762337023723239</v>
      </c>
      <c r="Y89" s="11">
        <f>IF('OddsRatio_working_3-way'!W89&gt;=0,IF('OddsRatio_working_3-way'!V89+SQRT('OddsRatio_working_3-way'!W89)&gt;0,0,PI()),ACOS('OddsRatio_working_3-way'!V89/(2*'OddsRatio_working_3-way'!X89)))</f>
        <v>1.1349643260921742</v>
      </c>
      <c r="Z89" s="11">
        <f>'OddsRatio_working_3-way'!X89^(1/3)*COS('OddsRatio_working_3-way'!Y89/3)</f>
        <v>0.54128849892260089</v>
      </c>
      <c r="AA89" s="11">
        <f>'OddsRatio_working_3-way'!X89^(1/3)*COS(('OddsRatio_working_3-way'!Y89+2*PI())/3)</f>
        <v>-0.45696501327606365</v>
      </c>
      <c r="AB89" s="11">
        <f>'OddsRatio_working_3-way'!X89^(1/3)*COS(('OddsRatio_working_3-way'!Y89+4*PI())/3)</f>
        <v>-8.4323485646537397E-2</v>
      </c>
      <c r="AC89" s="11">
        <f>'OddsRatio_working_3-way'!X89^(1/3)*SIN('OddsRatio_working_3-way'!Y89/3)</f>
        <v>0.21514468628814068</v>
      </c>
      <c r="AD89" s="11">
        <f>'OddsRatio_working_3-way'!X89^(1/3)*SIN(('OddsRatio_working_3-way'!Y89+2*PI())/3)</f>
        <v>0.36119724769924794</v>
      </c>
      <c r="AE89" s="11">
        <f>'OddsRatio_working_3-way'!X89^(1/3)*SIN(('OddsRatio_working_3-way'!Y89+4*PI())/3)</f>
        <v>-0.57634193398738842</v>
      </c>
      <c r="AF89" s="11">
        <f>-'OddsRatio_working_3-way'!U89/(3*'OddsRatio_working_3-way'!X89^(1/3))*COS(('OddsRatio_working_3-way'!Y89)/3)</f>
        <v>0.54128849892260078</v>
      </c>
      <c r="AG89" s="11">
        <f>-'OddsRatio_working_3-way'!U89/(3*'OddsRatio_working_3-way'!X89^(1/3))*COS(('OddsRatio_working_3-way'!Y89+2*PI())/3)</f>
        <v>-0.45696501327606359</v>
      </c>
      <c r="AH89" s="11">
        <f>-'OddsRatio_working_3-way'!U89/(3*'OddsRatio_working_3-way'!X89^(1/3))*COS(('OddsRatio_working_3-way'!Y89+4*PI())/3)</f>
        <v>-8.4323485646537383E-2</v>
      </c>
      <c r="AI89" s="11">
        <f>'OddsRatio_working_3-way'!U89/(3*'OddsRatio_working_3-way'!X89^(1/3))*SIN(('OddsRatio_working_3-way'!Y89)/3)</f>
        <v>-0.21514468628814062</v>
      </c>
      <c r="AJ89" s="11">
        <f>'OddsRatio_working_3-way'!U89/(3*'OddsRatio_working_3-way'!X89^(1/3))*SIN(('OddsRatio_working_3-way'!Y89+2*PI())/3)</f>
        <v>-0.36119724769924788</v>
      </c>
      <c r="AK89" s="11">
        <f>'OddsRatio_working_3-way'!U89/(3*'OddsRatio_working_3-way'!X89^(1/3))*SIN(('OddsRatio_working_3-way'!Y89+4*PI())/3)</f>
        <v>0.57634193398738831</v>
      </c>
      <c r="AL89" s="11">
        <f>'OddsRatio_working_3-way'!Z89+'OddsRatio_working_3-way'!AF89</f>
        <v>1.0825769978452016</v>
      </c>
      <c r="AM89" s="11">
        <f>'OddsRatio_working_3-way'!AA89+'OddsRatio_working_3-way'!AG89</f>
        <v>-0.91393002655212729</v>
      </c>
      <c r="AN89" s="11">
        <f>'OddsRatio_working_3-way'!AB89+'OddsRatio_working_3-way'!AH89</f>
        <v>-0.16864697129307477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1.0825769978452016</v>
      </c>
      <c r="AS89" s="11">
        <f>IF(('OddsRatio_working_3-way'!X89=0),IF(Q89&gt;0,-Q89^(1/3),(-Q89)^(1/3)),'OddsRatio_working_3-way'!AM89-'OddsRatio_working_3-way'!R89/3)</f>
        <v>-0.91393002655212729</v>
      </c>
      <c r="AT89" s="11">
        <f>IF(('OddsRatio_working_3-way'!X89=0),IF(Q89&gt;0,-Q89^(1/3),(-Q89)^(1/3)),'OddsRatio_working_3-way'!AN89-'OddsRatio_working_3-way'!R89/3)</f>
        <v>-0.16864697129307477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9">
        <f t="shared" si="26"/>
        <v>0.44207074056478762</v>
      </c>
      <c r="E90" s="9">
        <f t="shared" si="27"/>
        <v>0.29152062884062663</v>
      </c>
      <c r="F90" s="9">
        <f t="shared" si="28"/>
        <v>0.26640863059458564</v>
      </c>
      <c r="G90" s="9">
        <f t="shared" si="29"/>
        <v>1.0430424798700928</v>
      </c>
      <c r="H90" s="9">
        <f t="shared" si="30"/>
        <v>2.262081400642812</v>
      </c>
      <c r="I90" s="9">
        <f t="shared" si="31"/>
        <v>3.4302889780973156</v>
      </c>
      <c r="J90" s="9">
        <f t="shared" si="32"/>
        <v>3.7536321468570453</v>
      </c>
      <c r="K90" s="11">
        <f t="shared" si="33"/>
        <v>0.45248868778280543</v>
      </c>
      <c r="L90" s="11">
        <f t="shared" si="34"/>
        <v>0.3003003003003003</v>
      </c>
      <c r="M90" s="11">
        <f t="shared" si="35"/>
        <v>0.27472527472527469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-0.277848033504142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0.23070158816765149</v>
      </c>
      <c r="Q90" s="11">
        <f>2*'OddsRatio_working_3-way'!K90*'OddsRatio_working_3-way'!L90*'OddsRatio_working_3-way'!M90</f>
        <v>7.4660708144871038E-2</v>
      </c>
      <c r="R90" s="11">
        <f t="shared" si="36"/>
        <v>0</v>
      </c>
      <c r="S90" s="11">
        <f t="shared" si="37"/>
        <v>-0.83031571344273103</v>
      </c>
      <c r="T90" s="11">
        <f t="shared" si="38"/>
        <v>-0.26871058687467025</v>
      </c>
      <c r="U90" s="11">
        <f>'OddsRatio_working_3-way'!S90-'OddsRatio_working_3-way'!R90^2/3</f>
        <v>-0.83031571344273103</v>
      </c>
      <c r="V90" s="11">
        <f>'OddsRatio_working_3-way'!S90*'OddsRatio_working_3-way'!R90/3-2*'OddsRatio_working_3-way'!R90^3/27-'OddsRatio_working_3-way'!T90</f>
        <v>0.26871058687467025</v>
      </c>
      <c r="W90" s="11">
        <f>'OddsRatio_working_3-way'!V90^2+4*'OddsRatio_working_3-way'!U90^3/27</f>
        <v>-1.260050690061934E-2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0.14560725119233334</v>
      </c>
      <c r="Y90" s="11">
        <f>IF('OddsRatio_working_3-way'!W90&gt;=0,IF('OddsRatio_working_3-way'!V90+SQRT('OddsRatio_working_3-way'!W90)&gt;0,0,PI()),ACOS('OddsRatio_working_3-way'!V90/(2*'OddsRatio_working_3-way'!X90)))</f>
        <v>0.39570792211182715</v>
      </c>
      <c r="Z90" s="11">
        <f>'OddsRatio_working_3-way'!X90^(1/3)*COS('OddsRatio_working_3-way'!Y90/3)</f>
        <v>0.5215212399350464</v>
      </c>
      <c r="AA90" s="11">
        <f>'OddsRatio_working_3-way'!X90^(1/3)*COS(('OddsRatio_working_3-way'!Y90+2*PI())/3)</f>
        <v>-0.32068244890441078</v>
      </c>
      <c r="AB90" s="11">
        <f>'OddsRatio_working_3-way'!X90^(1/3)*COS(('OddsRatio_working_3-way'!Y90+4*PI())/3)</f>
        <v>-0.2008387910306357</v>
      </c>
      <c r="AC90" s="11">
        <f>'OddsRatio_working_3-way'!X90^(1/3)*SIN('OddsRatio_working_3-way'!Y90/3)</f>
        <v>6.919176813409357E-2</v>
      </c>
      <c r="AD90" s="11">
        <f>'OddsRatio_working_3-way'!X90^(1/3)*SIN(('OddsRatio_working_3-way'!Y90+2*PI())/3)</f>
        <v>0.41705475832986288</v>
      </c>
      <c r="AE90" s="11">
        <f>'OddsRatio_working_3-way'!X90^(1/3)*SIN(('OddsRatio_working_3-way'!Y90+4*PI())/3)</f>
        <v>-0.48624652646395633</v>
      </c>
      <c r="AF90" s="11">
        <f>-'OddsRatio_working_3-way'!U90/(3*'OddsRatio_working_3-way'!X90^(1/3))*COS(('OddsRatio_working_3-way'!Y90)/3)</f>
        <v>0.5215212399350464</v>
      </c>
      <c r="AG90" s="11">
        <f>-'OddsRatio_working_3-way'!U90/(3*'OddsRatio_working_3-way'!X90^(1/3))*COS(('OddsRatio_working_3-way'!Y90+2*PI())/3)</f>
        <v>-0.32068244890441078</v>
      </c>
      <c r="AH90" s="11">
        <f>-'OddsRatio_working_3-way'!U90/(3*'OddsRatio_working_3-way'!X90^(1/3))*COS(('OddsRatio_working_3-way'!Y90+4*PI())/3)</f>
        <v>-0.2008387910306357</v>
      </c>
      <c r="AI90" s="11">
        <f>'OddsRatio_working_3-way'!U90/(3*'OddsRatio_working_3-way'!X90^(1/3))*SIN(('OddsRatio_working_3-way'!Y90)/3)</f>
        <v>-6.919176813409357E-2</v>
      </c>
      <c r="AJ90" s="11">
        <f>'OddsRatio_working_3-way'!U90/(3*'OddsRatio_working_3-way'!X90^(1/3))*SIN(('OddsRatio_working_3-way'!Y90+2*PI())/3)</f>
        <v>-0.41705475832986288</v>
      </c>
      <c r="AK90" s="11">
        <f>'OddsRatio_working_3-way'!U90/(3*'OddsRatio_working_3-way'!X90^(1/3))*SIN(('OddsRatio_working_3-way'!Y90+4*PI())/3)</f>
        <v>0.48624652646395633</v>
      </c>
      <c r="AL90" s="11">
        <f>'OddsRatio_working_3-way'!Z90+'OddsRatio_working_3-way'!AF90</f>
        <v>1.0430424798700928</v>
      </c>
      <c r="AM90" s="11">
        <f>'OddsRatio_working_3-way'!AA90+'OddsRatio_working_3-way'!AG90</f>
        <v>-0.64136489780882155</v>
      </c>
      <c r="AN90" s="11">
        <f>'OddsRatio_working_3-way'!AB90+'OddsRatio_working_3-way'!AH90</f>
        <v>-0.40167758206127141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1.0430424798700928</v>
      </c>
      <c r="AS90" s="11">
        <f>IF(('OddsRatio_working_3-way'!X90=0),IF(Q90&gt;0,-Q90^(1/3),(-Q90)^(1/3)),'OddsRatio_working_3-way'!AM90-'OddsRatio_working_3-way'!R90/3)</f>
        <v>-0.64136489780882155</v>
      </c>
      <c r="AT90" s="11">
        <f>IF(('OddsRatio_working_3-way'!X90=0),IF(Q90&gt;0,-Q90^(1/3),(-Q90)^(1/3)),'OddsRatio_working_3-way'!AN90-'OddsRatio_working_3-way'!R90/3)</f>
        <v>-0.40167758206127141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9">
        <f t="shared" si="26"/>
        <v>0.83707354175160553</v>
      </c>
      <c r="E91" s="9">
        <f t="shared" si="27"/>
        <v>0.11640239620846797</v>
      </c>
      <c r="F91" s="9">
        <f t="shared" si="28"/>
        <v>4.6524062039926588E-2</v>
      </c>
      <c r="G91" s="9">
        <f t="shared" si="29"/>
        <v>1.1449303831386703</v>
      </c>
      <c r="H91" s="9">
        <f t="shared" si="30"/>
        <v>1.1946381651335738</v>
      </c>
      <c r="I91" s="9">
        <f t="shared" si="31"/>
        <v>8.5908884402093832</v>
      </c>
      <c r="J91" s="9">
        <f t="shared" si="32"/>
        <v>21.494253858182198</v>
      </c>
      <c r="K91" s="11">
        <f t="shared" si="33"/>
        <v>0.85470085470085477</v>
      </c>
      <c r="L91" s="11">
        <f t="shared" si="34"/>
        <v>0.13106159895150721</v>
      </c>
      <c r="M91" s="11">
        <f t="shared" si="35"/>
        <v>5.2910052910052914E-2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-0.11957579497990156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0.14639449618334141</v>
      </c>
      <c r="Q91" s="11">
        <f>2*'OddsRatio_working_3-way'!K91*'OddsRatio_working_3-way'!L91*'OddsRatio_working_3-way'!M91</f>
        <v>1.1853805358975013E-2</v>
      </c>
      <c r="R91" s="11">
        <f t="shared" si="36"/>
        <v>0</v>
      </c>
      <c r="S91" s="11">
        <f t="shared" si="37"/>
        <v>-1.2242820230293896</v>
      </c>
      <c r="T91" s="11">
        <f t="shared" si="38"/>
        <v>-9.9132147613715763E-2</v>
      </c>
      <c r="U91" s="11">
        <f>'OddsRatio_working_3-way'!S91-'OddsRatio_working_3-way'!R91^2/3</f>
        <v>-1.2242820230293896</v>
      </c>
      <c r="V91" s="11">
        <f>'OddsRatio_working_3-way'!S91*'OddsRatio_working_3-way'!R91/3-2*'OddsRatio_working_3-way'!R91^3/27-'OddsRatio_working_3-way'!T91</f>
        <v>9.9132147613715763E-2</v>
      </c>
      <c r="W91" s="11">
        <f>'OddsRatio_working_3-way'!V91^2+4*'OddsRatio_working_3-way'!U91^3/27</f>
        <v>-0.26202989530719489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0.26069957709867042</v>
      </c>
      <c r="Y91" s="11">
        <f>IF('OddsRatio_working_3-way'!W91&gt;=0,IF('OddsRatio_working_3-way'!V91+SQRT('OddsRatio_working_3-way'!W91)&gt;0,0,PI()),ACOS('OddsRatio_working_3-way'!V91/(2*'OddsRatio_working_3-way'!X91)))</f>
        <v>1.3795046452630069</v>
      </c>
      <c r="Z91" s="11">
        <f>'OddsRatio_working_3-way'!X91^(1/3)*COS('OddsRatio_working_3-way'!Y91/3)</f>
        <v>0.57246519156933517</v>
      </c>
      <c r="AA91" s="11">
        <f>'OddsRatio_working_3-way'!X91^(1/3)*COS(('OddsRatio_working_3-way'!Y91+2*PI())/3)</f>
        <v>-0.53175898762159546</v>
      </c>
      <c r="AB91" s="11">
        <f>'OddsRatio_working_3-way'!X91^(1/3)*COS(('OddsRatio_working_3-way'!Y91+4*PI())/3)</f>
        <v>-4.0706203947739633E-2</v>
      </c>
      <c r="AC91" s="11">
        <f>'OddsRatio_working_3-way'!X91^(1/3)*SIN('OddsRatio_working_3-way'!Y91/3)</f>
        <v>0.28350945684041579</v>
      </c>
      <c r="AD91" s="11">
        <f>'OddsRatio_working_3-way'!X91^(1/3)*SIN(('OddsRatio_working_3-way'!Y91+2*PI())/3)</f>
        <v>0.35401467026116173</v>
      </c>
      <c r="AE91" s="11">
        <f>'OddsRatio_working_3-way'!X91^(1/3)*SIN(('OddsRatio_working_3-way'!Y91+4*PI())/3)</f>
        <v>-0.63752412710157735</v>
      </c>
      <c r="AF91" s="11">
        <f>-'OddsRatio_working_3-way'!U91/(3*'OddsRatio_working_3-way'!X91^(1/3))*COS(('OddsRatio_working_3-way'!Y91)/3)</f>
        <v>0.57246519156933517</v>
      </c>
      <c r="AG91" s="11">
        <f>-'OddsRatio_working_3-way'!U91/(3*'OddsRatio_working_3-way'!X91^(1/3))*COS(('OddsRatio_working_3-way'!Y91+2*PI())/3)</f>
        <v>-0.53175898762159557</v>
      </c>
      <c r="AH91" s="11">
        <f>-'OddsRatio_working_3-way'!U91/(3*'OddsRatio_working_3-way'!X91^(1/3))*COS(('OddsRatio_working_3-way'!Y91+4*PI())/3)</f>
        <v>-4.070620394773964E-2</v>
      </c>
      <c r="AI91" s="11">
        <f>'OddsRatio_working_3-way'!U91/(3*'OddsRatio_working_3-way'!X91^(1/3))*SIN(('OddsRatio_working_3-way'!Y91)/3)</f>
        <v>-0.28350945684041584</v>
      </c>
      <c r="AJ91" s="11">
        <f>'OddsRatio_working_3-way'!U91/(3*'OddsRatio_working_3-way'!X91^(1/3))*SIN(('OddsRatio_working_3-way'!Y91+2*PI())/3)</f>
        <v>-0.35401467026116179</v>
      </c>
      <c r="AK91" s="11">
        <f>'OddsRatio_working_3-way'!U91/(3*'OddsRatio_working_3-way'!X91^(1/3))*SIN(('OddsRatio_working_3-way'!Y91+4*PI())/3)</f>
        <v>0.63752412710157746</v>
      </c>
      <c r="AL91" s="11">
        <f>'OddsRatio_working_3-way'!Z91+'OddsRatio_working_3-way'!AF91</f>
        <v>1.1449303831386703</v>
      </c>
      <c r="AM91" s="11">
        <f>'OddsRatio_working_3-way'!AA91+'OddsRatio_working_3-way'!AG91</f>
        <v>-1.0635179752431911</v>
      </c>
      <c r="AN91" s="11">
        <f>'OddsRatio_working_3-way'!AB91+'OddsRatio_working_3-way'!AH91</f>
        <v>-8.1412407895479266E-2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1.1449303831386703</v>
      </c>
      <c r="AS91" s="11">
        <f>IF(('OddsRatio_working_3-way'!X91=0),IF(Q91&gt;0,-Q91^(1/3),(-Q91)^(1/3)),'OddsRatio_working_3-way'!AM91-'OddsRatio_working_3-way'!R91/3)</f>
        <v>-1.0635179752431911</v>
      </c>
      <c r="AT91" s="11">
        <f>IF(('OddsRatio_working_3-way'!X91=0),IF(Q91&gt;0,-Q91^(1/3),(-Q91)^(1/3)),'OddsRatio_working_3-way'!AN91-'OddsRatio_working_3-way'!R91/3)</f>
        <v>-8.1412407895479266E-2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9">
        <f t="shared" si="26"/>
        <v>0.69416462305061355</v>
      </c>
      <c r="E92" s="9">
        <f t="shared" si="27"/>
        <v>0.1906717020435014</v>
      </c>
      <c r="F92" s="9">
        <f t="shared" si="28"/>
        <v>0.1151636749058849</v>
      </c>
      <c r="G92" s="9">
        <f t="shared" si="29"/>
        <v>1.0745865159489738</v>
      </c>
      <c r="H92" s="9">
        <f t="shared" si="30"/>
        <v>1.4405804715390791</v>
      </c>
      <c r="I92" s="9">
        <f t="shared" si="31"/>
        <v>5.2446167379984461</v>
      </c>
      <c r="J92" s="9">
        <f t="shared" si="32"/>
        <v>8.6832935890351628</v>
      </c>
      <c r="K92" s="11">
        <f t="shared" si="33"/>
        <v>0.70921985815602839</v>
      </c>
      <c r="L92" s="11">
        <f t="shared" si="34"/>
        <v>0.20202020202020202</v>
      </c>
      <c r="M92" s="11">
        <f t="shared" si="35"/>
        <v>0.12269938650306748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-0.20356592070467538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0.20234543142779671</v>
      </c>
      <c r="Q92" s="11">
        <f>2*'OddsRatio_working_3-way'!K92*'OddsRatio_working_3-way'!L92*'OddsRatio_working_3-way'!M92</f>
        <v>3.5159935956176655E-2</v>
      </c>
      <c r="R92" s="11">
        <f t="shared" si="36"/>
        <v>0</v>
      </c>
      <c r="S92" s="11">
        <f t="shared" si="37"/>
        <v>-0.99400445186181574</v>
      </c>
      <c r="T92" s="11">
        <f t="shared" si="38"/>
        <v>-0.17272014802116689</v>
      </c>
      <c r="U92" s="11">
        <f>'OddsRatio_working_3-way'!S92-'OddsRatio_working_3-way'!R92^2/3</f>
        <v>-0.99400445186181574</v>
      </c>
      <c r="V92" s="11">
        <f>'OddsRatio_working_3-way'!S92*'OddsRatio_working_3-way'!R92/3-2*'OddsRatio_working_3-way'!R92^3/27-'OddsRatio_working_3-way'!T92</f>
        <v>0.17272014802116689</v>
      </c>
      <c r="W92" s="11">
        <f>'OddsRatio_working_3-way'!V92^2+4*'OddsRatio_working_3-way'!U92^3/27</f>
        <v>-0.11566715489100152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0.1907219208844747</v>
      </c>
      <c r="Y92" s="11">
        <f>IF('OddsRatio_working_3-way'!W92&gt;=0,IF('OddsRatio_working_3-way'!V92+SQRT('OddsRatio_working_3-way'!W92)&gt;0,0,PI()),ACOS('OddsRatio_working_3-way'!V92/(2*'OddsRatio_working_3-way'!X92)))</f>
        <v>1.1008861161729013</v>
      </c>
      <c r="Z92" s="11">
        <f>'OddsRatio_working_3-way'!X92^(1/3)*COS('OddsRatio_working_3-way'!Y92/3)</f>
        <v>0.5372932579744869</v>
      </c>
      <c r="AA92" s="11">
        <f>'OddsRatio_working_3-way'!X92^(1/3)*COS(('OddsRatio_working_3-way'!Y92+2*PI())/3)</f>
        <v>-0.44749874434187142</v>
      </c>
      <c r="AB92" s="11">
        <f>'OddsRatio_working_3-way'!X92^(1/3)*COS(('OddsRatio_working_3-way'!Y92+4*PI())/3)</f>
        <v>-8.9794513632615369E-2</v>
      </c>
      <c r="AC92" s="11">
        <f>'OddsRatio_working_3-way'!X92^(1/3)*SIN('OddsRatio_working_3-way'!Y92/3)</f>
        <v>0.20652063389025688</v>
      </c>
      <c r="AD92" s="11">
        <f>'OddsRatio_working_3-way'!X92^(1/3)*SIN(('OddsRatio_working_3-way'!Y92+2*PI())/3)</f>
        <v>0.36204929374288314</v>
      </c>
      <c r="AE92" s="11">
        <f>'OddsRatio_working_3-way'!X92^(1/3)*SIN(('OddsRatio_working_3-way'!Y92+4*PI())/3)</f>
        <v>-0.56856992763314007</v>
      </c>
      <c r="AF92" s="11">
        <f>-'OddsRatio_working_3-way'!U92/(3*'OddsRatio_working_3-way'!X92^(1/3))*COS(('OddsRatio_working_3-way'!Y92)/3)</f>
        <v>0.53729325797448679</v>
      </c>
      <c r="AG92" s="11">
        <f>-'OddsRatio_working_3-way'!U92/(3*'OddsRatio_working_3-way'!X92^(1/3))*COS(('OddsRatio_working_3-way'!Y92+2*PI())/3)</f>
        <v>-0.44749874434187131</v>
      </c>
      <c r="AH92" s="11">
        <f>-'OddsRatio_working_3-way'!U92/(3*'OddsRatio_working_3-way'!X92^(1/3))*COS(('OddsRatio_working_3-way'!Y92+4*PI())/3)</f>
        <v>-8.9794513632615355E-2</v>
      </c>
      <c r="AI92" s="11">
        <f>'OddsRatio_working_3-way'!U92/(3*'OddsRatio_working_3-way'!X92^(1/3))*SIN(('OddsRatio_working_3-way'!Y92)/3)</f>
        <v>-0.20652063389025685</v>
      </c>
      <c r="AJ92" s="11">
        <f>'OddsRatio_working_3-way'!U92/(3*'OddsRatio_working_3-way'!X92^(1/3))*SIN(('OddsRatio_working_3-way'!Y92+2*PI())/3)</f>
        <v>-0.36204929374288303</v>
      </c>
      <c r="AK92" s="11">
        <f>'OddsRatio_working_3-way'!U92/(3*'OddsRatio_working_3-way'!X92^(1/3))*SIN(('OddsRatio_working_3-way'!Y92+4*PI())/3)</f>
        <v>0.56856992763313996</v>
      </c>
      <c r="AL92" s="11">
        <f>'OddsRatio_working_3-way'!Z92+'OddsRatio_working_3-way'!AF92</f>
        <v>1.0745865159489738</v>
      </c>
      <c r="AM92" s="11">
        <f>'OddsRatio_working_3-way'!AA92+'OddsRatio_working_3-way'!AG92</f>
        <v>-0.89499748868374274</v>
      </c>
      <c r="AN92" s="11">
        <f>'OddsRatio_working_3-way'!AB92+'OddsRatio_working_3-way'!AH92</f>
        <v>-0.17958902726523074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1.0745865159489738</v>
      </c>
      <c r="AS92" s="11">
        <f>IF(('OddsRatio_working_3-way'!X92=0),IF(Q92&gt;0,-Q92^(1/3),(-Q92)^(1/3)),'OddsRatio_working_3-way'!AM92-'OddsRatio_working_3-way'!R92/3)</f>
        <v>-0.89499748868374274</v>
      </c>
      <c r="AT92" s="11">
        <f>IF(('OddsRatio_working_3-way'!X92=0),IF(Q92&gt;0,-Q92^(1/3),(-Q92)^(1/3)),'OddsRatio_working_3-way'!AN92-'OddsRatio_working_3-way'!R92/3)</f>
        <v>-0.17958902726523074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9">
        <f t="shared" si="26"/>
        <v>0.33931662734620355</v>
      </c>
      <c r="E93" s="9">
        <f t="shared" si="27"/>
        <v>0.292769756002354</v>
      </c>
      <c r="F93" s="9">
        <f t="shared" si="28"/>
        <v>0.36791361665144262</v>
      </c>
      <c r="G93" s="9">
        <f t="shared" si="29"/>
        <v>1.0412298953800661</v>
      </c>
      <c r="H93" s="9">
        <f t="shared" si="30"/>
        <v>2.9470999043607242</v>
      </c>
      <c r="I93" s="9">
        <f t="shared" si="31"/>
        <v>3.4156533572817529</v>
      </c>
      <c r="J93" s="9">
        <f t="shared" si="32"/>
        <v>2.7180293273771086</v>
      </c>
      <c r="K93" s="11">
        <f t="shared" si="33"/>
        <v>0.34843205574912889</v>
      </c>
      <c r="L93" s="11">
        <f t="shared" si="34"/>
        <v>0.30120481927710846</v>
      </c>
      <c r="M93" s="11">
        <f t="shared" si="35"/>
        <v>0.37735849056603776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-0.28349648676884931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0.23128474716695985</v>
      </c>
      <c r="Q93" s="11">
        <f>2*'OddsRatio_working_3-way'!K93*'OddsRatio_working_3-way'!L93*'OddsRatio_working_3-way'!M93</f>
        <v>7.9207105194164351E-2</v>
      </c>
      <c r="R93" s="11">
        <f t="shared" si="36"/>
        <v>0</v>
      </c>
      <c r="S93" s="11">
        <f t="shared" si="37"/>
        <v>-0.81582932403511355</v>
      </c>
      <c r="T93" s="11">
        <f t="shared" si="38"/>
        <v>-0.27939360412161429</v>
      </c>
      <c r="U93" s="11">
        <f>'OddsRatio_working_3-way'!S93-'OddsRatio_working_3-way'!R93^2/3</f>
        <v>-0.81582932403511355</v>
      </c>
      <c r="V93" s="11">
        <f>'OddsRatio_working_3-way'!S93*'OddsRatio_working_3-way'!R93/3-2*'OddsRatio_working_3-way'!R93^3/27-'OddsRatio_working_3-way'!T93</f>
        <v>0.27939360412161429</v>
      </c>
      <c r="W93" s="11">
        <f>'OddsRatio_working_3-way'!V93^2+4*'OddsRatio_working_3-way'!U93^3/27</f>
        <v>-2.3833073774368191E-3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0.14181333981814101</v>
      </c>
      <c r="Y93" s="11">
        <f>IF('OddsRatio_working_3-way'!W93&gt;=0,IF('OddsRatio_working_3-way'!V93+SQRT('OddsRatio_working_3-way'!W93)&gt;0,0,PI()),ACOS('OddsRatio_working_3-way'!V93/(2*'OddsRatio_working_3-way'!X93)))</f>
        <v>0.17298605578807624</v>
      </c>
      <c r="Z93" s="11">
        <f>'OddsRatio_working_3-way'!X93^(1/3)*COS('OddsRatio_working_3-way'!Y93/3)</f>
        <v>0.52061494769003291</v>
      </c>
      <c r="AA93" s="11">
        <f>'OddsRatio_working_3-way'!X93^(1/3)*COS(('OddsRatio_working_3-way'!Y93+2*PI())/3)</f>
        <v>-0.28633415611641921</v>
      </c>
      <c r="AB93" s="11">
        <f>'OddsRatio_working_3-way'!X93^(1/3)*COS(('OddsRatio_working_3-way'!Y93+4*PI())/3)</f>
        <v>-0.23428079157361381</v>
      </c>
      <c r="AC93" s="11">
        <f>'OddsRatio_working_3-way'!X93^(1/3)*SIN('OddsRatio_working_3-way'!Y93/3)</f>
        <v>3.0053024031014459E-2</v>
      </c>
      <c r="AD93" s="11">
        <f>'OddsRatio_working_3-way'!X93^(1/3)*SIN(('OddsRatio_working_3-way'!Y93+2*PI())/3)</f>
        <v>0.43583925827396797</v>
      </c>
      <c r="AE93" s="11">
        <f>'OddsRatio_working_3-way'!X93^(1/3)*SIN(('OddsRatio_working_3-way'!Y93+4*PI())/3)</f>
        <v>-0.46589228230498242</v>
      </c>
      <c r="AF93" s="11">
        <f>-'OddsRatio_working_3-way'!U93/(3*'OddsRatio_working_3-way'!X93^(1/3))*COS(('OddsRatio_working_3-way'!Y93)/3)</f>
        <v>0.52061494769003303</v>
      </c>
      <c r="AG93" s="11">
        <f>-'OddsRatio_working_3-way'!U93/(3*'OddsRatio_working_3-way'!X93^(1/3))*COS(('OddsRatio_working_3-way'!Y93+2*PI())/3)</f>
        <v>-0.28633415611641927</v>
      </c>
      <c r="AH93" s="11">
        <f>-'OddsRatio_working_3-way'!U93/(3*'OddsRatio_working_3-way'!X93^(1/3))*COS(('OddsRatio_working_3-way'!Y93+4*PI())/3)</f>
        <v>-0.23428079157361387</v>
      </c>
      <c r="AI93" s="11">
        <f>'OddsRatio_working_3-way'!U93/(3*'OddsRatio_working_3-way'!X93^(1/3))*SIN(('OddsRatio_working_3-way'!Y93)/3)</f>
        <v>-3.0053024031014463E-2</v>
      </c>
      <c r="AJ93" s="11">
        <f>'OddsRatio_working_3-way'!U93/(3*'OddsRatio_working_3-way'!X93^(1/3))*SIN(('OddsRatio_working_3-way'!Y93+2*PI())/3)</f>
        <v>-0.43583925827396808</v>
      </c>
      <c r="AK93" s="11">
        <f>'OddsRatio_working_3-way'!U93/(3*'OddsRatio_working_3-way'!X93^(1/3))*SIN(('OddsRatio_working_3-way'!Y93+4*PI())/3)</f>
        <v>0.46589228230498247</v>
      </c>
      <c r="AL93" s="11">
        <f>'OddsRatio_working_3-way'!Z93+'OddsRatio_working_3-way'!AF93</f>
        <v>1.0412298953800661</v>
      </c>
      <c r="AM93" s="11">
        <f>'OddsRatio_working_3-way'!AA93+'OddsRatio_working_3-way'!AG93</f>
        <v>-0.57266831223283843</v>
      </c>
      <c r="AN93" s="11">
        <f>'OddsRatio_working_3-way'!AB93+'OddsRatio_working_3-way'!AH93</f>
        <v>-0.46856158314722768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1.0412298953800661</v>
      </c>
      <c r="AS93" s="11">
        <f>IF(('OddsRatio_working_3-way'!X93=0),IF(Q93&gt;0,-Q93^(1/3),(-Q93)^(1/3)),'OddsRatio_working_3-way'!AM93-'OddsRatio_working_3-way'!R93/3)</f>
        <v>-0.57266831223283843</v>
      </c>
      <c r="AT93" s="11">
        <f>IF(('OddsRatio_working_3-way'!X93=0),IF(Q93&gt;0,-Q93^(1/3),(-Q93)^(1/3)),'OddsRatio_working_3-way'!AN93-'OddsRatio_working_3-way'!R93/3)</f>
        <v>-0.46856158314722768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9">
        <f t="shared" si="26"/>
        <v>0.37760063082233697</v>
      </c>
      <c r="E94" s="9">
        <f t="shared" si="27"/>
        <v>0.27508944246074352</v>
      </c>
      <c r="F94" s="9">
        <f t="shared" si="28"/>
        <v>0.34730992671691951</v>
      </c>
      <c r="G94" s="9">
        <f t="shared" si="29"/>
        <v>1.0498730321453438</v>
      </c>
      <c r="H94" s="9">
        <f t="shared" si="30"/>
        <v>2.6483006604681893</v>
      </c>
      <c r="I94" s="9">
        <f t="shared" si="31"/>
        <v>3.6351813106848128</v>
      </c>
      <c r="J94" s="9">
        <f t="shared" si="32"/>
        <v>2.8792727275401657</v>
      </c>
      <c r="K94" s="11">
        <f t="shared" si="33"/>
        <v>0.38910505836575876</v>
      </c>
      <c r="L94" s="11">
        <f t="shared" si="34"/>
        <v>0.28490028490028491</v>
      </c>
      <c r="M94" s="11">
        <f t="shared" si="35"/>
        <v>0.35842293906810035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-0.2802734515075701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0.2332349653940104</v>
      </c>
      <c r="Q94" s="11">
        <f>2*'OddsRatio_working_3-way'!K94*'OddsRatio_working_3-way'!L94*'OddsRatio_working_3-way'!M94</f>
        <v>7.9466768447703701E-2</v>
      </c>
      <c r="R94" s="11">
        <f t="shared" si="36"/>
        <v>0</v>
      </c>
      <c r="S94" s="11">
        <f t="shared" si="37"/>
        <v>-0.83216931228932611</v>
      </c>
      <c r="T94" s="11">
        <f t="shared" si="38"/>
        <v>-0.28353298544781125</v>
      </c>
      <c r="U94" s="11">
        <f>'OddsRatio_working_3-way'!S94-'OddsRatio_working_3-way'!R94^2/3</f>
        <v>-0.83216931228932611</v>
      </c>
      <c r="V94" s="11">
        <f>'OddsRatio_working_3-way'!S94*'OddsRatio_working_3-way'!R94/3-2*'OddsRatio_working_3-way'!R94^3/27-'OddsRatio_working_3-way'!T94</f>
        <v>0.28353298544781125</v>
      </c>
      <c r="W94" s="11">
        <f>'OddsRatio_working_3-way'!V94^2+4*'OddsRatio_working_3-way'!U94^3/27</f>
        <v>-4.9841640367275092E-3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0.14609510419045213</v>
      </c>
      <c r="Y94" s="11">
        <f>IF('OddsRatio_working_3-way'!W94&gt;=0,IF('OddsRatio_working_3-way'!V94+SQRT('OddsRatio_working_3-way'!W94)&gt;0,0,PI()),ACOS('OddsRatio_working_3-way'!V94/(2*'OddsRatio_working_3-way'!X94)))</f>
        <v>0.24403360821213993</v>
      </c>
      <c r="Z94" s="11">
        <f>'OddsRatio_working_3-way'!X94^(1/3)*COS('OddsRatio_working_3-way'!Y94/3)</f>
        <v>0.52493651607267189</v>
      </c>
      <c r="AA94" s="11">
        <f>'OddsRatio_working_3-way'!X94^(1/3)*COS(('OddsRatio_working_3-way'!Y94+2*PI())/3)</f>
        <v>-0.29952994502499908</v>
      </c>
      <c r="AB94" s="11">
        <f>'OddsRatio_working_3-way'!X94^(1/3)*COS(('OddsRatio_working_3-way'!Y94+4*PI())/3)</f>
        <v>-0.225406571047673</v>
      </c>
      <c r="AC94" s="11">
        <f>'OddsRatio_working_3-way'!X94^(1/3)*SIN('OddsRatio_working_3-way'!Y94/3)</f>
        <v>4.2795149919052491E-2</v>
      </c>
      <c r="AD94" s="11">
        <f>'OddsRatio_working_3-way'!X94^(1/3)*SIN(('OddsRatio_working_3-way'!Y94+2*PI())/3)</f>
        <v>0.43321078333350593</v>
      </c>
      <c r="AE94" s="11">
        <f>'OddsRatio_working_3-way'!X94^(1/3)*SIN(('OddsRatio_working_3-way'!Y94+4*PI())/3)</f>
        <v>-0.47600593325255841</v>
      </c>
      <c r="AF94" s="11">
        <f>-'OddsRatio_working_3-way'!U94/(3*'OddsRatio_working_3-way'!X94^(1/3))*COS(('OddsRatio_working_3-way'!Y94)/3)</f>
        <v>0.52493651607267189</v>
      </c>
      <c r="AG94" s="11">
        <f>-'OddsRatio_working_3-way'!U94/(3*'OddsRatio_working_3-way'!X94^(1/3))*COS(('OddsRatio_working_3-way'!Y94+2*PI())/3)</f>
        <v>-0.29952994502499908</v>
      </c>
      <c r="AH94" s="11">
        <f>-'OddsRatio_working_3-way'!U94/(3*'OddsRatio_working_3-way'!X94^(1/3))*COS(('OddsRatio_working_3-way'!Y94+4*PI())/3)</f>
        <v>-0.225406571047673</v>
      </c>
      <c r="AI94" s="11">
        <f>'OddsRatio_working_3-way'!U94/(3*'OddsRatio_working_3-way'!X94^(1/3))*SIN(('OddsRatio_working_3-way'!Y94)/3)</f>
        <v>-4.2795149919052491E-2</v>
      </c>
      <c r="AJ94" s="11">
        <f>'OddsRatio_working_3-way'!U94/(3*'OddsRatio_working_3-way'!X94^(1/3))*SIN(('OddsRatio_working_3-way'!Y94+2*PI())/3)</f>
        <v>-0.43321078333350593</v>
      </c>
      <c r="AK94" s="11">
        <f>'OddsRatio_working_3-way'!U94/(3*'OddsRatio_working_3-way'!X94^(1/3))*SIN(('OddsRatio_working_3-way'!Y94+4*PI())/3)</f>
        <v>0.47600593325255841</v>
      </c>
      <c r="AL94" s="11">
        <f>'OddsRatio_working_3-way'!Z94+'OddsRatio_working_3-way'!AF94</f>
        <v>1.0498730321453438</v>
      </c>
      <c r="AM94" s="11">
        <f>'OddsRatio_working_3-way'!AA94+'OddsRatio_working_3-way'!AG94</f>
        <v>-0.59905989004999816</v>
      </c>
      <c r="AN94" s="11">
        <f>'OddsRatio_working_3-way'!AB94+'OddsRatio_working_3-way'!AH94</f>
        <v>-0.45081314209534601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1.0498730321453438</v>
      </c>
      <c r="AS94" s="11">
        <f>IF(('OddsRatio_working_3-way'!X94=0),IF(Q94&gt;0,-Q94^(1/3),(-Q94)^(1/3)),'OddsRatio_working_3-way'!AM94-'OddsRatio_working_3-way'!R94/3)</f>
        <v>-0.59905989004999816</v>
      </c>
      <c r="AT94" s="11">
        <f>IF(('OddsRatio_working_3-way'!X94=0),IF(Q94&gt;0,-Q94^(1/3),(-Q94)^(1/3)),'OddsRatio_working_3-way'!AN94-'OddsRatio_working_3-way'!R94/3)</f>
        <v>-0.45081314209534601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9">
        <f t="shared" si="26"/>
        <v>0.62045841624303866</v>
      </c>
      <c r="E95" s="9">
        <f t="shared" si="27"/>
        <v>0.2551642291472182</v>
      </c>
      <c r="F95" s="9">
        <f t="shared" si="28"/>
        <v>0.12437735460974339</v>
      </c>
      <c r="G95" s="9">
        <f t="shared" si="29"/>
        <v>1.0731781699016683</v>
      </c>
      <c r="H95" s="9">
        <f t="shared" si="30"/>
        <v>1.6117115568439511</v>
      </c>
      <c r="I95" s="9">
        <f t="shared" si="31"/>
        <v>3.9190446221325375</v>
      </c>
      <c r="J95" s="9">
        <f t="shared" si="32"/>
        <v>8.0400487945549433</v>
      </c>
      <c r="K95" s="11">
        <f t="shared" si="33"/>
        <v>0.63694267515923564</v>
      </c>
      <c r="L95" s="11">
        <f t="shared" si="34"/>
        <v>0.26881720430107525</v>
      </c>
      <c r="M95" s="11">
        <f t="shared" si="35"/>
        <v>0.1322751322751323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-0.23034734520249234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0.22308575661085758</v>
      </c>
      <c r="Q95" s="11">
        <f>2*'OddsRatio_working_3-way'!K95*'OddsRatio_working_3-way'!L95*'OddsRatio_working_3-way'!M95</f>
        <v>4.5296600327077691E-2</v>
      </c>
      <c r="R95" s="11">
        <f t="shared" si="36"/>
        <v>0</v>
      </c>
      <c r="S95" s="11">
        <f t="shared" si="37"/>
        <v>-0.96847548390344473</v>
      </c>
      <c r="T95" s="11">
        <f t="shared" si="38"/>
        <v>-0.196644768305268</v>
      </c>
      <c r="U95" s="11">
        <f>'OddsRatio_working_3-way'!S95-'OddsRatio_working_3-way'!R95^2/3</f>
        <v>-0.96847548390344473</v>
      </c>
      <c r="V95" s="11">
        <f>'OddsRatio_working_3-way'!S95*'OddsRatio_working_3-way'!R95/3-2*'OddsRatio_working_3-way'!R95^3/27-'OddsRatio_working_3-way'!T95</f>
        <v>0.196644768305268</v>
      </c>
      <c r="W95" s="11">
        <f>'OddsRatio_working_3-way'!V95^2+4*'OddsRatio_working_3-way'!U95^3/27</f>
        <v>-9.5905132601218857E-2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0.18342184814182538</v>
      </c>
      <c r="Y95" s="11">
        <f>IF('OddsRatio_working_3-way'!W95&gt;=0,IF('OddsRatio_working_3-way'!V95+SQRT('OddsRatio_working_3-way'!W95)&gt;0,0,PI()),ACOS('OddsRatio_working_3-way'!V95/(2*'OddsRatio_working_3-way'!X95)))</f>
        <v>1.0050510652500231</v>
      </c>
      <c r="Z95" s="11">
        <f>'OddsRatio_working_3-way'!X95^(1/3)*COS('OddsRatio_working_3-way'!Y95/3)</f>
        <v>0.53658908495083413</v>
      </c>
      <c r="AA95" s="11">
        <f>'OddsRatio_working_3-way'!X95^(1/3)*COS(('OddsRatio_working_3-way'!Y95+2*PI())/3)</f>
        <v>-0.4300752162581068</v>
      </c>
      <c r="AB95" s="11">
        <f>'OddsRatio_working_3-way'!X95^(1/3)*COS(('OddsRatio_working_3-way'!Y95+4*PI())/3)</f>
        <v>-0.10651386869272757</v>
      </c>
      <c r="AC95" s="11">
        <f>'OddsRatio_working_3-way'!X95^(1/3)*SIN('OddsRatio_working_3-way'!Y95/3)</f>
        <v>0.18680823111622993</v>
      </c>
      <c r="AD95" s="11">
        <f>'OddsRatio_working_3-way'!X95^(1/3)*SIN(('OddsRatio_working_3-way'!Y95+2*PI())/3)</f>
        <v>0.37129566340275377</v>
      </c>
      <c r="AE95" s="11">
        <f>'OddsRatio_working_3-way'!X95^(1/3)*SIN(('OddsRatio_working_3-way'!Y95+4*PI())/3)</f>
        <v>-0.55810389451898357</v>
      </c>
      <c r="AF95" s="11">
        <f>-'OddsRatio_working_3-way'!U95/(3*'OddsRatio_working_3-way'!X95^(1/3))*COS(('OddsRatio_working_3-way'!Y95)/3)</f>
        <v>0.53658908495083402</v>
      </c>
      <c r="AG95" s="11">
        <f>-'OddsRatio_working_3-way'!U95/(3*'OddsRatio_working_3-way'!X95^(1/3))*COS(('OddsRatio_working_3-way'!Y95+2*PI())/3)</f>
        <v>-0.43007521625810663</v>
      </c>
      <c r="AH95" s="11">
        <f>-'OddsRatio_working_3-way'!U95/(3*'OddsRatio_working_3-way'!X95^(1/3))*COS(('OddsRatio_working_3-way'!Y95+4*PI())/3)</f>
        <v>-0.10651386869272753</v>
      </c>
      <c r="AI95" s="11">
        <f>'OddsRatio_working_3-way'!U95/(3*'OddsRatio_working_3-way'!X95^(1/3))*SIN(('OddsRatio_working_3-way'!Y95)/3)</f>
        <v>-0.18680823111622988</v>
      </c>
      <c r="AJ95" s="11">
        <f>'OddsRatio_working_3-way'!U95/(3*'OddsRatio_working_3-way'!X95^(1/3))*SIN(('OddsRatio_working_3-way'!Y95+2*PI())/3)</f>
        <v>-0.37129566340275366</v>
      </c>
      <c r="AK95" s="11">
        <f>'OddsRatio_working_3-way'!U95/(3*'OddsRatio_working_3-way'!X95^(1/3))*SIN(('OddsRatio_working_3-way'!Y95+4*PI())/3)</f>
        <v>0.55810389451898335</v>
      </c>
      <c r="AL95" s="11">
        <f>'OddsRatio_working_3-way'!Z95+'OddsRatio_working_3-way'!AF95</f>
        <v>1.0731781699016683</v>
      </c>
      <c r="AM95" s="11">
        <f>'OddsRatio_working_3-way'!AA95+'OddsRatio_working_3-way'!AG95</f>
        <v>-0.86015043251621348</v>
      </c>
      <c r="AN95" s="11">
        <f>'OddsRatio_working_3-way'!AB95+'OddsRatio_working_3-way'!AH95</f>
        <v>-0.21302773738545511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1.0731781699016683</v>
      </c>
      <c r="AS95" s="11">
        <f>IF(('OddsRatio_working_3-way'!X95=0),IF(Q95&gt;0,-Q95^(1/3),(-Q95)^(1/3)),'OddsRatio_working_3-way'!AM95-'OddsRatio_working_3-way'!R95/3)</f>
        <v>-0.86015043251621348</v>
      </c>
      <c r="AT95" s="11">
        <f>IF(('OddsRatio_working_3-way'!X95=0),IF(Q95&gt;0,-Q95^(1/3),(-Q95)^(1/3)),'OddsRatio_working_3-way'!AN95-'OddsRatio_working_3-way'!R95/3)</f>
        <v>-0.21302773738545511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9">
        <f t="shared" si="26"/>
        <v>0.24231532556612273</v>
      </c>
      <c r="E96" s="9">
        <f t="shared" si="27"/>
        <v>0.28118207112299959</v>
      </c>
      <c r="F96" s="9">
        <f t="shared" si="28"/>
        <v>0.47650260331087768</v>
      </c>
      <c r="G96" s="9">
        <f t="shared" si="29"/>
        <v>1.0563696356207448</v>
      </c>
      <c r="H96" s="9">
        <f t="shared" si="30"/>
        <v>4.1268541214374039</v>
      </c>
      <c r="I96" s="9">
        <f t="shared" si="31"/>
        <v>3.5564145182022022</v>
      </c>
      <c r="J96" s="9">
        <f t="shared" si="32"/>
        <v>2.0986244210455749</v>
      </c>
      <c r="K96" s="11">
        <f t="shared" si="33"/>
        <v>0.25252525252525254</v>
      </c>
      <c r="L96" s="11">
        <f t="shared" si="34"/>
        <v>0.29239766081871343</v>
      </c>
      <c r="M96" s="11">
        <f t="shared" si="35"/>
        <v>0.49019607843137253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-0.26964287989399793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0.23237187839871015</v>
      </c>
      <c r="Q96" s="11">
        <f>2*'OddsRatio_working_3-way'!K96*'OddsRatio_working_3-way'!L96*'OddsRatio_working_3-way'!M96</f>
        <v>7.2389993270626216E-2</v>
      </c>
      <c r="R96" s="11">
        <f t="shared" si="36"/>
        <v>0</v>
      </c>
      <c r="S96" s="11">
        <f t="shared" si="37"/>
        <v>-0.86177642995824788</v>
      </c>
      <c r="T96" s="11">
        <f t="shared" si="38"/>
        <v>-0.26846617755708657</v>
      </c>
      <c r="U96" s="11">
        <f>'OddsRatio_working_3-way'!S96-'OddsRatio_working_3-way'!R96^2/3</f>
        <v>-0.86177642995824788</v>
      </c>
      <c r="V96" s="11">
        <f>'OddsRatio_working_3-way'!S96*'OddsRatio_working_3-way'!R96/3-2*'OddsRatio_working_3-way'!R96^3/27-'OddsRatio_working_3-way'!T96</f>
        <v>0.26846617755708657</v>
      </c>
      <c r="W96" s="11">
        <f>'OddsRatio_working_3-way'!V96^2+4*'OddsRatio_working_3-way'!U96^3/27</f>
        <v>-2.2741569302258652E-2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0.15396075619648322</v>
      </c>
      <c r="Y96" s="11">
        <f>IF('OddsRatio_working_3-way'!W96&gt;=0,IF('OddsRatio_working_3-way'!V96+SQRT('OddsRatio_working_3-way'!W96)&gt;0,0,PI()),ACOS('OddsRatio_working_3-way'!V96/(2*'OddsRatio_working_3-way'!X96)))</f>
        <v>0.51179747661776953</v>
      </c>
      <c r="Z96" s="11">
        <f>'OddsRatio_working_3-way'!X96^(1/3)*COS('OddsRatio_working_3-way'!Y96/3)</f>
        <v>0.52818481781037241</v>
      </c>
      <c r="AA96" s="11">
        <f>'OddsRatio_working_3-way'!X96^(1/3)*COS(('OddsRatio_working_3-way'!Y96+2*PI())/3)</f>
        <v>-0.3428940977546629</v>
      </c>
      <c r="AB96" s="11">
        <f>'OddsRatio_working_3-way'!X96^(1/3)*COS(('OddsRatio_working_3-way'!Y96+4*PI())/3)</f>
        <v>-0.18529072005570965</v>
      </c>
      <c r="AC96" s="11">
        <f>'OddsRatio_working_3-way'!X96^(1/3)*SIN('OddsRatio_working_3-way'!Y96/3)</f>
        <v>9.0992352539685059E-2</v>
      </c>
      <c r="AD96" s="11">
        <f>'OddsRatio_working_3-way'!X96^(1/3)*SIN(('OddsRatio_working_3-way'!Y96+2*PI())/3)</f>
        <v>0.41192529384719545</v>
      </c>
      <c r="AE96" s="11">
        <f>'OddsRatio_working_3-way'!X96^(1/3)*SIN(('OddsRatio_working_3-way'!Y96+4*PI())/3)</f>
        <v>-0.50291764638688041</v>
      </c>
      <c r="AF96" s="11">
        <f>-'OddsRatio_working_3-way'!U96/(3*'OddsRatio_working_3-way'!X96^(1/3))*COS(('OddsRatio_working_3-way'!Y96)/3)</f>
        <v>0.52818481781037241</v>
      </c>
      <c r="AG96" s="11">
        <f>-'OddsRatio_working_3-way'!U96/(3*'OddsRatio_working_3-way'!X96^(1/3))*COS(('OddsRatio_working_3-way'!Y96+2*PI())/3)</f>
        <v>-0.3428940977546629</v>
      </c>
      <c r="AH96" s="11">
        <f>-'OddsRatio_working_3-way'!U96/(3*'OddsRatio_working_3-way'!X96^(1/3))*COS(('OddsRatio_working_3-way'!Y96+4*PI())/3)</f>
        <v>-0.18529072005570965</v>
      </c>
      <c r="AI96" s="11">
        <f>'OddsRatio_working_3-way'!U96/(3*'OddsRatio_working_3-way'!X96^(1/3))*SIN(('OddsRatio_working_3-way'!Y96)/3)</f>
        <v>-9.0992352539685059E-2</v>
      </c>
      <c r="AJ96" s="11">
        <f>'OddsRatio_working_3-way'!U96/(3*'OddsRatio_working_3-way'!X96^(1/3))*SIN(('OddsRatio_working_3-way'!Y96+2*PI())/3)</f>
        <v>-0.41192529384719545</v>
      </c>
      <c r="AK96" s="11">
        <f>'OddsRatio_working_3-way'!U96/(3*'OddsRatio_working_3-way'!X96^(1/3))*SIN(('OddsRatio_working_3-way'!Y96+4*PI())/3)</f>
        <v>0.50291764638688041</v>
      </c>
      <c r="AL96" s="11">
        <f>'OddsRatio_working_3-way'!Z96+'OddsRatio_working_3-way'!AF96</f>
        <v>1.0563696356207448</v>
      </c>
      <c r="AM96" s="11">
        <f>'OddsRatio_working_3-way'!AA96+'OddsRatio_working_3-way'!AG96</f>
        <v>-0.68578819550932579</v>
      </c>
      <c r="AN96" s="11">
        <f>'OddsRatio_working_3-way'!AB96+'OddsRatio_working_3-way'!AH96</f>
        <v>-0.3705814401114193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1.0563696356207448</v>
      </c>
      <c r="AS96" s="11">
        <f>IF(('OddsRatio_working_3-way'!X96=0),IF(Q96&gt;0,-Q96^(1/3),(-Q96)^(1/3)),'OddsRatio_working_3-way'!AM96-'OddsRatio_working_3-way'!R96/3)</f>
        <v>-0.68578819550932579</v>
      </c>
      <c r="AT96" s="11">
        <f>IF(('OddsRatio_working_3-way'!X96=0),IF(Q96&gt;0,-Q96^(1/3),(-Q96)^(1/3)),'OddsRatio_working_3-way'!AN96-'OddsRatio_working_3-way'!R96/3)</f>
        <v>-0.3705814401114193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9">
        <f t="shared" si="26"/>
        <v>0.55570683970190027</v>
      </c>
      <c r="E97" s="9">
        <f t="shared" si="27"/>
        <v>0.28970135580996381</v>
      </c>
      <c r="F97" s="9">
        <f t="shared" si="28"/>
        <v>0.15459180448813598</v>
      </c>
      <c r="G97" s="9">
        <f t="shared" si="29"/>
        <v>1.0660132970744876</v>
      </c>
      <c r="H97" s="9">
        <f t="shared" si="30"/>
        <v>1.7995099728058654</v>
      </c>
      <c r="I97" s="9">
        <f t="shared" si="31"/>
        <v>3.4518305832713212</v>
      </c>
      <c r="J97" s="9">
        <f t="shared" si="32"/>
        <v>6.4686482139921218</v>
      </c>
      <c r="K97" s="11">
        <f t="shared" si="33"/>
        <v>0.5714285714285714</v>
      </c>
      <c r="L97" s="11">
        <f t="shared" si="34"/>
        <v>0.30303030303030304</v>
      </c>
      <c r="M97" s="11">
        <f t="shared" si="35"/>
        <v>0.16313213703099511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-0.24997351751022234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0.23106855080753941</v>
      </c>
      <c r="Q97" s="11">
        <f>2*'OddsRatio_working_3-way'!K97*'OddsRatio_working_3-way'!L97*'OddsRatio_working_3-way'!M97</f>
        <v>5.6495978192552414E-2</v>
      </c>
      <c r="R97" s="11">
        <f t="shared" si="36"/>
        <v>0</v>
      </c>
      <c r="S97" s="11">
        <f t="shared" si="37"/>
        <v>-0.92437212193123686</v>
      </c>
      <c r="T97" s="11">
        <f t="shared" si="38"/>
        <v>-0.22600785377291849</v>
      </c>
      <c r="U97" s="11">
        <f>'OddsRatio_working_3-way'!S97-'OddsRatio_working_3-way'!R97^2/3</f>
        <v>-0.92437212193123686</v>
      </c>
      <c r="V97" s="11">
        <f>'OddsRatio_working_3-way'!S97*'OddsRatio_working_3-way'!R97/3-2*'OddsRatio_working_3-way'!R97^3/27-'OddsRatio_working_3-way'!T97</f>
        <v>0.22600785377291849</v>
      </c>
      <c r="W97" s="11">
        <f>'OddsRatio_working_3-way'!V97^2+4*'OddsRatio_working_3-way'!U97^3/27</f>
        <v>-6.5934158807088986E-2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0.17103633296329898</v>
      </c>
      <c r="Y97" s="11">
        <f>IF('OddsRatio_working_3-way'!W97&gt;=0,IF('OddsRatio_working_3-way'!V97+SQRT('OddsRatio_working_3-way'!W97)&gt;0,0,PI()),ACOS('OddsRatio_working_3-way'!V97/(2*'OddsRatio_working_3-way'!X97)))</f>
        <v>0.84904369632933052</v>
      </c>
      <c r="Z97" s="11">
        <f>'OddsRatio_working_3-way'!X97^(1/3)*COS('OddsRatio_working_3-way'!Y97/3)</f>
        <v>0.53300664853724378</v>
      </c>
      <c r="AA97" s="11">
        <f>'OddsRatio_working_3-way'!X97^(1/3)*COS(('OddsRatio_working_3-way'!Y97+2*PI())/3)</f>
        <v>-0.40074551191516822</v>
      </c>
      <c r="AB97" s="11">
        <f>'OddsRatio_working_3-way'!X97^(1/3)*COS(('OddsRatio_working_3-way'!Y97+4*PI())/3)</f>
        <v>-0.13226113662207542</v>
      </c>
      <c r="AC97" s="11">
        <f>'OddsRatio_working_3-way'!X97^(1/3)*SIN('OddsRatio_working_3-way'!Y97/3)</f>
        <v>0.15500952634867568</v>
      </c>
      <c r="AD97" s="11">
        <f>'OddsRatio_working_3-way'!X97^(1/3)*SIN(('OddsRatio_working_3-way'!Y97+2*PI())/3)</f>
        <v>0.38409253484491912</v>
      </c>
      <c r="AE97" s="11">
        <f>'OddsRatio_working_3-way'!X97^(1/3)*SIN(('OddsRatio_working_3-way'!Y97+4*PI())/3)</f>
        <v>-0.53910206119359472</v>
      </c>
      <c r="AF97" s="11">
        <f>-'OddsRatio_working_3-way'!U97/(3*'OddsRatio_working_3-way'!X97^(1/3))*COS(('OddsRatio_working_3-way'!Y97)/3)</f>
        <v>0.53300664853724367</v>
      </c>
      <c r="AG97" s="11">
        <f>-'OddsRatio_working_3-way'!U97/(3*'OddsRatio_working_3-way'!X97^(1/3))*COS(('OddsRatio_working_3-way'!Y97+2*PI())/3)</f>
        <v>-0.40074551191516811</v>
      </c>
      <c r="AH97" s="11">
        <f>-'OddsRatio_working_3-way'!U97/(3*'OddsRatio_working_3-way'!X97^(1/3))*COS(('OddsRatio_working_3-way'!Y97+4*PI())/3)</f>
        <v>-0.13226113662207539</v>
      </c>
      <c r="AI97" s="11">
        <f>'OddsRatio_working_3-way'!U97/(3*'OddsRatio_working_3-way'!X97^(1/3))*SIN(('OddsRatio_working_3-way'!Y97)/3)</f>
        <v>-0.15500952634867565</v>
      </c>
      <c r="AJ97" s="11">
        <f>'OddsRatio_working_3-way'!U97/(3*'OddsRatio_working_3-way'!X97^(1/3))*SIN(('OddsRatio_working_3-way'!Y97+2*PI())/3)</f>
        <v>-0.38409253484491906</v>
      </c>
      <c r="AK97" s="11">
        <f>'OddsRatio_working_3-way'!U97/(3*'OddsRatio_working_3-way'!X97^(1/3))*SIN(('OddsRatio_working_3-way'!Y97+4*PI())/3)</f>
        <v>0.53910206119359461</v>
      </c>
      <c r="AL97" s="11">
        <f>'OddsRatio_working_3-way'!Z97+'OddsRatio_working_3-way'!AF97</f>
        <v>1.0660132970744876</v>
      </c>
      <c r="AM97" s="11">
        <f>'OddsRatio_working_3-way'!AA97+'OddsRatio_working_3-way'!AG97</f>
        <v>-0.80149102383033632</v>
      </c>
      <c r="AN97" s="11">
        <f>'OddsRatio_working_3-way'!AB97+'OddsRatio_working_3-way'!AH97</f>
        <v>-0.26452227324415079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1.0660132970744876</v>
      </c>
      <c r="AS97" s="11">
        <f>IF(('OddsRatio_working_3-way'!X97=0),IF(Q97&gt;0,-Q97^(1/3),(-Q97)^(1/3)),'OddsRatio_working_3-way'!AM97-'OddsRatio_working_3-way'!R97/3)</f>
        <v>-0.80149102383033632</v>
      </c>
      <c r="AT97" s="11">
        <f>IF(('OddsRatio_working_3-way'!X97=0),IF(Q97&gt;0,-Q97^(1/3),(-Q97)^(1/3)),'OddsRatio_working_3-way'!AN97-'OddsRatio_working_3-way'!R97/3)</f>
        <v>-0.26452227324415079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9">
        <f t="shared" si="26"/>
        <v>0.33744591873201474</v>
      </c>
      <c r="E98" s="9">
        <f t="shared" si="27"/>
        <v>0.30212147997925393</v>
      </c>
      <c r="F98" s="9">
        <f t="shared" si="28"/>
        <v>0.36043260128873111</v>
      </c>
      <c r="G98" s="9">
        <f t="shared" si="29"/>
        <v>1.04996675218896</v>
      </c>
      <c r="H98" s="9">
        <f t="shared" si="30"/>
        <v>2.9634378265933559</v>
      </c>
      <c r="I98" s="9">
        <f t="shared" si="31"/>
        <v>3.3099268548157119</v>
      </c>
      <c r="J98" s="9">
        <f t="shared" si="32"/>
        <v>2.7744438111993421</v>
      </c>
      <c r="K98" s="11">
        <f t="shared" si="33"/>
        <v>0.34843205574912889</v>
      </c>
      <c r="L98" s="11">
        <f t="shared" si="34"/>
        <v>0.3125</v>
      </c>
      <c r="M98" s="11">
        <f t="shared" si="35"/>
        <v>0.37174721189591081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-0.28142769711021576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0.23315156146781862</v>
      </c>
      <c r="Q98" s="11">
        <f>2*'OddsRatio_working_3-way'!K98*'OddsRatio_working_3-way'!L98*'OddsRatio_working_3-way'!M98</f>
        <v>8.0955403287437014E-2</v>
      </c>
      <c r="R98" s="11">
        <f t="shared" si="36"/>
        <v>0</v>
      </c>
      <c r="S98" s="11">
        <f t="shared" si="37"/>
        <v>-0.82845989880132265</v>
      </c>
      <c r="T98" s="11">
        <f t="shared" si="38"/>
        <v>-0.28765968708379253</v>
      </c>
      <c r="U98" s="11">
        <f>'OddsRatio_working_3-way'!S98-'OddsRatio_working_3-way'!R98^2/3</f>
        <v>-0.82845989880132265</v>
      </c>
      <c r="V98" s="11">
        <f>'OddsRatio_working_3-way'!S98*'OddsRatio_working_3-way'!R98/3-2*'OddsRatio_working_3-way'!R98^3/27-'OddsRatio_working_3-way'!T98</f>
        <v>0.28765968708379253</v>
      </c>
      <c r="W98" s="11">
        <f>'OddsRatio_working_3-way'!V98^2+4*'OddsRatio_working_3-way'!U98^3/27</f>
        <v>-1.4904192801653698E-3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0.14511936022918409</v>
      </c>
      <c r="Y98" s="11">
        <f>IF('OddsRatio_working_3-way'!W98&gt;=0,IF('OddsRatio_working_3-way'!V98+SQRT('OddsRatio_working_3-way'!W98)&gt;0,0,PI()),ACOS('OddsRatio_working_3-way'!V98/(2*'OddsRatio_working_3-way'!X98)))</f>
        <v>0.13340985752188872</v>
      </c>
      <c r="Z98" s="11">
        <f>'OddsRatio_working_3-way'!X98^(1/3)*COS('OddsRatio_working_3-way'!Y98/3)</f>
        <v>0.52498337609447998</v>
      </c>
      <c r="AA98" s="11">
        <f>'OddsRatio_working_3-way'!X98^(1/3)*COS(('OddsRatio_working_3-way'!Y98+2*PI())/3)</f>
        <v>-0.28272324307056912</v>
      </c>
      <c r="AB98" s="11">
        <f>'OddsRatio_working_3-way'!X98^(1/3)*COS(('OddsRatio_working_3-way'!Y98+4*PI())/3)</f>
        <v>-0.242260133023911</v>
      </c>
      <c r="AC98" s="11">
        <f>'OddsRatio_working_3-way'!X98^(1/3)*SIN('OddsRatio_working_3-way'!Y98/3)</f>
        <v>2.3361387477687574E-2</v>
      </c>
      <c r="AD98" s="11">
        <f>'OddsRatio_working_3-way'!X98^(1/3)*SIN(('OddsRatio_working_3-way'!Y98+2*PI())/3)</f>
        <v>0.44296824652349609</v>
      </c>
      <c r="AE98" s="11">
        <f>'OddsRatio_working_3-way'!X98^(1/3)*SIN(('OddsRatio_working_3-way'!Y98+4*PI())/3)</f>
        <v>-0.4663296340011836</v>
      </c>
      <c r="AF98" s="11">
        <f>-'OddsRatio_working_3-way'!U98/(3*'OddsRatio_working_3-way'!X98^(1/3))*COS(('OddsRatio_working_3-way'!Y98)/3)</f>
        <v>0.52498337609447998</v>
      </c>
      <c r="AG98" s="11">
        <f>-'OddsRatio_working_3-way'!U98/(3*'OddsRatio_working_3-way'!X98^(1/3))*COS(('OddsRatio_working_3-way'!Y98+2*PI())/3)</f>
        <v>-0.28272324307056912</v>
      </c>
      <c r="AH98" s="11">
        <f>-'OddsRatio_working_3-way'!U98/(3*'OddsRatio_working_3-way'!X98^(1/3))*COS(('OddsRatio_working_3-way'!Y98+4*PI())/3)</f>
        <v>-0.242260133023911</v>
      </c>
      <c r="AI98" s="11">
        <f>'OddsRatio_working_3-way'!U98/(3*'OddsRatio_working_3-way'!X98^(1/3))*SIN(('OddsRatio_working_3-way'!Y98)/3)</f>
        <v>-2.3361387477687574E-2</v>
      </c>
      <c r="AJ98" s="11">
        <f>'OddsRatio_working_3-way'!U98/(3*'OddsRatio_working_3-way'!X98^(1/3))*SIN(('OddsRatio_working_3-way'!Y98+2*PI())/3)</f>
        <v>-0.44296824652349609</v>
      </c>
      <c r="AK98" s="11">
        <f>'OddsRatio_working_3-way'!U98/(3*'OddsRatio_working_3-way'!X98^(1/3))*SIN(('OddsRatio_working_3-way'!Y98+4*PI())/3)</f>
        <v>0.4663296340011836</v>
      </c>
      <c r="AL98" s="11">
        <f>'OddsRatio_working_3-way'!Z98+'OddsRatio_working_3-way'!AF98</f>
        <v>1.04996675218896</v>
      </c>
      <c r="AM98" s="11">
        <f>'OddsRatio_working_3-way'!AA98+'OddsRatio_working_3-way'!AG98</f>
        <v>-0.56544648614113824</v>
      </c>
      <c r="AN98" s="11">
        <f>'OddsRatio_working_3-way'!AB98+'OddsRatio_working_3-way'!AH98</f>
        <v>-0.484520266047822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1.04996675218896</v>
      </c>
      <c r="AS98" s="11">
        <f>IF(('OddsRatio_working_3-way'!X98=0),IF(Q98&gt;0,-Q98^(1/3),(-Q98)^(1/3)),'OddsRatio_working_3-way'!AM98-'OddsRatio_working_3-way'!R98/3)</f>
        <v>-0.56544648614113824</v>
      </c>
      <c r="AT98" s="11">
        <f>IF(('OddsRatio_working_3-way'!X98=0),IF(Q98&gt;0,-Q98^(1/3),(-Q98)^(1/3)),'OddsRatio_working_3-way'!AN98-'OddsRatio_working_3-way'!R98/3)</f>
        <v>-0.484520266047822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9">
        <f t="shared" si="26"/>
        <v>0.58018861040027747</v>
      </c>
      <c r="E99" s="9">
        <f t="shared" si="27"/>
        <v>0.26486463610064781</v>
      </c>
      <c r="F99" s="9">
        <f t="shared" si="28"/>
        <v>0.15494675349907483</v>
      </c>
      <c r="G99" s="9">
        <f t="shared" si="29"/>
        <v>1.079966328793303</v>
      </c>
      <c r="H99" s="9">
        <f t="shared" si="30"/>
        <v>1.7235774402915127</v>
      </c>
      <c r="I99" s="9">
        <f t="shared" si="31"/>
        <v>3.7755134649987885</v>
      </c>
      <c r="J99" s="9">
        <f t="shared" si="32"/>
        <v>6.4538299604061784</v>
      </c>
      <c r="K99" s="11">
        <f t="shared" si="33"/>
        <v>0.5988023952095809</v>
      </c>
      <c r="L99" s="11">
        <f t="shared" si="34"/>
        <v>0.28011204481792717</v>
      </c>
      <c r="M99" s="11">
        <f t="shared" si="35"/>
        <v>0.16528925619834711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-0.24107892278502918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0.22983410219632966</v>
      </c>
      <c r="Q99" s="11">
        <f>2*'OddsRatio_working_3-way'!K99*'OddsRatio_working_3-way'!L99*'OddsRatio_working_3-way'!M99</f>
        <v>5.5448516814554795E-2</v>
      </c>
      <c r="R99" s="11">
        <f t="shared" si="36"/>
        <v>0</v>
      </c>
      <c r="S99" s="11">
        <f t="shared" si="37"/>
        <v>-0.95335626831746478</v>
      </c>
      <c r="T99" s="11">
        <f t="shared" si="38"/>
        <v>-0.23000151225994322</v>
      </c>
      <c r="U99" s="11">
        <f>'OddsRatio_working_3-way'!S99-'OddsRatio_working_3-way'!R99^2/3</f>
        <v>-0.95335626831746478</v>
      </c>
      <c r="V99" s="11">
        <f>'OddsRatio_working_3-way'!S99*'OddsRatio_working_3-way'!R99/3-2*'OddsRatio_working_3-way'!R99^3/27-'OddsRatio_working_3-way'!T99</f>
        <v>0.23000151225994322</v>
      </c>
      <c r="W99" s="11">
        <f>'OddsRatio_working_3-way'!V99^2+4*'OddsRatio_working_3-way'!U99^3/27</f>
        <v>-7.5468821129524105E-2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0.17914345981041627</v>
      </c>
      <c r="Y99" s="11">
        <f>IF('OddsRatio_working_3-way'!W99&gt;=0,IF('OddsRatio_working_3-way'!V99+SQRT('OddsRatio_working_3-way'!W99)&gt;0,0,PI()),ACOS('OddsRatio_working_3-way'!V99/(2*'OddsRatio_working_3-way'!X99)))</f>
        <v>0.87376037084077907</v>
      </c>
      <c r="Z99" s="11">
        <f>'OddsRatio_working_3-way'!X99^(1/3)*COS('OddsRatio_working_3-way'!Y99/3)</f>
        <v>0.53998316439665162</v>
      </c>
      <c r="AA99" s="11">
        <f>'OddsRatio_working_3-way'!X99^(1/3)*COS(('OddsRatio_working_3-way'!Y99+2*PI())/3)</f>
        <v>-0.41017968335352462</v>
      </c>
      <c r="AB99" s="11">
        <f>'OddsRatio_working_3-way'!X99^(1/3)*COS(('OddsRatio_working_3-way'!Y99+4*PI())/3)</f>
        <v>-0.12980348104312714</v>
      </c>
      <c r="AC99" s="11">
        <f>'OddsRatio_working_3-way'!X99^(1/3)*SIN('OddsRatio_working_3-way'!Y99/3)</f>
        <v>0.16187527587827291</v>
      </c>
      <c r="AD99" s="11">
        <f>'OddsRatio_working_3-way'!X99^(1/3)*SIN(('OddsRatio_working_3-way'!Y99+2*PI())/3)</f>
        <v>0.38670150004427262</v>
      </c>
      <c r="AE99" s="11">
        <f>'OddsRatio_working_3-way'!X99^(1/3)*SIN(('OddsRatio_working_3-way'!Y99+4*PI())/3)</f>
        <v>-0.54857677592254561</v>
      </c>
      <c r="AF99" s="11">
        <f>-'OddsRatio_working_3-way'!U99/(3*'OddsRatio_working_3-way'!X99^(1/3))*COS(('OddsRatio_working_3-way'!Y99)/3)</f>
        <v>0.5399831643966515</v>
      </c>
      <c r="AG99" s="11">
        <f>-'OddsRatio_working_3-way'!U99/(3*'OddsRatio_working_3-way'!X99^(1/3))*COS(('OddsRatio_working_3-way'!Y99+2*PI())/3)</f>
        <v>-0.4101796833535245</v>
      </c>
      <c r="AH99" s="11">
        <f>-'OddsRatio_working_3-way'!U99/(3*'OddsRatio_working_3-way'!X99^(1/3))*COS(('OddsRatio_working_3-way'!Y99+4*PI())/3)</f>
        <v>-0.12980348104312711</v>
      </c>
      <c r="AI99" s="11">
        <f>'OddsRatio_working_3-way'!U99/(3*'OddsRatio_working_3-way'!X99^(1/3))*SIN(('OddsRatio_working_3-way'!Y99)/3)</f>
        <v>-0.16187527587827288</v>
      </c>
      <c r="AJ99" s="11">
        <f>'OddsRatio_working_3-way'!U99/(3*'OddsRatio_working_3-way'!X99^(1/3))*SIN(('OddsRatio_working_3-way'!Y99+2*PI())/3)</f>
        <v>-0.38670150004427256</v>
      </c>
      <c r="AK99" s="11">
        <f>'OddsRatio_working_3-way'!U99/(3*'OddsRatio_working_3-way'!X99^(1/3))*SIN(('OddsRatio_working_3-way'!Y99+4*PI())/3)</f>
        <v>0.5485767759225455</v>
      </c>
      <c r="AL99" s="11">
        <f>'OddsRatio_working_3-way'!Z99+'OddsRatio_working_3-way'!AF99</f>
        <v>1.079966328793303</v>
      </c>
      <c r="AM99" s="11">
        <f>'OddsRatio_working_3-way'!AA99+'OddsRatio_working_3-way'!AG99</f>
        <v>-0.82035936670704912</v>
      </c>
      <c r="AN99" s="11">
        <f>'OddsRatio_working_3-way'!AB99+'OddsRatio_working_3-way'!AH99</f>
        <v>-0.25960696208625422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1.079966328793303</v>
      </c>
      <c r="AS99" s="11">
        <f>IF(('OddsRatio_working_3-way'!X99=0),IF(Q99&gt;0,-Q99^(1/3),(-Q99)^(1/3)),'OddsRatio_working_3-way'!AM99-'OddsRatio_working_3-way'!R99/3)</f>
        <v>-0.82035936670704912</v>
      </c>
      <c r="AT99" s="11">
        <f>IF(('OddsRatio_working_3-way'!X99=0),IF(Q99&gt;0,-Q99^(1/3),(-Q99)^(1/3)),'OddsRatio_working_3-way'!AN99-'OddsRatio_working_3-way'!R99/3)</f>
        <v>-0.25960696208625422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9">
        <f t="shared" si="26"/>
        <v>0.41137212946238277</v>
      </c>
      <c r="E100" s="9">
        <f t="shared" si="27"/>
        <v>0.30302831602143249</v>
      </c>
      <c r="F100" s="9">
        <f t="shared" si="28"/>
        <v>0.28559955451618463</v>
      </c>
      <c r="G100" s="9">
        <f t="shared" si="29"/>
        <v>1.0599178058380123</v>
      </c>
      <c r="H100" s="9">
        <f t="shared" si="30"/>
        <v>2.4308890378813164</v>
      </c>
      <c r="I100" s="9">
        <f t="shared" si="31"/>
        <v>3.300021638668488</v>
      </c>
      <c r="J100" s="9">
        <f t="shared" si="32"/>
        <v>3.5014060217777092</v>
      </c>
      <c r="K100" s="11">
        <f t="shared" si="33"/>
        <v>0.42553191489361702</v>
      </c>
      <c r="L100" s="11">
        <f t="shared" si="34"/>
        <v>0.31545741324921134</v>
      </c>
      <c r="M100" s="11">
        <f t="shared" si="35"/>
        <v>0.29761904761904762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-0.27620981273910994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0.23491509497281693</v>
      </c>
      <c r="Q100" s="11">
        <f>2*'OddsRatio_working_3-way'!K100*'OddsRatio_working_3-way'!L100*'OddsRatio_working_3-way'!M100</f>
        <v>7.9903093528169045E-2</v>
      </c>
      <c r="R100" s="11">
        <f t="shared" si="36"/>
        <v>0</v>
      </c>
      <c r="S100" s="11">
        <f t="shared" si="37"/>
        <v>-0.85049510965311959</v>
      </c>
      <c r="T100" s="11">
        <f t="shared" si="38"/>
        <v>-0.28928405090242171</v>
      </c>
      <c r="U100" s="11">
        <f>'OddsRatio_working_3-way'!S100-'OddsRatio_working_3-way'!R100^2/3</f>
        <v>-0.85049510965311959</v>
      </c>
      <c r="V100" s="11">
        <f>'OddsRatio_working_3-way'!S100*'OddsRatio_working_3-way'!R100/3-2*'OddsRatio_working_3-way'!R100^3/27-'OddsRatio_working_3-way'!T100</f>
        <v>0.28928405090242171</v>
      </c>
      <c r="W100" s="11">
        <f>'OddsRatio_working_3-way'!V100^2+4*'OddsRatio_working_3-way'!U100^3/27</f>
        <v>-7.4552972097968878E-3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0.15094747374195419</v>
      </c>
      <c r="Y100" s="11">
        <f>IF('OddsRatio_working_3-way'!W100&gt;=0,IF('OddsRatio_working_3-way'!V100+SQRT('OddsRatio_working_3-way'!W100)&gt;0,0,PI()),ACOS('OddsRatio_working_3-way'!V100/(2*'OddsRatio_working_3-way'!X100)))</f>
        <v>0.29005714399361349</v>
      </c>
      <c r="Z100" s="11">
        <f>'OddsRatio_working_3-way'!X100^(1/3)*COS('OddsRatio_working_3-way'!Y100/3)</f>
        <v>0.52995890291900605</v>
      </c>
      <c r="AA100" s="11">
        <f>'OddsRatio_working_3-way'!X100^(1/3)*COS(('OddsRatio_working_3-way'!Y100+2*PI())/3)</f>
        <v>-0.30949291375960325</v>
      </c>
      <c r="AB100" s="11">
        <f>'OddsRatio_working_3-way'!X100^(1/3)*COS(('OddsRatio_working_3-way'!Y100+4*PI())/3)</f>
        <v>-0.22046598915940296</v>
      </c>
      <c r="AC100" s="11">
        <f>'OddsRatio_working_3-way'!X100^(1/3)*SIN('OddsRatio_working_3-way'!Y100/3)</f>
        <v>5.139971888305022E-2</v>
      </c>
      <c r="AD100" s="11">
        <f>'OddsRatio_working_3-way'!X100^(1/3)*SIN(('OddsRatio_working_3-way'!Y100+2*PI())/3)</f>
        <v>0.43325801344806525</v>
      </c>
      <c r="AE100" s="11">
        <f>'OddsRatio_working_3-way'!X100^(1/3)*SIN(('OddsRatio_working_3-way'!Y100+4*PI())/3)</f>
        <v>-0.48465773233111548</v>
      </c>
      <c r="AF100" s="11">
        <f>-'OddsRatio_working_3-way'!U100/(3*'OddsRatio_working_3-way'!X100^(1/3))*COS(('OddsRatio_working_3-way'!Y100)/3)</f>
        <v>0.52995890291900616</v>
      </c>
      <c r="AG100" s="11">
        <f>-'OddsRatio_working_3-way'!U100/(3*'OddsRatio_working_3-way'!X100^(1/3))*COS(('OddsRatio_working_3-way'!Y100+2*PI())/3)</f>
        <v>-0.30949291375960331</v>
      </c>
      <c r="AH100" s="11">
        <f>-'OddsRatio_working_3-way'!U100/(3*'OddsRatio_working_3-way'!X100^(1/3))*COS(('OddsRatio_working_3-way'!Y100+4*PI())/3)</f>
        <v>-0.22046598915940299</v>
      </c>
      <c r="AI100" s="11">
        <f>'OddsRatio_working_3-way'!U100/(3*'OddsRatio_working_3-way'!X100^(1/3))*SIN(('OddsRatio_working_3-way'!Y100)/3)</f>
        <v>-5.1399718883050227E-2</v>
      </c>
      <c r="AJ100" s="11">
        <f>'OddsRatio_working_3-way'!U100/(3*'OddsRatio_working_3-way'!X100^(1/3))*SIN(('OddsRatio_working_3-way'!Y100+2*PI())/3)</f>
        <v>-0.43325801344806536</v>
      </c>
      <c r="AK100" s="11">
        <f>'OddsRatio_working_3-way'!U100/(3*'OddsRatio_working_3-way'!X100^(1/3))*SIN(('OddsRatio_working_3-way'!Y100+4*PI())/3)</f>
        <v>0.48465773233111559</v>
      </c>
      <c r="AL100" s="11">
        <f>'OddsRatio_working_3-way'!Z100+'OddsRatio_working_3-way'!AF100</f>
        <v>1.0599178058380123</v>
      </c>
      <c r="AM100" s="11">
        <f>'OddsRatio_working_3-way'!AA100+'OddsRatio_working_3-way'!AG100</f>
        <v>-0.61898582751920661</v>
      </c>
      <c r="AN100" s="11">
        <f>'OddsRatio_working_3-way'!AB100+'OddsRatio_working_3-way'!AH100</f>
        <v>-0.44093197831880593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1.0599178058380123</v>
      </c>
      <c r="AS100" s="11">
        <f>IF(('OddsRatio_working_3-way'!X100=0),IF(Q100&gt;0,-Q100^(1/3),(-Q100)^(1/3)),'OddsRatio_working_3-way'!AM100-'OddsRatio_working_3-way'!R100/3)</f>
        <v>-0.61898582751920661</v>
      </c>
      <c r="AT100" s="11">
        <f>IF(('OddsRatio_working_3-way'!X100=0),IF(Q100&gt;0,-Q100^(1/3),(-Q100)^(1/3)),'OddsRatio_working_3-way'!AN100-'OddsRatio_working_3-way'!R100/3)</f>
        <v>-0.44093197831880593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9">
        <f t="shared" si="26"/>
        <v>0.37409119345407016</v>
      </c>
      <c r="E101" s="9">
        <f t="shared" si="27"/>
        <v>0.32072817590980951</v>
      </c>
      <c r="F101" s="9">
        <f t="shared" si="28"/>
        <v>0.30518063063612005</v>
      </c>
      <c r="G101" s="9">
        <f t="shared" si="29"/>
        <v>1.0589525260188015</v>
      </c>
      <c r="H101" s="9">
        <f t="shared" si="30"/>
        <v>2.6731449911097069</v>
      </c>
      <c r="I101" s="9">
        <f t="shared" si="31"/>
        <v>3.1179050520376026</v>
      </c>
      <c r="J101" s="9">
        <f t="shared" si="32"/>
        <v>3.2767479309404233</v>
      </c>
      <c r="K101" s="11">
        <f t="shared" si="33"/>
        <v>0.38759689922480617</v>
      </c>
      <c r="L101" s="11">
        <f t="shared" si="34"/>
        <v>0.33333333333333331</v>
      </c>
      <c r="M101" s="11">
        <f t="shared" si="35"/>
        <v>0.31746031746031744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-0.2786596119929452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0.23501907222837454</v>
      </c>
      <c r="Q101" s="11">
        <f>2*'OddsRatio_working_3-way'!K101*'OddsRatio_working_3-way'!L101*'OddsRatio_working_3-way'!M101</f>
        <v>8.2031089783027755E-2</v>
      </c>
      <c r="R101" s="11">
        <f t="shared" si="36"/>
        <v>0</v>
      </c>
      <c r="S101" s="11">
        <f t="shared" si="37"/>
        <v>-0.8433912275537242</v>
      </c>
      <c r="T101" s="11">
        <f t="shared" si="38"/>
        <v>-0.29437739181630862</v>
      </c>
      <c r="U101" s="11">
        <f>'OddsRatio_working_3-way'!S101-'OddsRatio_working_3-way'!R101^2/3</f>
        <v>-0.8433912275537242</v>
      </c>
      <c r="V101" s="11">
        <f>'OddsRatio_working_3-way'!S101*'OddsRatio_working_3-way'!R101/3-2*'OddsRatio_working_3-way'!R101^3/27-'OddsRatio_working_3-way'!T101</f>
        <v>0.29437739181630862</v>
      </c>
      <c r="W101" s="11">
        <f>'OddsRatio_working_3-way'!V101^2+4*'OddsRatio_working_3-way'!U101^3/27</f>
        <v>-2.2177394178821003E-3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0.14906021285914509</v>
      </c>
      <c r="Y101" s="11">
        <f>IF('OddsRatio_working_3-way'!W101&gt;=0,IF('OddsRatio_working_3-way'!V101+SQRT('OddsRatio_working_3-way'!W101)&gt;0,0,PI()),ACOS('OddsRatio_working_3-way'!V101/(2*'OddsRatio_working_3-way'!X101)))</f>
        <v>0.15863041412303946</v>
      </c>
      <c r="Z101" s="11">
        <f>'OddsRatio_working_3-way'!X101^(1/3)*COS('OddsRatio_working_3-way'!Y101/3)</f>
        <v>0.52947626300940076</v>
      </c>
      <c r="AA101" s="11">
        <f>'OddsRatio_working_3-way'!X101^(1/3)*COS(('OddsRatio_working_3-way'!Y101+2*PI())/3)</f>
        <v>-0.28900687829210203</v>
      </c>
      <c r="AB101" s="11">
        <f>'OddsRatio_working_3-way'!X101^(1/3)*COS(('OddsRatio_working_3-way'!Y101+4*PI())/3)</f>
        <v>-0.24046938471729895</v>
      </c>
      <c r="AC101" s="11">
        <f>'OddsRatio_working_3-way'!X101^(1/3)*SIN('OddsRatio_working_3-way'!Y101/3)</f>
        <v>2.8023134981202538E-2</v>
      </c>
      <c r="AD101" s="11">
        <f>'OddsRatio_working_3-way'!X101^(1/3)*SIN(('OddsRatio_working_3-way'!Y101+2*PI())/3)</f>
        <v>0.44452832697639066</v>
      </c>
      <c r="AE101" s="11">
        <f>'OddsRatio_working_3-way'!X101^(1/3)*SIN(('OddsRatio_working_3-way'!Y101+4*PI())/3)</f>
        <v>-0.47255146195759296</v>
      </c>
      <c r="AF101" s="11">
        <f>-'OddsRatio_working_3-way'!U101/(3*'OddsRatio_working_3-way'!X101^(1/3))*COS(('OddsRatio_working_3-way'!Y101)/3)</f>
        <v>0.52947626300940065</v>
      </c>
      <c r="AG101" s="11">
        <f>-'OddsRatio_working_3-way'!U101/(3*'OddsRatio_working_3-way'!X101^(1/3))*COS(('OddsRatio_working_3-way'!Y101+2*PI())/3)</f>
        <v>-0.28900687829210198</v>
      </c>
      <c r="AH101" s="11">
        <f>-'OddsRatio_working_3-way'!U101/(3*'OddsRatio_working_3-way'!X101^(1/3))*COS(('OddsRatio_working_3-way'!Y101+4*PI())/3)</f>
        <v>-0.24046938471729892</v>
      </c>
      <c r="AI101" s="11">
        <f>'OddsRatio_working_3-way'!U101/(3*'OddsRatio_working_3-way'!X101^(1/3))*SIN(('OddsRatio_working_3-way'!Y101)/3)</f>
        <v>-2.8023134981202534E-2</v>
      </c>
      <c r="AJ101" s="11">
        <f>'OddsRatio_working_3-way'!U101/(3*'OddsRatio_working_3-way'!X101^(1/3))*SIN(('OddsRatio_working_3-way'!Y101+2*PI())/3)</f>
        <v>-0.44452832697639055</v>
      </c>
      <c r="AK101" s="11">
        <f>'OddsRatio_working_3-way'!U101/(3*'OddsRatio_working_3-way'!X101^(1/3))*SIN(('OddsRatio_working_3-way'!Y101+4*PI())/3)</f>
        <v>0.47255146195759284</v>
      </c>
      <c r="AL101" s="11">
        <f>'OddsRatio_working_3-way'!Z101+'OddsRatio_working_3-way'!AF101</f>
        <v>1.0589525260188015</v>
      </c>
      <c r="AM101" s="11">
        <f>'OddsRatio_working_3-way'!AA101+'OddsRatio_working_3-way'!AG101</f>
        <v>-0.57801375658420406</v>
      </c>
      <c r="AN101" s="11">
        <f>'OddsRatio_working_3-way'!AB101+'OddsRatio_working_3-way'!AH101</f>
        <v>-0.4809387694345979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1.0589525260188015</v>
      </c>
      <c r="AS101" s="11">
        <f>IF(('OddsRatio_working_3-way'!X101=0),IF(Q101&gt;0,-Q101^(1/3),(-Q101)^(1/3)),'OddsRatio_working_3-way'!AM101-'OddsRatio_working_3-way'!R101/3)</f>
        <v>-0.57801375658420406</v>
      </c>
      <c r="AT101" s="11">
        <f>IF(('OddsRatio_working_3-way'!X101=0),IF(Q101&gt;0,-Q101^(1/3),(-Q101)^(1/3)),'OddsRatio_working_3-way'!AN101-'OddsRatio_working_3-way'!R101/3)</f>
        <v>-0.4809387694345979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9">
        <f t="shared" si="26"/>
        <v>0.37989873820130626</v>
      </c>
      <c r="E102" s="9">
        <f t="shared" si="27"/>
        <v>0.31412559932879391</v>
      </c>
      <c r="F102" s="9">
        <f t="shared" si="28"/>
        <v>0.30597566246990004</v>
      </c>
      <c r="G102" s="9">
        <f t="shared" si="29"/>
        <v>1.0599223333002219</v>
      </c>
      <c r="H102" s="9">
        <f t="shared" si="30"/>
        <v>2.632280393282342</v>
      </c>
      <c r="I102" s="9">
        <f t="shared" si="31"/>
        <v>3.1834400065984569</v>
      </c>
      <c r="J102" s="9">
        <f t="shared" si="32"/>
        <v>3.2682337932624748</v>
      </c>
      <c r="K102" s="11">
        <f t="shared" si="33"/>
        <v>0.39370078740157477</v>
      </c>
      <c r="L102" s="11">
        <f t="shared" si="34"/>
        <v>0.32679738562091504</v>
      </c>
      <c r="M102" s="11">
        <f t="shared" si="35"/>
        <v>0.31847133757961782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-0.2781742484512405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0.2351944673082968</v>
      </c>
      <c r="Q102" s="11">
        <f>2*'OddsRatio_working_3-way'!K102*'OddsRatio_working_3-way'!L102*'OddsRatio_working_3-way'!M102</f>
        <v>8.1949291745051153E-2</v>
      </c>
      <c r="R102" s="11">
        <f t="shared" si="36"/>
        <v>0</v>
      </c>
      <c r="S102" s="11">
        <f t="shared" si="37"/>
        <v>-0.84549331441627895</v>
      </c>
      <c r="T102" s="11">
        <f t="shared" si="38"/>
        <v>-0.29459697366420873</v>
      </c>
      <c r="U102" s="11">
        <f>'OddsRatio_working_3-way'!S102-'OddsRatio_working_3-way'!R102^2/3</f>
        <v>-0.84549331441627895</v>
      </c>
      <c r="V102" s="11">
        <f>'OddsRatio_working_3-way'!S102*'OddsRatio_working_3-way'!R102/3-2*'OddsRatio_working_3-way'!R102^3/27-'OddsRatio_working_3-way'!T102</f>
        <v>0.29459697366420873</v>
      </c>
      <c r="W102" s="11">
        <f>'OddsRatio_working_3-way'!V102^2+4*'OddsRatio_working_3-way'!U102^3/27</f>
        <v>-2.7546169617644056E-3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0.14961784139422921</v>
      </c>
      <c r="Y102" s="11">
        <f>IF('OddsRatio_working_3-way'!W102&gt;=0,IF('OddsRatio_working_3-way'!V102+SQRT('OddsRatio_working_3-way'!W102)&gt;0,0,PI()),ACOS('OddsRatio_working_3-way'!V102/(2*'OddsRatio_working_3-way'!X102)))</f>
        <v>0.17630698152302493</v>
      </c>
      <c r="Z102" s="11">
        <f>'OddsRatio_working_3-way'!X102^(1/3)*COS('OddsRatio_working_3-way'!Y102/3)</f>
        <v>0.52996116665011106</v>
      </c>
      <c r="AA102" s="11">
        <f>'OddsRatio_working_3-way'!X102^(1/3)*COS(('OddsRatio_working_3-way'!Y102+2*PI())/3)</f>
        <v>-0.29198428651942721</v>
      </c>
      <c r="AB102" s="11">
        <f>'OddsRatio_working_3-way'!X102^(1/3)*COS(('OddsRatio_working_3-way'!Y102+4*PI())/3)</f>
        <v>-0.23797688013068399</v>
      </c>
      <c r="AC102" s="11">
        <f>'OddsRatio_working_3-way'!X102^(1/3)*SIN('OddsRatio_working_3-way'!Y102/3)</f>
        <v>3.1181190616774587E-2</v>
      </c>
      <c r="AD102" s="11">
        <f>'OddsRatio_working_3-way'!X102^(1/3)*SIN(('OddsRatio_working_3-way'!Y102+2*PI())/3)</f>
        <v>0.4433692380298474</v>
      </c>
      <c r="AE102" s="11">
        <f>'OddsRatio_working_3-way'!X102^(1/3)*SIN(('OddsRatio_working_3-way'!Y102+4*PI())/3)</f>
        <v>-0.47455042864662184</v>
      </c>
      <c r="AF102" s="11">
        <f>-'OddsRatio_working_3-way'!U102/(3*'OddsRatio_working_3-way'!X102^(1/3))*COS(('OddsRatio_working_3-way'!Y102)/3)</f>
        <v>0.52996116665011095</v>
      </c>
      <c r="AG102" s="11">
        <f>-'OddsRatio_working_3-way'!U102/(3*'OddsRatio_working_3-way'!X102^(1/3))*COS(('OddsRatio_working_3-way'!Y102+2*PI())/3)</f>
        <v>-0.29198428651942715</v>
      </c>
      <c r="AH102" s="11">
        <f>-'OddsRatio_working_3-way'!U102/(3*'OddsRatio_working_3-way'!X102^(1/3))*COS(('OddsRatio_working_3-way'!Y102+4*PI())/3)</f>
        <v>-0.23797688013068397</v>
      </c>
      <c r="AI102" s="11">
        <f>'OddsRatio_working_3-way'!U102/(3*'OddsRatio_working_3-way'!X102^(1/3))*SIN(('OddsRatio_working_3-way'!Y102)/3)</f>
        <v>-3.118119061677458E-2</v>
      </c>
      <c r="AJ102" s="11">
        <f>'OddsRatio_working_3-way'!U102/(3*'OddsRatio_working_3-way'!X102^(1/3))*SIN(('OddsRatio_working_3-way'!Y102+2*PI())/3)</f>
        <v>-0.44336923802984729</v>
      </c>
      <c r="AK102" s="11">
        <f>'OddsRatio_working_3-way'!U102/(3*'OddsRatio_working_3-way'!X102^(1/3))*SIN(('OddsRatio_working_3-way'!Y102+4*PI())/3)</f>
        <v>0.47455042864662172</v>
      </c>
      <c r="AL102" s="11">
        <f>'OddsRatio_working_3-way'!Z102+'OddsRatio_working_3-way'!AF102</f>
        <v>1.0599223333002219</v>
      </c>
      <c r="AM102" s="11">
        <f>'OddsRatio_working_3-way'!AA102+'OddsRatio_working_3-way'!AG102</f>
        <v>-0.58396857303885441</v>
      </c>
      <c r="AN102" s="11">
        <f>'OddsRatio_working_3-way'!AB102+'OddsRatio_working_3-way'!AH102</f>
        <v>-0.47595376026136793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1.0599223333002219</v>
      </c>
      <c r="AS102" s="11">
        <f>IF(('OddsRatio_working_3-way'!X102=0),IF(Q102&gt;0,-Q102^(1/3),(-Q102)^(1/3)),'OddsRatio_working_3-way'!AM102-'OddsRatio_working_3-way'!R102/3)</f>
        <v>-0.58396857303885441</v>
      </c>
      <c r="AT102" s="11">
        <f>IF(('OddsRatio_working_3-way'!X102=0),IF(Q102&gt;0,-Q102^(1/3),(-Q102)^(1/3)),'OddsRatio_working_3-way'!AN102-'OddsRatio_working_3-way'!R102/3)</f>
        <v>-0.47595376026136793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9">
        <f t="shared" si="26"/>
        <v>0.39899184397638671</v>
      </c>
      <c r="E103" s="9">
        <f t="shared" si="27"/>
        <v>0.29619432958498609</v>
      </c>
      <c r="F103" s="9">
        <f t="shared" si="28"/>
        <v>0.30481382643862731</v>
      </c>
      <c r="G103" s="9">
        <f t="shared" si="29"/>
        <v>1.0607865466126369</v>
      </c>
      <c r="H103" s="9">
        <f t="shared" si="30"/>
        <v>2.506316896189944</v>
      </c>
      <c r="I103" s="9">
        <f t="shared" si="31"/>
        <v>3.3761618644123068</v>
      </c>
      <c r="J103" s="9">
        <f t="shared" si="32"/>
        <v>3.2806910752171698</v>
      </c>
      <c r="K103" s="11">
        <f t="shared" si="33"/>
        <v>0.41322314049586778</v>
      </c>
      <c r="L103" s="11">
        <f t="shared" si="34"/>
        <v>0.30864197530864196</v>
      </c>
      <c r="M103" s="11">
        <f t="shared" si="35"/>
        <v>0.31746031746031744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-0.27688784591141502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0.23523676722329923</v>
      </c>
      <c r="Q103" s="11">
        <f>2*'OddsRatio_working_3-way'!K103*'OddsRatio_working_3-way'!L103*'OddsRatio_working_3-way'!M103</f>
        <v>8.097651195294292E-2</v>
      </c>
      <c r="R103" s="11">
        <f t="shared" si="36"/>
        <v>0</v>
      </c>
      <c r="S103" s="11">
        <f t="shared" si="37"/>
        <v>-0.84957418932197815</v>
      </c>
      <c r="T103" s="11">
        <f t="shared" si="38"/>
        <v>-0.29245238875111118</v>
      </c>
      <c r="U103" s="11">
        <f>'OddsRatio_working_3-way'!S103-'OddsRatio_working_3-way'!R103^2/3</f>
        <v>-0.84957418932197815</v>
      </c>
      <c r="V103" s="11">
        <f>'OddsRatio_working_3-way'!S103*'OddsRatio_working_3-way'!R103/3-2*'OddsRatio_working_3-way'!R103^3/27-'OddsRatio_working_3-way'!T103</f>
        <v>0.29245238875111118</v>
      </c>
      <c r="W103" s="11">
        <f>'OddsRatio_working_3-way'!V103^2+4*'OddsRatio_working_3-way'!U103^3/27</f>
        <v>-5.3164177405470719E-3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0.15070237010974491</v>
      </c>
      <c r="Y103" s="11">
        <f>IF('OddsRatio_working_3-way'!W103&gt;=0,IF('OddsRatio_working_3-way'!V103+SQRT('OddsRatio_working_3-way'!W103)&gt;0,0,PI()),ACOS('OddsRatio_working_3-way'!V103/(2*'OddsRatio_working_3-way'!X103)))</f>
        <v>0.24433707880765798</v>
      </c>
      <c r="Z103" s="11">
        <f>'OddsRatio_working_3-way'!X103^(1/3)*COS('OddsRatio_working_3-way'!Y103/3)</f>
        <v>0.53039327330631847</v>
      </c>
      <c r="AA103" s="11">
        <f>'OddsRatio_working_3-way'!X103^(1/3)*COS(('OddsRatio_working_3-way'!Y103+2*PI())/3)</f>
        <v>-0.3026903568480297</v>
      </c>
      <c r="AB103" s="11">
        <f>'OddsRatio_working_3-way'!X103^(1/3)*COS(('OddsRatio_working_3-way'!Y103+4*PI())/3)</f>
        <v>-0.22770291645828891</v>
      </c>
      <c r="AC103" s="11">
        <f>'OddsRatio_working_3-way'!X103^(1/3)*SIN('OddsRatio_working_3-way'!Y103/3)</f>
        <v>4.3294018894858038E-2</v>
      </c>
      <c r="AD103" s="11">
        <f>'OddsRatio_working_3-way'!X103^(1/3)*SIN(('OddsRatio_working_3-way'!Y103+2*PI())/3)</f>
        <v>0.43768703923222568</v>
      </c>
      <c r="AE103" s="11">
        <f>'OddsRatio_working_3-way'!X103^(1/3)*SIN(('OddsRatio_working_3-way'!Y103+4*PI())/3)</f>
        <v>-0.48098105812708347</v>
      </c>
      <c r="AF103" s="11">
        <f>-'OddsRatio_working_3-way'!U103/(3*'OddsRatio_working_3-way'!X103^(1/3))*COS(('OddsRatio_working_3-way'!Y103)/3)</f>
        <v>0.53039327330631847</v>
      </c>
      <c r="AG103" s="11">
        <f>-'OddsRatio_working_3-way'!U103/(3*'OddsRatio_working_3-way'!X103^(1/3))*COS(('OddsRatio_working_3-way'!Y103+2*PI())/3)</f>
        <v>-0.3026903568480297</v>
      </c>
      <c r="AH103" s="11">
        <f>-'OddsRatio_working_3-way'!U103/(3*'OddsRatio_working_3-way'!X103^(1/3))*COS(('OddsRatio_working_3-way'!Y103+4*PI())/3)</f>
        <v>-0.22770291645828891</v>
      </c>
      <c r="AI103" s="11">
        <f>'OddsRatio_working_3-way'!U103/(3*'OddsRatio_working_3-way'!X103^(1/3))*SIN(('OddsRatio_working_3-way'!Y103)/3)</f>
        <v>-4.3294018894858038E-2</v>
      </c>
      <c r="AJ103" s="11">
        <f>'OddsRatio_working_3-way'!U103/(3*'OddsRatio_working_3-way'!X103^(1/3))*SIN(('OddsRatio_working_3-way'!Y103+2*PI())/3)</f>
        <v>-0.43768703923222568</v>
      </c>
      <c r="AK103" s="11">
        <f>'OddsRatio_working_3-way'!U103/(3*'OddsRatio_working_3-way'!X103^(1/3))*SIN(('OddsRatio_working_3-way'!Y103+4*PI())/3)</f>
        <v>0.48098105812708347</v>
      </c>
      <c r="AL103" s="11">
        <f>'OddsRatio_working_3-way'!Z103+'OddsRatio_working_3-way'!AF103</f>
        <v>1.0607865466126369</v>
      </c>
      <c r="AM103" s="11">
        <f>'OddsRatio_working_3-way'!AA103+'OddsRatio_working_3-way'!AG103</f>
        <v>-0.60538071369605939</v>
      </c>
      <c r="AN103" s="11">
        <f>'OddsRatio_working_3-way'!AB103+'OddsRatio_working_3-way'!AH103</f>
        <v>-0.45540583291657782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1.0607865466126369</v>
      </c>
      <c r="AS103" s="11">
        <f>IF(('OddsRatio_working_3-way'!X103=0),IF(Q103&gt;0,-Q103^(1/3),(-Q103)^(1/3)),'OddsRatio_working_3-way'!AM103-'OddsRatio_working_3-way'!R103/3)</f>
        <v>-0.60538071369605939</v>
      </c>
      <c r="AT103" s="11">
        <f>IF(('OddsRatio_working_3-way'!X103=0),IF(Q103&gt;0,-Q103^(1/3),(-Q103)^(1/3)),'OddsRatio_working_3-way'!AN103-'OddsRatio_working_3-way'!R103/3)</f>
        <v>-0.45540583291657782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9">
        <f t="shared" si="26"/>
        <v>0.41665963680166063</v>
      </c>
      <c r="E104" s="9">
        <f t="shared" si="27"/>
        <v>0.28767118781756301</v>
      </c>
      <c r="F104" s="9">
        <f t="shared" si="28"/>
        <v>0.29566917538077625</v>
      </c>
      <c r="G104" s="9">
        <f t="shared" si="29"/>
        <v>1.044806337840011</v>
      </c>
      <c r="H104" s="9">
        <f t="shared" si="30"/>
        <v>2.4000404927056147</v>
      </c>
      <c r="I104" s="9">
        <f t="shared" si="31"/>
        <v>3.476191020680826</v>
      </c>
      <c r="J104" s="9">
        <f t="shared" si="32"/>
        <v>3.3821584502752251</v>
      </c>
      <c r="K104" s="11">
        <f t="shared" si="33"/>
        <v>0.42735042735042739</v>
      </c>
      <c r="L104" s="11">
        <f t="shared" si="34"/>
        <v>0.29673590504451036</v>
      </c>
      <c r="M104" s="11">
        <f t="shared" si="35"/>
        <v>0.3048780487804878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-0.27994221165676614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0.23158329049622384</v>
      </c>
      <c r="Q104" s="11">
        <f>2*'OddsRatio_working_3-way'!K104*'OddsRatio_working_3-way'!L104*'OddsRatio_working_3-way'!M104</f>
        <v>7.7323302335967889E-2</v>
      </c>
      <c r="R104" s="11">
        <f t="shared" si="36"/>
        <v>0</v>
      </c>
      <c r="S104" s="11">
        <f t="shared" si="37"/>
        <v>-0.82725391474782439</v>
      </c>
      <c r="T104" s="11">
        <f t="shared" si="38"/>
        <v>-0.27621165767873934</v>
      </c>
      <c r="U104" s="11">
        <f>'OddsRatio_working_3-way'!S104-'OddsRatio_working_3-way'!R104^2/3</f>
        <v>-0.82725391474782439</v>
      </c>
      <c r="V104" s="11">
        <f>'OddsRatio_working_3-way'!S104*'OddsRatio_working_3-way'!R104/3-2*'OddsRatio_working_3-way'!R104^3/27-'OddsRatio_working_3-way'!T104</f>
        <v>0.27621165767873934</v>
      </c>
      <c r="W104" s="11">
        <f>'OddsRatio_working_3-way'!V104^2+4*'OddsRatio_working_3-way'!U104^3/27</f>
        <v>-7.5782937848564574E-3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0.14480260151538504</v>
      </c>
      <c r="Y104" s="11">
        <f>IF('OddsRatio_working_3-way'!W104&gt;=0,IF('OddsRatio_working_3-way'!V104+SQRT('OddsRatio_working_3-way'!W104)&gt;0,0,PI()),ACOS('OddsRatio_working_3-way'!V104/(2*'OddsRatio_working_3-way'!X104)))</f>
        <v>0.30531470752079537</v>
      </c>
      <c r="Z104" s="11">
        <f>'OddsRatio_working_3-way'!X104^(1/3)*COS('OddsRatio_working_3-way'!Y104/3)</f>
        <v>0.52240316892000538</v>
      </c>
      <c r="AA104" s="11">
        <f>'OddsRatio_working_3-way'!X104^(1/3)*COS(('OddsRatio_working_3-way'!Y104+2*PI())/3)</f>
        <v>-0.30740413323935334</v>
      </c>
      <c r="AB104" s="11">
        <f>'OddsRatio_working_3-way'!X104^(1/3)*COS(('OddsRatio_working_3-way'!Y104+4*PI())/3)</f>
        <v>-0.21499903568065218</v>
      </c>
      <c r="AC104" s="11">
        <f>'OddsRatio_working_3-way'!X104^(1/3)*SIN('OddsRatio_working_3-way'!Y104/3)</f>
        <v>5.3350107950010016E-2</v>
      </c>
      <c r="AD104" s="11">
        <f>'OddsRatio_working_3-way'!X104^(1/3)*SIN(('OddsRatio_working_3-way'!Y104+2*PI())/3)</f>
        <v>0.42573936132721307</v>
      </c>
      <c r="AE104" s="11">
        <f>'OddsRatio_working_3-way'!X104^(1/3)*SIN(('OddsRatio_working_3-way'!Y104+4*PI())/3)</f>
        <v>-0.47908946927722285</v>
      </c>
      <c r="AF104" s="11">
        <f>-'OddsRatio_working_3-way'!U104/(3*'OddsRatio_working_3-way'!X104^(1/3))*COS(('OddsRatio_working_3-way'!Y104)/3)</f>
        <v>0.52240316892000549</v>
      </c>
      <c r="AG104" s="11">
        <f>-'OddsRatio_working_3-way'!U104/(3*'OddsRatio_working_3-way'!X104^(1/3))*COS(('OddsRatio_working_3-way'!Y104+2*PI())/3)</f>
        <v>-0.30740413323935339</v>
      </c>
      <c r="AH104" s="11">
        <f>-'OddsRatio_working_3-way'!U104/(3*'OddsRatio_working_3-way'!X104^(1/3))*COS(('OddsRatio_working_3-way'!Y104+4*PI())/3)</f>
        <v>-0.21499903568065223</v>
      </c>
      <c r="AI104" s="11">
        <f>'OddsRatio_working_3-way'!U104/(3*'OddsRatio_working_3-way'!X104^(1/3))*SIN(('OddsRatio_working_3-way'!Y104)/3)</f>
        <v>-5.335010795001003E-2</v>
      </c>
      <c r="AJ104" s="11">
        <f>'OddsRatio_working_3-way'!U104/(3*'OddsRatio_working_3-way'!X104^(1/3))*SIN(('OddsRatio_working_3-way'!Y104+2*PI())/3)</f>
        <v>-0.42573936132721318</v>
      </c>
      <c r="AK104" s="11">
        <f>'OddsRatio_working_3-way'!U104/(3*'OddsRatio_working_3-way'!X104^(1/3))*SIN(('OddsRatio_working_3-way'!Y104+4*PI())/3)</f>
        <v>0.47908946927722296</v>
      </c>
      <c r="AL104" s="11">
        <f>'OddsRatio_working_3-way'!Z104+'OddsRatio_working_3-way'!AF104</f>
        <v>1.044806337840011</v>
      </c>
      <c r="AM104" s="11">
        <f>'OddsRatio_working_3-way'!AA104+'OddsRatio_working_3-way'!AG104</f>
        <v>-0.61480826647870668</v>
      </c>
      <c r="AN104" s="11">
        <f>'OddsRatio_working_3-way'!AB104+'OddsRatio_working_3-way'!AH104</f>
        <v>-0.42999807136130441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1.044806337840011</v>
      </c>
      <c r="AS104" s="11">
        <f>IF(('OddsRatio_working_3-way'!X104=0),IF(Q104&gt;0,-Q104^(1/3),(-Q104)^(1/3)),'OddsRatio_working_3-way'!AM104-'OddsRatio_working_3-way'!R104/3)</f>
        <v>-0.61480826647870668</v>
      </c>
      <c r="AT104" s="11">
        <f>IF(('OddsRatio_working_3-way'!X104=0),IF(Q104&gt;0,-Q104^(1/3),(-Q104)^(1/3)),'OddsRatio_working_3-way'!AN104-'OddsRatio_working_3-way'!R104/3)</f>
        <v>-0.42999807136130441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9">
        <f t="shared" si="26"/>
        <v>0.45438940604793643</v>
      </c>
      <c r="E105" s="9">
        <f t="shared" si="27"/>
        <v>0.27940655811229304</v>
      </c>
      <c r="F105" s="9">
        <f t="shared" si="28"/>
        <v>0.26620403583977059</v>
      </c>
      <c r="G105" s="9">
        <f t="shared" si="29"/>
        <v>1.044135247050352</v>
      </c>
      <c r="H105" s="9">
        <f t="shared" si="30"/>
        <v>2.200755534107905</v>
      </c>
      <c r="I105" s="9">
        <f t="shared" si="31"/>
        <v>3.5790140602143694</v>
      </c>
      <c r="J105" s="9">
        <f t="shared" si="32"/>
        <v>3.7565170522129292</v>
      </c>
      <c r="K105" s="11">
        <f t="shared" si="33"/>
        <v>0.46511627906976744</v>
      </c>
      <c r="L105" s="11">
        <f t="shared" si="34"/>
        <v>0.28818443804034583</v>
      </c>
      <c r="M105" s="11">
        <f t="shared" si="35"/>
        <v>0.27472527472527469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-0.27614005189234725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0.23051809125128608</v>
      </c>
      <c r="Q105" s="11">
        <f>2*'OddsRatio_working_3-way'!K105*'OddsRatio_working_3-way'!L105*'OddsRatio_working_3-way'!M105</f>
        <v>7.3647952476449216E-2</v>
      </c>
      <c r="R105" s="11">
        <f t="shared" si="36"/>
        <v>0</v>
      </c>
      <c r="S105" s="11">
        <f t="shared" si="37"/>
        <v>-0.83478687597680756</v>
      </c>
      <c r="T105" s="11">
        <f t="shared" si="38"/>
        <v>-0.26670507219706308</v>
      </c>
      <c r="U105" s="11">
        <f>'OddsRatio_working_3-way'!S105-'OddsRatio_working_3-way'!R105^2/3</f>
        <v>-0.83478687597680756</v>
      </c>
      <c r="V105" s="11">
        <f>'OddsRatio_working_3-way'!S105*'OddsRatio_working_3-way'!R105/3-2*'OddsRatio_working_3-way'!R105^3/27-'OddsRatio_working_3-way'!T105</f>
        <v>0.26670507219706308</v>
      </c>
      <c r="W105" s="11">
        <f>'OddsRatio_working_3-way'!V105^2+4*'OddsRatio_working_3-way'!U105^3/27</f>
        <v>-1.5051693735595062E-2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0.14678495262733479</v>
      </c>
      <c r="Y105" s="11">
        <f>IF('OddsRatio_working_3-way'!W105&gt;=0,IF('OddsRatio_working_3-way'!V105+SQRT('OddsRatio_working_3-way'!W105)&gt;0,0,PI()),ACOS('OddsRatio_working_3-way'!V105/(2*'OddsRatio_working_3-way'!X105)))</f>
        <v>0.43114187004010129</v>
      </c>
      <c r="Z105" s="11">
        <f>'OddsRatio_working_3-way'!X105^(1/3)*COS('OddsRatio_working_3-way'!Y105/3)</f>
        <v>0.52206762352517599</v>
      </c>
      <c r="AA105" s="11">
        <f>'OddsRatio_working_3-way'!X105^(1/3)*COS(('OddsRatio_working_3-way'!Y105+2*PI())/3)</f>
        <v>-0.32646137739270392</v>
      </c>
      <c r="AB105" s="11">
        <f>'OddsRatio_working_3-way'!X105^(1/3)*COS(('OddsRatio_working_3-way'!Y105+4*PI())/3)</f>
        <v>-0.19560624613247224</v>
      </c>
      <c r="AC105" s="11">
        <f>'OddsRatio_working_3-way'!X105^(1/3)*SIN('OddsRatio_working_3-way'!Y105/3)</f>
        <v>7.5549245257938699E-2</v>
      </c>
      <c r="AD105" s="11">
        <f>'OddsRatio_working_3-way'!X105^(1/3)*SIN(('OddsRatio_working_3-way'!Y105+2*PI())/3)</f>
        <v>0.41434920183720358</v>
      </c>
      <c r="AE105" s="11">
        <f>'OddsRatio_working_3-way'!X105^(1/3)*SIN(('OddsRatio_working_3-way'!Y105+4*PI())/3)</f>
        <v>-0.48989844709514219</v>
      </c>
      <c r="AF105" s="11">
        <f>-'OddsRatio_working_3-way'!U105/(3*'OddsRatio_working_3-way'!X105^(1/3))*COS(('OddsRatio_working_3-way'!Y105)/3)</f>
        <v>0.52206762352517611</v>
      </c>
      <c r="AG105" s="11">
        <f>-'OddsRatio_working_3-way'!U105/(3*'OddsRatio_working_3-way'!X105^(1/3))*COS(('OddsRatio_working_3-way'!Y105+2*PI())/3)</f>
        <v>-0.32646137739270403</v>
      </c>
      <c r="AH105" s="11">
        <f>-'OddsRatio_working_3-way'!U105/(3*'OddsRatio_working_3-way'!X105^(1/3))*COS(('OddsRatio_working_3-way'!Y105+4*PI())/3)</f>
        <v>-0.19560624613247229</v>
      </c>
      <c r="AI105" s="11">
        <f>'OddsRatio_working_3-way'!U105/(3*'OddsRatio_working_3-way'!X105^(1/3))*SIN(('OddsRatio_working_3-way'!Y105)/3)</f>
        <v>-7.5549245257938713E-2</v>
      </c>
      <c r="AJ105" s="11">
        <f>'OddsRatio_working_3-way'!U105/(3*'OddsRatio_working_3-way'!X105^(1/3))*SIN(('OddsRatio_working_3-way'!Y105+2*PI())/3)</f>
        <v>-0.41434920183720364</v>
      </c>
      <c r="AK105" s="11">
        <f>'OddsRatio_working_3-way'!U105/(3*'OddsRatio_working_3-way'!X105^(1/3))*SIN(('OddsRatio_working_3-way'!Y105+4*PI())/3)</f>
        <v>0.4898984470951423</v>
      </c>
      <c r="AL105" s="11">
        <f>'OddsRatio_working_3-way'!Z105+'OddsRatio_working_3-way'!AF105</f>
        <v>1.044135247050352</v>
      </c>
      <c r="AM105" s="11">
        <f>'OddsRatio_working_3-way'!AA105+'OddsRatio_working_3-way'!AG105</f>
        <v>-0.65292275478540795</v>
      </c>
      <c r="AN105" s="11">
        <f>'OddsRatio_working_3-way'!AB105+'OddsRatio_working_3-way'!AH105</f>
        <v>-0.39121249226494453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1.044135247050352</v>
      </c>
      <c r="AS105" s="11">
        <f>IF(('OddsRatio_working_3-way'!X105=0),IF(Q105&gt;0,-Q105^(1/3),(-Q105)^(1/3)),'OddsRatio_working_3-way'!AM105-'OddsRatio_working_3-way'!R105/3)</f>
        <v>-0.65292275478540795</v>
      </c>
      <c r="AT105" s="11">
        <f>IF(('OddsRatio_working_3-way'!X105=0),IF(Q105&gt;0,-Q105^(1/3),(-Q105)^(1/3)),'OddsRatio_working_3-way'!AN105-'OddsRatio_working_3-way'!R105/3)</f>
        <v>-0.39121249226494453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9">
        <f t="shared" si="26"/>
        <v>0.45474958547922156</v>
      </c>
      <c r="E106" s="9">
        <f t="shared" si="27"/>
        <v>0.26797702813861352</v>
      </c>
      <c r="F106" s="9">
        <f t="shared" si="28"/>
        <v>0.27727338638216503</v>
      </c>
      <c r="G106" s="9">
        <f t="shared" si="29"/>
        <v>1.0426195215457181</v>
      </c>
      <c r="H106" s="9">
        <f t="shared" si="30"/>
        <v>2.1990124497775754</v>
      </c>
      <c r="I106" s="9">
        <f t="shared" si="31"/>
        <v>3.7316631464497809</v>
      </c>
      <c r="J106" s="9">
        <f t="shared" si="32"/>
        <v>3.6065488038642957</v>
      </c>
      <c r="K106" s="11">
        <f t="shared" si="33"/>
        <v>0.46511627906976744</v>
      </c>
      <c r="L106" s="11">
        <f t="shared" si="34"/>
        <v>0.27624309392265195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-0.27651841926543197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0.23017198656412327</v>
      </c>
      <c r="Q106" s="11">
        <f>2*'OddsRatio_working_3-way'!K106*'OddsRatio_working_3-way'!L106*'OddsRatio_working_3-way'!M106</f>
        <v>7.3420091408013796E-2</v>
      </c>
      <c r="R106" s="11">
        <f t="shared" si="36"/>
        <v>0</v>
      </c>
      <c r="S106" s="11">
        <f t="shared" si="37"/>
        <v>-0.83239296382343186</v>
      </c>
      <c r="T106" s="11">
        <f t="shared" si="38"/>
        <v>-0.26551609691337535</v>
      </c>
      <c r="U106" s="11">
        <f>'OddsRatio_working_3-way'!S106-'OddsRatio_working_3-way'!R106^2/3</f>
        <v>-0.83239296382343186</v>
      </c>
      <c r="V106" s="11">
        <f>'OddsRatio_working_3-way'!S106*'OddsRatio_working_3-way'!R106/3-2*'OddsRatio_working_3-way'!R106^3/27-'OddsRatio_working_3-way'!T106</f>
        <v>0.26551609691337535</v>
      </c>
      <c r="W106" s="11">
        <f>'OddsRatio_working_3-way'!V106^2+4*'OddsRatio_working_3-way'!U106^3/27</f>
        <v>-1.4945174200412956E-2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0.14615400432465567</v>
      </c>
      <c r="Y106" s="11">
        <f>IF('OddsRatio_working_3-way'!W106&gt;=0,IF('OddsRatio_working_3-way'!V106+SQRT('OddsRatio_working_3-way'!W106)&gt;0,0,PI()),ACOS('OddsRatio_working_3-way'!V106/(2*'OddsRatio_working_3-way'!X106)))</f>
        <v>0.43149010608782201</v>
      </c>
      <c r="Z106" s="11">
        <f>'OddsRatio_working_3-way'!X106^(1/3)*COS('OddsRatio_working_3-way'!Y106/3)</f>
        <v>0.52130976077285907</v>
      </c>
      <c r="AA106" s="11">
        <f>'OddsRatio_working_3-way'!X106^(1/3)*COS(('OddsRatio_working_3-way'!Y106+2*PI())/3)</f>
        <v>-0.32604097178258395</v>
      </c>
      <c r="AB106" s="11">
        <f>'OddsRatio_working_3-way'!X106^(1/3)*COS(('OddsRatio_working_3-way'!Y106+4*PI())/3)</f>
        <v>-0.19526878899027522</v>
      </c>
      <c r="AC106" s="11">
        <f>'OddsRatio_working_3-way'!X106^(1/3)*SIN('OddsRatio_working_3-way'!Y106/3)</f>
        <v>7.5501354937654572E-2</v>
      </c>
      <c r="AD106" s="11">
        <f>'OddsRatio_working_3-way'!X106^(1/3)*SIN(('OddsRatio_working_3-way'!Y106+2*PI())/3)</f>
        <v>0.41371681860125714</v>
      </c>
      <c r="AE106" s="11">
        <f>'OddsRatio_working_3-way'!X106^(1/3)*SIN(('OddsRatio_working_3-way'!Y106+4*PI())/3)</f>
        <v>-0.48921817353891162</v>
      </c>
      <c r="AF106" s="11">
        <f>-'OddsRatio_working_3-way'!U106/(3*'OddsRatio_working_3-way'!X106^(1/3))*COS(('OddsRatio_working_3-way'!Y106)/3)</f>
        <v>0.52130976077285907</v>
      </c>
      <c r="AG106" s="11">
        <f>-'OddsRatio_working_3-way'!U106/(3*'OddsRatio_working_3-way'!X106^(1/3))*COS(('OddsRatio_working_3-way'!Y106+2*PI())/3)</f>
        <v>-0.32604097178258395</v>
      </c>
      <c r="AH106" s="11">
        <f>-'OddsRatio_working_3-way'!U106/(3*'OddsRatio_working_3-way'!X106^(1/3))*COS(('OddsRatio_working_3-way'!Y106+4*PI())/3)</f>
        <v>-0.19526878899027522</v>
      </c>
      <c r="AI106" s="11">
        <f>'OddsRatio_working_3-way'!U106/(3*'OddsRatio_working_3-way'!X106^(1/3))*SIN(('OddsRatio_working_3-way'!Y106)/3)</f>
        <v>-7.5501354937654572E-2</v>
      </c>
      <c r="AJ106" s="11">
        <f>'OddsRatio_working_3-way'!U106/(3*'OddsRatio_working_3-way'!X106^(1/3))*SIN(('OddsRatio_working_3-way'!Y106+2*PI())/3)</f>
        <v>-0.41371681860125714</v>
      </c>
      <c r="AK106" s="11">
        <f>'OddsRatio_working_3-way'!U106/(3*'OddsRatio_working_3-way'!X106^(1/3))*SIN(('OddsRatio_working_3-way'!Y106+4*PI())/3)</f>
        <v>0.48921817353891162</v>
      </c>
      <c r="AL106" s="11">
        <f>'OddsRatio_working_3-way'!Z106+'OddsRatio_working_3-way'!AF106</f>
        <v>1.0426195215457181</v>
      </c>
      <c r="AM106" s="11">
        <f>'OddsRatio_working_3-way'!AA106+'OddsRatio_working_3-way'!AG106</f>
        <v>-0.65208194356516791</v>
      </c>
      <c r="AN106" s="11">
        <f>'OddsRatio_working_3-way'!AB106+'OddsRatio_working_3-way'!AH106</f>
        <v>-0.39053757798055044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1.0426195215457181</v>
      </c>
      <c r="AS106" s="11">
        <f>IF(('OddsRatio_working_3-way'!X106=0),IF(Q106&gt;0,-Q106^(1/3),(-Q106)^(1/3)),'OddsRatio_working_3-way'!AM106-'OddsRatio_working_3-way'!R106/3)</f>
        <v>-0.65208194356516791</v>
      </c>
      <c r="AT106" s="11">
        <f>IF(('OddsRatio_working_3-way'!X106=0),IF(Q106&gt;0,-Q106^(1/3),(-Q106)^(1/3)),'OddsRatio_working_3-way'!AN106-'OddsRatio_working_3-way'!R106/3)</f>
        <v>-0.39053757798055044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9">
        <f t="shared" si="26"/>
        <v>0.32092129570599914</v>
      </c>
      <c r="E107" s="9">
        <f t="shared" si="27"/>
        <v>0.26003109583223855</v>
      </c>
      <c r="F107" s="9">
        <f t="shared" si="28"/>
        <v>0.41904760846176237</v>
      </c>
      <c r="G107" s="9">
        <f t="shared" si="29"/>
        <v>1.0423787192836453</v>
      </c>
      <c r="H107" s="9">
        <f t="shared" si="30"/>
        <v>3.1160288001457999</v>
      </c>
      <c r="I107" s="9">
        <f t="shared" si="31"/>
        <v>3.845693903644352</v>
      </c>
      <c r="J107" s="9">
        <f t="shared" si="32"/>
        <v>2.3863636966472486</v>
      </c>
      <c r="K107" s="11">
        <f t="shared" si="33"/>
        <v>0.33003300330033003</v>
      </c>
      <c r="L107" s="11">
        <f t="shared" si="34"/>
        <v>0.26809651474530832</v>
      </c>
      <c r="M107" s="11">
        <f t="shared" si="35"/>
        <v>0.42918454935622319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-0.27990002972267913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0.23126500018398666</v>
      </c>
      <c r="Q107" s="11">
        <f>2*'OddsRatio_working_3-way'!K107*'OddsRatio_working_3-way'!L107*'OddsRatio_working_3-way'!M107</f>
        <v>7.5949096940553934E-2</v>
      </c>
      <c r="R107" s="11">
        <f t="shared" si="36"/>
        <v>0</v>
      </c>
      <c r="S107" s="11">
        <f t="shared" si="37"/>
        <v>-0.82624142774518694</v>
      </c>
      <c r="T107" s="11">
        <f t="shared" si="38"/>
        <v>-0.27134365443191699</v>
      </c>
      <c r="U107" s="11">
        <f>'OddsRatio_working_3-way'!S107-'OddsRatio_working_3-way'!R107^2/3</f>
        <v>-0.82624142774518694</v>
      </c>
      <c r="V107" s="11">
        <f>'OddsRatio_working_3-way'!S107*'OddsRatio_working_3-way'!R107/3-2*'OddsRatio_working_3-way'!R107^3/27-'OddsRatio_working_3-way'!T107</f>
        <v>0.27134365443191699</v>
      </c>
      <c r="W107" s="11">
        <f>'OddsRatio_working_3-way'!V107^2+4*'OddsRatio_working_3-way'!U107^3/27</f>
        <v>-9.9362184616014759E-3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0.14453684414541942</v>
      </c>
      <c r="Y107" s="11">
        <f>IF('OddsRatio_working_3-way'!W107&gt;=0,IF('OddsRatio_working_3-way'!V107+SQRT('OddsRatio_working_3-way'!W107)&gt;0,0,PI()),ACOS('OddsRatio_working_3-way'!V107/(2*'OddsRatio_working_3-way'!X107)))</f>
        <v>0.35205509930900214</v>
      </c>
      <c r="Z107" s="11">
        <f>'OddsRatio_working_3-way'!X107^(1/3)*COS('OddsRatio_working_3-way'!Y107/3)</f>
        <v>0.52118935964182267</v>
      </c>
      <c r="AA107" s="11">
        <f>'OddsRatio_working_3-way'!X107^(1/3)*COS(('OddsRatio_working_3-way'!Y107+2*PI())/3)</f>
        <v>-0.31380741780165072</v>
      </c>
      <c r="AB107" s="11">
        <f>'OddsRatio_working_3-way'!X107^(1/3)*COS(('OddsRatio_working_3-way'!Y107+4*PI())/3)</f>
        <v>-0.20738194184017211</v>
      </c>
      <c r="AC107" s="11">
        <f>'OddsRatio_working_3-way'!X107^(1/3)*SIN('OddsRatio_working_3-way'!Y107/3)</f>
        <v>6.1444777194993937E-2</v>
      </c>
      <c r="AD107" s="11">
        <f>'OddsRatio_working_3-way'!X107^(1/3)*SIN(('OddsRatio_working_3-way'!Y107+2*PI())/3)</f>
        <v>0.42064083703446564</v>
      </c>
      <c r="AE107" s="11">
        <f>'OddsRatio_working_3-way'!X107^(1/3)*SIN(('OddsRatio_working_3-way'!Y107+4*PI())/3)</f>
        <v>-0.48208561422945939</v>
      </c>
      <c r="AF107" s="11">
        <f>-'OddsRatio_working_3-way'!U107/(3*'OddsRatio_working_3-way'!X107^(1/3))*COS(('OddsRatio_working_3-way'!Y107)/3)</f>
        <v>0.52118935964182267</v>
      </c>
      <c r="AG107" s="11">
        <f>-'OddsRatio_working_3-way'!U107/(3*'OddsRatio_working_3-way'!X107^(1/3))*COS(('OddsRatio_working_3-way'!Y107+2*PI())/3)</f>
        <v>-0.31380741780165072</v>
      </c>
      <c r="AH107" s="11">
        <f>-'OddsRatio_working_3-way'!U107/(3*'OddsRatio_working_3-way'!X107^(1/3))*COS(('OddsRatio_working_3-way'!Y107+4*PI())/3)</f>
        <v>-0.20738194184017211</v>
      </c>
      <c r="AI107" s="11">
        <f>'OddsRatio_working_3-way'!U107/(3*'OddsRatio_working_3-way'!X107^(1/3))*SIN(('OddsRatio_working_3-way'!Y107)/3)</f>
        <v>-6.1444777194993937E-2</v>
      </c>
      <c r="AJ107" s="11">
        <f>'OddsRatio_working_3-way'!U107/(3*'OddsRatio_working_3-way'!X107^(1/3))*SIN(('OddsRatio_working_3-way'!Y107+2*PI())/3)</f>
        <v>-0.42064083703446564</v>
      </c>
      <c r="AK107" s="11">
        <f>'OddsRatio_working_3-way'!U107/(3*'OddsRatio_working_3-way'!X107^(1/3))*SIN(('OddsRatio_working_3-way'!Y107+4*PI())/3)</f>
        <v>0.48208561422945939</v>
      </c>
      <c r="AL107" s="11">
        <f>'OddsRatio_working_3-way'!Z107+'OddsRatio_working_3-way'!AF107</f>
        <v>1.0423787192836453</v>
      </c>
      <c r="AM107" s="11">
        <f>'OddsRatio_working_3-way'!AA107+'OddsRatio_working_3-way'!AG107</f>
        <v>-0.62761483560330145</v>
      </c>
      <c r="AN107" s="11">
        <f>'OddsRatio_working_3-way'!AB107+'OddsRatio_working_3-way'!AH107</f>
        <v>-0.41476388368034423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1.0423787192836453</v>
      </c>
      <c r="AS107" s="11">
        <f>IF(('OddsRatio_working_3-way'!X107=0),IF(Q107&gt;0,-Q107^(1/3),(-Q107)^(1/3)),'OddsRatio_working_3-way'!AM107-'OddsRatio_working_3-way'!R107/3)</f>
        <v>-0.62761483560330145</v>
      </c>
      <c r="AT107" s="11">
        <f>IF(('OddsRatio_working_3-way'!X107=0),IF(Q107&gt;0,-Q107^(1/3),(-Q107)^(1/3)),'OddsRatio_working_3-way'!AN107-'OddsRatio_working_3-way'!R107/3)</f>
        <v>-0.41476388368034423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9">
        <f t="shared" si="26"/>
        <v>0.64124462462427634</v>
      </c>
      <c r="E108" s="9">
        <f t="shared" si="27"/>
        <v>0.22667238994302502</v>
      </c>
      <c r="F108" s="9">
        <f t="shared" si="28"/>
        <v>0.13208298543269881</v>
      </c>
      <c r="G108" s="9">
        <f t="shared" si="29"/>
        <v>1.0969946343231898</v>
      </c>
      <c r="H108" s="9">
        <f t="shared" si="30"/>
        <v>1.5594672635048266</v>
      </c>
      <c r="I108" s="9">
        <f t="shared" si="31"/>
        <v>4.4116533127451198</v>
      </c>
      <c r="J108" s="9">
        <f t="shared" si="32"/>
        <v>7.5709978595959067</v>
      </c>
      <c r="K108" s="11">
        <f t="shared" si="33"/>
        <v>0.66225165562913912</v>
      </c>
      <c r="L108" s="11">
        <f t="shared" si="34"/>
        <v>0.24330900243309</v>
      </c>
      <c r="M108" s="11">
        <f t="shared" si="35"/>
        <v>0.14306151645207438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-0.21900873797640474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0.22152739612710642</v>
      </c>
      <c r="Q108" s="11">
        <f>2*'OddsRatio_working_3-way'!K108*'OddsRatio_working_3-way'!L108*'OddsRatio_working_3-way'!M108</f>
        <v>4.6103516363601736E-2</v>
      </c>
      <c r="R108" s="11">
        <f t="shared" si="36"/>
        <v>0</v>
      </c>
      <c r="S108" s="11">
        <f t="shared" si="37"/>
        <v>-1.0115002632953076</v>
      </c>
      <c r="T108" s="11">
        <f t="shared" si="38"/>
        <v>-0.21050994033200982</v>
      </c>
      <c r="U108" s="11">
        <f>'OddsRatio_working_3-way'!S108-'OddsRatio_working_3-way'!R108^2/3</f>
        <v>-1.0115002632953076</v>
      </c>
      <c r="V108" s="11">
        <f>'OddsRatio_working_3-way'!S108*'OddsRatio_working_3-way'!R108/3-2*'OddsRatio_working_3-way'!R108^3/27-'OddsRatio_working_3-way'!T108</f>
        <v>0.21050994033200982</v>
      </c>
      <c r="W108" s="11">
        <f>'OddsRatio_working_3-way'!V108^2+4*'OddsRatio_working_3-way'!U108^3/27</f>
        <v>-0.10900394710037248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0.19577945632711238</v>
      </c>
      <c r="Y108" s="11">
        <f>IF('OddsRatio_working_3-way'!W108&gt;=0,IF('OddsRatio_working_3-way'!V108+SQRT('OddsRatio_working_3-way'!W108)&gt;0,0,PI()),ACOS('OddsRatio_working_3-way'!V108/(2*'OddsRatio_working_3-way'!X108)))</f>
        <v>1.0031842748130169</v>
      </c>
      <c r="Z108" s="11">
        <f>'OddsRatio_working_3-way'!X108^(1/3)*COS('OddsRatio_working_3-way'!Y108/3)</f>
        <v>0.54849731716159489</v>
      </c>
      <c r="AA108" s="11">
        <f>'OddsRatio_working_3-way'!X108^(1/3)*COS(('OddsRatio_working_3-way'!Y108+2*PI())/3)</f>
        <v>-0.43928830722234796</v>
      </c>
      <c r="AB108" s="11">
        <f>'OddsRatio_working_3-way'!X108^(1/3)*COS(('OddsRatio_working_3-way'!Y108+4*PI())/3)</f>
        <v>-0.10920900993924716</v>
      </c>
      <c r="AC108" s="11">
        <f>'OddsRatio_working_3-way'!X108^(1/3)*SIN('OddsRatio_working_3-way'!Y108/3)</f>
        <v>0.19057137114032097</v>
      </c>
      <c r="AD108" s="11">
        <f>'OddsRatio_working_3-way'!X108^(1/3)*SIN(('OddsRatio_working_3-way'!Y108+2*PI())/3)</f>
        <v>0.3797269249993912</v>
      </c>
      <c r="AE108" s="11">
        <f>'OddsRatio_working_3-way'!X108^(1/3)*SIN(('OddsRatio_working_3-way'!Y108+4*PI())/3)</f>
        <v>-0.57029829613971195</v>
      </c>
      <c r="AF108" s="11">
        <f>-'OddsRatio_working_3-way'!U108/(3*'OddsRatio_working_3-way'!X108^(1/3))*COS(('OddsRatio_working_3-way'!Y108)/3)</f>
        <v>0.54849731716159489</v>
      </c>
      <c r="AG108" s="11">
        <f>-'OddsRatio_working_3-way'!U108/(3*'OddsRatio_working_3-way'!X108^(1/3))*COS(('OddsRatio_working_3-way'!Y108+2*PI())/3)</f>
        <v>-0.43928830722234796</v>
      </c>
      <c r="AH108" s="11">
        <f>-'OddsRatio_working_3-way'!U108/(3*'OddsRatio_working_3-way'!X108^(1/3))*COS(('OddsRatio_working_3-way'!Y108+4*PI())/3)</f>
        <v>-0.10920900993924716</v>
      </c>
      <c r="AI108" s="11">
        <f>'OddsRatio_working_3-way'!U108/(3*'OddsRatio_working_3-way'!X108^(1/3))*SIN(('OddsRatio_working_3-way'!Y108)/3)</f>
        <v>-0.19057137114032097</v>
      </c>
      <c r="AJ108" s="11">
        <f>'OddsRatio_working_3-way'!U108/(3*'OddsRatio_working_3-way'!X108^(1/3))*SIN(('OddsRatio_working_3-way'!Y108+2*PI())/3)</f>
        <v>-0.3797269249993912</v>
      </c>
      <c r="AK108" s="11">
        <f>'OddsRatio_working_3-way'!U108/(3*'OddsRatio_working_3-way'!X108^(1/3))*SIN(('OddsRatio_working_3-way'!Y108+4*PI())/3)</f>
        <v>0.57029829613971195</v>
      </c>
      <c r="AL108" s="11">
        <f>'OddsRatio_working_3-way'!Z108+'OddsRatio_working_3-way'!AF108</f>
        <v>1.0969946343231898</v>
      </c>
      <c r="AM108" s="11">
        <f>'OddsRatio_working_3-way'!AA108+'OddsRatio_working_3-way'!AG108</f>
        <v>-0.87857661444469592</v>
      </c>
      <c r="AN108" s="11">
        <f>'OddsRatio_working_3-way'!AB108+'OddsRatio_working_3-way'!AH108</f>
        <v>-0.21841801987849432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1.0969946343231898</v>
      </c>
      <c r="AS108" s="11">
        <f>IF(('OddsRatio_working_3-way'!X108=0),IF(Q108&gt;0,-Q108^(1/3),(-Q108)^(1/3)),'OddsRatio_working_3-way'!AM108-'OddsRatio_working_3-way'!R108/3)</f>
        <v>-0.87857661444469592</v>
      </c>
      <c r="AT108" s="11">
        <f>IF(('OddsRatio_working_3-way'!X108=0),IF(Q108&gt;0,-Q108^(1/3),(-Q108)^(1/3)),'OddsRatio_working_3-way'!AN108-'OddsRatio_working_3-way'!R108/3)</f>
        <v>-0.21841801987849432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9">
        <f t="shared" si="26"/>
        <v>0.38189009396130041</v>
      </c>
      <c r="E109" s="9">
        <f t="shared" si="27"/>
        <v>0.28559985713085406</v>
      </c>
      <c r="F109" s="9">
        <f t="shared" si="28"/>
        <v>0.33251004890784569</v>
      </c>
      <c r="G109" s="9">
        <f t="shared" si="29"/>
        <v>1.0510093746945217</v>
      </c>
      <c r="H109" s="9">
        <f t="shared" si="30"/>
        <v>2.6185544370295633</v>
      </c>
      <c r="I109" s="9">
        <f t="shared" si="31"/>
        <v>3.5014023117729618</v>
      </c>
      <c r="J109" s="9">
        <f t="shared" si="32"/>
        <v>3.0074279056665367</v>
      </c>
      <c r="K109" s="11">
        <f t="shared" si="33"/>
        <v>0.39370078740157477</v>
      </c>
      <c r="L109" s="11">
        <f t="shared" si="34"/>
        <v>0.29585798816568049</v>
      </c>
      <c r="M109" s="11">
        <f t="shared" si="35"/>
        <v>0.3436426116838488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-0.28021258673721716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0.23335931907431839</v>
      </c>
      <c r="Q109" s="11">
        <f>2*'OddsRatio_working_3-way'!K109*'OddsRatio_working_3-way'!L109*'OddsRatio_working_3-way'!M109</f>
        <v>8.0054654914002876E-2</v>
      </c>
      <c r="R109" s="11">
        <f t="shared" si="36"/>
        <v>0</v>
      </c>
      <c r="S109" s="11">
        <f t="shared" si="37"/>
        <v>-0.83279385052450317</v>
      </c>
      <c r="T109" s="11">
        <f t="shared" si="38"/>
        <v>-0.28569257307873175</v>
      </c>
      <c r="U109" s="11">
        <f>'OddsRatio_working_3-way'!S109-'OddsRatio_working_3-way'!R109^2/3</f>
        <v>-0.83279385052450317</v>
      </c>
      <c r="V109" s="11">
        <f>'OddsRatio_working_3-way'!S109*'OddsRatio_working_3-way'!R109/3-2*'OddsRatio_working_3-way'!R109^3/27-'OddsRatio_working_3-way'!T109</f>
        <v>0.28569257307873175</v>
      </c>
      <c r="W109" s="11">
        <f>'OddsRatio_working_3-way'!V109^2+4*'OddsRatio_working_3-way'!U109^3/27</f>
        <v>-3.9472364480310218E-3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0.1462596003347964</v>
      </c>
      <c r="Y109" s="11">
        <f>IF('OddsRatio_working_3-way'!W109&gt;=0,IF('OddsRatio_working_3-way'!V109+SQRT('OddsRatio_working_3-way'!W109)&gt;0,0,PI()),ACOS('OddsRatio_working_3-way'!V109/(2*'OddsRatio_working_3-way'!X109)))</f>
        <v>0.21646573440801453</v>
      </c>
      <c r="Z109" s="11">
        <f>'OddsRatio_working_3-way'!X109^(1/3)*COS('OddsRatio_working_3-way'!Y109/3)</f>
        <v>0.52550468734726097</v>
      </c>
      <c r="AA109" s="11">
        <f>'OddsRatio_working_3-way'!X109^(1/3)*COS(('OddsRatio_working_3-way'!Y109+2*PI())/3)</f>
        <v>-0.29564733285388239</v>
      </c>
      <c r="AB109" s="11">
        <f>'OddsRatio_working_3-way'!X109^(1/3)*COS(('OddsRatio_working_3-way'!Y109+4*PI())/3)</f>
        <v>-0.22985735449337874</v>
      </c>
      <c r="AC109" s="11">
        <f>'OddsRatio_working_3-way'!X109^(1/3)*SIN('OddsRatio_working_3-way'!Y109/3)</f>
        <v>3.7983861716416413E-2</v>
      </c>
      <c r="AD109" s="11">
        <f>'OddsRatio_working_3-way'!X109^(1/3)*SIN(('OddsRatio_working_3-way'!Y109+2*PI())/3)</f>
        <v>0.43610847819231863</v>
      </c>
      <c r="AE109" s="11">
        <f>'OddsRatio_working_3-way'!X109^(1/3)*SIN(('OddsRatio_working_3-way'!Y109+4*PI())/3)</f>
        <v>-0.47409233990873512</v>
      </c>
      <c r="AF109" s="11">
        <f>-'OddsRatio_working_3-way'!U109/(3*'OddsRatio_working_3-way'!X109^(1/3))*COS(('OddsRatio_working_3-way'!Y109)/3)</f>
        <v>0.52550468734726086</v>
      </c>
      <c r="AG109" s="11">
        <f>-'OddsRatio_working_3-way'!U109/(3*'OddsRatio_working_3-way'!X109^(1/3))*COS(('OddsRatio_working_3-way'!Y109+2*PI())/3)</f>
        <v>-0.29564733285388234</v>
      </c>
      <c r="AH109" s="11">
        <f>-'OddsRatio_working_3-way'!U109/(3*'OddsRatio_working_3-way'!X109^(1/3))*COS(('OddsRatio_working_3-way'!Y109+4*PI())/3)</f>
        <v>-0.22985735449337868</v>
      </c>
      <c r="AI109" s="11">
        <f>'OddsRatio_working_3-way'!U109/(3*'OddsRatio_working_3-way'!X109^(1/3))*SIN(('OddsRatio_working_3-way'!Y109)/3)</f>
        <v>-3.7983861716416399E-2</v>
      </c>
      <c r="AJ109" s="11">
        <f>'OddsRatio_working_3-way'!U109/(3*'OddsRatio_working_3-way'!X109^(1/3))*SIN(('OddsRatio_working_3-way'!Y109+2*PI())/3)</f>
        <v>-0.43610847819231857</v>
      </c>
      <c r="AK109" s="11">
        <f>'OddsRatio_working_3-way'!U109/(3*'OddsRatio_working_3-way'!X109^(1/3))*SIN(('OddsRatio_working_3-way'!Y109+4*PI())/3)</f>
        <v>0.47409233990873501</v>
      </c>
      <c r="AL109" s="11">
        <f>'OddsRatio_working_3-way'!Z109+'OddsRatio_working_3-way'!AF109</f>
        <v>1.0510093746945217</v>
      </c>
      <c r="AM109" s="11">
        <f>'OddsRatio_working_3-way'!AA109+'OddsRatio_working_3-way'!AG109</f>
        <v>-0.59129466570776468</v>
      </c>
      <c r="AN109" s="11">
        <f>'OddsRatio_working_3-way'!AB109+'OddsRatio_working_3-way'!AH109</f>
        <v>-0.45971470898675743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1.0510093746945217</v>
      </c>
      <c r="AS109" s="11">
        <f>IF(('OddsRatio_working_3-way'!X109=0),IF(Q109&gt;0,-Q109^(1/3),(-Q109)^(1/3)),'OddsRatio_working_3-way'!AM109-'OddsRatio_working_3-way'!R109/3)</f>
        <v>-0.59129466570776468</v>
      </c>
      <c r="AT109" s="11">
        <f>IF(('OddsRatio_working_3-way'!X109=0),IF(Q109&gt;0,-Q109^(1/3),(-Q109)^(1/3)),'OddsRatio_working_3-way'!AN109-'OddsRatio_working_3-way'!R109/3)</f>
        <v>-0.45971470898675743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9">
        <f t="shared" si="26"/>
        <v>0.51764500821360415</v>
      </c>
      <c r="E110" s="9">
        <f t="shared" si="27"/>
        <v>0.29018792089157935</v>
      </c>
      <c r="F110" s="9">
        <f t="shared" si="28"/>
        <v>0.19216707089481669</v>
      </c>
      <c r="G110" s="9">
        <f t="shared" si="29"/>
        <v>1.0588929938224325</v>
      </c>
      <c r="H110" s="9">
        <f t="shared" si="30"/>
        <v>1.9318258345637402</v>
      </c>
      <c r="I110" s="9">
        <f t="shared" si="31"/>
        <v>3.4460428157298186</v>
      </c>
      <c r="J110" s="9">
        <f t="shared" si="32"/>
        <v>5.2038051854750567</v>
      </c>
      <c r="K110" s="11">
        <f t="shared" si="33"/>
        <v>0.53191489361702127</v>
      </c>
      <c r="L110" s="11">
        <f t="shared" si="34"/>
        <v>0.30211480362537763</v>
      </c>
      <c r="M110" s="11">
        <f t="shared" si="35"/>
        <v>0.2012072434607646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-0.26094136329191975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0.23151055203109122</v>
      </c>
      <c r="Q110" s="11">
        <f>2*'OddsRatio_working_3-way'!K110*'OddsRatio_working_3-way'!L110*'OddsRatio_working_3-way'!M110</f>
        <v>6.4667751963991965E-2</v>
      </c>
      <c r="R110" s="11">
        <f t="shared" si="36"/>
        <v>0</v>
      </c>
      <c r="S110" s="11">
        <f t="shared" si="37"/>
        <v>-0.88721293209500196</v>
      </c>
      <c r="T110" s="11">
        <f t="shared" si="38"/>
        <v>-0.247824841367319</v>
      </c>
      <c r="U110" s="11">
        <f>'OddsRatio_working_3-way'!S110-'OddsRatio_working_3-way'!R110^2/3</f>
        <v>-0.88721293209500196</v>
      </c>
      <c r="V110" s="11">
        <f>'OddsRatio_working_3-way'!S110*'OddsRatio_working_3-way'!R110/3-2*'OddsRatio_working_3-way'!R110^3/27-'OddsRatio_working_3-way'!T110</f>
        <v>0.247824841367319</v>
      </c>
      <c r="W110" s="11">
        <f>'OddsRatio_working_3-way'!V110^2+4*'OddsRatio_working_3-way'!U110^3/27</f>
        <v>-4.204459744925685E-2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0.16082735265494616</v>
      </c>
      <c r="Y110" s="11">
        <f>IF('OddsRatio_working_3-way'!W110&gt;=0,IF('OddsRatio_working_3-way'!V110+SQRT('OddsRatio_working_3-way'!W110)&gt;0,0,PI()),ACOS('OddsRatio_working_3-way'!V110/(2*'OddsRatio_working_3-way'!X110)))</f>
        <v>0.69122046151852479</v>
      </c>
      <c r="Z110" s="11">
        <f>'OddsRatio_working_3-way'!X110^(1/3)*COS('OddsRatio_working_3-way'!Y110/3)</f>
        <v>0.52944649691121626</v>
      </c>
      <c r="AA110" s="11">
        <f>'OddsRatio_working_3-way'!X110^(1/3)*COS(('OddsRatio_working_3-way'!Y110+2*PI())/3)</f>
        <v>-0.3722780633412357</v>
      </c>
      <c r="AB110" s="11">
        <f>'OddsRatio_working_3-way'!X110^(1/3)*COS(('OddsRatio_working_3-way'!Y110+4*PI())/3)</f>
        <v>-0.15716843356998067</v>
      </c>
      <c r="AC110" s="11">
        <f>'OddsRatio_working_3-way'!X110^(1/3)*SIN('OddsRatio_working_3-way'!Y110/3)</f>
        <v>0.12419360265371483</v>
      </c>
      <c r="AD110" s="11">
        <f>'OddsRatio_working_3-way'!X110^(1/3)*SIN(('OddsRatio_working_3-way'!Y110+2*PI())/3)</f>
        <v>0.39641731494293514</v>
      </c>
      <c r="AE110" s="11">
        <f>'OddsRatio_working_3-way'!X110^(1/3)*SIN(('OddsRatio_working_3-way'!Y110+4*PI())/3)</f>
        <v>-0.52061091759665001</v>
      </c>
      <c r="AF110" s="11">
        <f>-'OddsRatio_working_3-way'!U110/(3*'OddsRatio_working_3-way'!X110^(1/3))*COS(('OddsRatio_working_3-way'!Y110)/3)</f>
        <v>0.52944649691121615</v>
      </c>
      <c r="AG110" s="11">
        <f>-'OddsRatio_working_3-way'!U110/(3*'OddsRatio_working_3-way'!X110^(1/3))*COS(('OddsRatio_working_3-way'!Y110+2*PI())/3)</f>
        <v>-0.37227806334123564</v>
      </c>
      <c r="AH110" s="11">
        <f>-'OddsRatio_working_3-way'!U110/(3*'OddsRatio_working_3-way'!X110^(1/3))*COS(('OddsRatio_working_3-way'!Y110+4*PI())/3)</f>
        <v>-0.15716843356998064</v>
      </c>
      <c r="AI110" s="11">
        <f>'OddsRatio_working_3-way'!U110/(3*'OddsRatio_working_3-way'!X110^(1/3))*SIN(('OddsRatio_working_3-way'!Y110)/3)</f>
        <v>-0.1241936026537148</v>
      </c>
      <c r="AJ110" s="11">
        <f>'OddsRatio_working_3-way'!U110/(3*'OddsRatio_working_3-way'!X110^(1/3))*SIN(('OddsRatio_working_3-way'!Y110+2*PI())/3)</f>
        <v>-0.39641731494293508</v>
      </c>
      <c r="AK110" s="11">
        <f>'OddsRatio_working_3-way'!U110/(3*'OddsRatio_working_3-way'!X110^(1/3))*SIN(('OddsRatio_working_3-way'!Y110+4*PI())/3)</f>
        <v>0.5206109175966499</v>
      </c>
      <c r="AL110" s="11">
        <f>'OddsRatio_working_3-way'!Z110+'OddsRatio_working_3-way'!AF110</f>
        <v>1.0588929938224325</v>
      </c>
      <c r="AM110" s="11">
        <f>'OddsRatio_working_3-way'!AA110+'OddsRatio_working_3-way'!AG110</f>
        <v>-0.7445561266824714</v>
      </c>
      <c r="AN110" s="11">
        <f>'OddsRatio_working_3-way'!AB110+'OddsRatio_working_3-way'!AH110</f>
        <v>-0.31433686713996134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1.0588929938224325</v>
      </c>
      <c r="AS110" s="11">
        <f>IF(('OddsRatio_working_3-way'!X110=0),IF(Q110&gt;0,-Q110^(1/3),(-Q110)^(1/3)),'OddsRatio_working_3-way'!AM110-'OddsRatio_working_3-way'!R110/3)</f>
        <v>-0.7445561266824714</v>
      </c>
      <c r="AT110" s="11">
        <f>IF(('OddsRatio_working_3-way'!X110=0),IF(Q110&gt;0,-Q110^(1/3),(-Q110)^(1/3)),'OddsRatio_working_3-way'!AN110-'OddsRatio_working_3-way'!R110/3)</f>
        <v>-0.31433686713996134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9">
        <f t="shared" si="26"/>
        <v>0.39571145658415269</v>
      </c>
      <c r="E111" s="9">
        <f t="shared" si="27"/>
        <v>0.30988419894666397</v>
      </c>
      <c r="F111" s="9">
        <f t="shared" si="28"/>
        <v>0.29440434446918345</v>
      </c>
      <c r="G111" s="9">
        <f t="shared" si="29"/>
        <v>1.0604818607957545</v>
      </c>
      <c r="H111" s="9">
        <f t="shared" si="30"/>
        <v>2.5270938795458866</v>
      </c>
      <c r="I111" s="9">
        <f t="shared" si="31"/>
        <v>3.2270119076710846</v>
      </c>
      <c r="J111" s="9">
        <f t="shared" si="32"/>
        <v>3.3966890053984042</v>
      </c>
      <c r="K111" s="11">
        <f t="shared" si="33"/>
        <v>0.4098360655737705</v>
      </c>
      <c r="L111" s="11">
        <f t="shared" si="34"/>
        <v>0.32258064516129031</v>
      </c>
      <c r="M111" s="11">
        <f t="shared" si="35"/>
        <v>0.30674846625766872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-0.27715397118413676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0.23521167428536205</v>
      </c>
      <c r="Q111" s="11">
        <f>2*'OddsRatio_working_3-way'!K111*'OddsRatio_working_3-way'!L111*'OddsRatio_working_3-way'!M111</f>
        <v>8.1107473891504162E-2</v>
      </c>
      <c r="R111" s="11">
        <f t="shared" si="36"/>
        <v>0</v>
      </c>
      <c r="S111" s="11">
        <f t="shared" si="37"/>
        <v>-0.84866788406611393</v>
      </c>
      <c r="T111" s="11">
        <f t="shared" si="38"/>
        <v>-0.29264409795383239</v>
      </c>
      <c r="U111" s="11">
        <f>'OddsRatio_working_3-way'!S111-'OddsRatio_working_3-way'!R111^2/3</f>
        <v>-0.84866788406611393</v>
      </c>
      <c r="V111" s="11">
        <f>'OddsRatio_working_3-way'!S111*'OddsRatio_working_3-way'!R111/3-2*'OddsRatio_working_3-way'!R111^3/27-'OddsRatio_working_3-way'!T111</f>
        <v>0.29264409795383239</v>
      </c>
      <c r="W111" s="11">
        <f>'OddsRatio_working_3-way'!V111^2+4*'OddsRatio_working_3-way'!U111^3/27</f>
        <v>-4.9138262154862361E-3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0.15046128595314684</v>
      </c>
      <c r="Y111" s="11">
        <f>IF('OddsRatio_working_3-way'!W111&gt;=0,IF('OddsRatio_working_3-way'!V111+SQRT('OddsRatio_working_3-way'!W111)&gt;0,0,PI()),ACOS('OddsRatio_working_3-way'!V111/(2*'OddsRatio_working_3-way'!X111)))</f>
        <v>0.23510585783438787</v>
      </c>
      <c r="Z111" s="11">
        <f>'OddsRatio_working_3-way'!X111^(1/3)*COS('OddsRatio_working_3-way'!Y111/3)</f>
        <v>0.53024093039787723</v>
      </c>
      <c r="AA111" s="11">
        <f>'OddsRatio_working_3-way'!X111^(1/3)*COS(('OddsRatio_working_3-way'!Y111+2*PI())/3)</f>
        <v>-0.30118135557374243</v>
      </c>
      <c r="AB111" s="11">
        <f>'OddsRatio_working_3-way'!X111^(1/3)*COS(('OddsRatio_working_3-way'!Y111+4*PI())/3)</f>
        <v>-0.22905957482413494</v>
      </c>
      <c r="AC111" s="11">
        <f>'OddsRatio_working_3-way'!X111^(1/3)*SIN('OddsRatio_working_3-way'!Y111/3)</f>
        <v>4.1639529530221139E-2</v>
      </c>
      <c r="AD111" s="11">
        <f>'OddsRatio_working_3-way'!X111^(1/3)*SIN(('OddsRatio_working_3-way'!Y111+2*PI())/3)</f>
        <v>0.43838235108574752</v>
      </c>
      <c r="AE111" s="11">
        <f>'OddsRatio_working_3-way'!X111^(1/3)*SIN(('OddsRatio_working_3-way'!Y111+4*PI())/3)</f>
        <v>-0.48002188061596857</v>
      </c>
      <c r="AF111" s="11">
        <f>-'OddsRatio_working_3-way'!U111/(3*'OddsRatio_working_3-way'!X111^(1/3))*COS(('OddsRatio_working_3-way'!Y111)/3)</f>
        <v>0.53024093039787723</v>
      </c>
      <c r="AG111" s="11">
        <f>-'OddsRatio_working_3-way'!U111/(3*'OddsRatio_working_3-way'!X111^(1/3))*COS(('OddsRatio_working_3-way'!Y111+2*PI())/3)</f>
        <v>-0.30118135557374243</v>
      </c>
      <c r="AH111" s="11">
        <f>-'OddsRatio_working_3-way'!U111/(3*'OddsRatio_working_3-way'!X111^(1/3))*COS(('OddsRatio_working_3-way'!Y111+4*PI())/3)</f>
        <v>-0.22905957482413494</v>
      </c>
      <c r="AI111" s="11">
        <f>'OddsRatio_working_3-way'!U111/(3*'OddsRatio_working_3-way'!X111^(1/3))*SIN(('OddsRatio_working_3-way'!Y111)/3)</f>
        <v>-4.1639529530221139E-2</v>
      </c>
      <c r="AJ111" s="11">
        <f>'OddsRatio_working_3-way'!U111/(3*'OddsRatio_working_3-way'!X111^(1/3))*SIN(('OddsRatio_working_3-way'!Y111+2*PI())/3)</f>
        <v>-0.43838235108574752</v>
      </c>
      <c r="AK111" s="11">
        <f>'OddsRatio_working_3-way'!U111/(3*'OddsRatio_working_3-way'!X111^(1/3))*SIN(('OddsRatio_working_3-way'!Y111+4*PI())/3)</f>
        <v>0.48002188061596857</v>
      </c>
      <c r="AL111" s="11">
        <f>'OddsRatio_working_3-way'!Z111+'OddsRatio_working_3-way'!AF111</f>
        <v>1.0604818607957545</v>
      </c>
      <c r="AM111" s="11">
        <f>'OddsRatio_working_3-way'!AA111+'OddsRatio_working_3-way'!AG111</f>
        <v>-0.60236271114748485</v>
      </c>
      <c r="AN111" s="11">
        <f>'OddsRatio_working_3-way'!AB111+'OddsRatio_working_3-way'!AH111</f>
        <v>-0.45811914964826989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1.0604818607957545</v>
      </c>
      <c r="AS111" s="11">
        <f>IF(('OddsRatio_working_3-way'!X111=0),IF(Q111&gt;0,-Q111^(1/3),(-Q111)^(1/3)),'OddsRatio_working_3-way'!AM111-'OddsRatio_working_3-way'!R111/3)</f>
        <v>-0.60236271114748485</v>
      </c>
      <c r="AT111" s="11">
        <f>IF(('OddsRatio_working_3-way'!X111=0),IF(Q111&gt;0,-Q111^(1/3),(-Q111)^(1/3)),'OddsRatio_working_3-way'!AN111-'OddsRatio_working_3-way'!R111/3)</f>
        <v>-0.45811914964826989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9">
        <f t="shared" si="26"/>
        <v>0.52626702195813047</v>
      </c>
      <c r="E112" s="9">
        <f t="shared" si="27"/>
        <v>0.25982174965807509</v>
      </c>
      <c r="F112" s="9">
        <f t="shared" si="28"/>
        <v>0.21391122838379445</v>
      </c>
      <c r="G112" s="9">
        <f t="shared" si="29"/>
        <v>1.059030667112022</v>
      </c>
      <c r="H112" s="9">
        <f t="shared" si="30"/>
        <v>1.9001760670452186</v>
      </c>
      <c r="I112" s="9">
        <f t="shared" si="31"/>
        <v>3.8487924945313394</v>
      </c>
      <c r="J112" s="9">
        <f t="shared" si="32"/>
        <v>4.6748364148787163</v>
      </c>
      <c r="K112" s="11">
        <f t="shared" si="33"/>
        <v>0.54054054054054046</v>
      </c>
      <c r="L112" s="11">
        <f t="shared" si="34"/>
        <v>0.2710027100271003</v>
      </c>
      <c r="M112" s="11">
        <f t="shared" si="35"/>
        <v>0.2237136465324385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-0.2600130003960418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0.22972718994981234</v>
      </c>
      <c r="Q112" s="11">
        <f>2*'OddsRatio_working_3-way'!K112*'OddsRatio_working_3-way'!L112*'OddsRatio_working_3-way'!M112</f>
        <v>6.5542707546308795E-2</v>
      </c>
      <c r="R112" s="11">
        <f t="shared" si="36"/>
        <v>0</v>
      </c>
      <c r="S112" s="11">
        <f t="shared" si="37"/>
        <v>-0.88352193774888454</v>
      </c>
      <c r="T112" s="11">
        <f t="shared" si="38"/>
        <v>-0.25207473259597274</v>
      </c>
      <c r="U112" s="11">
        <f>'OddsRatio_working_3-way'!S112-'OddsRatio_working_3-way'!R112^2/3</f>
        <v>-0.88352193774888454</v>
      </c>
      <c r="V112" s="11">
        <f>'OddsRatio_working_3-way'!S112*'OddsRatio_working_3-way'!R112/3-2*'OddsRatio_working_3-way'!R112^3/27-'OddsRatio_working_3-way'!T112</f>
        <v>0.25207473259597274</v>
      </c>
      <c r="W112" s="11">
        <f>'OddsRatio_working_3-way'!V112^2+4*'OddsRatio_working_3-way'!U112^3/27</f>
        <v>-3.863417454142784E-2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0.15982478324305574</v>
      </c>
      <c r="Y112" s="11">
        <f>IF('OddsRatio_working_3-way'!W112&gt;=0,IF('OddsRatio_working_3-way'!V112+SQRT('OddsRatio_working_3-way'!W112)&gt;0,0,PI()),ACOS('OddsRatio_working_3-way'!V112/(2*'OddsRatio_working_3-way'!X112)))</f>
        <v>0.66227209176746549</v>
      </c>
      <c r="Z112" s="11">
        <f>'OddsRatio_working_3-way'!X112^(1/3)*COS('OddsRatio_working_3-way'!Y112/3)</f>
        <v>0.5295153335560111</v>
      </c>
      <c r="AA112" s="11">
        <f>'OddsRatio_working_3-way'!X112^(1/3)*COS(('OddsRatio_working_3-way'!Y112+2*PI())/3)</f>
        <v>-0.36766839548993779</v>
      </c>
      <c r="AB112" s="11">
        <f>'OddsRatio_working_3-way'!X112^(1/3)*COS(('OddsRatio_working_3-way'!Y112+4*PI())/3)</f>
        <v>-0.16184693806607298</v>
      </c>
      <c r="AC112" s="11">
        <f>'OddsRatio_working_3-way'!X112^(1/3)*SIN('OddsRatio_working_3-way'!Y112/3)</f>
        <v>0.11883107384866938</v>
      </c>
      <c r="AD112" s="11">
        <f>'OddsRatio_working_3-way'!X112^(1/3)*SIN(('OddsRatio_working_3-way'!Y112+2*PI())/3)</f>
        <v>0.39915819362856164</v>
      </c>
      <c r="AE112" s="11">
        <f>'OddsRatio_working_3-way'!X112^(1/3)*SIN(('OddsRatio_working_3-way'!Y112+4*PI())/3)</f>
        <v>-0.51798926747723095</v>
      </c>
      <c r="AF112" s="11">
        <f>-'OddsRatio_working_3-way'!U112/(3*'OddsRatio_working_3-way'!X112^(1/3))*COS(('OddsRatio_working_3-way'!Y112)/3)</f>
        <v>0.52951533355601099</v>
      </c>
      <c r="AG112" s="11">
        <f>-'OddsRatio_working_3-way'!U112/(3*'OddsRatio_working_3-way'!X112^(1/3))*COS(('OddsRatio_working_3-way'!Y112+2*PI())/3)</f>
        <v>-0.36766839548993768</v>
      </c>
      <c r="AH112" s="11">
        <f>-'OddsRatio_working_3-way'!U112/(3*'OddsRatio_working_3-way'!X112^(1/3))*COS(('OddsRatio_working_3-way'!Y112+4*PI())/3)</f>
        <v>-0.16184693806607295</v>
      </c>
      <c r="AI112" s="11">
        <f>'OddsRatio_working_3-way'!U112/(3*'OddsRatio_working_3-way'!X112^(1/3))*SIN(('OddsRatio_working_3-way'!Y112)/3)</f>
        <v>-0.11883107384866935</v>
      </c>
      <c r="AJ112" s="11">
        <f>'OddsRatio_working_3-way'!U112/(3*'OddsRatio_working_3-way'!X112^(1/3))*SIN(('OddsRatio_working_3-way'!Y112+2*PI())/3)</f>
        <v>-0.39915819362856153</v>
      </c>
      <c r="AK112" s="11">
        <f>'OddsRatio_working_3-way'!U112/(3*'OddsRatio_working_3-way'!X112^(1/3))*SIN(('OddsRatio_working_3-way'!Y112+4*PI())/3)</f>
        <v>0.51798926747723084</v>
      </c>
      <c r="AL112" s="11">
        <f>'OddsRatio_working_3-way'!Z112+'OddsRatio_working_3-way'!AF112</f>
        <v>1.059030667112022</v>
      </c>
      <c r="AM112" s="11">
        <f>'OddsRatio_working_3-way'!AA112+'OddsRatio_working_3-way'!AG112</f>
        <v>-0.73533679097987548</v>
      </c>
      <c r="AN112" s="11">
        <f>'OddsRatio_working_3-way'!AB112+'OddsRatio_working_3-way'!AH112</f>
        <v>-0.32369387613214595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1.059030667112022</v>
      </c>
      <c r="AS112" s="11">
        <f>IF(('OddsRatio_working_3-way'!X112=0),IF(Q112&gt;0,-Q112^(1/3),(-Q112)^(1/3)),'OddsRatio_working_3-way'!AM112-'OddsRatio_working_3-way'!R112/3)</f>
        <v>-0.73533679097987548</v>
      </c>
      <c r="AT112" s="11">
        <f>IF(('OddsRatio_working_3-way'!X112=0),IF(Q112&gt;0,-Q112^(1/3),(-Q112)^(1/3)),'OddsRatio_working_3-way'!AN112-'OddsRatio_working_3-way'!R112/3)</f>
        <v>-0.32369387613214595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 t="shared" ref="C2:C65" si="0">IF(A2="","",((1/A2)+(1/B2))-1)</f>
        <v>5.8780576852865973E-2</v>
      </c>
      <c r="D2" s="4">
        <f>IF(A2="","",(2*A2)/(2-($C2*A2)))</f>
        <v>1.37327651040361</v>
      </c>
      <c r="E2" s="4">
        <f>IF(B2="","",(2*B2)/(2-($C2*B2)))</f>
        <v>3.6789791806581595</v>
      </c>
      <c r="G2" s="4">
        <f t="shared" ref="G2:G65" si="1">IF(A2="","",C2+1)</f>
        <v>1.058780576852866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si="0"/>
        <v>2.6606425702811132E-2</v>
      </c>
      <c r="D3" s="4">
        <f t="shared" ref="D3:D66" si="2">IF(A3="","",(2*A3)/(2-($C3*A3)))</f>
        <v>1.6347968814115716</v>
      </c>
      <c r="E3" s="4">
        <f t="shared" ref="E3:E66" si="3">IF(B3="","",(2*B3)/(2-($C3*B3)))</f>
        <v>2.5753070458952809</v>
      </c>
      <c r="G3" s="4">
        <f t="shared" si="1"/>
        <v>1.0266064257028111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3.1366294524189264E-2</v>
      </c>
      <c r="D4" s="4">
        <f t="shared" si="2"/>
        <v>1.9583550234252993</v>
      </c>
      <c r="E4" s="4">
        <f t="shared" si="3"/>
        <v>2.0434546442151005</v>
      </c>
      <c r="G4" s="4">
        <f t="shared" si="1"/>
        <v>1.0313662945241893</v>
      </c>
    </row>
    <row r="5" spans="1:7" x14ac:dyDescent="0.2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4.8154753738510081E-2</v>
      </c>
      <c r="D5" s="4">
        <f t="shared" si="2"/>
        <v>2.0680947652149242</v>
      </c>
      <c r="E5" s="4">
        <f t="shared" si="3"/>
        <v>1.9362465134812061</v>
      </c>
      <c r="G5" s="4">
        <f t="shared" si="1"/>
        <v>1.0481547537385101</v>
      </c>
    </row>
    <row r="6" spans="1:7" x14ac:dyDescent="0.2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3.4836065573770503E-2</v>
      </c>
      <c r="D6" s="4">
        <f t="shared" si="2"/>
        <v>2.548302872062663</v>
      </c>
      <c r="E6" s="4">
        <f t="shared" si="3"/>
        <v>1.6458684654300169</v>
      </c>
      <c r="G6" s="4">
        <f t="shared" si="1"/>
        <v>1.0348360655737705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3.4663865546218364E-2</v>
      </c>
      <c r="D7" s="4">
        <f t="shared" si="2"/>
        <v>1.7516099356025756</v>
      </c>
      <c r="E7" s="4">
        <f t="shared" si="3"/>
        <v>2.3304773561811505</v>
      </c>
      <c r="G7" s="4">
        <f t="shared" si="1"/>
        <v>1.0346638655462184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2.4150034051024338E-2</v>
      </c>
      <c r="D9" s="4">
        <f t="shared" si="2"/>
        <v>1.9341405339682862</v>
      </c>
      <c r="E9" s="4">
        <f t="shared" si="3"/>
        <v>2.0705027387602368</v>
      </c>
      <c r="G9" s="4">
        <f t="shared" si="1"/>
        <v>1.0241500340510243</v>
      </c>
    </row>
    <row r="10" spans="1:7" x14ac:dyDescent="0.2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2.9281277728482547E-2</v>
      </c>
      <c r="D10" s="4">
        <f t="shared" si="2"/>
        <v>1.6488661302121432</v>
      </c>
      <c r="E10" s="4">
        <f t="shared" si="3"/>
        <v>2.5411499436302138</v>
      </c>
      <c r="G10" s="4">
        <f t="shared" si="1"/>
        <v>1.0292812777284825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2.908747243515708E-2</v>
      </c>
      <c r="D11" s="4">
        <f t="shared" si="2"/>
        <v>1.8273049985608751</v>
      </c>
      <c r="E11" s="4">
        <f t="shared" si="3"/>
        <v>2.2087440565928333</v>
      </c>
      <c r="G11" s="4">
        <f t="shared" si="1"/>
        <v>1.0290874724351571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2.9011311269375728E-2</v>
      </c>
      <c r="D12" s="4">
        <f t="shared" si="2"/>
        <v>1.8061099025820484</v>
      </c>
      <c r="E12" s="4">
        <f t="shared" si="3"/>
        <v>2.2405256365129644</v>
      </c>
      <c r="G12" s="4">
        <f t="shared" si="1"/>
        <v>1.0290113112693757</v>
      </c>
    </row>
    <row r="13" spans="1:7" x14ac:dyDescent="0.2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3.1630170316301776E-2</v>
      </c>
      <c r="D13" s="4">
        <f t="shared" si="2"/>
        <v>1.5364485981308411</v>
      </c>
      <c r="E13" s="4">
        <f t="shared" si="3"/>
        <v>2.8641114982578402</v>
      </c>
      <c r="G13" s="4">
        <f t="shared" si="1"/>
        <v>1.0316301703163018</v>
      </c>
    </row>
    <row r="14" spans="1:7" x14ac:dyDescent="0.2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3.5146846413095734E-2</v>
      </c>
      <c r="D14" s="4">
        <f t="shared" si="2"/>
        <v>2.0835980605249955</v>
      </c>
      <c r="E14" s="4">
        <f t="shared" si="3"/>
        <v>1.9228514118191637</v>
      </c>
      <c r="G14" s="4">
        <f t="shared" si="1"/>
        <v>1.0351468464130957</v>
      </c>
    </row>
    <row r="15" spans="1:7" x14ac:dyDescent="0.2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4.3478260869565188E-2</v>
      </c>
      <c r="D15" s="4">
        <f t="shared" si="2"/>
        <v>1.9166666666666665</v>
      </c>
      <c r="E15" s="4">
        <f t="shared" si="3"/>
        <v>2.0909090909090908</v>
      </c>
      <c r="G15" s="4">
        <f t="shared" si="1"/>
        <v>1.0434782608695652</v>
      </c>
    </row>
    <row r="16" spans="1:7" x14ac:dyDescent="0.2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4.5688545688545634E-2</v>
      </c>
      <c r="D16" s="4">
        <f t="shared" si="2"/>
        <v>2.3386004514672689</v>
      </c>
      <c r="E16" s="4">
        <f t="shared" si="3"/>
        <v>1.7470489038785832</v>
      </c>
      <c r="G16" s="4">
        <f t="shared" si="1"/>
        <v>1.0456885456885456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4.7234646012872306E-2</v>
      </c>
      <c r="D17" s="4">
        <f t="shared" si="2"/>
        <v>2.165347820951931</v>
      </c>
      <c r="E17" s="4">
        <f t="shared" si="3"/>
        <v>1.8581129015911626</v>
      </c>
      <c r="G17" s="4">
        <f t="shared" si="1"/>
        <v>1.0472346460128723</v>
      </c>
    </row>
    <row r="18" spans="1:7" x14ac:dyDescent="0.2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4.4564446626302434E-2</v>
      </c>
      <c r="D18" s="4">
        <f t="shared" si="2"/>
        <v>2.0276502792678208</v>
      </c>
      <c r="E18" s="4">
        <f t="shared" si="3"/>
        <v>1.9730936877791532</v>
      </c>
      <c r="G18" s="4">
        <f t="shared" si="1"/>
        <v>1.0445644466263024</v>
      </c>
    </row>
    <row r="19" spans="1:7" x14ac:dyDescent="0.2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4.445050449959087E-2</v>
      </c>
      <c r="D19" s="4">
        <f t="shared" si="2"/>
        <v>1.9837706248309437</v>
      </c>
      <c r="E19" s="4">
        <f t="shared" si="3"/>
        <v>2.0164971130052241</v>
      </c>
      <c r="G19" s="4">
        <f t="shared" si="1"/>
        <v>1.0444505044995909</v>
      </c>
    </row>
    <row r="20" spans="1:7" x14ac:dyDescent="0.2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4.9064787205204574E-2</v>
      </c>
      <c r="D20" s="4">
        <f t="shared" si="2"/>
        <v>2.2920161540851192</v>
      </c>
      <c r="E20" s="4">
        <f t="shared" si="3"/>
        <v>1.773984130800673</v>
      </c>
      <c r="G20" s="4">
        <f t="shared" si="1"/>
        <v>1.0490647872052046</v>
      </c>
    </row>
    <row r="21" spans="1:7" x14ac:dyDescent="0.2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4.3360433604336057E-2</v>
      </c>
      <c r="D21" s="4">
        <f t="shared" si="2"/>
        <v>2.1453488372093021</v>
      </c>
      <c r="E21" s="4">
        <f t="shared" si="3"/>
        <v>1.8730964467005078</v>
      </c>
      <c r="G21" s="4">
        <f t="shared" si="1"/>
        <v>1.0433604336043361</v>
      </c>
    </row>
    <row r="22" spans="1:7" x14ac:dyDescent="0.2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4.761904761904745E-2</v>
      </c>
      <c r="D22" s="4">
        <f t="shared" si="2"/>
        <v>2.2105263157894735</v>
      </c>
      <c r="E22" s="4">
        <f t="shared" si="3"/>
        <v>1.8260869565217388</v>
      </c>
      <c r="G22" s="4">
        <f t="shared" si="1"/>
        <v>1.0476190476190474</v>
      </c>
    </row>
    <row r="23" spans="1:7" x14ac:dyDescent="0.2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4.8951048951048959E-2</v>
      </c>
      <c r="D23" s="4">
        <f t="shared" si="2"/>
        <v>2.1915708812260539</v>
      </c>
      <c r="E23" s="4">
        <f t="shared" si="3"/>
        <v>1.8392282958199357</v>
      </c>
      <c r="G23" s="4">
        <f t="shared" si="1"/>
        <v>1.048951048951049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4.1666666666666741E-2</v>
      </c>
      <c r="D24" s="4">
        <f t="shared" si="2"/>
        <v>2</v>
      </c>
      <c r="E24" s="4">
        <f t="shared" si="3"/>
        <v>2</v>
      </c>
      <c r="G24" s="4">
        <f t="shared" si="1"/>
        <v>1.0416666666666667</v>
      </c>
    </row>
    <row r="25" spans="1:7" x14ac:dyDescent="0.2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4.8468439772787697E-2</v>
      </c>
      <c r="D25" s="4">
        <f t="shared" si="2"/>
        <v>2.4806742608810168</v>
      </c>
      <c r="E25" s="4">
        <f t="shared" si="3"/>
        <v>1.6753679903944503</v>
      </c>
      <c r="G25" s="4">
        <f t="shared" si="1"/>
        <v>1.0484684397727877</v>
      </c>
    </row>
    <row r="26" spans="1:7" x14ac:dyDescent="0.2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4.7232888483123459E-2</v>
      </c>
      <c r="D26" s="4">
        <f t="shared" si="2"/>
        <v>2.3539711134287793</v>
      </c>
      <c r="E26" s="4">
        <f t="shared" si="3"/>
        <v>1.7385681940197473</v>
      </c>
      <c r="G26" s="4">
        <f t="shared" si="1"/>
        <v>1.0472328884831235</v>
      </c>
    </row>
    <row r="27" spans="1:7" x14ac:dyDescent="0.2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5.3682342502218372E-2</v>
      </c>
      <c r="D27" s="4">
        <f t="shared" si="2"/>
        <v>1.9355946758265352</v>
      </c>
      <c r="E27" s="4">
        <f t="shared" si="3"/>
        <v>2.0688389169343737</v>
      </c>
      <c r="G27" s="4">
        <f t="shared" si="1"/>
        <v>1.0536823425022184</v>
      </c>
    </row>
    <row r="28" spans="1:7" x14ac:dyDescent="0.2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5.5525013743815244E-2</v>
      </c>
      <c r="D28" s="4">
        <f t="shared" si="2"/>
        <v>1.7842079450711132</v>
      </c>
      <c r="E28" s="4">
        <f t="shared" si="3"/>
        <v>2.2751719824890557</v>
      </c>
      <c r="G28" s="4">
        <f t="shared" si="1"/>
        <v>1.0555250137438152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5.2894073314676771E-2</v>
      </c>
      <c r="D29" s="4">
        <f t="shared" si="2"/>
        <v>2.0338113888027949</v>
      </c>
      <c r="E29" s="4">
        <f t="shared" si="3"/>
        <v>1.9672944318770271</v>
      </c>
      <c r="G29" s="4">
        <f t="shared" si="1"/>
        <v>1.0528940733146768</v>
      </c>
    </row>
    <row r="30" spans="1:7" x14ac:dyDescent="0.2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5.7718862192764453E-2</v>
      </c>
      <c r="D30" s="4">
        <f t="shared" si="2"/>
        <v>1.7877067390767711</v>
      </c>
      <c r="E30" s="4">
        <f t="shared" si="3"/>
        <v>2.2695079912253213</v>
      </c>
      <c r="G30" s="4">
        <f t="shared" si="1"/>
        <v>1.0577188621927645</v>
      </c>
    </row>
    <row r="31" spans="1:7" x14ac:dyDescent="0.2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5.406230062966344E-2</v>
      </c>
      <c r="D31" s="4">
        <f t="shared" si="2"/>
        <v>2.0808057487518394</v>
      </c>
      <c r="E31" s="4">
        <f t="shared" si="3"/>
        <v>1.9252356412378842</v>
      </c>
      <c r="G31" s="4">
        <f t="shared" si="1"/>
        <v>1.0540623006296634</v>
      </c>
    </row>
    <row r="32" spans="1:7" x14ac:dyDescent="0.2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5.8659217877095049E-2</v>
      </c>
      <c r="D32" s="4">
        <f t="shared" si="2"/>
        <v>1.8891820580474936</v>
      </c>
      <c r="E32" s="4">
        <f t="shared" si="3"/>
        <v>2.1246290801186944</v>
      </c>
      <c r="G32" s="4">
        <f t="shared" si="1"/>
        <v>1.058659217877095</v>
      </c>
    </row>
    <row r="33" spans="1:7" x14ac:dyDescent="0.2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5.1963112264619582E-2</v>
      </c>
      <c r="D33" s="4">
        <f t="shared" si="2"/>
        <v>2.0984993336809774</v>
      </c>
      <c r="E33" s="4">
        <f t="shared" si="3"/>
        <v>1.9103328234611527</v>
      </c>
      <c r="G33" s="4">
        <f t="shared" si="1"/>
        <v>1.0519631122646196</v>
      </c>
    </row>
    <row r="34" spans="1:7" x14ac:dyDescent="0.2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5.2660738524612949E-2</v>
      </c>
      <c r="D34" s="4">
        <f t="shared" si="2"/>
        <v>2.0111423716538068</v>
      </c>
      <c r="E34" s="4">
        <f t="shared" si="3"/>
        <v>1.9889804126835451</v>
      </c>
      <c r="G34" s="4">
        <f t="shared" si="1"/>
        <v>1.0526607385246129</v>
      </c>
    </row>
    <row r="35" spans="1:7" x14ac:dyDescent="0.2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2.4150034051024338E-2</v>
      </c>
      <c r="D35" s="4">
        <f t="shared" si="2"/>
        <v>1.9341405339682862</v>
      </c>
      <c r="E35" s="4">
        <f t="shared" si="3"/>
        <v>2.0705027387602368</v>
      </c>
      <c r="G35" s="4">
        <f t="shared" si="1"/>
        <v>1.0241500340510243</v>
      </c>
    </row>
    <row r="36" spans="1:7" x14ac:dyDescent="0.2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3.8223140495867725E-2</v>
      </c>
      <c r="D36" s="4">
        <f t="shared" si="2"/>
        <v>2.5373525557011791</v>
      </c>
      <c r="E36" s="4">
        <f t="shared" si="3"/>
        <v>1.6504688832054561</v>
      </c>
      <c r="G36" s="4">
        <f t="shared" si="1"/>
        <v>1.0382231404958677</v>
      </c>
    </row>
    <row r="37" spans="1:7" x14ac:dyDescent="0.2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4.658924042183954E-2</v>
      </c>
      <c r="D37" s="4">
        <f t="shared" si="2"/>
        <v>2.3967365221564547</v>
      </c>
      <c r="E37" s="4">
        <f t="shared" si="3"/>
        <v>1.7159546443706333</v>
      </c>
      <c r="G37" s="4">
        <f t="shared" si="1"/>
        <v>1.0465892404218395</v>
      </c>
    </row>
    <row r="38" spans="1:7" x14ac:dyDescent="0.2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4.3053103354610656E-2</v>
      </c>
      <c r="D38" s="4">
        <f t="shared" si="2"/>
        <v>2.0790625441197226</v>
      </c>
      <c r="E38" s="4">
        <f t="shared" si="3"/>
        <v>1.9267303414889438</v>
      </c>
      <c r="G38" s="4">
        <f t="shared" si="1"/>
        <v>1.0430531033546107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4.85384821668009E-2</v>
      </c>
      <c r="D39" s="4">
        <f t="shared" si="2"/>
        <v>2.3911510099390831</v>
      </c>
      <c r="E39" s="4">
        <f t="shared" si="3"/>
        <v>1.7188292233233464</v>
      </c>
      <c r="G39" s="4">
        <f t="shared" si="1"/>
        <v>1.0485384821668009</v>
      </c>
    </row>
    <row r="40" spans="1:7" x14ac:dyDescent="0.2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4.7529706066291366E-2</v>
      </c>
      <c r="D40" s="4">
        <f t="shared" si="2"/>
        <v>2.6127450980392153</v>
      </c>
      <c r="E40" s="4">
        <f t="shared" si="3"/>
        <v>1.6200607902735562</v>
      </c>
      <c r="G40" s="4">
        <f t="shared" si="1"/>
        <v>1.0475297060662914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4.6650717703349276E-2</v>
      </c>
      <c r="D41" s="4">
        <f t="shared" si="2"/>
        <v>2.1971090670170828</v>
      </c>
      <c r="E41" s="4">
        <f t="shared" si="3"/>
        <v>1.8353457738748626</v>
      </c>
      <c r="G41" s="4">
        <f t="shared" si="1"/>
        <v>1.0466507177033493</v>
      </c>
    </row>
    <row r="42" spans="1:7" x14ac:dyDescent="0.2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5.9435682866645134E-2</v>
      </c>
      <c r="D42" s="4">
        <f t="shared" si="2"/>
        <v>2.5727297819486612</v>
      </c>
      <c r="E42" s="4">
        <f t="shared" si="3"/>
        <v>1.6358371358371357</v>
      </c>
      <c r="G42" s="4">
        <f t="shared" si="1"/>
        <v>1.0594356828666451</v>
      </c>
    </row>
    <row r="43" spans="1:7" x14ac:dyDescent="0.2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3.4663865546218364E-2</v>
      </c>
      <c r="D43" s="4">
        <f t="shared" si="2"/>
        <v>2.3304773561811505</v>
      </c>
      <c r="E43" s="4">
        <f t="shared" si="3"/>
        <v>1.7516099356025756</v>
      </c>
      <c r="G43" s="4">
        <f t="shared" si="1"/>
        <v>1.0346638655462184</v>
      </c>
    </row>
    <row r="44" spans="1:7" x14ac:dyDescent="0.2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8.3426651735722279E-2</v>
      </c>
      <c r="D44" s="4">
        <f t="shared" si="2"/>
        <v>1.6228986824170832</v>
      </c>
      <c r="E44" s="4">
        <f t="shared" si="3"/>
        <v>2.6053975200583515</v>
      </c>
      <c r="G44" s="4">
        <f t="shared" si="1"/>
        <v>1.0834266517357223</v>
      </c>
    </row>
    <row r="45" spans="1:7" x14ac:dyDescent="0.2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2.737019572719368E-2</v>
      </c>
      <c r="D45" s="4">
        <f t="shared" si="2"/>
        <v>2.0880063804625832</v>
      </c>
      <c r="E45" s="4">
        <f t="shared" si="3"/>
        <v>1.9191122570208035</v>
      </c>
      <c r="G45" s="4">
        <f t="shared" si="1"/>
        <v>1.0273701957271937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5.8201058201058142E-2</v>
      </c>
      <c r="D46" s="4">
        <f t="shared" si="2"/>
        <v>2.3048780487804881</v>
      </c>
      <c r="E46" s="4">
        <f t="shared" si="3"/>
        <v>1.7663551401869158</v>
      </c>
      <c r="G46" s="4">
        <f t="shared" si="1"/>
        <v>1.0582010582010581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5.5481874447391721E-2</v>
      </c>
      <c r="D47" s="4">
        <f t="shared" si="2"/>
        <v>2.2073676506464994</v>
      </c>
      <c r="E47" s="4">
        <f t="shared" si="3"/>
        <v>1.8282481309355427</v>
      </c>
      <c r="G47" s="4">
        <f t="shared" si="1"/>
        <v>1.0554818744473917</v>
      </c>
    </row>
    <row r="48" spans="1:7" x14ac:dyDescent="0.2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5.6511056511056479E-2</v>
      </c>
      <c r="D48" s="4">
        <f t="shared" si="2"/>
        <v>2.3685741998060137</v>
      </c>
      <c r="E48" s="4">
        <f t="shared" si="3"/>
        <v>1.7306874557051735</v>
      </c>
      <c r="G48" s="4">
        <f t="shared" si="1"/>
        <v>1.0565110565110565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5.5481874447391721E-2</v>
      </c>
      <c r="D49" s="4">
        <f t="shared" si="2"/>
        <v>2.2073676506464994</v>
      </c>
      <c r="E49" s="4">
        <f t="shared" si="3"/>
        <v>1.8282481309355427</v>
      </c>
      <c r="G49" s="4">
        <f t="shared" si="1"/>
        <v>1.0554818744473917</v>
      </c>
    </row>
    <row r="50" spans="1:7" x14ac:dyDescent="0.2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5.3682342502218372E-2</v>
      </c>
      <c r="D50" s="4">
        <f t="shared" si="2"/>
        <v>2.0688389169343737</v>
      </c>
      <c r="E50" s="4">
        <f t="shared" si="3"/>
        <v>1.9355946758265352</v>
      </c>
      <c r="G50" s="4">
        <f t="shared" si="1"/>
        <v>1.0536823425022184</v>
      </c>
    </row>
    <row r="51" spans="1:7" x14ac:dyDescent="0.2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5.4491099334148752E-2</v>
      </c>
      <c r="D51" s="4">
        <f t="shared" si="2"/>
        <v>1.7276675666158001</v>
      </c>
      <c r="E51" s="4">
        <f t="shared" si="3"/>
        <v>2.374253911921278</v>
      </c>
      <c r="G51" s="4">
        <f t="shared" si="1"/>
        <v>1.0544910993341488</v>
      </c>
    </row>
    <row r="52" spans="1:7" x14ac:dyDescent="0.2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5.7718862192764453E-2</v>
      </c>
      <c r="D52" s="4">
        <f t="shared" si="2"/>
        <v>1.7877067390767711</v>
      </c>
      <c r="E52" s="4">
        <f t="shared" si="3"/>
        <v>2.2695079912253213</v>
      </c>
      <c r="G52" s="4">
        <f t="shared" si="1"/>
        <v>1.0577188621927645</v>
      </c>
    </row>
    <row r="53" spans="1:7" x14ac:dyDescent="0.2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4.644808743169393E-2</v>
      </c>
      <c r="D53" s="4">
        <f t="shared" si="2"/>
        <v>1.9112271540469974</v>
      </c>
      <c r="E53" s="4">
        <f t="shared" si="3"/>
        <v>2.0974212034383952</v>
      </c>
      <c r="G53" s="4">
        <f t="shared" si="1"/>
        <v>1.0464480874316939</v>
      </c>
    </row>
    <row r="54" spans="1:7" x14ac:dyDescent="0.2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5.7718862192764453E-2</v>
      </c>
      <c r="D54" s="4">
        <f t="shared" si="2"/>
        <v>1.7877067390767711</v>
      </c>
      <c r="E54" s="4">
        <f t="shared" si="3"/>
        <v>2.2695079912253213</v>
      </c>
      <c r="G54" s="4">
        <f t="shared" si="1"/>
        <v>1.0577188621927645</v>
      </c>
    </row>
    <row r="55" spans="1:7" x14ac:dyDescent="0.2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5.6847257759483849E-2</v>
      </c>
      <c r="D55" s="4">
        <f t="shared" si="2"/>
        <v>1.8748566065283139</v>
      </c>
      <c r="E55" s="4">
        <f t="shared" si="3"/>
        <v>2.1430444629872452</v>
      </c>
      <c r="G55" s="4">
        <f t="shared" si="1"/>
        <v>1.0568472577594838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5.4408590247412514E-2</v>
      </c>
      <c r="D56" s="4">
        <f t="shared" si="2"/>
        <v>1.8705803178547395</v>
      </c>
      <c r="E56" s="4">
        <f t="shared" si="3"/>
        <v>2.1486590949634299</v>
      </c>
      <c r="G56" s="4">
        <f t="shared" si="1"/>
        <v>1.0544085902474125</v>
      </c>
    </row>
    <row r="57" spans="1:7" x14ac:dyDescent="0.2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5.6865464632454898E-2</v>
      </c>
      <c r="D57" s="4">
        <f t="shared" si="2"/>
        <v>1.8416347381864622</v>
      </c>
      <c r="E57" s="4">
        <f t="shared" si="3"/>
        <v>2.1881638846737479</v>
      </c>
      <c r="G57" s="4">
        <f t="shared" si="1"/>
        <v>1.0568654646324549</v>
      </c>
    </row>
    <row r="58" spans="1:7" x14ac:dyDescent="0.2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4.7120418848167533E-2</v>
      </c>
      <c r="D58" s="4">
        <f t="shared" si="2"/>
        <v>2</v>
      </c>
      <c r="E58" s="4">
        <f t="shared" si="3"/>
        <v>2</v>
      </c>
      <c r="G58" s="4">
        <f t="shared" si="1"/>
        <v>1.0471204188481675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4.7535692795798834E-2</v>
      </c>
      <c r="D59" s="4">
        <f t="shared" si="2"/>
        <v>1.8913661993688893</v>
      </c>
      <c r="E59" s="4">
        <f t="shared" si="3"/>
        <v>2.1218733677673955</v>
      </c>
      <c r="G59" s="4">
        <f t="shared" si="1"/>
        <v>1.0475356927957988</v>
      </c>
    </row>
    <row r="60" spans="1:7" x14ac:dyDescent="0.2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3.9879931389365408E-2</v>
      </c>
      <c r="D60" s="4">
        <f t="shared" si="2"/>
        <v>2.213573801613669</v>
      </c>
      <c r="E60" s="4">
        <f t="shared" si="3"/>
        <v>1.8240125146656239</v>
      </c>
      <c r="G60" s="4">
        <f t="shared" si="1"/>
        <v>1.0398799313893654</v>
      </c>
    </row>
    <row r="61" spans="1:7" x14ac:dyDescent="0.2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3.9828922747928264E-2</v>
      </c>
      <c r="D61" s="4">
        <f t="shared" si="2"/>
        <v>2.2461723206244368</v>
      </c>
      <c r="E61" s="4">
        <f t="shared" si="3"/>
        <v>1.8024572392194651</v>
      </c>
      <c r="G61" s="4">
        <f t="shared" si="1"/>
        <v>1.0398289227479283</v>
      </c>
    </row>
    <row r="62" spans="1:7" x14ac:dyDescent="0.2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3.5146846413095734E-2</v>
      </c>
      <c r="D62" s="4">
        <f t="shared" si="2"/>
        <v>1.9228514118191637</v>
      </c>
      <c r="E62" s="4">
        <f t="shared" si="3"/>
        <v>2.0835980605249955</v>
      </c>
      <c r="G62" s="4">
        <f t="shared" si="1"/>
        <v>1.0351468464130957</v>
      </c>
    </row>
    <row r="63" spans="1:7" x14ac:dyDescent="0.2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3.6942675159235661E-2</v>
      </c>
      <c r="D63" s="4">
        <f t="shared" si="2"/>
        <v>1.6168898043254378</v>
      </c>
      <c r="E63" s="4">
        <f t="shared" si="3"/>
        <v>2.621035058430718</v>
      </c>
      <c r="G63" s="4">
        <f t="shared" si="1"/>
        <v>1.0369426751592357</v>
      </c>
    </row>
    <row r="64" spans="1:7" x14ac:dyDescent="0.2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4.3150961150692391E-2</v>
      </c>
      <c r="D64" s="4">
        <f t="shared" si="2"/>
        <v>2.2545840278830127</v>
      </c>
      <c r="E64" s="4">
        <f t="shared" si="3"/>
        <v>1.7970769416596208</v>
      </c>
      <c r="G64" s="4">
        <f t="shared" si="1"/>
        <v>1.0431509611506924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4.4434026149919204E-2</v>
      </c>
      <c r="D65" s="4">
        <f t="shared" si="2"/>
        <v>2.5686759884926742</v>
      </c>
      <c r="E65" s="4">
        <f t="shared" si="3"/>
        <v>1.6374802746620036</v>
      </c>
      <c r="G65" s="4">
        <f t="shared" si="1"/>
        <v>1.0444340261499192</v>
      </c>
    </row>
    <row r="66" spans="1:7" x14ac:dyDescent="0.2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ref="C66:C129" si="4">IF(A66="","",((1/A66)+(1/B66))-1)</f>
        <v>3.9136302294197067E-2</v>
      </c>
      <c r="D66" s="4">
        <f t="shared" si="2"/>
        <v>2.027359781121751</v>
      </c>
      <c r="E66" s="4">
        <f t="shared" si="3"/>
        <v>1.9733688415446073</v>
      </c>
      <c r="G66" s="4">
        <f t="shared" ref="G66:G129" si="5">IF(A66="","",C66+1)</f>
        <v>1.0391363022941971</v>
      </c>
    </row>
    <row r="67" spans="1:7" x14ac:dyDescent="0.2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si="4"/>
        <v>4.0847359865764821E-2</v>
      </c>
      <c r="D67" s="4">
        <f t="shared" ref="D67:D130" si="6">IF(A67="","",(2*A67)/(2-($C67*A67)))</f>
        <v>2.4574447522711167</v>
      </c>
      <c r="E67" s="4">
        <f t="shared" ref="E67:E130" si="7">IF(B67="","",(2*B67)/(2-($C67*B67)))</f>
        <v>1.6861323548914724</v>
      </c>
      <c r="G67" s="4">
        <f t="shared" si="5"/>
        <v>1.0408473598657648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4"/>
        <v>2.9427331427966497E-2</v>
      </c>
      <c r="D68" s="4">
        <f t="shared" si="6"/>
        <v>1.9334834220221038</v>
      </c>
      <c r="E68" s="4">
        <f t="shared" si="7"/>
        <v>2.0712563034422273</v>
      </c>
      <c r="G68" s="4">
        <f t="shared" si="5"/>
        <v>1.0294273314279665</v>
      </c>
    </row>
    <row r="69" spans="1:7" x14ac:dyDescent="0.2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4"/>
        <v>3.0736618971912932E-2</v>
      </c>
      <c r="D69" s="4">
        <f t="shared" si="6"/>
        <v>1.9041372351160444</v>
      </c>
      <c r="E69" s="4">
        <f t="shared" si="7"/>
        <v>2.1060267857142851</v>
      </c>
      <c r="G69" s="4">
        <f t="shared" si="5"/>
        <v>1.0307366189719129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4"/>
        <v>3.3255418614534626E-2</v>
      </c>
      <c r="D70" s="4">
        <f t="shared" si="6"/>
        <v>1.8661643699811639</v>
      </c>
      <c r="E70" s="4">
        <f t="shared" si="7"/>
        <v>2.1545152798443401</v>
      </c>
      <c r="G70" s="4">
        <f t="shared" si="5"/>
        <v>1.0332554186145346</v>
      </c>
    </row>
    <row r="71" spans="1:7" x14ac:dyDescent="0.2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4"/>
        <v>2.844754653130277E-2</v>
      </c>
      <c r="D71" s="4">
        <f t="shared" si="6"/>
        <v>1.9739066903246005</v>
      </c>
      <c r="E71" s="4">
        <f t="shared" si="7"/>
        <v>2.0267924123888115</v>
      </c>
      <c r="G71" s="4">
        <f t="shared" si="5"/>
        <v>1.0284475465313028</v>
      </c>
    </row>
    <row r="72" spans="1:7" x14ac:dyDescent="0.2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4"/>
        <v>3.0357331084642114E-2</v>
      </c>
      <c r="D72" s="4">
        <f t="shared" si="6"/>
        <v>1.8399922420480992</v>
      </c>
      <c r="E72" s="4">
        <f t="shared" si="7"/>
        <v>2.1904871854075272</v>
      </c>
      <c r="G72" s="4">
        <f t="shared" si="5"/>
        <v>1.0303573310846421</v>
      </c>
    </row>
    <row r="73" spans="1:7" x14ac:dyDescent="0.2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4"/>
        <v>2.3828227284629522E-2</v>
      </c>
      <c r="D73" s="4">
        <f t="shared" si="6"/>
        <v>2.05931517929361</v>
      </c>
      <c r="E73" s="4">
        <f t="shared" si="7"/>
        <v>1.9440061084245355</v>
      </c>
      <c r="G73" s="4">
        <f t="shared" si="5"/>
        <v>1.0238282272846295</v>
      </c>
    </row>
    <row r="74" spans="1:7" x14ac:dyDescent="0.2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4"/>
        <v>2.5748928223876311E-2</v>
      </c>
      <c r="D74" s="4">
        <f t="shared" si="6"/>
        <v>2.0212647191728026</v>
      </c>
      <c r="E74" s="4">
        <f t="shared" si="7"/>
        <v>1.9791780536685666</v>
      </c>
      <c r="G74" s="4">
        <f t="shared" si="5"/>
        <v>1.0257489282238763</v>
      </c>
    </row>
    <row r="75" spans="1:7" x14ac:dyDescent="0.2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4"/>
        <v>3.0130699391399673E-2</v>
      </c>
      <c r="D75" s="4">
        <f t="shared" si="6"/>
        <v>2.6735129367831414</v>
      </c>
      <c r="E75" s="4">
        <f t="shared" si="7"/>
        <v>1.597545425565827</v>
      </c>
      <c r="G75" s="4">
        <f t="shared" si="5"/>
        <v>1.0301306993913997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4"/>
        <v>2.5641025641025772E-2</v>
      </c>
      <c r="D76" s="4">
        <f t="shared" si="6"/>
        <v>2.0000000000000004</v>
      </c>
      <c r="E76" s="4">
        <f t="shared" si="7"/>
        <v>2.0000000000000004</v>
      </c>
      <c r="G76" s="4">
        <f t="shared" si="5"/>
        <v>1.0256410256410258</v>
      </c>
    </row>
    <row r="77" spans="1:7" x14ac:dyDescent="0.2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4"/>
        <v>2.8485132531375301E-2</v>
      </c>
      <c r="D77" s="4">
        <f t="shared" si="6"/>
        <v>2.2924849280725841</v>
      </c>
      <c r="E77" s="4">
        <f t="shared" si="7"/>
        <v>1.7737034129219971</v>
      </c>
      <c r="G77" s="4">
        <f t="shared" si="5"/>
        <v>1.0284851325313753</v>
      </c>
    </row>
    <row r="78" spans="1:7" x14ac:dyDescent="0.2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4"/>
        <v>4.1039534417017798E-2</v>
      </c>
      <c r="D78" s="4">
        <f t="shared" si="6"/>
        <v>1.5582831678523961</v>
      </c>
      <c r="E78" s="4">
        <f t="shared" si="7"/>
        <v>2.7912057134855064</v>
      </c>
      <c r="G78" s="4">
        <f t="shared" si="5"/>
        <v>1.0410395344170178</v>
      </c>
    </row>
    <row r="79" spans="1:7" x14ac:dyDescent="0.2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4"/>
        <v>5.6683924067436608E-2</v>
      </c>
      <c r="D79" s="4">
        <f t="shared" si="6"/>
        <v>2.609734973150875</v>
      </c>
      <c r="E79" s="4">
        <f t="shared" si="7"/>
        <v>1.6212202733240073</v>
      </c>
      <c r="G79" s="4">
        <f t="shared" si="5"/>
        <v>1.0566839240674366</v>
      </c>
    </row>
    <row r="80" spans="1:7" x14ac:dyDescent="0.2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4"/>
        <v>5.75858250276855E-2</v>
      </c>
      <c r="D80" s="4">
        <f t="shared" si="6"/>
        <v>2.2351485148514851</v>
      </c>
      <c r="E80" s="4">
        <f t="shared" si="7"/>
        <v>1.8096192384769538</v>
      </c>
      <c r="G80" s="4">
        <f t="shared" si="5"/>
        <v>1.0575858250276855</v>
      </c>
    </row>
    <row r="81" spans="1:7" x14ac:dyDescent="0.2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4"/>
        <v>5.7718862192764453E-2</v>
      </c>
      <c r="D81" s="4">
        <f t="shared" si="6"/>
        <v>2.2695079912253213</v>
      </c>
      <c r="E81" s="4">
        <f t="shared" si="7"/>
        <v>1.7877067390767711</v>
      </c>
      <c r="G81" s="4">
        <f t="shared" si="5"/>
        <v>1.0577188621927645</v>
      </c>
    </row>
    <row r="82" spans="1:7" x14ac:dyDescent="0.2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4"/>
        <v>5.5167829843801863E-2</v>
      </c>
      <c r="D82" s="4">
        <f t="shared" si="6"/>
        <v>1.8608534322820036</v>
      </c>
      <c r="E82" s="4">
        <f t="shared" si="7"/>
        <v>2.1616379310344827</v>
      </c>
      <c r="G82" s="4">
        <f t="shared" si="5"/>
        <v>1.0551678298438019</v>
      </c>
    </row>
    <row r="83" spans="1:7" x14ac:dyDescent="0.2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4"/>
        <v>4.4643737065142464E-2</v>
      </c>
      <c r="D83" s="4">
        <f t="shared" si="6"/>
        <v>1.5091842046553134</v>
      </c>
      <c r="E83" s="4">
        <f t="shared" si="7"/>
        <v>2.9639258069227399</v>
      </c>
      <c r="G83" s="4">
        <f t="shared" si="5"/>
        <v>1.0446437370651425</v>
      </c>
    </row>
    <row r="84" spans="1:7" x14ac:dyDescent="0.2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4"/>
        <v>3.7923081049187513E-2</v>
      </c>
      <c r="D84" s="4">
        <f t="shared" si="6"/>
        <v>1.8743276529432467</v>
      </c>
      <c r="E84" s="4">
        <f t="shared" si="7"/>
        <v>2.1437359857413907</v>
      </c>
      <c r="G84" s="4">
        <f t="shared" si="5"/>
        <v>1.0379230810491875</v>
      </c>
    </row>
    <row r="85" spans="1:7" x14ac:dyDescent="0.2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4"/>
        <v>3.8940646917198674E-2</v>
      </c>
      <c r="D85" s="4">
        <f t="shared" si="6"/>
        <v>1.6940946976414255</v>
      </c>
      <c r="E85" s="4">
        <f t="shared" si="7"/>
        <v>2.4407256004087885</v>
      </c>
      <c r="G85" s="4">
        <f t="shared" si="5"/>
        <v>1.0389406469171987</v>
      </c>
    </row>
    <row r="86" spans="1:7" x14ac:dyDescent="0.2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4"/>
        <v>3.7128117398625982E-2</v>
      </c>
      <c r="D86" s="4">
        <f t="shared" si="6"/>
        <v>2.1743628490889537</v>
      </c>
      <c r="E86" s="4">
        <f t="shared" si="7"/>
        <v>1.8515255747197545</v>
      </c>
      <c r="G86" s="4">
        <f t="shared" si="5"/>
        <v>1.037128117398626</v>
      </c>
    </row>
    <row r="87" spans="1:7" x14ac:dyDescent="0.2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4"/>
        <v>3.3598632551679941E-2</v>
      </c>
      <c r="D87" s="4">
        <f t="shared" si="6"/>
        <v>2.0053558995233249</v>
      </c>
      <c r="E87" s="4">
        <f t="shared" si="7"/>
        <v>1.9946726333173512</v>
      </c>
      <c r="G87" s="4">
        <f t="shared" si="5"/>
        <v>1.0335986325516799</v>
      </c>
    </row>
    <row r="88" spans="1:7" x14ac:dyDescent="0.2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4"/>
        <v>3.9695157342216181E-2</v>
      </c>
      <c r="D88" s="4">
        <f t="shared" si="6"/>
        <v>1.5779162601787884</v>
      </c>
      <c r="E88" s="4">
        <f t="shared" si="7"/>
        <v>2.7303544975367759</v>
      </c>
      <c r="G88" s="4">
        <f t="shared" si="5"/>
        <v>1.0396951573422162</v>
      </c>
    </row>
    <row r="89" spans="1:7" x14ac:dyDescent="0.2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4"/>
        <v>3.5483617917004384E-2</v>
      </c>
      <c r="D89" s="4">
        <f t="shared" si="6"/>
        <v>1.7209909322052965</v>
      </c>
      <c r="E89" s="4">
        <f t="shared" si="7"/>
        <v>2.3869799956308713</v>
      </c>
      <c r="G89" s="4">
        <f t="shared" si="5"/>
        <v>1.0354836179170044</v>
      </c>
    </row>
    <row r="90" spans="1:7" x14ac:dyDescent="0.2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4"/>
        <v>3.1592520954223158E-2</v>
      </c>
      <c r="D90" s="4">
        <f t="shared" si="6"/>
        <v>2.4405979543666407</v>
      </c>
      <c r="E90" s="4">
        <f t="shared" si="7"/>
        <v>1.6941561987984708</v>
      </c>
      <c r="G90" s="4">
        <f t="shared" si="5"/>
        <v>1.0315925209542232</v>
      </c>
    </row>
    <row r="91" spans="1:7" x14ac:dyDescent="0.2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4"/>
        <v>3.9432015527633091E-2</v>
      </c>
      <c r="D91" s="4">
        <f t="shared" si="6"/>
        <v>1.6095034528115753</v>
      </c>
      <c r="E91" s="4">
        <f t="shared" si="7"/>
        <v>2.6406797949824656</v>
      </c>
      <c r="G91" s="4">
        <f t="shared" si="5"/>
        <v>1.0394320155276331</v>
      </c>
    </row>
    <row r="92" spans="1:7" x14ac:dyDescent="0.2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4"/>
        <v>3.5940803382663811E-2</v>
      </c>
      <c r="D92" s="4">
        <f t="shared" si="6"/>
        <v>1.7748592870544089</v>
      </c>
      <c r="E92" s="4">
        <f t="shared" si="7"/>
        <v>2.2905569007263922</v>
      </c>
      <c r="G92" s="4">
        <f t="shared" si="5"/>
        <v>1.0359408033826638</v>
      </c>
    </row>
    <row r="93" spans="1:7" x14ac:dyDescent="0.2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4"/>
        <v>3.5766729599328695E-2</v>
      </c>
      <c r="D93" s="4">
        <f t="shared" si="6"/>
        <v>2.3660503784588656</v>
      </c>
      <c r="E93" s="4">
        <f t="shared" si="7"/>
        <v>1.7320374239258789</v>
      </c>
      <c r="G93" s="4">
        <f t="shared" si="5"/>
        <v>1.0357667295993287</v>
      </c>
    </row>
    <row r="94" spans="1:7" x14ac:dyDescent="0.2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4"/>
        <v>3.4151034151034265E-2</v>
      </c>
      <c r="D94" s="4">
        <f t="shared" si="6"/>
        <v>1.9530295913574449</v>
      </c>
      <c r="E94" s="4">
        <f t="shared" si="7"/>
        <v>2.0492853622474128</v>
      </c>
      <c r="G94" s="4">
        <f t="shared" si="5"/>
        <v>1.0341510341510343</v>
      </c>
    </row>
    <row r="95" spans="1:7" x14ac:dyDescent="0.2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4"/>
        <v>3.8122873724234729E-2</v>
      </c>
      <c r="D95" s="4">
        <f t="shared" si="6"/>
        <v>2.7688045435655915</v>
      </c>
      <c r="E95" s="4">
        <f t="shared" si="7"/>
        <v>1.5653535907275435</v>
      </c>
      <c r="G95" s="4">
        <f t="shared" si="5"/>
        <v>1.0381228737242347</v>
      </c>
    </row>
    <row r="96" spans="1:7" x14ac:dyDescent="0.2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4"/>
        <v>3.709508881922674E-2</v>
      </c>
      <c r="D96" s="4">
        <f t="shared" si="6"/>
        <v>2.4243191893603542</v>
      </c>
      <c r="E96" s="4">
        <f t="shared" si="7"/>
        <v>1.702089817696754</v>
      </c>
      <c r="G96" s="4">
        <f t="shared" si="5"/>
        <v>1.0370950888192267</v>
      </c>
    </row>
    <row r="97" spans="1:7" x14ac:dyDescent="0.2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4"/>
        <v>3.8549100862046881E-2</v>
      </c>
      <c r="D97" s="4">
        <f t="shared" si="6"/>
        <v>2.6155287190981165</v>
      </c>
      <c r="E97" s="4">
        <f t="shared" si="7"/>
        <v>1.6189924005549459</v>
      </c>
      <c r="G97" s="4">
        <f t="shared" si="5"/>
        <v>1.0385491008620469</v>
      </c>
    </row>
    <row r="98" spans="1:7" x14ac:dyDescent="0.2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4"/>
        <v>3.8864175168482618E-2</v>
      </c>
      <c r="D98" s="4">
        <f t="shared" si="6"/>
        <v>2.2655321203343295</v>
      </c>
      <c r="E98" s="4">
        <f t="shared" si="7"/>
        <v>1.7901814453637255</v>
      </c>
      <c r="G98" s="4">
        <f t="shared" si="5"/>
        <v>1.0388641751684826</v>
      </c>
    </row>
    <row r="99" spans="1:7" x14ac:dyDescent="0.2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4"/>
        <v>4.1012764176606042E-2</v>
      </c>
      <c r="D99" s="4">
        <f t="shared" si="6"/>
        <v>2.4800207576543851</v>
      </c>
      <c r="E99" s="4">
        <f t="shared" si="7"/>
        <v>1.6756661991584854</v>
      </c>
      <c r="G99" s="4">
        <f t="shared" si="5"/>
        <v>1.041012764176606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4"/>
        <v>4.3510917967702012E-2</v>
      </c>
      <c r="D100" s="4">
        <f t="shared" si="6"/>
        <v>2.2885382773650926</v>
      </c>
      <c r="E100" s="4">
        <f t="shared" si="7"/>
        <v>1.7760731811901471</v>
      </c>
      <c r="G100" s="4">
        <f t="shared" si="5"/>
        <v>1.043510917967702</v>
      </c>
    </row>
    <row r="101" spans="1:7" x14ac:dyDescent="0.2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4"/>
        <v>4.1800974754377274E-2</v>
      </c>
      <c r="D101" s="4">
        <f t="shared" si="6"/>
        <v>2.6044528023103526</v>
      </c>
      <c r="E101" s="4">
        <f t="shared" si="7"/>
        <v>1.6232654513489189</v>
      </c>
      <c r="G101" s="4">
        <f t="shared" si="5"/>
        <v>1.0418009747543773</v>
      </c>
    </row>
    <row r="102" spans="1:7" x14ac:dyDescent="0.2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4"/>
        <v>4.5751633986928164E-2</v>
      </c>
      <c r="D102" s="4">
        <f t="shared" si="6"/>
        <v>2.7079646017699113</v>
      </c>
      <c r="E102" s="4">
        <f t="shared" si="7"/>
        <v>1.5854922279792747</v>
      </c>
      <c r="G102" s="4">
        <f t="shared" si="5"/>
        <v>1.0457516339869282</v>
      </c>
    </row>
    <row r="103" spans="1:7" x14ac:dyDescent="0.2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4"/>
        <v>4.1280271315775607E-2</v>
      </c>
      <c r="D103" s="4">
        <f t="shared" si="6"/>
        <v>2.3705797374536774</v>
      </c>
      <c r="E103" s="4">
        <f t="shared" si="7"/>
        <v>1.7296182576417214</v>
      </c>
      <c r="G103" s="4">
        <f t="shared" si="5"/>
        <v>1.0412802713157756</v>
      </c>
    </row>
    <row r="104" spans="1:7" x14ac:dyDescent="0.2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4"/>
        <v>3.4663865546218364E-2</v>
      </c>
      <c r="D104" s="4">
        <f t="shared" si="6"/>
        <v>2.3304773561811505</v>
      </c>
      <c r="E104" s="4">
        <f t="shared" si="7"/>
        <v>1.7516099356025756</v>
      </c>
      <c r="G104" s="4">
        <f t="shared" si="5"/>
        <v>1.0346638655462184</v>
      </c>
    </row>
    <row r="105" spans="1:7" x14ac:dyDescent="0.2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4"/>
        <v>3.0245246040574214E-2</v>
      </c>
      <c r="D105" s="4">
        <f t="shared" si="6"/>
        <v>2.0942925287037548</v>
      </c>
      <c r="E105" s="4">
        <f t="shared" si="7"/>
        <v>1.9138324294186226</v>
      </c>
      <c r="G105" s="4">
        <f t="shared" si="5"/>
        <v>1.0302452460405742</v>
      </c>
    </row>
    <row r="106" spans="1:7" x14ac:dyDescent="0.2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4"/>
        <v>2.9808863239265015E-2</v>
      </c>
      <c r="D106" s="4">
        <f t="shared" si="6"/>
        <v>1.9236135865967305</v>
      </c>
      <c r="E106" s="4">
        <f t="shared" si="7"/>
        <v>2.082703865027292</v>
      </c>
      <c r="G106" s="4">
        <f t="shared" si="5"/>
        <v>1.029808863239265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4"/>
        <v>3.1884980635577431E-2</v>
      </c>
      <c r="D107" s="4">
        <f t="shared" si="6"/>
        <v>1.8849942497124856</v>
      </c>
      <c r="E107" s="4">
        <f t="shared" si="7"/>
        <v>2.1299508446804905</v>
      </c>
      <c r="G107" s="4">
        <f t="shared" si="5"/>
        <v>1.0318849806355774</v>
      </c>
    </row>
    <row r="108" spans="1:7" x14ac:dyDescent="0.2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4"/>
        <v>4.4564446626302434E-2</v>
      </c>
      <c r="D108" s="4">
        <f t="shared" si="6"/>
        <v>1.9730936877791532</v>
      </c>
      <c r="E108" s="4">
        <f t="shared" si="7"/>
        <v>2.0276502792678208</v>
      </c>
      <c r="G108" s="4">
        <f t="shared" si="5"/>
        <v>1.0445644466263024</v>
      </c>
    </row>
    <row r="109" spans="1:7" x14ac:dyDescent="0.2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4"/>
        <v>3.7128117398625982E-2</v>
      </c>
      <c r="D109" s="4">
        <f t="shared" si="6"/>
        <v>2.1743628490889537</v>
      </c>
      <c r="E109" s="4">
        <f t="shared" si="7"/>
        <v>1.8515255747197545</v>
      </c>
      <c r="G109" s="4">
        <f t="shared" si="5"/>
        <v>1.037128117398626</v>
      </c>
    </row>
    <row r="110" spans="1:7" x14ac:dyDescent="0.2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4"/>
        <v>3.9331029570814469E-2</v>
      </c>
      <c r="D110" s="4">
        <f t="shared" si="6"/>
        <v>2.3760694474913038</v>
      </c>
      <c r="E110" s="4">
        <f t="shared" si="7"/>
        <v>1.7267075087111983</v>
      </c>
      <c r="G110" s="4">
        <f t="shared" si="5"/>
        <v>1.0393310295708145</v>
      </c>
    </row>
    <row r="111" spans="1:7" x14ac:dyDescent="0.2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4"/>
        <v>4.3410041841004166E-2</v>
      </c>
      <c r="D111" s="4">
        <f t="shared" si="6"/>
        <v>2.5207646671061306</v>
      </c>
      <c r="E111" s="4">
        <f t="shared" si="7"/>
        <v>1.6575639358474208</v>
      </c>
      <c r="G111" s="4">
        <f t="shared" si="5"/>
        <v>1.0434100418410042</v>
      </c>
    </row>
    <row r="112" spans="1:7" x14ac:dyDescent="0.2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4"/>
        <v>3.8647342995169254E-2</v>
      </c>
      <c r="D112" s="4">
        <f t="shared" si="6"/>
        <v>1.8648648648648651</v>
      </c>
      <c r="E112" s="4">
        <f t="shared" si="7"/>
        <v>2.15625</v>
      </c>
      <c r="G112" s="4">
        <f t="shared" si="5"/>
        <v>1.0386473429951693</v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4">
        <f>IF(A2="","",((1/A2)+(1/B2)+(1/C2))-1)</f>
        <v>2.8039618844717396E-2</v>
      </c>
      <c r="E2" s="4">
        <f>IF(A2="","",(3*A2)/(3-($D2*A2)))</f>
        <v>1.3877700615637973</v>
      </c>
      <c r="F2" s="4">
        <f>IF(B2="","",(3*B2)/(3-($D2*B2)))</f>
        <v>6.3901463062461312</v>
      </c>
      <c r="G2" s="4">
        <f>IF(C2="","",(3*C2)/(3-($D2*C2)))</f>
        <v>8.1348039407234651</v>
      </c>
      <c r="I2" s="4">
        <f>IF(A2="","",D2+1)</f>
        <v>1.0280396188447174</v>
      </c>
    </row>
    <row r="3" spans="1: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4">
        <f t="shared" ref="D3:D66" si="0">IF(A3="","",((1/A3)+(1/B3)+(1/C3))-1)</f>
        <v>2.4649380404238475E-2</v>
      </c>
      <c r="E3" s="4">
        <f t="shared" ref="E3:E66" si="1">IF(A3="","",(3*A3)/(3-($D3*A3)))</f>
        <v>5.7164506806486663</v>
      </c>
      <c r="F3" s="4">
        <f t="shared" ref="F3:F66" si="2">IF(B3="","",(3*B3)/(3-($D3*B3)))</f>
        <v>4.6296556392488082</v>
      </c>
      <c r="G3" s="4">
        <f t="shared" ref="G3:G66" si="3">IF(C3="","",(3*C3)/(3-($D3*C3)))</f>
        <v>1.641854171543031</v>
      </c>
      <c r="I3" s="4">
        <f t="shared" ref="I3:I66" si="4">IF(A3="","",D3+1)</f>
        <v>1.0246493804042385</v>
      </c>
    </row>
    <row r="4" spans="1: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4">
        <f t="shared" si="0"/>
        <v>3.3850102027281004E-2</v>
      </c>
      <c r="E4" s="4">
        <f t="shared" si="1"/>
        <v>9.9058863310397403</v>
      </c>
      <c r="F4" s="4">
        <f t="shared" si="2"/>
        <v>4.8518267395680379</v>
      </c>
      <c r="G4" s="4">
        <f t="shared" si="3"/>
        <v>1.4431222555111285</v>
      </c>
      <c r="I4" s="4">
        <f t="shared" si="4"/>
        <v>1.033850102027281</v>
      </c>
    </row>
    <row r="5" spans="1: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4">
        <f t="shared" si="0"/>
        <v>6.266774492223659E-2</v>
      </c>
      <c r="E5" s="4">
        <f t="shared" si="1"/>
        <v>3.2689552124439674</v>
      </c>
      <c r="F5" s="4">
        <f t="shared" si="2"/>
        <v>3.3718730652193951</v>
      </c>
      <c r="G5" s="4">
        <f t="shared" si="3"/>
        <v>2.5155916778866469</v>
      </c>
      <c r="I5" s="4">
        <f t="shared" si="4"/>
        <v>1.0626677449222366</v>
      </c>
    </row>
    <row r="6" spans="1: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4">
        <f t="shared" si="0"/>
        <v>2.7337360406233469E-2</v>
      </c>
      <c r="E6" s="4">
        <f t="shared" si="1"/>
        <v>3.5726421523946321</v>
      </c>
      <c r="F6" s="4">
        <f t="shared" si="2"/>
        <v>3.1477728365190503</v>
      </c>
      <c r="G6" s="4">
        <f t="shared" si="3"/>
        <v>2.4850265947890673</v>
      </c>
      <c r="I6" s="4">
        <f t="shared" si="4"/>
        <v>1.0273373604062335</v>
      </c>
    </row>
    <row r="7" spans="1: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4">
        <f t="shared" si="0"/>
        <v>3.3870415077722038E-2</v>
      </c>
      <c r="E7" s="4">
        <f t="shared" si="1"/>
        <v>1.3502755815242218</v>
      </c>
      <c r="F7" s="4">
        <f t="shared" si="2"/>
        <v>5.875507459754072</v>
      </c>
      <c r="G7" s="4">
        <f t="shared" si="3"/>
        <v>11.209207342897338</v>
      </c>
      <c r="I7" s="4">
        <f t="shared" si="4"/>
        <v>1.033870415077722</v>
      </c>
    </row>
    <row r="8" spans="1: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4">
        <f t="shared" si="0"/>
        <v>2.5538908201967025E-2</v>
      </c>
      <c r="E8" s="4">
        <f t="shared" si="1"/>
        <v>1.6632206725751593</v>
      </c>
      <c r="F8" s="4">
        <f t="shared" si="2"/>
        <v>4.36649338132775</v>
      </c>
      <c r="G8" s="4">
        <f t="shared" si="3"/>
        <v>5.8913580542348853</v>
      </c>
      <c r="I8" s="4">
        <f t="shared" si="4"/>
        <v>1.025538908201967</v>
      </c>
    </row>
    <row r="9" spans="1: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4">
        <f t="shared" si="0"/>
        <v>2.2933540302692679E-2</v>
      </c>
      <c r="E9" s="4">
        <f t="shared" si="1"/>
        <v>3.9242975044213004</v>
      </c>
      <c r="F9" s="4">
        <f t="shared" si="2"/>
        <v>3.8076996409164581</v>
      </c>
      <c r="G9" s="4">
        <f t="shared" si="3"/>
        <v>2.0723173905900056</v>
      </c>
      <c r="I9" s="4">
        <f t="shared" si="4"/>
        <v>1.0229335403026927</v>
      </c>
    </row>
    <row r="10" spans="1: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4">
        <f t="shared" si="0"/>
        <v>2.5791656143619335E-2</v>
      </c>
      <c r="E10" s="4">
        <f t="shared" si="1"/>
        <v>1.6120358493888713</v>
      </c>
      <c r="F10" s="4">
        <f t="shared" si="2"/>
        <v>4.6919220344469048</v>
      </c>
      <c r="G10" s="4">
        <f t="shared" si="3"/>
        <v>6.0047751245940253</v>
      </c>
      <c r="I10" s="4">
        <f t="shared" si="4"/>
        <v>1.0257916561436193</v>
      </c>
    </row>
    <row r="11" spans="1: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4">
        <f t="shared" si="0"/>
        <v>2.4808444883329672E-2</v>
      </c>
      <c r="E11" s="4">
        <f t="shared" si="1"/>
        <v>1.8890560160749166</v>
      </c>
      <c r="F11" s="4">
        <f t="shared" si="2"/>
        <v>3.9659375925444666</v>
      </c>
      <c r="G11" s="4">
        <f t="shared" si="3"/>
        <v>4.5769127488692121</v>
      </c>
      <c r="I11" s="4">
        <f t="shared" si="4"/>
        <v>1.0248084448833297</v>
      </c>
    </row>
    <row r="12" spans="1: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4">
        <f t="shared" si="0"/>
        <v>2.2180503339741975E-2</v>
      </c>
      <c r="E12" s="4">
        <f t="shared" si="1"/>
        <v>1.8345503881096019</v>
      </c>
      <c r="F12" s="4">
        <f t="shared" si="2"/>
        <v>4.0370025240093454</v>
      </c>
      <c r="G12" s="4">
        <f t="shared" si="3"/>
        <v>4.8262833934533242</v>
      </c>
      <c r="I12" s="4">
        <f t="shared" si="4"/>
        <v>1.022180503339742</v>
      </c>
    </row>
    <row r="13" spans="1: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4">
        <f t="shared" si="0"/>
        <v>2.2516879322015404E-2</v>
      </c>
      <c r="E13" s="4">
        <f t="shared" si="1"/>
        <v>3.7739560693688934</v>
      </c>
      <c r="F13" s="4">
        <f t="shared" si="2"/>
        <v>4.1663346439147775</v>
      </c>
      <c r="G13" s="4">
        <f t="shared" si="3"/>
        <v>2.0201737117592025</v>
      </c>
      <c r="I13" s="4">
        <f t="shared" si="4"/>
        <v>1.0225168793220154</v>
      </c>
    </row>
    <row r="14" spans="1: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4">
        <f t="shared" si="0"/>
        <v>3.2746660604445532E-2</v>
      </c>
      <c r="E14" s="4">
        <f t="shared" si="1"/>
        <v>3.0054664191214786</v>
      </c>
      <c r="F14" s="4">
        <f t="shared" si="2"/>
        <v>3.5742098059774188</v>
      </c>
      <c r="G14" s="4">
        <f t="shared" si="3"/>
        <v>2.5807062926135913</v>
      </c>
      <c r="I14" s="4">
        <f t="shared" si="4"/>
        <v>1.0327466606044455</v>
      </c>
    </row>
    <row r="15" spans="1: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4">
        <f t="shared" si="0"/>
        <v>4.4577120280776095E-2</v>
      </c>
      <c r="E15" s="4">
        <f t="shared" si="1"/>
        <v>2.9324408498078638</v>
      </c>
      <c r="F15" s="4">
        <f t="shared" si="2"/>
        <v>3.8369591112560033</v>
      </c>
      <c r="G15" s="4">
        <f t="shared" si="3"/>
        <v>2.5102663593184746</v>
      </c>
      <c r="I15" s="4">
        <f t="shared" si="4"/>
        <v>1.0445771202807761</v>
      </c>
    </row>
    <row r="16" spans="1: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4">
        <f t="shared" si="0"/>
        <v>4.3344387532195272E-2</v>
      </c>
      <c r="E16" s="4">
        <f t="shared" si="1"/>
        <v>2.7663150867311512</v>
      </c>
      <c r="F16" s="4">
        <f t="shared" si="2"/>
        <v>3.4101273725683101</v>
      </c>
      <c r="G16" s="4">
        <f t="shared" si="3"/>
        <v>2.8963335515982216</v>
      </c>
      <c r="I16" s="4">
        <f t="shared" si="4"/>
        <v>1.0433443875321953</v>
      </c>
    </row>
    <row r="17" spans="1: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4">
        <f t="shared" si="0"/>
        <v>4.4056869336241089E-2</v>
      </c>
      <c r="E17" s="4">
        <f t="shared" si="1"/>
        <v>3.072664540574634</v>
      </c>
      <c r="F17" s="4">
        <f t="shared" si="2"/>
        <v>3.6230302092478319</v>
      </c>
      <c r="G17" s="4">
        <f t="shared" si="3"/>
        <v>2.5091740586044011</v>
      </c>
      <c r="I17" s="4">
        <f t="shared" si="4"/>
        <v>1.0440568693362411</v>
      </c>
    </row>
    <row r="18" spans="1: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4">
        <f t="shared" si="0"/>
        <v>4.5854238607516695E-2</v>
      </c>
      <c r="E18" s="4">
        <f t="shared" si="1"/>
        <v>4.4538786050777466</v>
      </c>
      <c r="F18" s="4">
        <f t="shared" si="2"/>
        <v>3.742499149825333</v>
      </c>
      <c r="G18" s="4">
        <f t="shared" si="3"/>
        <v>1.9674370933858334</v>
      </c>
      <c r="I18" s="4">
        <f t="shared" si="4"/>
        <v>1.0458542386075167</v>
      </c>
    </row>
    <row r="19" spans="1: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4">
        <f t="shared" si="0"/>
        <v>4.3966930589981246E-2</v>
      </c>
      <c r="E19" s="4">
        <f t="shared" si="1"/>
        <v>3.445633355346529</v>
      </c>
      <c r="F19" s="4">
        <f t="shared" si="2"/>
        <v>3.8562846141937541</v>
      </c>
      <c r="G19" s="4">
        <f t="shared" si="3"/>
        <v>2.2199498049407347</v>
      </c>
      <c r="I19" s="4">
        <f t="shared" si="4"/>
        <v>1.0439669305899812</v>
      </c>
    </row>
    <row r="20" spans="1: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4">
        <f t="shared" si="0"/>
        <v>4.3519158252241397E-2</v>
      </c>
      <c r="E20" s="4">
        <f t="shared" si="1"/>
        <v>2.8642627797558498</v>
      </c>
      <c r="F20" s="4">
        <f t="shared" si="2"/>
        <v>3.4218207022274547</v>
      </c>
      <c r="G20" s="4">
        <f t="shared" si="3"/>
        <v>2.7884051467345472</v>
      </c>
      <c r="I20" s="4">
        <f t="shared" si="4"/>
        <v>1.0435191582522414</v>
      </c>
    </row>
    <row r="21" spans="1: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4">
        <f t="shared" si="0"/>
        <v>4.3714946495315932E-2</v>
      </c>
      <c r="E21" s="4">
        <f t="shared" si="1"/>
        <v>3.2247279793758397</v>
      </c>
      <c r="F21" s="4">
        <f t="shared" si="2"/>
        <v>3.6326197444304467</v>
      </c>
      <c r="G21" s="4">
        <f t="shared" si="3"/>
        <v>2.4118882908252064</v>
      </c>
      <c r="I21" s="4">
        <f t="shared" si="4"/>
        <v>1.0437149464953159</v>
      </c>
    </row>
    <row r="22" spans="1: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4">
        <f t="shared" si="0"/>
        <v>4.5631895402018063E-2</v>
      </c>
      <c r="E22" s="4">
        <f t="shared" si="1"/>
        <v>2.0840329034529166</v>
      </c>
      <c r="F22" s="4">
        <f t="shared" si="2"/>
        <v>3.7414613691397882</v>
      </c>
      <c r="G22" s="4">
        <f t="shared" si="3"/>
        <v>3.9543528027577963</v>
      </c>
      <c r="I22" s="4">
        <f t="shared" si="4"/>
        <v>1.0456318954020181</v>
      </c>
    </row>
    <row r="23" spans="1: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4">
        <f t="shared" si="0"/>
        <v>4.7002978749306701E-2</v>
      </c>
      <c r="E23" s="4">
        <f t="shared" si="1"/>
        <v>1.9901802300625246</v>
      </c>
      <c r="F23" s="4">
        <f t="shared" si="2"/>
        <v>3.7815134517301487</v>
      </c>
      <c r="G23" s="4">
        <f t="shared" si="3"/>
        <v>4.2902148561352664</v>
      </c>
      <c r="I23" s="4">
        <f t="shared" si="4"/>
        <v>1.0470029787493067</v>
      </c>
    </row>
    <row r="24" spans="1: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4">
        <f t="shared" si="0"/>
        <v>4.4021914355072855E-2</v>
      </c>
      <c r="E24" s="4">
        <f t="shared" si="1"/>
        <v>3.1490911161425168</v>
      </c>
      <c r="F24" s="4">
        <f t="shared" si="2"/>
        <v>3.6339704882426211</v>
      </c>
      <c r="G24" s="4">
        <f t="shared" si="3"/>
        <v>2.4553919321424815</v>
      </c>
      <c r="I24" s="4">
        <f t="shared" si="4"/>
        <v>1.0440219143550729</v>
      </c>
    </row>
    <row r="25" spans="1: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4">
        <f t="shared" si="0"/>
        <v>4.3975849328647509E-2</v>
      </c>
      <c r="E25" s="4">
        <f t="shared" si="1"/>
        <v>2.8546561481735555</v>
      </c>
      <c r="F25" s="4">
        <f t="shared" si="2"/>
        <v>3.4015530806171461</v>
      </c>
      <c r="G25" s="4">
        <f t="shared" si="3"/>
        <v>2.8112649890221255</v>
      </c>
      <c r="I25" s="4">
        <f t="shared" si="4"/>
        <v>1.0439758493286475</v>
      </c>
    </row>
    <row r="26" spans="1: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4">
        <f t="shared" si="0"/>
        <v>4.7042950638818137E-2</v>
      </c>
      <c r="E26" s="4">
        <f t="shared" si="1"/>
        <v>1.7888074528088038</v>
      </c>
      <c r="F26" s="4">
        <f t="shared" si="2"/>
        <v>3.8153843236889013</v>
      </c>
      <c r="G26" s="4">
        <f t="shared" si="3"/>
        <v>5.5906041200739001</v>
      </c>
      <c r="I26" s="4">
        <f t="shared" si="4"/>
        <v>1.0470429506388181</v>
      </c>
    </row>
    <row r="27" spans="1: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4">
        <f t="shared" si="0"/>
        <v>5.7064762648519007E-2</v>
      </c>
      <c r="E27" s="4">
        <f t="shared" si="1"/>
        <v>2.0466948281767325</v>
      </c>
      <c r="F27" s="4">
        <f t="shared" si="2"/>
        <v>4.0728440042745468</v>
      </c>
      <c r="G27" s="4">
        <f t="shared" si="3"/>
        <v>3.7611136580855211</v>
      </c>
      <c r="I27" s="4">
        <f t="shared" si="4"/>
        <v>1.057064762648519</v>
      </c>
    </row>
    <row r="28" spans="1: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4">
        <f t="shared" si="0"/>
        <v>5.595682787345857E-2</v>
      </c>
      <c r="E28" s="4">
        <f t="shared" si="1"/>
        <v>2.1639543617439823</v>
      </c>
      <c r="F28" s="4">
        <f t="shared" si="2"/>
        <v>3.8361601623181047</v>
      </c>
      <c r="G28" s="4">
        <f t="shared" si="3"/>
        <v>3.6074292698923767</v>
      </c>
      <c r="I28" s="4">
        <f t="shared" si="4"/>
        <v>1.0559568278734586</v>
      </c>
    </row>
    <row r="29" spans="1: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4">
        <f t="shared" si="0"/>
        <v>5.5019633932628098E-2</v>
      </c>
      <c r="E29" s="4">
        <f t="shared" si="1"/>
        <v>2.2599400434547441</v>
      </c>
      <c r="F29" s="4">
        <f t="shared" si="2"/>
        <v>3.7972242332753123</v>
      </c>
      <c r="G29" s="4">
        <f t="shared" si="3"/>
        <v>3.3995090603193874</v>
      </c>
      <c r="I29" s="4">
        <f t="shared" si="4"/>
        <v>1.0550196339326281</v>
      </c>
    </row>
    <row r="30" spans="1: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4">
        <f t="shared" si="0"/>
        <v>6.2304668836620003E-2</v>
      </c>
      <c r="E30" s="4">
        <f t="shared" si="1"/>
        <v>9.7237321074213181</v>
      </c>
      <c r="F30" s="4">
        <f t="shared" si="2"/>
        <v>5.3191476834022291</v>
      </c>
      <c r="G30" s="4">
        <f t="shared" si="3"/>
        <v>1.4101214312832904</v>
      </c>
      <c r="I30" s="4">
        <f t="shared" si="4"/>
        <v>1.06230466883662</v>
      </c>
    </row>
    <row r="31" spans="1: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4">
        <f t="shared" si="0"/>
        <v>5.5891003251262283E-2</v>
      </c>
      <c r="E31" s="4">
        <f t="shared" si="1"/>
        <v>2.0666185722770285</v>
      </c>
      <c r="F31" s="4">
        <f t="shared" si="2"/>
        <v>3.8128858017901961</v>
      </c>
      <c r="G31" s="4">
        <f t="shared" si="3"/>
        <v>3.9393462076455572</v>
      </c>
      <c r="I31" s="4">
        <f t="shared" si="4"/>
        <v>1.0558910032512623</v>
      </c>
    </row>
    <row r="32" spans="1: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4">
        <f t="shared" si="0"/>
        <v>5.7106212071197371E-2</v>
      </c>
      <c r="E32" s="4">
        <f t="shared" si="1"/>
        <v>4.0150788579670911</v>
      </c>
      <c r="F32" s="4">
        <f t="shared" si="2"/>
        <v>3.5439702035106921</v>
      </c>
      <c r="G32" s="4">
        <f t="shared" si="3"/>
        <v>2.1332447085634385</v>
      </c>
      <c r="I32" s="4">
        <f t="shared" si="4"/>
        <v>1.0571062120711974</v>
      </c>
    </row>
    <row r="33" spans="1: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4">
        <f t="shared" si="0"/>
        <v>5.5452518838319032E-2</v>
      </c>
      <c r="E33" s="4">
        <f t="shared" si="1"/>
        <v>2.7754363438025544</v>
      </c>
      <c r="F33" s="4">
        <f t="shared" si="2"/>
        <v>3.616622430508512</v>
      </c>
      <c r="G33" s="4">
        <f t="shared" si="3"/>
        <v>2.7533402284403441</v>
      </c>
      <c r="I33" s="4">
        <f t="shared" si="4"/>
        <v>1.055452518838319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4">
        <f t="shared" si="0"/>
        <v>5.5163360756973479E-2</v>
      </c>
      <c r="E34" s="4">
        <f t="shared" si="1"/>
        <v>2.9519853366007207</v>
      </c>
      <c r="F34" s="4">
        <f t="shared" si="2"/>
        <v>3.7064952283273502</v>
      </c>
      <c r="G34" s="4">
        <f t="shared" si="3"/>
        <v>2.5546159084835476</v>
      </c>
      <c r="I34" s="4">
        <f t="shared" si="4"/>
        <v>1.0551633607569735</v>
      </c>
    </row>
    <row r="35" spans="1: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4">
        <f t="shared" si="0"/>
        <v>2.1628345572007657E-2</v>
      </c>
      <c r="E35" s="4">
        <f t="shared" si="1"/>
        <v>2.8993639959668038</v>
      </c>
      <c r="F35" s="4">
        <f t="shared" si="2"/>
        <v>3.6011271133375078</v>
      </c>
      <c r="G35" s="4">
        <f t="shared" si="3"/>
        <v>2.6496668556847185</v>
      </c>
      <c r="I35" s="4">
        <f t="shared" si="4"/>
        <v>1.0216283455720077</v>
      </c>
    </row>
    <row r="36" spans="1: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4">
        <f t="shared" si="0"/>
        <v>3.2793496873459338E-2</v>
      </c>
      <c r="E36" s="4">
        <f t="shared" si="1"/>
        <v>2.8671281256959236</v>
      </c>
      <c r="F36" s="4">
        <f t="shared" si="2"/>
        <v>3.2516077286511211</v>
      </c>
      <c r="G36" s="4">
        <f t="shared" si="3"/>
        <v>2.9096938954018903</v>
      </c>
      <c r="I36" s="4">
        <f t="shared" si="4"/>
        <v>1.0327934968734593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4">
        <f t="shared" si="0"/>
        <v>4.8712144217762043E-2</v>
      </c>
      <c r="E37" s="4">
        <f t="shared" si="1"/>
        <v>1.9072934857965267</v>
      </c>
      <c r="F37" s="4">
        <f t="shared" si="2"/>
        <v>3.7784113628066263</v>
      </c>
      <c r="G37" s="4">
        <f t="shared" si="3"/>
        <v>4.7385427113766179</v>
      </c>
      <c r="I37" s="4">
        <f t="shared" si="4"/>
        <v>1.048712144217762</v>
      </c>
    </row>
    <row r="38" spans="1: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4">
        <f t="shared" si="0"/>
        <v>4.4022008867116824E-2</v>
      </c>
      <c r="E38" s="4">
        <f t="shared" si="1"/>
        <v>2.1561254929808653</v>
      </c>
      <c r="F38" s="4">
        <f t="shared" si="2"/>
        <v>3.5453210539761533</v>
      </c>
      <c r="G38" s="4">
        <f t="shared" si="3"/>
        <v>3.9347894994092054</v>
      </c>
      <c r="I38" s="4">
        <f t="shared" si="4"/>
        <v>1.0440220088671168</v>
      </c>
    </row>
    <row r="39" spans="1: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4">
        <f t="shared" si="0"/>
        <v>4.3693096797705167E-2</v>
      </c>
      <c r="E39" s="4">
        <f t="shared" si="1"/>
        <v>3.3234400322977313</v>
      </c>
      <c r="F39" s="4">
        <f t="shared" si="2"/>
        <v>2.9734221194617771</v>
      </c>
      <c r="G39" s="4">
        <f t="shared" si="3"/>
        <v>2.7563842167827404</v>
      </c>
      <c r="I39" s="4">
        <f t="shared" si="4"/>
        <v>1.0436930967977052</v>
      </c>
    </row>
    <row r="40" spans="1: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4">
        <f t="shared" si="0"/>
        <v>4.54363902639765E-2</v>
      </c>
      <c r="E40" s="4">
        <f t="shared" si="1"/>
        <v>2.0943927128927045</v>
      </c>
      <c r="F40" s="4">
        <f t="shared" si="2"/>
        <v>3.5068666937058453</v>
      </c>
      <c r="G40" s="4">
        <f t="shared" si="3"/>
        <v>4.212658557726626</v>
      </c>
      <c r="I40" s="4">
        <f t="shared" si="4"/>
        <v>1.0454363902639765</v>
      </c>
    </row>
    <row r="41" spans="1: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4">
        <f t="shared" si="0"/>
        <v>4.385884851854005E-2</v>
      </c>
      <c r="E41" s="4">
        <f t="shared" si="1"/>
        <v>3.0502113228557688</v>
      </c>
      <c r="F41" s="4">
        <f t="shared" si="2"/>
        <v>3.4121227563558119</v>
      </c>
      <c r="G41" s="4">
        <f t="shared" si="3"/>
        <v>2.6379574505340573</v>
      </c>
      <c r="I41" s="4">
        <f t="shared" si="4"/>
        <v>1.0438588485185401</v>
      </c>
    </row>
    <row r="42" spans="1: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4">
        <f t="shared" si="0"/>
        <v>5.5004069403154832E-2</v>
      </c>
      <c r="E42" s="4">
        <f t="shared" si="1"/>
        <v>2.5542694403723814</v>
      </c>
      <c r="F42" s="4">
        <f t="shared" si="2"/>
        <v>3.2980581981687327</v>
      </c>
      <c r="G42" s="4">
        <f t="shared" si="3"/>
        <v>3.2755750564737718</v>
      </c>
      <c r="I42" s="4">
        <f t="shared" si="4"/>
        <v>1.0550040694031548</v>
      </c>
    </row>
    <row r="43" spans="1: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4">
        <f t="shared" si="0"/>
        <v>2.6558554443133264E-2</v>
      </c>
      <c r="E43" s="4">
        <f t="shared" si="1"/>
        <v>2.4625391898507405</v>
      </c>
      <c r="F43" s="4">
        <f t="shared" si="2"/>
        <v>3.3674847237454957</v>
      </c>
      <c r="G43" s="4">
        <f t="shared" si="3"/>
        <v>3.3674847237454957</v>
      </c>
      <c r="I43" s="4">
        <f t="shared" si="4"/>
        <v>1.0265585544431333</v>
      </c>
    </row>
    <row r="44" spans="1: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4">
        <f t="shared" si="0"/>
        <v>5.8360140669254434E-2</v>
      </c>
      <c r="E44" s="4">
        <f t="shared" si="1"/>
        <v>169.07733284349666</v>
      </c>
      <c r="F44" s="4">
        <f t="shared" si="2"/>
        <v>11.413831159168687</v>
      </c>
      <c r="G44" s="4">
        <f t="shared" si="3"/>
        <v>1.1031773711631185</v>
      </c>
      <c r="I44" s="4">
        <f t="shared" si="4"/>
        <v>1.0583601406692544</v>
      </c>
    </row>
    <row r="45" spans="1: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4">
        <f t="shared" si="0"/>
        <v>2.9551767393934059E-2</v>
      </c>
      <c r="E45" s="4">
        <f t="shared" si="1"/>
        <v>2.0610103761498602</v>
      </c>
      <c r="F45" s="4">
        <f t="shared" si="2"/>
        <v>3.5178187978960227</v>
      </c>
      <c r="G45" s="4">
        <f t="shared" si="3"/>
        <v>4.3377544575620668</v>
      </c>
      <c r="I45" s="4">
        <f t="shared" si="4"/>
        <v>1.0295517673939341</v>
      </c>
    </row>
    <row r="46" spans="1: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4">
        <f t="shared" si="0"/>
        <v>5.8103811968204244E-2</v>
      </c>
      <c r="E46" s="4">
        <f t="shared" si="1"/>
        <v>4.441861449037642</v>
      </c>
      <c r="F46" s="4">
        <f t="shared" si="2"/>
        <v>3.8121058247166406</v>
      </c>
      <c r="G46" s="4">
        <f t="shared" si="3"/>
        <v>1.951040753865749</v>
      </c>
      <c r="I46" s="4">
        <f t="shared" si="4"/>
        <v>1.0581038119682042</v>
      </c>
    </row>
    <row r="47" spans="1: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4">
        <f t="shared" si="0"/>
        <v>5.5024725504986938E-2</v>
      </c>
      <c r="E47" s="4">
        <f t="shared" si="1"/>
        <v>3.0740756645338605</v>
      </c>
      <c r="F47" s="4">
        <f t="shared" si="2"/>
        <v>3.4899570982839312</v>
      </c>
      <c r="G47" s="4">
        <f t="shared" si="3"/>
        <v>2.5762406880915534</v>
      </c>
      <c r="I47" s="4">
        <f t="shared" si="4"/>
        <v>1.0550247255049869</v>
      </c>
    </row>
    <row r="48" spans="1: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4">
        <f t="shared" si="0"/>
        <v>5.4663470134826087E-2</v>
      </c>
      <c r="E48" s="4">
        <f t="shared" si="1"/>
        <v>2.2484956123842137</v>
      </c>
      <c r="F48" s="4">
        <f t="shared" si="2"/>
        <v>3.3643271236444612</v>
      </c>
      <c r="G48" s="4">
        <f t="shared" si="3"/>
        <v>3.8756394545711532</v>
      </c>
      <c r="I48" s="4">
        <f t="shared" si="4"/>
        <v>1.0546634701348261</v>
      </c>
    </row>
    <row r="49" spans="1: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4">
        <f t="shared" si="0"/>
        <v>5.5044325344659084E-2</v>
      </c>
      <c r="E49" s="4">
        <f t="shared" si="1"/>
        <v>2.9405292893250077</v>
      </c>
      <c r="F49" s="4">
        <f t="shared" si="2"/>
        <v>3.388319945178361</v>
      </c>
      <c r="G49" s="4">
        <f t="shared" si="3"/>
        <v>2.7412757569224135</v>
      </c>
      <c r="I49" s="4">
        <f t="shared" si="4"/>
        <v>1.0550443253446591</v>
      </c>
    </row>
    <row r="50" spans="1: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4">
        <f t="shared" si="0"/>
        <v>5.7965387574326011E-2</v>
      </c>
      <c r="E50" s="4">
        <f t="shared" si="1"/>
        <v>4.5709387290075911</v>
      </c>
      <c r="F50" s="4">
        <f t="shared" si="2"/>
        <v>3.8460382715138999</v>
      </c>
      <c r="G50" s="4">
        <f t="shared" si="3"/>
        <v>1.9185802701882491</v>
      </c>
      <c r="I50" s="4">
        <f t="shared" si="4"/>
        <v>1.057965387574326</v>
      </c>
    </row>
    <row r="51" spans="1: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4">
        <f t="shared" si="0"/>
        <v>6.5691271218033309E-2</v>
      </c>
      <c r="E51" s="4">
        <f t="shared" si="1"/>
        <v>1.6688335858418442</v>
      </c>
      <c r="F51" s="4">
        <f t="shared" si="2"/>
        <v>4.6011417593775237</v>
      </c>
      <c r="G51" s="4">
        <f t="shared" si="3"/>
        <v>5.4513226733500302</v>
      </c>
      <c r="I51" s="4">
        <f t="shared" si="4"/>
        <v>1.0656912712180333</v>
      </c>
    </row>
    <row r="52" spans="1: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4">
        <f t="shared" si="0"/>
        <v>6.3926083922528854E-2</v>
      </c>
      <c r="E52" s="4">
        <f t="shared" si="1"/>
        <v>4.757989914071227</v>
      </c>
      <c r="F52" s="4">
        <f t="shared" si="2"/>
        <v>4.2297021983580763</v>
      </c>
      <c r="G52" s="4">
        <f t="shared" si="3"/>
        <v>1.8069983088114294</v>
      </c>
      <c r="I52" s="4">
        <f t="shared" si="4"/>
        <v>1.0639260839225289</v>
      </c>
    </row>
    <row r="53" spans="1: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4">
        <f t="shared" si="0"/>
        <v>9.0363815632220623E-2</v>
      </c>
      <c r="E53" s="4">
        <f t="shared" si="1"/>
        <v>1.7141613328648029</v>
      </c>
      <c r="F53" s="4">
        <f t="shared" si="2"/>
        <v>4.3422492269768851</v>
      </c>
      <c r="G53" s="4">
        <f t="shared" si="3"/>
        <v>5.3668527039246001</v>
      </c>
      <c r="I53" s="4">
        <f t="shared" si="4"/>
        <v>1.0903638156322206</v>
      </c>
    </row>
    <row r="54" spans="1: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4">
        <f t="shared" si="0"/>
        <v>6.584515264995594E-2</v>
      </c>
      <c r="E54" s="4">
        <f t="shared" si="1"/>
        <v>1.8307191354818662</v>
      </c>
      <c r="F54" s="4">
        <f t="shared" si="2"/>
        <v>4.3249569791177604</v>
      </c>
      <c r="G54" s="4">
        <f t="shared" si="3"/>
        <v>4.4933643352377652</v>
      </c>
      <c r="I54" s="4">
        <f t="shared" si="4"/>
        <v>1.0658451526499559</v>
      </c>
    </row>
    <row r="55" spans="1: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4">
        <f t="shared" si="0"/>
        <v>6.6351315982662085E-2</v>
      </c>
      <c r="E55" s="4">
        <f t="shared" si="1"/>
        <v>1.712494442946368</v>
      </c>
      <c r="F55" s="4">
        <f t="shared" si="2"/>
        <v>4.4364067175803115</v>
      </c>
      <c r="G55" s="4">
        <f t="shared" si="3"/>
        <v>5.2452453234519405</v>
      </c>
      <c r="I55" s="4">
        <f t="shared" si="4"/>
        <v>1.0663513159826621</v>
      </c>
    </row>
    <row r="56" spans="1: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4">
        <f t="shared" si="0"/>
        <v>6.4852868650336903E-2</v>
      </c>
      <c r="E56" s="4">
        <f t="shared" si="1"/>
        <v>5.1326114470538586</v>
      </c>
      <c r="F56" s="4">
        <f t="shared" si="2"/>
        <v>4.3187788427405041</v>
      </c>
      <c r="G56" s="4">
        <f t="shared" si="3"/>
        <v>1.7433129537638516</v>
      </c>
      <c r="I56" s="4">
        <f t="shared" si="4"/>
        <v>1.0648528686503369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4">
        <f t="shared" si="0"/>
        <v>6.4474688604726715E-2</v>
      </c>
      <c r="E57" s="4">
        <f t="shared" si="1"/>
        <v>2.9114459764166387</v>
      </c>
      <c r="F57" s="4">
        <f t="shared" si="2"/>
        <v>3.5171781746606601</v>
      </c>
      <c r="G57" s="4">
        <f t="shared" si="3"/>
        <v>2.6866609801349686</v>
      </c>
      <c r="I57" s="4">
        <f t="shared" si="4"/>
        <v>1.0644746886047267</v>
      </c>
    </row>
    <row r="58" spans="1: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4">
        <f t="shared" si="0"/>
        <v>6.5329410597127158E-2</v>
      </c>
      <c r="E58" s="4">
        <f t="shared" si="1"/>
        <v>3.509116733681696</v>
      </c>
      <c r="F58" s="4">
        <f t="shared" si="2"/>
        <v>3.8709341579272301</v>
      </c>
      <c r="G58" s="4">
        <f t="shared" si="3"/>
        <v>2.1896574933013837</v>
      </c>
      <c r="I58" s="4">
        <f t="shared" si="4"/>
        <v>1.0653294105971272</v>
      </c>
    </row>
    <row r="59" spans="1: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4">
        <f t="shared" si="0"/>
        <v>6.4405767658028967E-2</v>
      </c>
      <c r="E59" s="4">
        <f t="shared" si="1"/>
        <v>1.8399156979416753</v>
      </c>
      <c r="F59" s="4">
        <f t="shared" si="2"/>
        <v>4.1494016567620786</v>
      </c>
      <c r="G59" s="4">
        <f t="shared" si="3"/>
        <v>4.640409226678198</v>
      </c>
      <c r="I59" s="4">
        <f t="shared" si="4"/>
        <v>1.064405767658029</v>
      </c>
    </row>
    <row r="60" spans="1: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4">
        <f t="shared" si="0"/>
        <v>3.281036241930102E-2</v>
      </c>
      <c r="E60" s="4">
        <f t="shared" si="1"/>
        <v>2.2752421238188765</v>
      </c>
      <c r="F60" s="4">
        <f t="shared" si="2"/>
        <v>3.4235611088194902</v>
      </c>
      <c r="G60" s="4">
        <f t="shared" si="3"/>
        <v>3.7258820654737215</v>
      </c>
      <c r="I60" s="4">
        <f t="shared" si="4"/>
        <v>1.032810362419301</v>
      </c>
    </row>
    <row r="61" spans="1: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4">
        <f t="shared" si="0"/>
        <v>3.7135296796608097E-2</v>
      </c>
      <c r="E61" s="4">
        <f t="shared" si="1"/>
        <v>1.9247927227256985</v>
      </c>
      <c r="F61" s="4">
        <f t="shared" si="2"/>
        <v>3.5820883900745542</v>
      </c>
      <c r="G61" s="4">
        <f t="shared" si="3"/>
        <v>4.9677893158401165</v>
      </c>
      <c r="I61" s="4">
        <f t="shared" si="4"/>
        <v>1.0371352967966081</v>
      </c>
    </row>
    <row r="62" spans="1: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4">
        <f t="shared" si="0"/>
        <v>3.6324786324786418E-2</v>
      </c>
      <c r="E62" s="4">
        <f t="shared" si="1"/>
        <v>4.9162038155035015</v>
      </c>
      <c r="F62" s="4">
        <f t="shared" si="2"/>
        <v>3.9503250218298254</v>
      </c>
      <c r="G62" s="4">
        <f t="shared" si="3"/>
        <v>1.8401048492791614</v>
      </c>
      <c r="I62" s="4">
        <f t="shared" si="4"/>
        <v>1.0363247863247864</v>
      </c>
    </row>
    <row r="63" spans="1: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4">
        <f t="shared" si="0"/>
        <v>3.7910211832663299E-2</v>
      </c>
      <c r="E63" s="4">
        <f t="shared" si="1"/>
        <v>1.373430162783827</v>
      </c>
      <c r="F63" s="4">
        <f t="shared" si="2"/>
        <v>5.7379210118517969</v>
      </c>
      <c r="G63" s="4">
        <f t="shared" si="3"/>
        <v>10.24413348050401</v>
      </c>
      <c r="I63" s="4">
        <f t="shared" si="4"/>
        <v>1.0379102118326633</v>
      </c>
    </row>
    <row r="64" spans="1: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4">
        <f t="shared" si="0"/>
        <v>3.9408437367620897E-2</v>
      </c>
      <c r="E64" s="4">
        <f t="shared" si="1"/>
        <v>2.2230777753157547</v>
      </c>
      <c r="F64" s="4">
        <f t="shared" si="2"/>
        <v>3.5918373435565432</v>
      </c>
      <c r="G64" s="4">
        <f t="shared" si="3"/>
        <v>3.6796613536684131</v>
      </c>
      <c r="I64" s="4">
        <f t="shared" si="4"/>
        <v>1.0394084373676209</v>
      </c>
    </row>
    <row r="65" spans="1: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4">
        <f t="shared" si="0"/>
        <v>4.3944427665357999E-2</v>
      </c>
      <c r="E65" s="4">
        <f t="shared" si="1"/>
        <v>1.7960401410360727</v>
      </c>
      <c r="F65" s="4">
        <f t="shared" si="2"/>
        <v>3.622538293216631</v>
      </c>
      <c r="G65" s="4">
        <f t="shared" si="3"/>
        <v>5.9819331526648609</v>
      </c>
      <c r="I65" s="4">
        <f t="shared" si="4"/>
        <v>1.043944427665358</v>
      </c>
    </row>
    <row r="66" spans="1: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4">
        <f t="shared" si="0"/>
        <v>4.3783774053840041E-2</v>
      </c>
      <c r="E66" s="4">
        <f t="shared" si="1"/>
        <v>1.5126737456449368</v>
      </c>
      <c r="F66" s="4">
        <f t="shared" si="2"/>
        <v>4.3157240917883728</v>
      </c>
      <c r="G66" s="4">
        <f t="shared" si="3"/>
        <v>9.3276544315400685</v>
      </c>
      <c r="I66" s="4">
        <f t="shared" si="4"/>
        <v>1.04378377405384</v>
      </c>
    </row>
    <row r="67" spans="1: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4">
        <f t="shared" ref="D67:D130" si="5">IF(A67="","",((1/A67)+(1/B67)+(1/C67))-1)</f>
        <v>4.1227835649666256E-2</v>
      </c>
      <c r="E67" s="4">
        <f t="shared" ref="E67:E130" si="6">IF(A67="","",(3*A67)/(3-($D67*A67)))</f>
        <v>1.7826264208807991</v>
      </c>
      <c r="F67" s="4">
        <f t="shared" ref="F67:F130" si="7">IF(B67="","",(3*B67)/(3-($D67*B67)))</f>
        <v>3.5336526488988667</v>
      </c>
      <c r="G67" s="4">
        <f t="shared" ref="G67:G130" si="8">IF(C67="","",(3*C67)/(3-($D67*C67)))</f>
        <v>6.40874973604424</v>
      </c>
      <c r="I67" s="4">
        <f t="shared" ref="I67:I130" si="9">IF(A67="","",D67+1)</f>
        <v>1.0412278356496663</v>
      </c>
    </row>
    <row r="68" spans="1: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4">
        <f t="shared" si="5"/>
        <v>2.6740128064088875E-2</v>
      </c>
      <c r="E68" s="4">
        <f t="shared" si="6"/>
        <v>2.181613457919116</v>
      </c>
      <c r="F68" s="4">
        <f t="shared" si="7"/>
        <v>3.7086739309820138</v>
      </c>
      <c r="G68" s="4">
        <f t="shared" si="8"/>
        <v>3.6766665818264337</v>
      </c>
      <c r="I68" s="4">
        <f t="shared" si="9"/>
        <v>1.0267401280640889</v>
      </c>
    </row>
    <row r="69" spans="1: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4">
        <f t="shared" si="5"/>
        <v>2.775077660980152E-2</v>
      </c>
      <c r="E69" s="4">
        <f t="shared" si="6"/>
        <v>3.2551507183036743</v>
      </c>
      <c r="F69" s="4">
        <f t="shared" si="7"/>
        <v>3.8525706666501671</v>
      </c>
      <c r="G69" s="4">
        <f t="shared" si="8"/>
        <v>2.3082554302041403</v>
      </c>
      <c r="I69" s="4">
        <f t="shared" si="9"/>
        <v>1.0277507766098015</v>
      </c>
    </row>
    <row r="70" spans="1: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4">
        <f t="shared" si="5"/>
        <v>2.7323672085509898E-2</v>
      </c>
      <c r="E70" s="4">
        <f t="shared" si="6"/>
        <v>2.3805178873479589</v>
      </c>
      <c r="F70" s="4">
        <f t="shared" si="7"/>
        <v>3.8290354132435009</v>
      </c>
      <c r="G70" s="4">
        <f t="shared" si="8"/>
        <v>3.1371470159537549</v>
      </c>
      <c r="I70" s="4">
        <f t="shared" si="9"/>
        <v>1.0273236720855099</v>
      </c>
    </row>
    <row r="71" spans="1: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4">
        <f t="shared" si="5"/>
        <v>3.2515769357874591E-2</v>
      </c>
      <c r="E71" s="4">
        <f t="shared" si="6"/>
        <v>1.742291612774018</v>
      </c>
      <c r="F71" s="4">
        <f t="shared" si="7"/>
        <v>4.2578257234333261</v>
      </c>
      <c r="G71" s="4">
        <f t="shared" si="8"/>
        <v>5.2306285542500692</v>
      </c>
      <c r="I71" s="4">
        <f t="shared" si="9"/>
        <v>1.0325157693578746</v>
      </c>
    </row>
    <row r="72" spans="1: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4">
        <f t="shared" si="5"/>
        <v>2.1915324596067709E-2</v>
      </c>
      <c r="E72" s="4">
        <f t="shared" si="6"/>
        <v>2.9314599951155662</v>
      </c>
      <c r="F72" s="4">
        <f t="shared" si="7"/>
        <v>3.4971145895686471</v>
      </c>
      <c r="G72" s="4">
        <f t="shared" si="8"/>
        <v>2.6815184986842451</v>
      </c>
      <c r="I72" s="4">
        <f t="shared" si="9"/>
        <v>1.0219153245960677</v>
      </c>
    </row>
    <row r="73" spans="1: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4">
        <f t="shared" si="5"/>
        <v>2.2113760128372295E-2</v>
      </c>
      <c r="E73" s="4">
        <f t="shared" si="6"/>
        <v>3.6664849240689326</v>
      </c>
      <c r="F73" s="4">
        <f t="shared" si="7"/>
        <v>3.6243063519276233</v>
      </c>
      <c r="G73" s="4">
        <f t="shared" si="8"/>
        <v>2.2156032652470468</v>
      </c>
      <c r="I73" s="4">
        <f t="shared" si="9"/>
        <v>1.0221137601283723</v>
      </c>
    </row>
    <row r="74" spans="1: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4">
        <f t="shared" si="5"/>
        <v>2.1494501466909233E-2</v>
      </c>
      <c r="E74" s="4">
        <f t="shared" si="6"/>
        <v>3.0972393519518366</v>
      </c>
      <c r="F74" s="4">
        <f t="shared" si="7"/>
        <v>3.5374408568394058</v>
      </c>
      <c r="G74" s="4">
        <f t="shared" si="8"/>
        <v>2.5352296020114919</v>
      </c>
      <c r="I74" s="4">
        <f t="shared" si="9"/>
        <v>1.0214945014669092</v>
      </c>
    </row>
    <row r="75" spans="1: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4">
        <f t="shared" si="5"/>
        <v>2.2034368070953381E-2</v>
      </c>
      <c r="E75" s="4">
        <f t="shared" si="6"/>
        <v>2.5052655942599236</v>
      </c>
      <c r="F75" s="4">
        <f t="shared" si="7"/>
        <v>3.2770208900999096</v>
      </c>
      <c r="G75" s="4">
        <f t="shared" si="8"/>
        <v>3.3819715669426644</v>
      </c>
      <c r="I75" s="4">
        <f t="shared" si="9"/>
        <v>1.0220343680709534</v>
      </c>
    </row>
    <row r="76" spans="1: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4">
        <f t="shared" si="5"/>
        <v>2.1706918141640941E-2</v>
      </c>
      <c r="E76" s="4">
        <f t="shared" si="6"/>
        <v>5.1123668267037612</v>
      </c>
      <c r="F76" s="4">
        <f t="shared" si="7"/>
        <v>4.0026614599077304</v>
      </c>
      <c r="G76" s="4">
        <f t="shared" si="8"/>
        <v>1.803224518562492</v>
      </c>
      <c r="I76" s="4">
        <f t="shared" si="9"/>
        <v>1.0217069181416409</v>
      </c>
    </row>
    <row r="77" spans="1: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4">
        <f t="shared" si="5"/>
        <v>2.105617328316356E-2</v>
      </c>
      <c r="E77" s="4">
        <f t="shared" si="6"/>
        <v>3.8197318811161676</v>
      </c>
      <c r="F77" s="4">
        <f t="shared" si="7"/>
        <v>3.3468134822451545</v>
      </c>
      <c r="G77" s="4">
        <f t="shared" si="8"/>
        <v>2.2757796777323134</v>
      </c>
      <c r="I77" s="4">
        <f t="shared" si="9"/>
        <v>1.0210561732831636</v>
      </c>
    </row>
    <row r="78" spans="1: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4">
        <f t="shared" si="5"/>
        <v>3.4220457696210627E-2</v>
      </c>
      <c r="E78" s="4">
        <f t="shared" si="6"/>
        <v>3.8957543581971623</v>
      </c>
      <c r="F78" s="4">
        <f t="shared" si="7"/>
        <v>4.3782581362973945</v>
      </c>
      <c r="G78" s="4">
        <f t="shared" si="8"/>
        <v>1.9420908506036776</v>
      </c>
      <c r="I78" s="4">
        <f t="shared" si="9"/>
        <v>1.0342204576962106</v>
      </c>
    </row>
    <row r="79" spans="1: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4">
        <f t="shared" si="5"/>
        <v>5.7771593485879125E-2</v>
      </c>
      <c r="E79" s="4">
        <f t="shared" si="6"/>
        <v>2.0584886311397148</v>
      </c>
      <c r="F79" s="4">
        <f t="shared" si="7"/>
        <v>3.5924463095531962</v>
      </c>
      <c r="G79" s="4">
        <f t="shared" si="8"/>
        <v>4.2400757520576873</v>
      </c>
      <c r="I79" s="4">
        <f t="shared" si="9"/>
        <v>1.0577715934858791</v>
      </c>
    </row>
    <row r="80" spans="1: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4">
        <f t="shared" si="5"/>
        <v>5.5608488573998915E-2</v>
      </c>
      <c r="E80" s="4">
        <f t="shared" si="6"/>
        <v>4.0763736338215057</v>
      </c>
      <c r="F80" s="4">
        <f t="shared" si="7"/>
        <v>3.5036675788496905</v>
      </c>
      <c r="G80" s="4">
        <f t="shared" si="8"/>
        <v>2.1309752123438499</v>
      </c>
      <c r="I80" s="4">
        <f t="shared" si="9"/>
        <v>1.0556084885739989</v>
      </c>
    </row>
    <row r="81" spans="1: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4">
        <f t="shared" si="5"/>
        <v>5.5368749900647662E-2</v>
      </c>
      <c r="E81" s="4">
        <f t="shared" si="6"/>
        <v>2.4019617759813401</v>
      </c>
      <c r="F81" s="4">
        <f t="shared" si="7"/>
        <v>3.5253652220335634</v>
      </c>
      <c r="G81" s="4">
        <f t="shared" si="8"/>
        <v>3.333165701622371</v>
      </c>
      <c r="I81" s="4">
        <f t="shared" si="9"/>
        <v>1.0553687499006477</v>
      </c>
    </row>
    <row r="82" spans="1: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4">
        <f t="shared" si="5"/>
        <v>6.4659419247508065E-2</v>
      </c>
      <c r="E82" s="4">
        <f t="shared" si="6"/>
        <v>1.2951729550617357</v>
      </c>
      <c r="F82" s="4">
        <f t="shared" si="7"/>
        <v>6.5113404307788505</v>
      </c>
      <c r="G82" s="4">
        <f t="shared" si="8"/>
        <v>13.45457930412417</v>
      </c>
      <c r="I82" s="4">
        <f t="shared" si="9"/>
        <v>1.0646594192475081</v>
      </c>
    </row>
    <row r="83" spans="1: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4">
        <f t="shared" si="5"/>
        <v>3.2311892737358683E-2</v>
      </c>
      <c r="E83" s="4">
        <f t="shared" si="6"/>
        <v>2.6960808483259227</v>
      </c>
      <c r="F83" s="4">
        <f t="shared" si="7"/>
        <v>4.114608711203493</v>
      </c>
      <c r="G83" s="4">
        <f t="shared" si="8"/>
        <v>2.5903060609424049</v>
      </c>
      <c r="I83" s="4">
        <f t="shared" si="9"/>
        <v>1.0323118927373587</v>
      </c>
    </row>
    <row r="84" spans="1: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4">
        <f t="shared" si="5"/>
        <v>3.9816306426547543E-2</v>
      </c>
      <c r="E84" s="4">
        <f t="shared" si="6"/>
        <v>6.8629276487487019</v>
      </c>
      <c r="F84" s="4">
        <f t="shared" si="7"/>
        <v>4.4143084251126501</v>
      </c>
      <c r="G84" s="4">
        <f t="shared" si="8"/>
        <v>1.5929818600124983</v>
      </c>
      <c r="I84" s="4">
        <f t="shared" si="9"/>
        <v>1.0398163064265475</v>
      </c>
    </row>
    <row r="85" spans="1: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4">
        <f t="shared" si="5"/>
        <v>3.6258478315867704E-2</v>
      </c>
      <c r="E85" s="4">
        <f t="shared" si="6"/>
        <v>1.4862256294827558</v>
      </c>
      <c r="F85" s="4">
        <f t="shared" si="7"/>
        <v>5.0505592757882187</v>
      </c>
      <c r="G85" s="4">
        <f t="shared" si="8"/>
        <v>7.7425282070046686</v>
      </c>
      <c r="I85" s="4">
        <f t="shared" si="9"/>
        <v>1.0362584783158677</v>
      </c>
    </row>
    <row r="86" spans="1: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4">
        <f t="shared" si="5"/>
        <v>3.2551098568593284E-2</v>
      </c>
      <c r="E86" s="4">
        <f t="shared" si="6"/>
        <v>2.2433061173378448</v>
      </c>
      <c r="F86" s="4">
        <f t="shared" si="7"/>
        <v>3.4440663450006661</v>
      </c>
      <c r="G86" s="4">
        <f t="shared" si="8"/>
        <v>3.7896744542671943</v>
      </c>
      <c r="I86" s="4">
        <f t="shared" si="9"/>
        <v>1.0325510985685933</v>
      </c>
    </row>
    <row r="87" spans="1: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4">
        <f t="shared" si="5"/>
        <v>3.3331428209528724E-2</v>
      </c>
      <c r="E87" s="4">
        <f t="shared" si="6"/>
        <v>3.5010888336860631</v>
      </c>
      <c r="F87" s="4">
        <f t="shared" si="7"/>
        <v>3.5334793691108861</v>
      </c>
      <c r="G87" s="4">
        <f t="shared" si="8"/>
        <v>2.3182094889779084</v>
      </c>
      <c r="I87" s="4">
        <f t="shared" si="9"/>
        <v>1.0333314282095287</v>
      </c>
    </row>
    <row r="88" spans="1: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4">
        <f t="shared" si="5"/>
        <v>3.7697722737600747E-2</v>
      </c>
      <c r="E88" s="4">
        <f t="shared" si="6"/>
        <v>1.4665368477459857</v>
      </c>
      <c r="F88" s="4">
        <f t="shared" si="7"/>
        <v>5.085458243825193</v>
      </c>
      <c r="G88" s="4">
        <f t="shared" si="8"/>
        <v>8.2316484798015086</v>
      </c>
      <c r="I88" s="4">
        <f t="shared" si="9"/>
        <v>1.0376977227376007</v>
      </c>
    </row>
    <row r="89" spans="1: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4">
        <f t="shared" si="5"/>
        <v>3.6162054222254936E-2</v>
      </c>
      <c r="E89" s="4">
        <f t="shared" si="6"/>
        <v>1.4033439886485934</v>
      </c>
      <c r="F89" s="4">
        <f t="shared" si="7"/>
        <v>5.4000158771461724</v>
      </c>
      <c r="G89" s="4">
        <f t="shared" si="8"/>
        <v>9.7817021242600255</v>
      </c>
      <c r="I89" s="4">
        <f t="shared" si="9"/>
        <v>1.0361620542222549</v>
      </c>
    </row>
    <row r="90" spans="1: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4">
        <f t="shared" si="5"/>
        <v>2.751426280838043E-2</v>
      </c>
      <c r="E90" s="4">
        <f t="shared" si="6"/>
        <v>2.2557208455087094</v>
      </c>
      <c r="F90" s="4">
        <f t="shared" si="7"/>
        <v>3.4349048510199451</v>
      </c>
      <c r="G90" s="4">
        <f t="shared" si="8"/>
        <v>3.7657145084929131</v>
      </c>
      <c r="I90" s="4">
        <f t="shared" si="9"/>
        <v>1.0275142628083804</v>
      </c>
    </row>
    <row r="91" spans="1: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4">
        <f t="shared" si="5"/>
        <v>3.8672506562414943E-2</v>
      </c>
      <c r="E91" s="4">
        <f t="shared" si="6"/>
        <v>1.1879164861616072</v>
      </c>
      <c r="F91" s="4">
        <f t="shared" si="7"/>
        <v>8.4623300295967088</v>
      </c>
      <c r="G91" s="4">
        <f t="shared" si="8"/>
        <v>24.987994899387331</v>
      </c>
      <c r="I91" s="4">
        <f t="shared" si="9"/>
        <v>1.0386725065624149</v>
      </c>
    </row>
    <row r="92" spans="1: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4">
        <f t="shared" si="5"/>
        <v>3.3939446679297935E-2</v>
      </c>
      <c r="E92" s="4">
        <f t="shared" si="6"/>
        <v>1.4328562639211717</v>
      </c>
      <c r="F92" s="4">
        <f t="shared" si="7"/>
        <v>5.243644551171994</v>
      </c>
      <c r="G92" s="4">
        <f t="shared" si="8"/>
        <v>8.9777697986497778</v>
      </c>
      <c r="I92" s="4">
        <f t="shared" si="9"/>
        <v>1.0339394466792979</v>
      </c>
    </row>
    <row r="93" spans="1: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4">
        <f t="shared" si="5"/>
        <v>2.6995365592275E-2</v>
      </c>
      <c r="E93" s="4">
        <f t="shared" si="6"/>
        <v>2.9460842956461404</v>
      </c>
      <c r="F93" s="4">
        <f t="shared" si="7"/>
        <v>3.4222389479761781</v>
      </c>
      <c r="G93" s="4">
        <f t="shared" si="8"/>
        <v>2.7147353240948462</v>
      </c>
      <c r="I93" s="4">
        <f t="shared" si="9"/>
        <v>1.026995365592275</v>
      </c>
    </row>
    <row r="94" spans="1: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4">
        <f t="shared" si="5"/>
        <v>3.2428282334143965E-2</v>
      </c>
      <c r="E94" s="4">
        <f t="shared" si="6"/>
        <v>2.6434352349385573</v>
      </c>
      <c r="F94" s="4">
        <f t="shared" si="7"/>
        <v>3.6484252312651422</v>
      </c>
      <c r="G94" s="4">
        <f t="shared" si="8"/>
        <v>2.8767581424839102</v>
      </c>
      <c r="I94" s="4">
        <f t="shared" si="9"/>
        <v>1.032428282334144</v>
      </c>
    </row>
    <row r="95" spans="1: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4">
        <f t="shared" si="5"/>
        <v>3.8035011735443103E-2</v>
      </c>
      <c r="E95" s="4">
        <f t="shared" si="6"/>
        <v>1.6018855143021502</v>
      </c>
      <c r="F95" s="4">
        <f t="shared" si="7"/>
        <v>3.904132205682207</v>
      </c>
      <c r="G95" s="4">
        <f t="shared" si="8"/>
        <v>8.3614280779788963</v>
      </c>
      <c r="I95" s="4">
        <f t="shared" si="9"/>
        <v>1.0380350117354431</v>
      </c>
    </row>
    <row r="96" spans="1: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4">
        <f t="shared" si="5"/>
        <v>3.5118991775338504E-2</v>
      </c>
      <c r="E96" s="4">
        <f t="shared" si="6"/>
        <v>4.1524976192537437</v>
      </c>
      <c r="F96" s="4">
        <f t="shared" si="7"/>
        <v>3.5626323021502579</v>
      </c>
      <c r="G96" s="4">
        <f t="shared" si="8"/>
        <v>2.0899089364297851</v>
      </c>
      <c r="I96" s="4">
        <f t="shared" si="9"/>
        <v>1.0351189917753385</v>
      </c>
    </row>
    <row r="97" spans="1: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4">
        <f t="shared" si="5"/>
        <v>3.759101148986943E-2</v>
      </c>
      <c r="E97" s="4">
        <f t="shared" si="6"/>
        <v>1.7892344951037169</v>
      </c>
      <c r="F97" s="4">
        <f t="shared" si="7"/>
        <v>3.4423411962044281</v>
      </c>
      <c r="G97" s="4">
        <f t="shared" si="8"/>
        <v>6.6400268846616735</v>
      </c>
      <c r="I97" s="4">
        <f t="shared" si="9"/>
        <v>1.0375910114898694</v>
      </c>
    </row>
    <row r="98" spans="1: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4">
        <f t="shared" si="5"/>
        <v>3.2679267645039811E-2</v>
      </c>
      <c r="E98" s="4">
        <f t="shared" si="6"/>
        <v>2.9626209094259588</v>
      </c>
      <c r="F98" s="4">
        <f t="shared" si="7"/>
        <v>3.3155738951647979</v>
      </c>
      <c r="G98" s="4">
        <f t="shared" si="8"/>
        <v>2.7712029242473082</v>
      </c>
      <c r="I98" s="4">
        <f t="shared" si="9"/>
        <v>1.0326792676450398</v>
      </c>
    </row>
    <row r="99" spans="1: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4">
        <f t="shared" si="5"/>
        <v>4.4203696225855182E-2</v>
      </c>
      <c r="E99" s="4">
        <f t="shared" si="6"/>
        <v>1.7121299085087056</v>
      </c>
      <c r="F99" s="4">
        <f t="shared" si="7"/>
        <v>3.768217266310061</v>
      </c>
      <c r="G99" s="4">
        <f t="shared" si="8"/>
        <v>6.6421045717973932</v>
      </c>
      <c r="I99" s="4">
        <f t="shared" si="9"/>
        <v>1.0442036962258552</v>
      </c>
    </row>
    <row r="100" spans="1: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4">
        <f t="shared" si="5"/>
        <v>3.8608375761876035E-2</v>
      </c>
      <c r="E100" s="4">
        <f t="shared" si="6"/>
        <v>2.4232880523002711</v>
      </c>
      <c r="F100" s="4">
        <f t="shared" si="7"/>
        <v>3.3048242158789738</v>
      </c>
      <c r="G100" s="4">
        <f t="shared" si="8"/>
        <v>3.5118575707179644</v>
      </c>
      <c r="I100" s="4">
        <f t="shared" si="9"/>
        <v>1.038608375761876</v>
      </c>
    </row>
    <row r="101" spans="1: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4">
        <f t="shared" si="5"/>
        <v>3.8390550018456926E-2</v>
      </c>
      <c r="E101" s="4">
        <f t="shared" si="6"/>
        <v>2.6680892974392645</v>
      </c>
      <c r="F101" s="4">
        <f t="shared" si="7"/>
        <v>3.1197696737044143</v>
      </c>
      <c r="G101" s="4">
        <f t="shared" si="8"/>
        <v>3.2823101777059769</v>
      </c>
      <c r="I101" s="4">
        <f t="shared" si="9"/>
        <v>1.0383905500184569</v>
      </c>
    </row>
    <row r="102" spans="1: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4">
        <f t="shared" si="5"/>
        <v>3.8969510602107515E-2</v>
      </c>
      <c r="E102" s="4">
        <f t="shared" si="6"/>
        <v>2.6266646614625113</v>
      </c>
      <c r="F102" s="4">
        <f t="shared" si="7"/>
        <v>3.1866664902486685</v>
      </c>
      <c r="G102" s="4">
        <f t="shared" si="8"/>
        <v>3.2735206474645411</v>
      </c>
      <c r="I102" s="4">
        <f t="shared" si="9"/>
        <v>1.0389695106021075</v>
      </c>
    </row>
    <row r="103" spans="1: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4">
        <f t="shared" si="5"/>
        <v>3.9325433264827181E-2</v>
      </c>
      <c r="E103" s="4">
        <f t="shared" si="6"/>
        <v>2.4992835632407226</v>
      </c>
      <c r="F103" s="4">
        <f t="shared" si="7"/>
        <v>3.3837111808900655</v>
      </c>
      <c r="G103" s="4">
        <f t="shared" si="8"/>
        <v>3.2856709555889019</v>
      </c>
      <c r="I103" s="4">
        <f t="shared" si="9"/>
        <v>1.0393254332648272</v>
      </c>
    </row>
    <row r="104" spans="1: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4">
        <f t="shared" si="5"/>
        <v>2.8964381175425657E-2</v>
      </c>
      <c r="E104" s="4">
        <f t="shared" si="6"/>
        <v>2.3940877507402902</v>
      </c>
      <c r="F104" s="4">
        <f t="shared" si="7"/>
        <v>3.4833361045740561</v>
      </c>
      <c r="G104" s="4">
        <f t="shared" si="8"/>
        <v>3.3872670356287773</v>
      </c>
      <c r="I104" s="4">
        <f t="shared" si="9"/>
        <v>1.0289643811754257</v>
      </c>
    </row>
    <row r="105" spans="1: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4">
        <f t="shared" si="5"/>
        <v>2.8025991835388009E-2</v>
      </c>
      <c r="E105" s="4">
        <f t="shared" si="6"/>
        <v>2.1940685114345517</v>
      </c>
      <c r="F105" s="4">
        <f t="shared" si="7"/>
        <v>3.5862546507184954</v>
      </c>
      <c r="G105" s="4">
        <f t="shared" si="8"/>
        <v>3.7681349390992405</v>
      </c>
      <c r="I105" s="4">
        <f t="shared" si="9"/>
        <v>1.028025991835388</v>
      </c>
    </row>
    <row r="106" spans="1: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4">
        <f t="shared" si="5"/>
        <v>2.7073658706705084E-2</v>
      </c>
      <c r="E106" s="4">
        <f t="shared" si="6"/>
        <v>2.192541417935475</v>
      </c>
      <c r="F106" s="4">
        <f t="shared" si="7"/>
        <v>3.7422552947910699</v>
      </c>
      <c r="G106" s="4">
        <f t="shared" si="8"/>
        <v>3.6141565132786413</v>
      </c>
      <c r="I106" s="4">
        <f t="shared" si="9"/>
        <v>1.0270736587067051</v>
      </c>
    </row>
    <row r="107" spans="1: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4">
        <f t="shared" si="5"/>
        <v>2.7314067401861486E-2</v>
      </c>
      <c r="E107" s="4">
        <f t="shared" si="6"/>
        <v>3.1159606549442014</v>
      </c>
      <c r="F107" s="4">
        <f t="shared" si="7"/>
        <v>3.8611257233292346</v>
      </c>
      <c r="G107" s="4">
        <f t="shared" si="8"/>
        <v>2.3804997446697107</v>
      </c>
      <c r="I107" s="4">
        <f t="shared" si="9"/>
        <v>1.0273140674018615</v>
      </c>
    </row>
    <row r="108" spans="1: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4">
        <f t="shared" si="5"/>
        <v>4.8622174514303396E-2</v>
      </c>
      <c r="E108" s="4">
        <f t="shared" si="6"/>
        <v>1.5478815547652445</v>
      </c>
      <c r="F108" s="4">
        <f t="shared" si="7"/>
        <v>4.4033153085630028</v>
      </c>
      <c r="G108" s="4">
        <f t="shared" si="8"/>
        <v>7.8830704197863941</v>
      </c>
      <c r="I108" s="4">
        <f t="shared" si="9"/>
        <v>1.0486221745143034</v>
      </c>
    </row>
    <row r="109" spans="1: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4">
        <f t="shared" si="5"/>
        <v>3.3201387251104109E-2</v>
      </c>
      <c r="E109" s="4">
        <f t="shared" si="6"/>
        <v>2.6134658524192051</v>
      </c>
      <c r="F109" s="4">
        <f t="shared" si="7"/>
        <v>3.5113486550217643</v>
      </c>
      <c r="G109" s="4">
        <f t="shared" si="8"/>
        <v>3.0068361990540691</v>
      </c>
      <c r="I109" s="4">
        <f t="shared" si="9"/>
        <v>1.0332013872511041</v>
      </c>
    </row>
    <row r="110" spans="1: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4">
        <f t="shared" si="5"/>
        <v>3.5236940703163411E-2</v>
      </c>
      <c r="E110" s="4">
        <f t="shared" si="6"/>
        <v>1.9224512143180195</v>
      </c>
      <c r="F110" s="4">
        <f t="shared" si="7"/>
        <v>3.443891945277787</v>
      </c>
      <c r="G110" s="4">
        <f t="shared" si="8"/>
        <v>5.2781145000266223</v>
      </c>
      <c r="I110" s="4">
        <f t="shared" si="9"/>
        <v>1.0352369407031634</v>
      </c>
    </row>
    <row r="111" spans="1: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4">
        <f t="shared" si="5"/>
        <v>3.9165176992729478E-2</v>
      </c>
      <c r="E111" s="4">
        <f t="shared" si="6"/>
        <v>2.5202819273759003</v>
      </c>
      <c r="F111" s="4">
        <f t="shared" si="7"/>
        <v>3.2307506865396309</v>
      </c>
      <c r="G111" s="4">
        <f t="shared" si="8"/>
        <v>3.4049112962021955</v>
      </c>
      <c r="I111" s="4">
        <f t="shared" si="9"/>
        <v>1.0391651769927295</v>
      </c>
    </row>
    <row r="112" spans="1: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4">
        <f t="shared" si="5"/>
        <v>3.5256897100079287E-2</v>
      </c>
      <c r="E112" s="4">
        <f t="shared" si="6"/>
        <v>1.8911161813086959</v>
      </c>
      <c r="F112" s="4">
        <f t="shared" si="7"/>
        <v>3.8572745021574706</v>
      </c>
      <c r="G112" s="4">
        <f t="shared" si="8"/>
        <v>4.7178413036100677</v>
      </c>
      <c r="I112" s="4">
        <f t="shared" si="9"/>
        <v>1.0352568971000793</v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>1/A2</f>
        <v>0.75757575757575757</v>
      </c>
      <c r="D2">
        <f>1/B2</f>
        <v>0.30120481927710846</v>
      </c>
      <c r="E2">
        <f>C2+D2-1</f>
        <v>5.8780576852865973E-2</v>
      </c>
      <c r="F2">
        <f>C2+D2-(C2*D2)-1</f>
        <v>-0.16940489229645861</v>
      </c>
      <c r="G2">
        <v>0</v>
      </c>
      <c r="H2">
        <f>C2*D2</f>
        <v>0.22818546914932458</v>
      </c>
      <c r="I2">
        <f>((-4*F2*H2)^0.5)/(2*F2)</f>
        <v>-1.1605958636065739</v>
      </c>
      <c r="J2">
        <f>(-((-4*F2*H2)^0.5))/(2*F2)</f>
        <v>1.1605958636065739</v>
      </c>
      <c r="K2">
        <f>IF(A2="","",(C2/($J2+C2-($J2*C2))))</f>
        <v>0.72918681542923969</v>
      </c>
      <c r="L2">
        <f>IF(B2="","",(D2/($J2+D2-($J2*D2))))</f>
        <v>0.27081318457076042</v>
      </c>
      <c r="M2">
        <f>IF(A2="","",1/K2)</f>
        <v>1.3713906763541037</v>
      </c>
      <c r="N2">
        <f>IF(B2="","",1/L2)</f>
        <v>3.6925824035672505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ref="C3:C66" si="0">1/A3</f>
        <v>0.625</v>
      </c>
      <c r="D3">
        <f t="shared" ref="D3:D66" si="1">1/B3</f>
        <v>0.40160642570281119</v>
      </c>
      <c r="E3">
        <f t="shared" ref="E3:E66" si="2">C3+D3-1</f>
        <v>2.6606425702811132E-2</v>
      </c>
      <c r="F3">
        <f t="shared" ref="F3:F66" si="3">C3+D3-(C3*D3)-1</f>
        <v>-0.22439759036144591</v>
      </c>
      <c r="G3">
        <v>0</v>
      </c>
      <c r="H3">
        <f t="shared" ref="H3:H66" si="4">C3*D3</f>
        <v>0.25100401606425699</v>
      </c>
      <c r="I3">
        <f t="shared" ref="I3:I66" si="5">((-4*F3*H3)^0.5)/(2*F3)</f>
        <v>-1.0576238616172537</v>
      </c>
      <c r="J3">
        <f t="shared" ref="J3:J66" si="6">(-((-4*F3*H3)^0.5))/(2*F3)</f>
        <v>1.0576238616172537</v>
      </c>
      <c r="K3">
        <f t="shared" ref="K3:K66" si="7">IF(A3="","",(C3/($J3+C3-($J3*C3))))</f>
        <v>0.61178007608334262</v>
      </c>
      <c r="L3">
        <f t="shared" ref="L3:L66" si="8">IF(B3="","",(D3/($J3+D3-($J3*D3))))</f>
        <v>0.38821992391665738</v>
      </c>
      <c r="M3">
        <f t="shared" ref="M3:M66" si="9">IF(A3="","",1/K3)</f>
        <v>1.6345743169703524</v>
      </c>
      <c r="N3">
        <f t="shared" ref="N3:N66" si="10">IF(B3="","",1/L3)</f>
        <v>2.5758595538097082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0.52631578947368418</v>
      </c>
      <c r="D4">
        <f t="shared" si="1"/>
        <v>0.50505050505050508</v>
      </c>
      <c r="E4">
        <f t="shared" si="2"/>
        <v>3.1366294524189264E-2</v>
      </c>
      <c r="F4">
        <f t="shared" si="3"/>
        <v>-0.23444976076555024</v>
      </c>
      <c r="G4">
        <v>0</v>
      </c>
      <c r="H4">
        <f t="shared" si="4"/>
        <v>0.26581605528973951</v>
      </c>
      <c r="I4">
        <f t="shared" si="5"/>
        <v>-1.0647942749998998</v>
      </c>
      <c r="J4">
        <f t="shared" si="6"/>
        <v>1.0647942749998998</v>
      </c>
      <c r="K4">
        <f t="shared" si="7"/>
        <v>0.51064311812610408</v>
      </c>
      <c r="L4">
        <f t="shared" si="8"/>
        <v>0.48935688187389592</v>
      </c>
      <c r="M4">
        <f t="shared" si="9"/>
        <v>1.9583148474999099</v>
      </c>
      <c r="N4">
        <f t="shared" si="10"/>
        <v>2.0434983894999017</v>
      </c>
    </row>
    <row r="5" spans="1:14" x14ac:dyDescent="0.25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0.50761421319796951</v>
      </c>
      <c r="D5">
        <f t="shared" si="1"/>
        <v>0.54054054054054046</v>
      </c>
      <c r="E5">
        <f t="shared" si="2"/>
        <v>4.8154753738510081E-2</v>
      </c>
      <c r="F5">
        <f t="shared" si="3"/>
        <v>-0.22623130744958153</v>
      </c>
      <c r="G5">
        <v>0</v>
      </c>
      <c r="H5">
        <f t="shared" si="4"/>
        <v>0.27438606118809161</v>
      </c>
      <c r="I5">
        <f t="shared" si="5"/>
        <v>-1.1012975422342641</v>
      </c>
      <c r="J5">
        <f t="shared" si="6"/>
        <v>1.1012975422342641</v>
      </c>
      <c r="K5">
        <f t="shared" si="7"/>
        <v>0.48349852976792396</v>
      </c>
      <c r="L5">
        <f t="shared" si="8"/>
        <v>0.51650147023207593</v>
      </c>
      <c r="M5">
        <f t="shared" si="9"/>
        <v>2.0682586159672365</v>
      </c>
      <c r="N5">
        <f t="shared" si="10"/>
        <v>1.936102910899125</v>
      </c>
    </row>
    <row r="6" spans="1:14" x14ac:dyDescent="0.25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0.4098360655737705</v>
      </c>
      <c r="D6">
        <f t="shared" si="1"/>
        <v>0.625</v>
      </c>
      <c r="E6">
        <f t="shared" si="2"/>
        <v>3.4836065573770503E-2</v>
      </c>
      <c r="F6">
        <f t="shared" si="3"/>
        <v>-0.22131147540983609</v>
      </c>
      <c r="G6">
        <v>0</v>
      </c>
      <c r="H6">
        <f t="shared" si="4"/>
        <v>0.25614754098360659</v>
      </c>
      <c r="I6">
        <f t="shared" si="5"/>
        <v>-1.075828707279838</v>
      </c>
      <c r="J6">
        <f t="shared" si="6"/>
        <v>1.075828707279838</v>
      </c>
      <c r="K6">
        <f t="shared" si="7"/>
        <v>0.39228095605926194</v>
      </c>
      <c r="L6">
        <f t="shared" si="8"/>
        <v>0.60771904394073795</v>
      </c>
      <c r="M6">
        <f t="shared" si="9"/>
        <v>2.5491933384829668</v>
      </c>
      <c r="N6">
        <f t="shared" si="10"/>
        <v>1.6454972243679031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0.58823529411764708</v>
      </c>
      <c r="D7">
        <f t="shared" si="1"/>
        <v>0.4464285714285714</v>
      </c>
      <c r="E7">
        <f t="shared" si="2"/>
        <v>3.4663865546218364E-2</v>
      </c>
      <c r="F7">
        <f t="shared" si="3"/>
        <v>-0.22794117647058831</v>
      </c>
      <c r="G7">
        <v>0</v>
      </c>
      <c r="H7">
        <f t="shared" si="4"/>
        <v>0.26260504201680673</v>
      </c>
      <c r="I7">
        <f t="shared" si="5"/>
        <v>-1.0733469768527293</v>
      </c>
      <c r="J7">
        <f t="shared" si="6"/>
        <v>1.0733469768527293</v>
      </c>
      <c r="K7">
        <f t="shared" si="7"/>
        <v>0.5709904149848718</v>
      </c>
      <c r="L7">
        <f t="shared" si="8"/>
        <v>0.42900958501512831</v>
      </c>
      <c r="M7">
        <f t="shared" si="9"/>
        <v>1.7513428837969105</v>
      </c>
      <c r="N7">
        <f t="shared" si="10"/>
        <v>2.3309502512973848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0.52910052910052918</v>
      </c>
      <c r="D9">
        <f t="shared" si="1"/>
        <v>0.49504950495049505</v>
      </c>
      <c r="E9">
        <f t="shared" si="2"/>
        <v>2.4150034051024338E-2</v>
      </c>
      <c r="F9">
        <f t="shared" si="3"/>
        <v>-0.23778092094923764</v>
      </c>
      <c r="G9">
        <v>0</v>
      </c>
      <c r="H9">
        <f t="shared" si="4"/>
        <v>0.26193095500026198</v>
      </c>
      <c r="I9">
        <f t="shared" si="5"/>
        <v>-1.0495542964487814</v>
      </c>
      <c r="J9">
        <f t="shared" si="6"/>
        <v>1.0495542964487814</v>
      </c>
      <c r="K9">
        <f t="shared" si="7"/>
        <v>0.51703545910612803</v>
      </c>
      <c r="L9">
        <f t="shared" si="8"/>
        <v>0.48296454089387197</v>
      </c>
      <c r="M9">
        <f t="shared" si="9"/>
        <v>1.9341033238394147</v>
      </c>
      <c r="N9">
        <f t="shared" si="10"/>
        <v>2.0705453823777571</v>
      </c>
    </row>
    <row r="10" spans="1:14" x14ac:dyDescent="0.25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0.6211180124223602</v>
      </c>
      <c r="D10">
        <f t="shared" si="1"/>
        <v>0.4081632653061224</v>
      </c>
      <c r="E10">
        <f t="shared" si="2"/>
        <v>2.9281277728482547E-2</v>
      </c>
      <c r="F10">
        <f t="shared" si="3"/>
        <v>-0.22423627836227666</v>
      </c>
      <c r="G10">
        <v>0</v>
      </c>
      <c r="H10">
        <f t="shared" si="4"/>
        <v>0.25351755609075921</v>
      </c>
      <c r="I10">
        <f t="shared" si="5"/>
        <v>-1.0632884133003033</v>
      </c>
      <c r="J10">
        <f t="shared" si="6"/>
        <v>1.0632884133003033</v>
      </c>
      <c r="K10">
        <f t="shared" si="7"/>
        <v>0.60657309337604948</v>
      </c>
      <c r="L10">
        <f t="shared" si="8"/>
        <v>0.39342690662395058</v>
      </c>
      <c r="M10">
        <f t="shared" si="9"/>
        <v>1.648605932113185</v>
      </c>
      <c r="N10">
        <f t="shared" si="10"/>
        <v>2.5417681992854404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0.5617977528089888</v>
      </c>
      <c r="D11">
        <f t="shared" si="1"/>
        <v>0.46728971962616822</v>
      </c>
      <c r="E11">
        <f t="shared" si="2"/>
        <v>2.908747243515708E-2</v>
      </c>
      <c r="F11">
        <f t="shared" si="3"/>
        <v>-0.23343484196156661</v>
      </c>
      <c r="G11">
        <v>0</v>
      </c>
      <c r="H11">
        <f t="shared" si="4"/>
        <v>0.26252231439672374</v>
      </c>
      <c r="I11">
        <f t="shared" si="5"/>
        <v>-1.0604746049596299</v>
      </c>
      <c r="J11">
        <f t="shared" si="6"/>
        <v>1.0604746049596299</v>
      </c>
      <c r="K11">
        <f t="shared" si="7"/>
        <v>0.54729439241638145</v>
      </c>
      <c r="L11">
        <f t="shared" si="8"/>
        <v>0.45270560758361844</v>
      </c>
      <c r="M11">
        <f t="shared" si="9"/>
        <v>1.8271701918685113</v>
      </c>
      <c r="N11">
        <f t="shared" si="10"/>
        <v>2.2089410496539781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0.56818181818181823</v>
      </c>
      <c r="D12">
        <f t="shared" si="1"/>
        <v>0.46082949308755761</v>
      </c>
      <c r="E12">
        <f t="shared" si="2"/>
        <v>2.9011311269375728E-2</v>
      </c>
      <c r="F12">
        <f t="shared" si="3"/>
        <v>-0.2328236279849184</v>
      </c>
      <c r="G12">
        <v>0</v>
      </c>
      <c r="H12">
        <f t="shared" si="4"/>
        <v>0.26183493925429413</v>
      </c>
      <c r="I12">
        <f t="shared" si="5"/>
        <v>-1.0604746049596294</v>
      </c>
      <c r="J12">
        <f t="shared" si="6"/>
        <v>1.0604746049596294</v>
      </c>
      <c r="K12">
        <f t="shared" si="7"/>
        <v>0.55372190553633505</v>
      </c>
      <c r="L12">
        <f t="shared" si="8"/>
        <v>0.44627809446366512</v>
      </c>
      <c r="M12">
        <f t="shared" si="9"/>
        <v>1.8059606997693183</v>
      </c>
      <c r="N12">
        <f t="shared" si="10"/>
        <v>2.2407552878027661</v>
      </c>
    </row>
    <row r="13" spans="1:14" x14ac:dyDescent="0.25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0.66666666666666663</v>
      </c>
      <c r="D13">
        <f t="shared" si="1"/>
        <v>0.36496350364963503</v>
      </c>
      <c r="E13">
        <f t="shared" si="2"/>
        <v>3.1630170316301776E-2</v>
      </c>
      <c r="F13">
        <f t="shared" si="3"/>
        <v>-0.21167883211678817</v>
      </c>
      <c r="G13">
        <v>0</v>
      </c>
      <c r="H13">
        <f t="shared" si="4"/>
        <v>0.24330900243309</v>
      </c>
      <c r="I13">
        <f t="shared" si="5"/>
        <v>-1.0721125348377951</v>
      </c>
      <c r="J13">
        <f t="shared" si="6"/>
        <v>1.0721125348377951</v>
      </c>
      <c r="K13">
        <f t="shared" si="7"/>
        <v>0.65101781829928906</v>
      </c>
      <c r="L13">
        <f t="shared" si="8"/>
        <v>0.34898218170071083</v>
      </c>
      <c r="M13">
        <f t="shared" si="9"/>
        <v>1.5360562674188976</v>
      </c>
      <c r="N13">
        <f t="shared" si="10"/>
        <v>2.8654758106177636</v>
      </c>
    </row>
    <row r="14" spans="1:14" x14ac:dyDescent="0.25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0.49751243781094534</v>
      </c>
      <c r="D14">
        <f t="shared" si="1"/>
        <v>0.5376344086021505</v>
      </c>
      <c r="E14">
        <f t="shared" si="2"/>
        <v>3.5146846413095734E-2</v>
      </c>
      <c r="F14">
        <f t="shared" si="3"/>
        <v>-0.2323329588616061</v>
      </c>
      <c r="G14">
        <v>0</v>
      </c>
      <c r="H14">
        <f t="shared" si="4"/>
        <v>0.26747980527470178</v>
      </c>
      <c r="I14">
        <f t="shared" si="5"/>
        <v>-1.0729761966090035</v>
      </c>
      <c r="J14">
        <f t="shared" si="6"/>
        <v>1.0729761966090035</v>
      </c>
      <c r="K14">
        <f t="shared" si="7"/>
        <v>0.47991416249720437</v>
      </c>
      <c r="L14">
        <f t="shared" si="8"/>
        <v>0.52008583750279591</v>
      </c>
      <c r="M14">
        <f t="shared" si="9"/>
        <v>2.0837059585750928</v>
      </c>
      <c r="N14">
        <f t="shared" si="10"/>
        <v>1.9227595290837431</v>
      </c>
    </row>
    <row r="15" spans="1:14" x14ac:dyDescent="0.25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0.54347826086956519</v>
      </c>
      <c r="D15">
        <f t="shared" si="1"/>
        <v>0.5</v>
      </c>
      <c r="E15">
        <f t="shared" si="2"/>
        <v>4.3478260869565188E-2</v>
      </c>
      <c r="F15">
        <f t="shared" si="3"/>
        <v>-0.22826086956521741</v>
      </c>
      <c r="G15">
        <v>0</v>
      </c>
      <c r="H15">
        <f t="shared" si="4"/>
        <v>0.27173913043478259</v>
      </c>
      <c r="I15">
        <f t="shared" si="5"/>
        <v>-1.0910894511799618</v>
      </c>
      <c r="J15">
        <f t="shared" si="6"/>
        <v>1.0910894511799618</v>
      </c>
      <c r="K15">
        <f t="shared" si="7"/>
        <v>0.52178038130519999</v>
      </c>
      <c r="L15">
        <f t="shared" si="8"/>
        <v>0.47821961869479995</v>
      </c>
      <c r="M15">
        <f t="shared" si="9"/>
        <v>1.9165151389911681</v>
      </c>
      <c r="N15">
        <f t="shared" si="10"/>
        <v>2.091089451179962</v>
      </c>
    </row>
    <row r="16" spans="1:14" x14ac:dyDescent="0.25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0.4504504504504504</v>
      </c>
      <c r="D16">
        <f t="shared" si="1"/>
        <v>0.59523809523809523</v>
      </c>
      <c r="E16">
        <f t="shared" si="2"/>
        <v>4.5688545688545634E-2</v>
      </c>
      <c r="F16">
        <f t="shared" si="3"/>
        <v>-0.22243672243672252</v>
      </c>
      <c r="G16">
        <v>0</v>
      </c>
      <c r="H16">
        <f t="shared" si="4"/>
        <v>0.2681252681252681</v>
      </c>
      <c r="I16">
        <f t="shared" si="5"/>
        <v>-1.0979071877276467</v>
      </c>
      <c r="J16">
        <f t="shared" si="6"/>
        <v>1.0979071877276467</v>
      </c>
      <c r="K16">
        <f t="shared" si="7"/>
        <v>0.42745148692380741</v>
      </c>
      <c r="L16">
        <f t="shared" si="8"/>
        <v>0.57254851307619281</v>
      </c>
      <c r="M16">
        <f t="shared" si="9"/>
        <v>2.3394467690277296</v>
      </c>
      <c r="N16">
        <f t="shared" si="10"/>
        <v>1.7465768876547993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0.4854368932038835</v>
      </c>
      <c r="D17">
        <f t="shared" si="1"/>
        <v>0.5617977528089888</v>
      </c>
      <c r="E17">
        <f t="shared" si="2"/>
        <v>4.7234646012872306E-2</v>
      </c>
      <c r="F17">
        <f t="shared" si="3"/>
        <v>-0.22548270971964657</v>
      </c>
      <c r="G17">
        <v>0</v>
      </c>
      <c r="H17">
        <f t="shared" si="4"/>
        <v>0.27271735573251882</v>
      </c>
      <c r="I17">
        <f t="shared" si="5"/>
        <v>-1.0997646755364592</v>
      </c>
      <c r="J17">
        <f t="shared" si="6"/>
        <v>1.0997646755364592</v>
      </c>
      <c r="K17">
        <f t="shared" si="7"/>
        <v>0.46173369190551583</v>
      </c>
      <c r="L17">
        <f t="shared" si="8"/>
        <v>0.53826630809448417</v>
      </c>
      <c r="M17">
        <f t="shared" si="9"/>
        <v>2.1657505560686463</v>
      </c>
      <c r="N17">
        <f t="shared" si="10"/>
        <v>1.8578164469184384</v>
      </c>
    </row>
    <row r="18" spans="1:14" x14ac:dyDescent="0.25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0.51546391752577325</v>
      </c>
      <c r="D18">
        <f t="shared" si="1"/>
        <v>0.52910052910052918</v>
      </c>
      <c r="E18">
        <f t="shared" si="2"/>
        <v>4.4564446626302434E-2</v>
      </c>
      <c r="F18">
        <f t="shared" si="3"/>
        <v>-0.22816778486881573</v>
      </c>
      <c r="G18">
        <v>0</v>
      </c>
      <c r="H18">
        <f t="shared" si="4"/>
        <v>0.27273223149511816</v>
      </c>
      <c r="I18">
        <f t="shared" si="5"/>
        <v>-1.093304334427839</v>
      </c>
      <c r="J18">
        <f t="shared" si="6"/>
        <v>1.093304334427839</v>
      </c>
      <c r="K18">
        <f t="shared" si="7"/>
        <v>0.49316812364659818</v>
      </c>
      <c r="L18">
        <f t="shared" si="8"/>
        <v>0.50683187635340188</v>
      </c>
      <c r="M18">
        <f t="shared" si="9"/>
        <v>2.0277060743621682</v>
      </c>
      <c r="N18">
        <f t="shared" si="10"/>
        <v>1.9730408576407765</v>
      </c>
    </row>
    <row r="19" spans="1:14" x14ac:dyDescent="0.25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0.52631578947368418</v>
      </c>
      <c r="D19">
        <f t="shared" si="1"/>
        <v>0.5181347150259068</v>
      </c>
      <c r="E19">
        <f t="shared" si="2"/>
        <v>4.445050449959087E-2</v>
      </c>
      <c r="F19">
        <f t="shared" si="3"/>
        <v>-0.22825197709299161</v>
      </c>
      <c r="G19">
        <v>0</v>
      </c>
      <c r="H19">
        <f t="shared" si="4"/>
        <v>0.27270248159258254</v>
      </c>
      <c r="I19">
        <f t="shared" si="5"/>
        <v>-1.0930430596399217</v>
      </c>
      <c r="J19">
        <f t="shared" si="6"/>
        <v>1.0930430596399217</v>
      </c>
      <c r="K19">
        <f t="shared" si="7"/>
        <v>0.50409863604618754</v>
      </c>
      <c r="L19">
        <f t="shared" si="8"/>
        <v>0.49590136395381257</v>
      </c>
      <c r="M19">
        <f t="shared" si="9"/>
        <v>1.9837387536759294</v>
      </c>
      <c r="N19">
        <f t="shared" si="10"/>
        <v>2.0165300454651267</v>
      </c>
    </row>
    <row r="20" spans="1:14" x14ac:dyDescent="0.25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0.46082949308755761</v>
      </c>
      <c r="D20">
        <f t="shared" si="1"/>
        <v>0.58823529411764708</v>
      </c>
      <c r="E20">
        <f t="shared" si="2"/>
        <v>4.9064787205204574E-2</v>
      </c>
      <c r="F20">
        <f t="shared" si="3"/>
        <v>-0.22201138519924113</v>
      </c>
      <c r="G20">
        <v>0</v>
      </c>
      <c r="H20">
        <f t="shared" si="4"/>
        <v>0.27107617240444565</v>
      </c>
      <c r="I20">
        <f t="shared" si="5"/>
        <v>-1.1049892402196595</v>
      </c>
      <c r="J20">
        <f t="shared" si="6"/>
        <v>1.1049892402196595</v>
      </c>
      <c r="K20">
        <f t="shared" si="7"/>
        <v>0.43614082497851364</v>
      </c>
      <c r="L20">
        <f t="shared" si="8"/>
        <v>0.56385917502148641</v>
      </c>
      <c r="M20">
        <f t="shared" si="9"/>
        <v>2.2928374110570013</v>
      </c>
      <c r="N20">
        <f t="shared" si="10"/>
        <v>1.773492468153762</v>
      </c>
    </row>
    <row r="21" spans="1:14" x14ac:dyDescent="0.25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0.48780487804878053</v>
      </c>
      <c r="D21">
        <f t="shared" si="1"/>
        <v>0.55555555555555558</v>
      </c>
      <c r="E21">
        <f t="shared" si="2"/>
        <v>4.3360433604336057E-2</v>
      </c>
      <c r="F21">
        <f t="shared" si="3"/>
        <v>-0.22764227642276424</v>
      </c>
      <c r="G21">
        <v>0</v>
      </c>
      <c r="H21">
        <f t="shared" si="4"/>
        <v>0.2710027100271003</v>
      </c>
      <c r="I21">
        <f t="shared" si="5"/>
        <v>-1.091089451179962</v>
      </c>
      <c r="J21">
        <f t="shared" si="6"/>
        <v>1.091089451179962</v>
      </c>
      <c r="K21">
        <f t="shared" si="7"/>
        <v>0.466060555964672</v>
      </c>
      <c r="L21">
        <f t="shared" si="8"/>
        <v>0.533939444035328</v>
      </c>
      <c r="M21">
        <f t="shared" si="9"/>
        <v>2.1456439237389602</v>
      </c>
      <c r="N21">
        <f t="shared" si="10"/>
        <v>1.8728715609439694</v>
      </c>
    </row>
    <row r="22" spans="1:14" x14ac:dyDescent="0.25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0.47619047619047616</v>
      </c>
      <c r="D22">
        <f t="shared" si="1"/>
        <v>0.5714285714285714</v>
      </c>
      <c r="E22">
        <f t="shared" si="2"/>
        <v>4.761904761904745E-2</v>
      </c>
      <c r="F22">
        <f t="shared" si="3"/>
        <v>-0.22448979591836749</v>
      </c>
      <c r="G22">
        <v>0</v>
      </c>
      <c r="H22">
        <f t="shared" si="4"/>
        <v>0.27210884353741494</v>
      </c>
      <c r="I22">
        <f t="shared" si="5"/>
        <v>-1.1009637651263602</v>
      </c>
      <c r="J22">
        <f t="shared" si="6"/>
        <v>1.1009637651263602</v>
      </c>
      <c r="K22">
        <f t="shared" si="7"/>
        <v>0.4522717320835643</v>
      </c>
      <c r="L22">
        <f t="shared" si="8"/>
        <v>0.54772826791643581</v>
      </c>
      <c r="M22">
        <f t="shared" si="9"/>
        <v>2.2110601416389968</v>
      </c>
      <c r="N22">
        <f t="shared" si="10"/>
        <v>1.8257228238447702</v>
      </c>
    </row>
    <row r="23" spans="1:14" x14ac:dyDescent="0.25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0.48076923076923073</v>
      </c>
      <c r="D23">
        <f t="shared" si="1"/>
        <v>0.56818181818181823</v>
      </c>
      <c r="E23">
        <f t="shared" si="2"/>
        <v>4.8951048951048959E-2</v>
      </c>
      <c r="F23">
        <f t="shared" si="3"/>
        <v>-0.22421328671328666</v>
      </c>
      <c r="G23">
        <v>0</v>
      </c>
      <c r="H23">
        <f t="shared" si="4"/>
        <v>0.27316433566433568</v>
      </c>
      <c r="I23">
        <f t="shared" si="5"/>
        <v>-1.1037769642208699</v>
      </c>
      <c r="J23">
        <f t="shared" si="6"/>
        <v>1.1037769642208699</v>
      </c>
      <c r="K23">
        <f t="shared" si="7"/>
        <v>0.45618791322653113</v>
      </c>
      <c r="L23">
        <f t="shared" si="8"/>
        <v>0.54381208677346893</v>
      </c>
      <c r="M23">
        <f t="shared" si="9"/>
        <v>2.1920791213585393</v>
      </c>
      <c r="N23">
        <f t="shared" si="10"/>
        <v>1.838870492807861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0.52083333333333337</v>
      </c>
      <c r="D24">
        <f t="shared" si="1"/>
        <v>0.52083333333333337</v>
      </c>
      <c r="E24">
        <f t="shared" si="2"/>
        <v>4.1666666666666741E-2</v>
      </c>
      <c r="F24">
        <f t="shared" si="3"/>
        <v>-0.22960069444444442</v>
      </c>
      <c r="G24">
        <v>0</v>
      </c>
      <c r="H24">
        <f t="shared" si="4"/>
        <v>0.27126736111111116</v>
      </c>
      <c r="I24">
        <f t="shared" si="5"/>
        <v>-1.0869565217391306</v>
      </c>
      <c r="J24">
        <f t="shared" si="6"/>
        <v>1.0869565217391306</v>
      </c>
      <c r="K24">
        <f t="shared" si="7"/>
        <v>0.50000000000000011</v>
      </c>
      <c r="L24">
        <f t="shared" si="8"/>
        <v>0.50000000000000011</v>
      </c>
      <c r="M24">
        <f t="shared" si="9"/>
        <v>1.9999999999999996</v>
      </c>
      <c r="N24">
        <f t="shared" si="10"/>
        <v>1.9999999999999996</v>
      </c>
    </row>
    <row r="25" spans="1:14" x14ac:dyDescent="0.25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0.42735042735042739</v>
      </c>
      <c r="D25">
        <f t="shared" si="1"/>
        <v>0.6211180124223602</v>
      </c>
      <c r="E25">
        <f t="shared" si="2"/>
        <v>4.8468439772787697E-2</v>
      </c>
      <c r="F25">
        <f t="shared" si="3"/>
        <v>-0.21696660827095604</v>
      </c>
      <c r="G25">
        <v>0</v>
      </c>
      <c r="H25">
        <f t="shared" si="4"/>
        <v>0.26543504804374368</v>
      </c>
      <c r="I25">
        <f t="shared" si="5"/>
        <v>-1.1060701788398051</v>
      </c>
      <c r="J25">
        <f t="shared" si="6"/>
        <v>1.1060701788398051</v>
      </c>
      <c r="K25">
        <f t="shared" si="7"/>
        <v>0.40287912901870748</v>
      </c>
      <c r="L25">
        <f t="shared" si="8"/>
        <v>0.59712087098129241</v>
      </c>
      <c r="M25">
        <f t="shared" si="9"/>
        <v>2.4821340396453389</v>
      </c>
      <c r="N25">
        <f t="shared" si="10"/>
        <v>1.6747028090922811</v>
      </c>
    </row>
    <row r="26" spans="1:14" x14ac:dyDescent="0.25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0.44843049327354262</v>
      </c>
      <c r="D26">
        <f t="shared" si="1"/>
        <v>0.5988023952095809</v>
      </c>
      <c r="E26">
        <f t="shared" si="2"/>
        <v>4.7232888483123459E-2</v>
      </c>
      <c r="F26">
        <f t="shared" si="3"/>
        <v>-0.22128836497408777</v>
      </c>
      <c r="G26">
        <v>0</v>
      </c>
      <c r="H26">
        <f t="shared" si="4"/>
        <v>0.26852125345721117</v>
      </c>
      <c r="I26">
        <f t="shared" si="5"/>
        <v>-1.1015647826027291</v>
      </c>
      <c r="J26">
        <f t="shared" si="6"/>
        <v>1.1015647826027291</v>
      </c>
      <c r="K26">
        <f t="shared" si="7"/>
        <v>0.42464203096948078</v>
      </c>
      <c r="L26">
        <f t="shared" si="8"/>
        <v>0.57535796903051928</v>
      </c>
      <c r="M26">
        <f t="shared" si="9"/>
        <v>2.3549246826013568</v>
      </c>
      <c r="N26">
        <f t="shared" si="10"/>
        <v>1.7380484043438287</v>
      </c>
    </row>
    <row r="27" spans="1:14" x14ac:dyDescent="0.25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0.54347826086956519</v>
      </c>
      <c r="D27">
        <f t="shared" si="1"/>
        <v>0.51020408163265307</v>
      </c>
      <c r="E27">
        <f t="shared" si="2"/>
        <v>5.3682342502218372E-2</v>
      </c>
      <c r="F27">
        <f t="shared" si="3"/>
        <v>-0.22360248447204967</v>
      </c>
      <c r="G27">
        <v>0</v>
      </c>
      <c r="H27">
        <f t="shared" si="4"/>
        <v>0.27728482697426798</v>
      </c>
      <c r="I27">
        <f t="shared" si="5"/>
        <v>-1.1135885079684349</v>
      </c>
      <c r="J27">
        <f t="shared" si="6"/>
        <v>1.1135885079684349</v>
      </c>
      <c r="K27">
        <f t="shared" si="7"/>
        <v>0.51668522645211723</v>
      </c>
      <c r="L27">
        <f t="shared" si="8"/>
        <v>0.48331477354788277</v>
      </c>
      <c r="M27">
        <f t="shared" si="9"/>
        <v>1.9354143466934854</v>
      </c>
      <c r="N27">
        <f t="shared" si="10"/>
        <v>2.0690449676496976</v>
      </c>
    </row>
    <row r="28" spans="1:14" x14ac:dyDescent="0.25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0.58823529411764708</v>
      </c>
      <c r="D28">
        <f t="shared" si="1"/>
        <v>0.46728971962616822</v>
      </c>
      <c r="E28">
        <f t="shared" si="2"/>
        <v>5.5525013743815244E-2</v>
      </c>
      <c r="F28">
        <f t="shared" si="3"/>
        <v>-0.21935129191863667</v>
      </c>
      <c r="G28">
        <v>0</v>
      </c>
      <c r="H28">
        <f t="shared" si="4"/>
        <v>0.27487630566245191</v>
      </c>
      <c r="I28">
        <f t="shared" si="5"/>
        <v>-1.1194341570991124</v>
      </c>
      <c r="J28">
        <f t="shared" si="6"/>
        <v>1.1194341570991124</v>
      </c>
      <c r="K28">
        <f t="shared" si="7"/>
        <v>0.56066259689751863</v>
      </c>
      <c r="L28">
        <f t="shared" si="8"/>
        <v>0.43933740310248132</v>
      </c>
      <c r="M28">
        <f t="shared" si="9"/>
        <v>1.783603909969379</v>
      </c>
      <c r="N28">
        <f t="shared" si="10"/>
        <v>2.2761549390929883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0.5181347150259068</v>
      </c>
      <c r="D29">
        <f t="shared" si="1"/>
        <v>0.53475935828876997</v>
      </c>
      <c r="E29">
        <f t="shared" si="2"/>
        <v>5.2894073314676771E-2</v>
      </c>
      <c r="F29">
        <f t="shared" si="3"/>
        <v>-0.22418331439971184</v>
      </c>
      <c r="G29">
        <v>0</v>
      </c>
      <c r="H29">
        <f t="shared" si="4"/>
        <v>0.27707738771438861</v>
      </c>
      <c r="I29">
        <f t="shared" si="5"/>
        <v>-1.1117289099417835</v>
      </c>
      <c r="J29">
        <f t="shared" si="6"/>
        <v>1.1117289099417835</v>
      </c>
      <c r="K29">
        <f t="shared" si="7"/>
        <v>0.49166435056494989</v>
      </c>
      <c r="L29">
        <f t="shared" si="8"/>
        <v>0.50833564943505005</v>
      </c>
      <c r="M29">
        <f t="shared" si="9"/>
        <v>2.0339078862458586</v>
      </c>
      <c r="N29">
        <f t="shared" si="10"/>
        <v>1.9672041516493519</v>
      </c>
    </row>
    <row r="30" spans="1:14" x14ac:dyDescent="0.25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0.58823529411764708</v>
      </c>
      <c r="D30">
        <f t="shared" si="1"/>
        <v>0.46948356807511737</v>
      </c>
      <c r="E30">
        <f t="shared" si="2"/>
        <v>5.7718862192764453E-2</v>
      </c>
      <c r="F30">
        <f t="shared" si="3"/>
        <v>-0.2184479425573046</v>
      </c>
      <c r="G30">
        <v>0</v>
      </c>
      <c r="H30">
        <f t="shared" si="4"/>
        <v>0.27616680475006905</v>
      </c>
      <c r="I30">
        <f t="shared" si="5"/>
        <v>-1.1243764952899702</v>
      </c>
      <c r="J30">
        <f t="shared" si="6"/>
        <v>1.1243764952899702</v>
      </c>
      <c r="K30">
        <f t="shared" si="7"/>
        <v>0.55957719122240368</v>
      </c>
      <c r="L30">
        <f t="shared" si="8"/>
        <v>0.44042280877759621</v>
      </c>
      <c r="M30">
        <f t="shared" si="9"/>
        <v>1.7870635467029794</v>
      </c>
      <c r="N30">
        <f t="shared" si="10"/>
        <v>2.2705454396776665</v>
      </c>
    </row>
    <row r="31" spans="1:14" x14ac:dyDescent="0.25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0.50761421319796951</v>
      </c>
      <c r="D31">
        <f t="shared" si="1"/>
        <v>0.54644808743169393</v>
      </c>
      <c r="E31">
        <f t="shared" si="2"/>
        <v>5.406230062966344E-2</v>
      </c>
      <c r="F31">
        <f t="shared" si="3"/>
        <v>-0.22332251532551117</v>
      </c>
      <c r="G31">
        <v>0</v>
      </c>
      <c r="H31">
        <f t="shared" si="4"/>
        <v>0.27738481595517456</v>
      </c>
      <c r="I31">
        <f t="shared" si="5"/>
        <v>-1.114487204492616</v>
      </c>
      <c r="J31">
        <f t="shared" si="6"/>
        <v>1.114487204492616</v>
      </c>
      <c r="K31">
        <f t="shared" si="7"/>
        <v>0.48052605955003846</v>
      </c>
      <c r="L31">
        <f t="shared" si="8"/>
        <v>0.51947394044996165</v>
      </c>
      <c r="M31">
        <f t="shared" si="9"/>
        <v>2.0810525883578377</v>
      </c>
      <c r="N31">
        <f t="shared" si="10"/>
        <v>1.9250243797288713</v>
      </c>
    </row>
    <row r="32" spans="1:14" x14ac:dyDescent="0.25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0.55865921787709494</v>
      </c>
      <c r="D32">
        <f t="shared" si="1"/>
        <v>0.5</v>
      </c>
      <c r="E32">
        <f t="shared" si="2"/>
        <v>5.8659217877095049E-2</v>
      </c>
      <c r="F32">
        <f t="shared" si="3"/>
        <v>-0.22067039106145248</v>
      </c>
      <c r="G32">
        <v>0</v>
      </c>
      <c r="H32">
        <f t="shared" si="4"/>
        <v>0.27932960893854747</v>
      </c>
      <c r="I32">
        <f t="shared" si="5"/>
        <v>-1.125087900926024</v>
      </c>
      <c r="J32">
        <f t="shared" si="6"/>
        <v>1.125087900926024</v>
      </c>
      <c r="K32">
        <f t="shared" si="7"/>
        <v>0.52943122984971958</v>
      </c>
      <c r="L32">
        <f t="shared" si="8"/>
        <v>0.47056877015028037</v>
      </c>
      <c r="M32">
        <f t="shared" si="9"/>
        <v>1.8888194417315589</v>
      </c>
      <c r="N32">
        <f t="shared" si="10"/>
        <v>2.1250879009260242</v>
      </c>
    </row>
    <row r="33" spans="1:14" x14ac:dyDescent="0.25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0.50251256281407031</v>
      </c>
      <c r="D33">
        <f t="shared" si="1"/>
        <v>0.54945054945054939</v>
      </c>
      <c r="E33">
        <f t="shared" si="2"/>
        <v>5.1963112264619582E-2</v>
      </c>
      <c r="F33">
        <f t="shared" si="3"/>
        <v>-0.22414269147937504</v>
      </c>
      <c r="G33">
        <v>0</v>
      </c>
      <c r="H33">
        <f t="shared" si="4"/>
        <v>0.27610580374399463</v>
      </c>
      <c r="I33">
        <f t="shared" si="5"/>
        <v>-1.1098785970200444</v>
      </c>
      <c r="J33">
        <f t="shared" si="6"/>
        <v>1.1098785970200444</v>
      </c>
      <c r="K33">
        <f t="shared" si="7"/>
        <v>0.47646732388748464</v>
      </c>
      <c r="L33">
        <f t="shared" si="8"/>
        <v>0.52353267611251531</v>
      </c>
      <c r="M33">
        <f t="shared" si="9"/>
        <v>2.0987798110498446</v>
      </c>
      <c r="N33">
        <f t="shared" si="10"/>
        <v>1.9101004495564369</v>
      </c>
    </row>
    <row r="34" spans="1:14" x14ac:dyDescent="0.25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0.52356020942408377</v>
      </c>
      <c r="D34">
        <f t="shared" si="1"/>
        <v>0.52910052910052918</v>
      </c>
      <c r="E34">
        <f t="shared" si="2"/>
        <v>5.2660738524612949E-2</v>
      </c>
      <c r="F34">
        <f t="shared" si="3"/>
        <v>-0.2243552452976536</v>
      </c>
      <c r="G34">
        <v>0</v>
      </c>
      <c r="H34">
        <f t="shared" si="4"/>
        <v>0.27701598382226661</v>
      </c>
      <c r="I34">
        <f t="shared" si="5"/>
        <v>-1.1111797045680469</v>
      </c>
      <c r="J34">
        <f t="shared" si="6"/>
        <v>1.1111797045680469</v>
      </c>
      <c r="K34">
        <f t="shared" si="7"/>
        <v>0.49722213648304747</v>
      </c>
      <c r="L34">
        <f t="shared" si="8"/>
        <v>0.50277786351695242</v>
      </c>
      <c r="M34">
        <f t="shared" si="9"/>
        <v>2.0111735311569228</v>
      </c>
      <c r="N34">
        <f t="shared" si="10"/>
        <v>1.9889499370655614</v>
      </c>
    </row>
    <row r="35" spans="1:14" x14ac:dyDescent="0.25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0.52910052910052918</v>
      </c>
      <c r="D35">
        <f t="shared" si="1"/>
        <v>0.49504950495049505</v>
      </c>
      <c r="E35">
        <f t="shared" si="2"/>
        <v>2.4150034051024338E-2</v>
      </c>
      <c r="F35">
        <f t="shared" si="3"/>
        <v>-0.23778092094923764</v>
      </c>
      <c r="G35">
        <v>0</v>
      </c>
      <c r="H35">
        <f t="shared" si="4"/>
        <v>0.26193095500026198</v>
      </c>
      <c r="I35">
        <f t="shared" si="5"/>
        <v>-1.0495542964487814</v>
      </c>
      <c r="J35">
        <f t="shared" si="6"/>
        <v>1.0495542964487814</v>
      </c>
      <c r="K35">
        <f t="shared" si="7"/>
        <v>0.51703545910612803</v>
      </c>
      <c r="L35">
        <f t="shared" si="8"/>
        <v>0.48296454089387197</v>
      </c>
      <c r="M35">
        <f t="shared" si="9"/>
        <v>1.9341033238394147</v>
      </c>
      <c r="N35">
        <f t="shared" si="10"/>
        <v>2.0705453823777571</v>
      </c>
    </row>
    <row r="36" spans="1:14" x14ac:dyDescent="0.25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0.41322314049586778</v>
      </c>
      <c r="D36">
        <f t="shared" si="1"/>
        <v>0.625</v>
      </c>
      <c r="E36">
        <f t="shared" si="2"/>
        <v>3.8223140495867725E-2</v>
      </c>
      <c r="F36">
        <f t="shared" si="3"/>
        <v>-0.2200413223140496</v>
      </c>
      <c r="G36">
        <v>0</v>
      </c>
      <c r="H36">
        <f t="shared" si="4"/>
        <v>0.25826446280991738</v>
      </c>
      <c r="I36">
        <f t="shared" si="5"/>
        <v>-1.0833784750435986</v>
      </c>
      <c r="J36">
        <f t="shared" si="6"/>
        <v>1.0833784750435986</v>
      </c>
      <c r="K36">
        <f t="shared" si="7"/>
        <v>0.39394934236237333</v>
      </c>
      <c r="L36">
        <f t="shared" si="8"/>
        <v>0.60605065763762667</v>
      </c>
      <c r="M36">
        <f t="shared" si="9"/>
        <v>2.5383974345619098</v>
      </c>
      <c r="N36">
        <f t="shared" si="10"/>
        <v>1.6500270850261594</v>
      </c>
    </row>
    <row r="37" spans="1:14" x14ac:dyDescent="0.25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0.44052863436123346</v>
      </c>
      <c r="D37">
        <f t="shared" si="1"/>
        <v>0.60606060606060608</v>
      </c>
      <c r="E37">
        <f t="shared" si="2"/>
        <v>4.658924042183954E-2</v>
      </c>
      <c r="F37">
        <f t="shared" si="3"/>
        <v>-0.22039781070618081</v>
      </c>
      <c r="G37">
        <v>0</v>
      </c>
      <c r="H37">
        <f t="shared" si="4"/>
        <v>0.26698705112802029</v>
      </c>
      <c r="I37">
        <f t="shared" si="5"/>
        <v>-1.1006302913143411</v>
      </c>
      <c r="J37">
        <f t="shared" si="6"/>
        <v>1.1006302913143411</v>
      </c>
      <c r="K37">
        <f t="shared" si="7"/>
        <v>0.41704887980643335</v>
      </c>
      <c r="L37">
        <f t="shared" si="8"/>
        <v>0.58295112019356654</v>
      </c>
      <c r="M37">
        <f t="shared" si="9"/>
        <v>2.3978004699692139</v>
      </c>
      <c r="N37">
        <f t="shared" si="10"/>
        <v>1.715409689354322</v>
      </c>
    </row>
    <row r="38" spans="1:14" x14ac:dyDescent="0.25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0.50251256281407031</v>
      </c>
      <c r="D38">
        <f t="shared" si="1"/>
        <v>0.54054054054054046</v>
      </c>
      <c r="E38">
        <f t="shared" si="2"/>
        <v>4.3053103354610656E-2</v>
      </c>
      <c r="F38">
        <f t="shared" si="3"/>
        <v>-0.22857530897731926</v>
      </c>
      <c r="G38">
        <v>0</v>
      </c>
      <c r="H38">
        <f t="shared" si="4"/>
        <v>0.27162841233192986</v>
      </c>
      <c r="I38">
        <f t="shared" si="5"/>
        <v>-1.0901165669462136</v>
      </c>
      <c r="J38">
        <f t="shared" si="6"/>
        <v>1.0901165669462136</v>
      </c>
      <c r="K38">
        <f t="shared" si="7"/>
        <v>0.48095065060885256</v>
      </c>
      <c r="L38">
        <f t="shared" si="8"/>
        <v>0.51904934939114777</v>
      </c>
      <c r="M38">
        <f t="shared" si="9"/>
        <v>2.0792154012767514</v>
      </c>
      <c r="N38">
        <f t="shared" si="10"/>
        <v>1.9265990819042815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0.44247787610619471</v>
      </c>
      <c r="D39">
        <f t="shared" si="1"/>
        <v>0.60606060606060608</v>
      </c>
      <c r="E39">
        <f t="shared" si="2"/>
        <v>4.85384821668009E-2</v>
      </c>
      <c r="F39">
        <f t="shared" si="3"/>
        <v>-0.21962992759452926</v>
      </c>
      <c r="G39">
        <v>0</v>
      </c>
      <c r="H39">
        <f t="shared" si="4"/>
        <v>0.26816840976133016</v>
      </c>
      <c r="I39">
        <f t="shared" si="5"/>
        <v>-1.1049892402196602</v>
      </c>
      <c r="J39">
        <f t="shared" si="6"/>
        <v>1.1049892402196602</v>
      </c>
      <c r="K39">
        <f t="shared" si="7"/>
        <v>0.41801014383590385</v>
      </c>
      <c r="L39">
        <f t="shared" si="8"/>
        <v>0.58198985616409593</v>
      </c>
      <c r="M39">
        <f t="shared" si="9"/>
        <v>2.3922864426767716</v>
      </c>
      <c r="N39">
        <f t="shared" si="10"/>
        <v>1.7182430061427794</v>
      </c>
    </row>
    <row r="40" spans="1:14" x14ac:dyDescent="0.25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0.4065040650406504</v>
      </c>
      <c r="D40">
        <f t="shared" si="1"/>
        <v>0.64102564102564097</v>
      </c>
      <c r="E40">
        <f t="shared" si="2"/>
        <v>4.7529706066291366E-2</v>
      </c>
      <c r="F40">
        <f t="shared" si="3"/>
        <v>-0.21304982280592033</v>
      </c>
      <c r="G40">
        <v>0</v>
      </c>
      <c r="H40">
        <f t="shared" si="4"/>
        <v>0.26057952887221175</v>
      </c>
      <c r="I40">
        <f t="shared" si="5"/>
        <v>-1.1059348880095219</v>
      </c>
      <c r="J40">
        <f t="shared" si="6"/>
        <v>1.1059348880095219</v>
      </c>
      <c r="K40">
        <f t="shared" si="7"/>
        <v>0.38245818270731691</v>
      </c>
      <c r="L40">
        <f t="shared" si="8"/>
        <v>0.61754181729268298</v>
      </c>
      <c r="M40">
        <f t="shared" si="9"/>
        <v>2.6146649364939023</v>
      </c>
      <c r="N40">
        <f t="shared" si="10"/>
        <v>1.6193235372853327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0.47846889952153115</v>
      </c>
      <c r="D41">
        <f t="shared" si="1"/>
        <v>0.56818181818181823</v>
      </c>
      <c r="E41">
        <f t="shared" si="2"/>
        <v>4.6650717703349276E-2</v>
      </c>
      <c r="F41">
        <f t="shared" si="3"/>
        <v>-0.22520661157024802</v>
      </c>
      <c r="G41">
        <v>0</v>
      </c>
      <c r="H41">
        <f t="shared" si="4"/>
        <v>0.27185732927359729</v>
      </c>
      <c r="I41">
        <f t="shared" si="5"/>
        <v>-1.0987021007226223</v>
      </c>
      <c r="J41">
        <f t="shared" si="6"/>
        <v>1.0987021007226223</v>
      </c>
      <c r="K41">
        <f t="shared" si="7"/>
        <v>0.45504490981400092</v>
      </c>
      <c r="L41">
        <f t="shared" si="8"/>
        <v>0.54495509018599919</v>
      </c>
      <c r="M41">
        <f t="shared" si="9"/>
        <v>2.197585289787658</v>
      </c>
      <c r="N41">
        <f t="shared" si="10"/>
        <v>1.8350135965491927</v>
      </c>
    </row>
    <row r="42" spans="1:14" x14ac:dyDescent="0.25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0.41841004184100417</v>
      </c>
      <c r="D42">
        <f t="shared" si="1"/>
        <v>0.64102564102564097</v>
      </c>
      <c r="E42">
        <f t="shared" si="2"/>
        <v>5.9435682866645134E-2</v>
      </c>
      <c r="F42">
        <f t="shared" si="3"/>
        <v>-0.20877588241604983</v>
      </c>
      <c r="G42">
        <v>0</v>
      </c>
      <c r="H42">
        <f t="shared" si="4"/>
        <v>0.26821156528269496</v>
      </c>
      <c r="I42">
        <f t="shared" si="5"/>
        <v>-1.133440133613195</v>
      </c>
      <c r="J42">
        <f t="shared" si="6"/>
        <v>1.133440133613195</v>
      </c>
      <c r="K42">
        <f t="shared" si="7"/>
        <v>0.38827686747531459</v>
      </c>
      <c r="L42">
        <f t="shared" si="8"/>
        <v>0.61172313252468546</v>
      </c>
      <c r="M42">
        <f t="shared" si="9"/>
        <v>2.5754817857223409</v>
      </c>
      <c r="N42">
        <f t="shared" si="10"/>
        <v>1.6347264748233892</v>
      </c>
    </row>
    <row r="43" spans="1:14" x14ac:dyDescent="0.25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0.4464285714285714</v>
      </c>
      <c r="D43">
        <f t="shared" si="1"/>
        <v>0.58823529411764708</v>
      </c>
      <c r="E43">
        <f t="shared" si="2"/>
        <v>3.4663865546218364E-2</v>
      </c>
      <c r="F43">
        <f t="shared" si="3"/>
        <v>-0.22794117647058831</v>
      </c>
      <c r="G43">
        <v>0</v>
      </c>
      <c r="H43">
        <f t="shared" si="4"/>
        <v>0.26260504201680673</v>
      </c>
      <c r="I43">
        <f t="shared" si="5"/>
        <v>-1.0733469768527293</v>
      </c>
      <c r="J43">
        <f t="shared" si="6"/>
        <v>1.0733469768527293</v>
      </c>
      <c r="K43">
        <f t="shared" si="7"/>
        <v>0.42900958501512831</v>
      </c>
      <c r="L43">
        <f t="shared" si="8"/>
        <v>0.5709904149848718</v>
      </c>
      <c r="M43">
        <f t="shared" si="9"/>
        <v>2.3309502512973848</v>
      </c>
      <c r="N43">
        <f t="shared" si="10"/>
        <v>1.7513428837969105</v>
      </c>
    </row>
    <row r="44" spans="1:14" x14ac:dyDescent="0.25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0.65789473684210531</v>
      </c>
      <c r="D44">
        <f t="shared" si="1"/>
        <v>0.42553191489361702</v>
      </c>
      <c r="E44">
        <f t="shared" si="2"/>
        <v>8.3426651735722279E-2</v>
      </c>
      <c r="F44">
        <f t="shared" si="3"/>
        <v>-0.19652855543113112</v>
      </c>
      <c r="G44">
        <v>0</v>
      </c>
      <c r="H44">
        <f t="shared" si="4"/>
        <v>0.27995520716685335</v>
      </c>
      <c r="I44">
        <f t="shared" si="5"/>
        <v>-1.1935247900657213</v>
      </c>
      <c r="J44">
        <f t="shared" si="6"/>
        <v>1.1935247900657213</v>
      </c>
      <c r="K44">
        <f t="shared" si="7"/>
        <v>0.61704288840224542</v>
      </c>
      <c r="L44">
        <f t="shared" si="8"/>
        <v>0.38295711159775486</v>
      </c>
      <c r="M44">
        <f t="shared" si="9"/>
        <v>1.6206328908341747</v>
      </c>
      <c r="N44">
        <f t="shared" si="10"/>
        <v>2.6112584665887235</v>
      </c>
    </row>
    <row r="45" spans="1:14" x14ac:dyDescent="0.25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0.49261083743842371</v>
      </c>
      <c r="D45">
        <f t="shared" si="1"/>
        <v>0.53475935828876997</v>
      </c>
      <c r="E45">
        <f t="shared" si="2"/>
        <v>2.737019572719368E-2</v>
      </c>
      <c r="F45">
        <f t="shared" si="3"/>
        <v>-0.23605805958747139</v>
      </c>
      <c r="G45">
        <v>0</v>
      </c>
      <c r="H45">
        <f t="shared" si="4"/>
        <v>0.26342825531466507</v>
      </c>
      <c r="I45">
        <f t="shared" si="5"/>
        <v>-1.0563838700626149</v>
      </c>
      <c r="J45">
        <f t="shared" si="6"/>
        <v>1.0563838700626149</v>
      </c>
      <c r="K45">
        <f t="shared" si="7"/>
        <v>0.47890991226943308</v>
      </c>
      <c r="L45">
        <f t="shared" si="8"/>
        <v>0.52109008773056686</v>
      </c>
      <c r="M45">
        <f t="shared" si="9"/>
        <v>2.0880753861644932</v>
      </c>
      <c r="N45">
        <f t="shared" si="10"/>
        <v>1.9190539669544755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0.46296296296296291</v>
      </c>
      <c r="D46">
        <f t="shared" si="1"/>
        <v>0.59523809523809523</v>
      </c>
      <c r="E46">
        <f t="shared" si="2"/>
        <v>5.8201058201058142E-2</v>
      </c>
      <c r="F46">
        <f t="shared" si="3"/>
        <v>-0.21737213403880074</v>
      </c>
      <c r="G46">
        <v>0</v>
      </c>
      <c r="H46">
        <f t="shared" si="4"/>
        <v>0.27557319223985888</v>
      </c>
      <c r="I46">
        <f t="shared" si="5"/>
        <v>-1.1259433727776123</v>
      </c>
      <c r="J46">
        <f t="shared" si="6"/>
        <v>1.1259433727776123</v>
      </c>
      <c r="K46">
        <f t="shared" si="7"/>
        <v>0.4336336092645432</v>
      </c>
      <c r="L46">
        <f t="shared" si="8"/>
        <v>0.56636639073545691</v>
      </c>
      <c r="M46">
        <f t="shared" si="9"/>
        <v>2.3060943124220299</v>
      </c>
      <c r="N46">
        <f t="shared" si="10"/>
        <v>1.7656414934887763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0.48076923076923073</v>
      </c>
      <c r="D47">
        <f t="shared" si="1"/>
        <v>0.57471264367816088</v>
      </c>
      <c r="E47">
        <f t="shared" si="2"/>
        <v>5.5481874447391721E-2</v>
      </c>
      <c r="F47">
        <f t="shared" si="3"/>
        <v>-0.22082228116710867</v>
      </c>
      <c r="G47">
        <v>0</v>
      </c>
      <c r="H47">
        <f t="shared" si="4"/>
        <v>0.27630415561450039</v>
      </c>
      <c r="I47">
        <f t="shared" si="5"/>
        <v>-1.1185934253567074</v>
      </c>
      <c r="J47">
        <f t="shared" si="6"/>
        <v>1.1185934253567074</v>
      </c>
      <c r="K47">
        <f t="shared" si="7"/>
        <v>0.4528819574855304</v>
      </c>
      <c r="L47">
        <f t="shared" si="8"/>
        <v>0.54711804251446938</v>
      </c>
      <c r="M47">
        <f t="shared" si="9"/>
        <v>2.2080808993852443</v>
      </c>
      <c r="N47">
        <f t="shared" si="10"/>
        <v>1.8277591347639637</v>
      </c>
    </row>
    <row r="48" spans="1:14" x14ac:dyDescent="0.25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0.4504504504504504</v>
      </c>
      <c r="D48">
        <f t="shared" si="1"/>
        <v>0.60606060606060608</v>
      </c>
      <c r="E48">
        <f t="shared" si="2"/>
        <v>5.6511056511056479E-2</v>
      </c>
      <c r="F48">
        <f t="shared" si="3"/>
        <v>-0.21648921648921648</v>
      </c>
      <c r="G48">
        <v>0</v>
      </c>
      <c r="H48">
        <f t="shared" si="4"/>
        <v>0.27300027300027296</v>
      </c>
      <c r="I48">
        <f t="shared" si="5"/>
        <v>-1.1229577231219765</v>
      </c>
      <c r="J48">
        <f t="shared" si="6"/>
        <v>1.1229577231219765</v>
      </c>
      <c r="K48">
        <f t="shared" si="7"/>
        <v>0.4219394288346095</v>
      </c>
      <c r="L48">
        <f t="shared" si="8"/>
        <v>0.57806057116539045</v>
      </c>
      <c r="M48">
        <f t="shared" si="9"/>
        <v>2.3700084222088118</v>
      </c>
      <c r="N48">
        <f t="shared" si="10"/>
        <v>1.7299225200292849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0.48076923076923073</v>
      </c>
      <c r="D49">
        <f t="shared" si="1"/>
        <v>0.57471264367816088</v>
      </c>
      <c r="E49">
        <f t="shared" si="2"/>
        <v>5.5481874447391721E-2</v>
      </c>
      <c r="F49">
        <f t="shared" si="3"/>
        <v>-0.22082228116710867</v>
      </c>
      <c r="G49">
        <v>0</v>
      </c>
      <c r="H49">
        <f t="shared" si="4"/>
        <v>0.27630415561450039</v>
      </c>
      <c r="I49">
        <f t="shared" si="5"/>
        <v>-1.1185934253567074</v>
      </c>
      <c r="J49">
        <f t="shared" si="6"/>
        <v>1.1185934253567074</v>
      </c>
      <c r="K49">
        <f t="shared" si="7"/>
        <v>0.4528819574855304</v>
      </c>
      <c r="L49">
        <f t="shared" si="8"/>
        <v>0.54711804251446938</v>
      </c>
      <c r="M49">
        <f t="shared" si="9"/>
        <v>2.2080808993852443</v>
      </c>
      <c r="N49">
        <f t="shared" si="10"/>
        <v>1.8277591347639637</v>
      </c>
    </row>
    <row r="50" spans="1:14" x14ac:dyDescent="0.25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0.51020408163265307</v>
      </c>
      <c r="D50">
        <f t="shared" si="1"/>
        <v>0.54347826086956519</v>
      </c>
      <c r="E50">
        <f t="shared" si="2"/>
        <v>5.3682342502218372E-2</v>
      </c>
      <c r="F50">
        <f t="shared" si="3"/>
        <v>-0.22360248447204967</v>
      </c>
      <c r="G50">
        <v>0</v>
      </c>
      <c r="H50">
        <f t="shared" si="4"/>
        <v>0.27728482697426798</v>
      </c>
      <c r="I50">
        <f t="shared" si="5"/>
        <v>-1.1135885079684349</v>
      </c>
      <c r="J50">
        <f t="shared" si="6"/>
        <v>1.1135885079684349</v>
      </c>
      <c r="K50">
        <f t="shared" si="7"/>
        <v>0.48331477354788277</v>
      </c>
      <c r="L50">
        <f t="shared" si="8"/>
        <v>0.51668522645211723</v>
      </c>
      <c r="M50">
        <f t="shared" si="9"/>
        <v>2.0690449676496976</v>
      </c>
      <c r="N50">
        <f t="shared" si="10"/>
        <v>1.9354143466934854</v>
      </c>
    </row>
    <row r="51" spans="1:14" x14ac:dyDescent="0.25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0.60606060606060608</v>
      </c>
      <c r="D51">
        <f t="shared" si="1"/>
        <v>0.44843049327354262</v>
      </c>
      <c r="E51">
        <f t="shared" si="2"/>
        <v>5.4491099334148752E-2</v>
      </c>
      <c r="F51">
        <f t="shared" si="3"/>
        <v>-0.21728495719527108</v>
      </c>
      <c r="G51">
        <v>0</v>
      </c>
      <c r="H51">
        <f t="shared" si="4"/>
        <v>0.27177605652941977</v>
      </c>
      <c r="I51">
        <f t="shared" si="5"/>
        <v>-1.1183835382312353</v>
      </c>
      <c r="J51">
        <f t="shared" si="6"/>
        <v>1.1183835382312353</v>
      </c>
      <c r="K51">
        <f t="shared" si="7"/>
        <v>0.57905579514504757</v>
      </c>
      <c r="L51">
        <f t="shared" si="8"/>
        <v>0.42094420485495265</v>
      </c>
      <c r="M51">
        <f t="shared" si="9"/>
        <v>1.7269492998503024</v>
      </c>
      <c r="N51">
        <f t="shared" si="10"/>
        <v>2.3756117520244189</v>
      </c>
    </row>
    <row r="52" spans="1:14" x14ac:dyDescent="0.25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0.58823529411764708</v>
      </c>
      <c r="D52">
        <f t="shared" si="1"/>
        <v>0.46948356807511737</v>
      </c>
      <c r="E52">
        <f t="shared" si="2"/>
        <v>5.7718862192764453E-2</v>
      </c>
      <c r="F52">
        <f t="shared" si="3"/>
        <v>-0.2184479425573046</v>
      </c>
      <c r="G52">
        <v>0</v>
      </c>
      <c r="H52">
        <f t="shared" si="4"/>
        <v>0.27616680475006905</v>
      </c>
      <c r="I52">
        <f t="shared" si="5"/>
        <v>-1.1243764952899702</v>
      </c>
      <c r="J52">
        <f t="shared" si="6"/>
        <v>1.1243764952899702</v>
      </c>
      <c r="K52">
        <f t="shared" si="7"/>
        <v>0.55957719122240368</v>
      </c>
      <c r="L52">
        <f t="shared" si="8"/>
        <v>0.44042280877759621</v>
      </c>
      <c r="M52">
        <f t="shared" si="9"/>
        <v>1.7870635467029794</v>
      </c>
      <c r="N52">
        <f t="shared" si="10"/>
        <v>2.2705454396776665</v>
      </c>
    </row>
    <row r="53" spans="1:14" x14ac:dyDescent="0.25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0.54644808743169393</v>
      </c>
      <c r="D53">
        <f t="shared" si="1"/>
        <v>0.5</v>
      </c>
      <c r="E53">
        <f t="shared" si="2"/>
        <v>4.644808743169393E-2</v>
      </c>
      <c r="F53">
        <f t="shared" si="3"/>
        <v>-0.22677595628415304</v>
      </c>
      <c r="G53">
        <v>0</v>
      </c>
      <c r="H53">
        <f t="shared" si="4"/>
        <v>0.27322404371584696</v>
      </c>
      <c r="I53">
        <f t="shared" si="5"/>
        <v>-1.0976425998969033</v>
      </c>
      <c r="J53">
        <f t="shared" si="6"/>
        <v>1.0976425998969033</v>
      </c>
      <c r="K53">
        <f t="shared" si="7"/>
        <v>0.52327436520923598</v>
      </c>
      <c r="L53">
        <f t="shared" si="8"/>
        <v>0.47672563479076407</v>
      </c>
      <c r="M53">
        <f t="shared" si="9"/>
        <v>1.9110433579144297</v>
      </c>
      <c r="N53">
        <f t="shared" si="10"/>
        <v>2.0976425998969033</v>
      </c>
    </row>
    <row r="54" spans="1:14" x14ac:dyDescent="0.25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0.58823529411764708</v>
      </c>
      <c r="D54">
        <f t="shared" si="1"/>
        <v>0.46948356807511737</v>
      </c>
      <c r="E54">
        <f t="shared" si="2"/>
        <v>5.7718862192764453E-2</v>
      </c>
      <c r="F54">
        <f t="shared" si="3"/>
        <v>-0.2184479425573046</v>
      </c>
      <c r="G54">
        <v>0</v>
      </c>
      <c r="H54">
        <f t="shared" si="4"/>
        <v>0.27616680475006905</v>
      </c>
      <c r="I54">
        <f t="shared" si="5"/>
        <v>-1.1243764952899702</v>
      </c>
      <c r="J54">
        <f t="shared" si="6"/>
        <v>1.1243764952899702</v>
      </c>
      <c r="K54">
        <f t="shared" si="7"/>
        <v>0.55957719122240368</v>
      </c>
      <c r="L54">
        <f t="shared" si="8"/>
        <v>0.44042280877759621</v>
      </c>
      <c r="M54">
        <f t="shared" si="9"/>
        <v>1.7870635467029794</v>
      </c>
      <c r="N54">
        <f t="shared" si="10"/>
        <v>2.2705454396776665</v>
      </c>
    </row>
    <row r="55" spans="1:14" x14ac:dyDescent="0.25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0.5617977528089888</v>
      </c>
      <c r="D55">
        <f t="shared" si="1"/>
        <v>0.49504950495049505</v>
      </c>
      <c r="E55">
        <f t="shared" si="2"/>
        <v>5.6847257759483849E-2</v>
      </c>
      <c r="F55">
        <f t="shared" si="3"/>
        <v>-0.22127044165090659</v>
      </c>
      <c r="G55">
        <v>0</v>
      </c>
      <c r="H55">
        <f t="shared" si="4"/>
        <v>0.2781176994103905</v>
      </c>
      <c r="I55">
        <f t="shared" si="5"/>
        <v>-1.1211213233271877</v>
      </c>
      <c r="J55">
        <f t="shared" si="6"/>
        <v>1.1211213233271877</v>
      </c>
      <c r="K55">
        <f t="shared" si="7"/>
        <v>0.5334828131703736</v>
      </c>
      <c r="L55">
        <f t="shared" si="8"/>
        <v>0.46651718682962634</v>
      </c>
      <c r="M55">
        <f t="shared" si="9"/>
        <v>1.8744746321952062</v>
      </c>
      <c r="N55">
        <f t="shared" si="10"/>
        <v>2.1435437497937313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0.5617977528089888</v>
      </c>
      <c r="D56">
        <f t="shared" si="1"/>
        <v>0.49261083743842371</v>
      </c>
      <c r="E56">
        <f t="shared" si="2"/>
        <v>5.4408590247412514E-2</v>
      </c>
      <c r="F56">
        <f t="shared" si="3"/>
        <v>-0.22233907123484808</v>
      </c>
      <c r="G56">
        <v>0</v>
      </c>
      <c r="H56">
        <f t="shared" si="4"/>
        <v>0.27674766148226054</v>
      </c>
      <c r="I56">
        <f t="shared" si="5"/>
        <v>-1.1156657127357013</v>
      </c>
      <c r="J56">
        <f t="shared" si="6"/>
        <v>1.1156657127357013</v>
      </c>
      <c r="K56">
        <f t="shared" si="7"/>
        <v>0.53469666555255058</v>
      </c>
      <c r="L56">
        <f t="shared" si="8"/>
        <v>0.46530333444744953</v>
      </c>
      <c r="M56">
        <f t="shared" si="9"/>
        <v>1.8702192559338466</v>
      </c>
      <c r="N56">
        <f t="shared" si="10"/>
        <v>2.149135684117772</v>
      </c>
    </row>
    <row r="57" spans="1:14" x14ac:dyDescent="0.25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0.5714285714285714</v>
      </c>
      <c r="D57">
        <f t="shared" si="1"/>
        <v>0.4854368932038835</v>
      </c>
      <c r="E57">
        <f t="shared" si="2"/>
        <v>5.6865464632454898E-2</v>
      </c>
      <c r="F57">
        <f t="shared" si="3"/>
        <v>-0.22052704576976423</v>
      </c>
      <c r="G57">
        <v>0</v>
      </c>
      <c r="H57">
        <f t="shared" si="4"/>
        <v>0.27739251040221913</v>
      </c>
      <c r="I57">
        <f t="shared" si="5"/>
        <v>-1.1215443081840883</v>
      </c>
      <c r="J57">
        <f t="shared" si="6"/>
        <v>1.1215443081840883</v>
      </c>
      <c r="K57">
        <f t="shared" si="7"/>
        <v>0.54313637094725686</v>
      </c>
      <c r="L57">
        <f t="shared" si="8"/>
        <v>0.4568636290527433</v>
      </c>
      <c r="M57">
        <f t="shared" si="9"/>
        <v>1.8411582311380661</v>
      </c>
      <c r="N57">
        <f t="shared" si="10"/>
        <v>2.1888369666751335</v>
      </c>
    </row>
    <row r="58" spans="1:14" x14ac:dyDescent="0.25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0.52356020942408377</v>
      </c>
      <c r="D58">
        <f t="shared" si="1"/>
        <v>0.52356020942408377</v>
      </c>
      <c r="E58">
        <f t="shared" si="2"/>
        <v>4.7120418848167533E-2</v>
      </c>
      <c r="F58">
        <f t="shared" si="3"/>
        <v>-0.22699487404402285</v>
      </c>
      <c r="G58">
        <v>0</v>
      </c>
      <c r="H58">
        <f t="shared" si="4"/>
        <v>0.27411529289219044</v>
      </c>
      <c r="I58">
        <f t="shared" si="5"/>
        <v>-1.098901098901099</v>
      </c>
      <c r="J58">
        <f t="shared" si="6"/>
        <v>1.098901098901099</v>
      </c>
      <c r="K58">
        <f t="shared" si="7"/>
        <v>0.50000000000000011</v>
      </c>
      <c r="L58">
        <f t="shared" si="8"/>
        <v>0.50000000000000011</v>
      </c>
      <c r="M58">
        <f t="shared" si="9"/>
        <v>1.9999999999999996</v>
      </c>
      <c r="N58">
        <f t="shared" si="10"/>
        <v>1.9999999999999996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0.5524861878453039</v>
      </c>
      <c r="D59">
        <f t="shared" si="1"/>
        <v>0.49504950495049505</v>
      </c>
      <c r="E59">
        <f t="shared" si="2"/>
        <v>4.7535692795798834E-2</v>
      </c>
      <c r="F59">
        <f t="shared" si="3"/>
        <v>-0.22597232098900499</v>
      </c>
      <c r="G59">
        <v>0</v>
      </c>
      <c r="H59">
        <f t="shared" si="4"/>
        <v>0.27350801378480388</v>
      </c>
      <c r="I59">
        <f t="shared" si="5"/>
        <v>-1.1001639366407492</v>
      </c>
      <c r="J59">
        <f t="shared" si="6"/>
        <v>1.1001639366407492</v>
      </c>
      <c r="K59">
        <f t="shared" si="7"/>
        <v>0.52878359784482387</v>
      </c>
      <c r="L59">
        <f t="shared" si="8"/>
        <v>0.47121640215517624</v>
      </c>
      <c r="M59">
        <f t="shared" si="9"/>
        <v>1.8911327886790064</v>
      </c>
      <c r="N59">
        <f t="shared" si="10"/>
        <v>2.1221672153735645</v>
      </c>
    </row>
    <row r="60" spans="1:14" x14ac:dyDescent="0.25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0.47169811320754712</v>
      </c>
      <c r="D60">
        <f t="shared" si="1"/>
        <v>0.56818181818181823</v>
      </c>
      <c r="E60">
        <f t="shared" si="2"/>
        <v>3.9879931389365408E-2</v>
      </c>
      <c r="F60">
        <f t="shared" si="3"/>
        <v>-0.22813036020583177</v>
      </c>
      <c r="G60">
        <v>0</v>
      </c>
      <c r="H60">
        <f t="shared" si="4"/>
        <v>0.26801029159519724</v>
      </c>
      <c r="I60">
        <f t="shared" si="5"/>
        <v>-1.0838874619051502</v>
      </c>
      <c r="J60">
        <f t="shared" si="6"/>
        <v>1.0838874619051502</v>
      </c>
      <c r="K60">
        <f t="shared" si="7"/>
        <v>0.45168057659351019</v>
      </c>
      <c r="L60">
        <f t="shared" si="8"/>
        <v>0.54831942340648987</v>
      </c>
      <c r="M60">
        <f t="shared" si="9"/>
        <v>2.2139539573337679</v>
      </c>
      <c r="N60">
        <f t="shared" si="10"/>
        <v>1.8237544710479137</v>
      </c>
    </row>
    <row r="61" spans="1:14" x14ac:dyDescent="0.25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0.46511627906976744</v>
      </c>
      <c r="D61">
        <f t="shared" si="1"/>
        <v>0.57471264367816088</v>
      </c>
      <c r="E61">
        <f t="shared" si="2"/>
        <v>3.9828922747928264E-2</v>
      </c>
      <c r="F61">
        <f t="shared" si="3"/>
        <v>-0.22747928361400704</v>
      </c>
      <c r="G61">
        <v>0</v>
      </c>
      <c r="H61">
        <f t="shared" si="4"/>
        <v>0.26730820636193531</v>
      </c>
      <c r="I61">
        <f t="shared" si="5"/>
        <v>-1.0840148207519444</v>
      </c>
      <c r="J61">
        <f t="shared" si="6"/>
        <v>1.0840148207519444</v>
      </c>
      <c r="K61">
        <f t="shared" si="7"/>
        <v>0.44511368892659747</v>
      </c>
      <c r="L61">
        <f t="shared" si="8"/>
        <v>0.55488631107340269</v>
      </c>
      <c r="M61">
        <f t="shared" si="9"/>
        <v>2.2466170438647359</v>
      </c>
      <c r="N61">
        <f t="shared" si="10"/>
        <v>1.8021709673564388</v>
      </c>
    </row>
    <row r="62" spans="1:14" x14ac:dyDescent="0.25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0.5376344086021505</v>
      </c>
      <c r="D62">
        <f t="shared" si="1"/>
        <v>0.49751243781094534</v>
      </c>
      <c r="E62">
        <f t="shared" si="2"/>
        <v>3.5146846413095734E-2</v>
      </c>
      <c r="F62">
        <f t="shared" si="3"/>
        <v>-0.2323329588616061</v>
      </c>
      <c r="G62">
        <v>0</v>
      </c>
      <c r="H62">
        <f t="shared" si="4"/>
        <v>0.26747980527470178</v>
      </c>
      <c r="I62">
        <f t="shared" si="5"/>
        <v>-1.0729761966090035</v>
      </c>
      <c r="J62">
        <f t="shared" si="6"/>
        <v>1.0729761966090035</v>
      </c>
      <c r="K62">
        <f t="shared" si="7"/>
        <v>0.52008583750279591</v>
      </c>
      <c r="L62">
        <f t="shared" si="8"/>
        <v>0.47991416249720437</v>
      </c>
      <c r="M62">
        <f t="shared" si="9"/>
        <v>1.9227595290837431</v>
      </c>
      <c r="N62">
        <f t="shared" si="10"/>
        <v>2.0837059585750928</v>
      </c>
    </row>
    <row r="63" spans="1:14" x14ac:dyDescent="0.25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0.63694267515923564</v>
      </c>
      <c r="D63">
        <f t="shared" si="1"/>
        <v>0.4</v>
      </c>
      <c r="E63">
        <f t="shared" si="2"/>
        <v>3.6942675159235661E-2</v>
      </c>
      <c r="F63">
        <f t="shared" si="3"/>
        <v>-0.21783439490445855</v>
      </c>
      <c r="G63">
        <v>0</v>
      </c>
      <c r="H63">
        <f t="shared" si="4"/>
        <v>0.25477707006369427</v>
      </c>
      <c r="I63">
        <f t="shared" si="5"/>
        <v>-1.0814761408717504</v>
      </c>
      <c r="J63">
        <f t="shared" si="6"/>
        <v>1.0814761408717504</v>
      </c>
      <c r="K63">
        <f t="shared" si="7"/>
        <v>0.61864290274693912</v>
      </c>
      <c r="L63">
        <f t="shared" si="8"/>
        <v>0.38135709725306066</v>
      </c>
      <c r="M63">
        <f t="shared" si="9"/>
        <v>1.6164414002968981</v>
      </c>
      <c r="N63">
        <f t="shared" si="10"/>
        <v>2.6222142113076257</v>
      </c>
    </row>
    <row r="64" spans="1:14" x14ac:dyDescent="0.25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0.46511627906976744</v>
      </c>
      <c r="D64">
        <f t="shared" si="1"/>
        <v>0.5780346820809249</v>
      </c>
      <c r="E64">
        <f t="shared" si="2"/>
        <v>4.3150961150692391E-2</v>
      </c>
      <c r="F64">
        <f t="shared" si="3"/>
        <v>-0.22570237935206339</v>
      </c>
      <c r="G64">
        <v>0</v>
      </c>
      <c r="H64">
        <f t="shared" si="4"/>
        <v>0.26885334050275578</v>
      </c>
      <c r="I64">
        <f t="shared" si="5"/>
        <v>-1.0914143252235409</v>
      </c>
      <c r="J64">
        <f t="shared" si="6"/>
        <v>1.0914143252235409</v>
      </c>
      <c r="K64">
        <f t="shared" si="7"/>
        <v>0.44343410958372004</v>
      </c>
      <c r="L64">
        <f t="shared" si="8"/>
        <v>0.55656589041628013</v>
      </c>
      <c r="M64">
        <f t="shared" si="9"/>
        <v>2.2551264740070716</v>
      </c>
      <c r="N64">
        <f t="shared" si="10"/>
        <v>1.7967324574131842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0.41152263374485593</v>
      </c>
      <c r="D65">
        <f t="shared" si="1"/>
        <v>0.63291139240506322</v>
      </c>
      <c r="E65">
        <f t="shared" si="2"/>
        <v>4.4434026149919204E-2</v>
      </c>
      <c r="F65">
        <f t="shared" si="3"/>
        <v>-0.21602333697973641</v>
      </c>
      <c r="G65">
        <v>0</v>
      </c>
      <c r="H65">
        <f t="shared" si="4"/>
        <v>0.26045736312965562</v>
      </c>
      <c r="I65">
        <f t="shared" si="5"/>
        <v>-1.0980395534147549</v>
      </c>
      <c r="J65">
        <f t="shared" si="6"/>
        <v>1.0980395534147549</v>
      </c>
      <c r="K65">
        <f t="shared" si="7"/>
        <v>0.38907530070846807</v>
      </c>
      <c r="L65">
        <f t="shared" si="8"/>
        <v>0.61092469929153193</v>
      </c>
      <c r="M65">
        <f t="shared" si="9"/>
        <v>2.5701965613830993</v>
      </c>
      <c r="N65">
        <f t="shared" si="10"/>
        <v>1.636862940980558</v>
      </c>
    </row>
    <row r="66" spans="1:14" x14ac:dyDescent="0.25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si="0"/>
        <v>0.51282051282051289</v>
      </c>
      <c r="D66">
        <f t="shared" si="1"/>
        <v>0.52631578947368418</v>
      </c>
      <c r="E66">
        <f t="shared" si="2"/>
        <v>3.9136302294197067E-2</v>
      </c>
      <c r="F66">
        <f t="shared" si="3"/>
        <v>-0.23076923076923073</v>
      </c>
      <c r="G66">
        <v>0</v>
      </c>
      <c r="H66">
        <f t="shared" si="4"/>
        <v>0.26990553306342779</v>
      </c>
      <c r="I66">
        <f t="shared" si="5"/>
        <v>-1.0814761408717504</v>
      </c>
      <c r="J66">
        <f t="shared" si="6"/>
        <v>1.0814761408717504</v>
      </c>
      <c r="K66">
        <f t="shared" si="7"/>
        <v>0.49324200890692937</v>
      </c>
      <c r="L66">
        <f t="shared" si="8"/>
        <v>0.50675799109307063</v>
      </c>
      <c r="M66">
        <f t="shared" si="9"/>
        <v>2.0274023338281628</v>
      </c>
      <c r="N66">
        <f t="shared" si="10"/>
        <v>1.9733285267845753</v>
      </c>
    </row>
    <row r="67" spans="1:14" x14ac:dyDescent="0.25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ref="C67:C130" si="11">1/A67</f>
        <v>0.42735042735042739</v>
      </c>
      <c r="D67">
        <f t="shared" ref="D67:D130" si="12">1/B67</f>
        <v>0.61349693251533743</v>
      </c>
      <c r="E67">
        <f t="shared" ref="E67:E130" si="13">C67+D67-1</f>
        <v>4.0847359865764821E-2</v>
      </c>
      <c r="F67">
        <f t="shared" ref="F67:F130" si="14">C67+D67-(C67*D67)-1</f>
        <v>-0.22133081642284091</v>
      </c>
      <c r="G67">
        <v>0</v>
      </c>
      <c r="H67">
        <f t="shared" ref="H67:H130" si="15">C67*D67</f>
        <v>0.26217817628860579</v>
      </c>
      <c r="I67">
        <f t="shared" ref="I67:I130" si="16">((-4*F67*H67)^0.5)/(2*F67)</f>
        <v>-1.0883719140805654</v>
      </c>
      <c r="J67">
        <f t="shared" ref="J67:J130" si="17">(-((-4*F67*H67)^0.5))/(2*F67)</f>
        <v>1.0883719140805654</v>
      </c>
      <c r="K67">
        <f t="shared" ref="K67:K130" si="18">IF(A67="","",(C67/($J67+C67-($J67*C67))))</f>
        <v>0.40676559136170881</v>
      </c>
      <c r="L67">
        <f t="shared" ref="L67:L130" si="19">IF(B67="","",(D67/($J67+D67-($J67*D67))))</f>
        <v>0.59323440863829113</v>
      </c>
      <c r="M67">
        <f t="shared" ref="M67:M130" si="20">IF(A67="","",1/K67)</f>
        <v>2.4584183648679576</v>
      </c>
      <c r="N67">
        <f t="shared" ref="N67:N130" si="21">IF(B67="","",1/L67)</f>
        <v>1.6856743058707564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11"/>
        <v>0.53191489361702127</v>
      </c>
      <c r="D68">
        <f t="shared" si="12"/>
        <v>0.49751243781094534</v>
      </c>
      <c r="E68">
        <f t="shared" si="13"/>
        <v>2.9427331427966497E-2</v>
      </c>
      <c r="F68">
        <f t="shared" si="14"/>
        <v>-0.23520694400338749</v>
      </c>
      <c r="G68">
        <v>0</v>
      </c>
      <c r="H68">
        <f t="shared" si="15"/>
        <v>0.26463427543135393</v>
      </c>
      <c r="I68">
        <f t="shared" si="16"/>
        <v>-1.060713208766217</v>
      </c>
      <c r="J68">
        <f t="shared" si="17"/>
        <v>1.060713208766217</v>
      </c>
      <c r="K68">
        <f t="shared" si="18"/>
        <v>0.5172161542198922</v>
      </c>
      <c r="L68">
        <f t="shared" si="19"/>
        <v>0.48278384578010813</v>
      </c>
      <c r="M68">
        <f t="shared" si="20"/>
        <v>1.9334276237142709</v>
      </c>
      <c r="N68">
        <f t="shared" si="21"/>
        <v>2.0713203408538785</v>
      </c>
    </row>
    <row r="69" spans="1:14" x14ac:dyDescent="0.25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11"/>
        <v>0.54054054054054046</v>
      </c>
      <c r="D69">
        <f t="shared" si="12"/>
        <v>0.49019607843137253</v>
      </c>
      <c r="E69">
        <f t="shared" si="13"/>
        <v>3.0736618971912932E-2</v>
      </c>
      <c r="F69">
        <f t="shared" si="14"/>
        <v>-0.23423423423423428</v>
      </c>
      <c r="G69">
        <v>0</v>
      </c>
      <c r="H69">
        <f t="shared" si="15"/>
        <v>0.26497085320614727</v>
      </c>
      <c r="I69">
        <f t="shared" si="16"/>
        <v>-1.0635890745287924</v>
      </c>
      <c r="J69">
        <f t="shared" si="17"/>
        <v>1.0635890745287924</v>
      </c>
      <c r="K69">
        <f t="shared" si="18"/>
        <v>0.52519609535024903</v>
      </c>
      <c r="L69">
        <f t="shared" si="19"/>
        <v>0.47480390464975097</v>
      </c>
      <c r="M69">
        <f t="shared" si="20"/>
        <v>1.904050713349474</v>
      </c>
      <c r="N69">
        <f t="shared" si="21"/>
        <v>2.1061326375099441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11"/>
        <v>0.5524861878453039</v>
      </c>
      <c r="D70">
        <f t="shared" si="12"/>
        <v>0.48076923076923073</v>
      </c>
      <c r="E70">
        <f t="shared" si="13"/>
        <v>3.3255418614534626E-2</v>
      </c>
      <c r="F70">
        <f t="shared" si="14"/>
        <v>-0.23236294092647691</v>
      </c>
      <c r="G70">
        <v>0</v>
      </c>
      <c r="H70">
        <f t="shared" si="15"/>
        <v>0.26561835954101148</v>
      </c>
      <c r="I70">
        <f t="shared" si="16"/>
        <v>-1.0691671651659735</v>
      </c>
      <c r="J70">
        <f t="shared" si="17"/>
        <v>1.0691671651659735</v>
      </c>
      <c r="K70">
        <f t="shared" si="18"/>
        <v>0.5358983848622455</v>
      </c>
      <c r="L70">
        <f t="shared" si="19"/>
        <v>0.4641016151377545</v>
      </c>
      <c r="M70">
        <f t="shared" si="20"/>
        <v>1.8660254037844384</v>
      </c>
      <c r="N70">
        <f t="shared" si="21"/>
        <v>2.1547005383792519</v>
      </c>
    </row>
    <row r="71" spans="1:14" x14ac:dyDescent="0.25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11"/>
        <v>0.52083333333333337</v>
      </c>
      <c r="D71">
        <f t="shared" si="12"/>
        <v>0.50761421319796951</v>
      </c>
      <c r="E71">
        <f t="shared" si="13"/>
        <v>2.844754653130277E-2</v>
      </c>
      <c r="F71">
        <f t="shared" si="14"/>
        <v>-0.2359348561759731</v>
      </c>
      <c r="G71">
        <v>0</v>
      </c>
      <c r="H71">
        <f t="shared" si="15"/>
        <v>0.26438240270727581</v>
      </c>
      <c r="I71">
        <f t="shared" si="16"/>
        <v>-1.0585715534396718</v>
      </c>
      <c r="J71">
        <f t="shared" si="17"/>
        <v>1.0585715534396718</v>
      </c>
      <c r="K71">
        <f t="shared" si="18"/>
        <v>0.50661491420873006</v>
      </c>
      <c r="L71">
        <f t="shared" si="19"/>
        <v>0.49338508579127022</v>
      </c>
      <c r="M71">
        <f t="shared" si="20"/>
        <v>1.9738858291644976</v>
      </c>
      <c r="N71">
        <f t="shared" si="21"/>
        <v>2.0268144068364817</v>
      </c>
    </row>
    <row r="72" spans="1:14" x14ac:dyDescent="0.25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11"/>
        <v>0.55865921787709494</v>
      </c>
      <c r="D72">
        <f t="shared" si="12"/>
        <v>0.47169811320754712</v>
      </c>
      <c r="E72">
        <f t="shared" si="13"/>
        <v>3.0357331084642114E-2</v>
      </c>
      <c r="F72">
        <f t="shared" si="14"/>
        <v>-0.23316116791398755</v>
      </c>
      <c r="G72">
        <v>0</v>
      </c>
      <c r="H72">
        <f t="shared" si="15"/>
        <v>0.26351849899862967</v>
      </c>
      <c r="I72">
        <f t="shared" si="16"/>
        <v>-1.0631081389064057</v>
      </c>
      <c r="J72">
        <f t="shared" si="17"/>
        <v>1.0631081389064057</v>
      </c>
      <c r="K72">
        <f t="shared" si="18"/>
        <v>0.54352096574427933</v>
      </c>
      <c r="L72">
        <f t="shared" si="19"/>
        <v>0.4564790342557204</v>
      </c>
      <c r="M72">
        <f t="shared" si="20"/>
        <v>1.8398554297360612</v>
      </c>
      <c r="N72">
        <f t="shared" si="21"/>
        <v>2.1906811155751749</v>
      </c>
    </row>
    <row r="73" spans="1:14" x14ac:dyDescent="0.25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11"/>
        <v>0.49751243781094534</v>
      </c>
      <c r="D73">
        <f t="shared" si="12"/>
        <v>0.52631578947368418</v>
      </c>
      <c r="E73">
        <f t="shared" si="13"/>
        <v>2.3828227284629522E-2</v>
      </c>
      <c r="F73">
        <f t="shared" si="14"/>
        <v>-0.23802042419481539</v>
      </c>
      <c r="G73">
        <v>0</v>
      </c>
      <c r="H73">
        <f t="shared" si="15"/>
        <v>0.26184865147944492</v>
      </c>
      <c r="I73">
        <f t="shared" si="16"/>
        <v>-1.0488612925459211</v>
      </c>
      <c r="J73">
        <f t="shared" si="17"/>
        <v>1.0488612925459211</v>
      </c>
      <c r="K73">
        <f t="shared" si="18"/>
        <v>0.48559013567492909</v>
      </c>
      <c r="L73">
        <f t="shared" si="19"/>
        <v>0.51440986432507074</v>
      </c>
      <c r="M73">
        <f t="shared" si="20"/>
        <v>2.0593499054713802</v>
      </c>
      <c r="N73">
        <f t="shared" si="21"/>
        <v>1.9439751632913294</v>
      </c>
    </row>
    <row r="74" spans="1:14" x14ac:dyDescent="0.25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11"/>
        <v>0.50761421319796951</v>
      </c>
      <c r="D74">
        <f t="shared" si="12"/>
        <v>0.5181347150259068</v>
      </c>
      <c r="E74">
        <f t="shared" si="13"/>
        <v>2.5748928223876311E-2</v>
      </c>
      <c r="F74">
        <f t="shared" si="14"/>
        <v>-0.23726361747455349</v>
      </c>
      <c r="G74">
        <v>0</v>
      </c>
      <c r="H74">
        <f t="shared" si="15"/>
        <v>0.26301254569842986</v>
      </c>
      <c r="I74">
        <f t="shared" si="16"/>
        <v>-1.0528649266733445</v>
      </c>
      <c r="J74">
        <f t="shared" si="17"/>
        <v>1.0528649266733445</v>
      </c>
      <c r="K74">
        <f t="shared" si="18"/>
        <v>0.49473625880060179</v>
      </c>
      <c r="L74">
        <f t="shared" si="19"/>
        <v>0.50526374119939821</v>
      </c>
      <c r="M74">
        <f t="shared" si="20"/>
        <v>2.021278978873144</v>
      </c>
      <c r="N74">
        <f t="shared" si="21"/>
        <v>1.9791643818062103</v>
      </c>
    </row>
    <row r="75" spans="1:14" x14ac:dyDescent="0.25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11"/>
        <v>0.38910505836575876</v>
      </c>
      <c r="D75">
        <f t="shared" si="12"/>
        <v>0.64102564102564097</v>
      </c>
      <c r="E75">
        <f t="shared" si="13"/>
        <v>3.0130699391399673E-2</v>
      </c>
      <c r="F75">
        <f t="shared" si="14"/>
        <v>-0.2192956200738303</v>
      </c>
      <c r="G75">
        <v>0</v>
      </c>
      <c r="H75">
        <f t="shared" si="15"/>
        <v>0.24942631946522995</v>
      </c>
      <c r="I75">
        <f t="shared" si="16"/>
        <v>-1.066488459484171</v>
      </c>
      <c r="J75">
        <f t="shared" si="17"/>
        <v>1.066488459484171</v>
      </c>
      <c r="K75">
        <f t="shared" si="18"/>
        <v>0.37391747879057763</v>
      </c>
      <c r="L75">
        <f t="shared" si="19"/>
        <v>0.62608252120942243</v>
      </c>
      <c r="M75">
        <f t="shared" si="20"/>
        <v>2.6743868813901486</v>
      </c>
      <c r="N75">
        <f t="shared" si="21"/>
        <v>1.5972335373111359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11"/>
        <v>0.51282051282051289</v>
      </c>
      <c r="D76">
        <f t="shared" si="12"/>
        <v>0.51282051282051289</v>
      </c>
      <c r="E76">
        <f t="shared" si="13"/>
        <v>2.5641025641025772E-2</v>
      </c>
      <c r="F76">
        <f t="shared" si="14"/>
        <v>-0.23734385272846803</v>
      </c>
      <c r="G76">
        <v>0</v>
      </c>
      <c r="H76">
        <f t="shared" si="15"/>
        <v>0.2629848783694938</v>
      </c>
      <c r="I76">
        <f t="shared" si="16"/>
        <v>-1.0526315789473688</v>
      </c>
      <c r="J76">
        <f t="shared" si="17"/>
        <v>1.0526315789473688</v>
      </c>
      <c r="K76">
        <f t="shared" si="18"/>
        <v>0.49999999999999989</v>
      </c>
      <c r="L76">
        <f t="shared" si="19"/>
        <v>0.49999999999999989</v>
      </c>
      <c r="M76">
        <f t="shared" si="20"/>
        <v>2.0000000000000004</v>
      </c>
      <c r="N76">
        <f t="shared" si="21"/>
        <v>2.0000000000000004</v>
      </c>
    </row>
    <row r="77" spans="1:14" x14ac:dyDescent="0.25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11"/>
        <v>0.4504504504504504</v>
      </c>
      <c r="D77">
        <f t="shared" si="12"/>
        <v>0.5780346820809249</v>
      </c>
      <c r="E77">
        <f t="shared" si="13"/>
        <v>2.8485132531375301E-2</v>
      </c>
      <c r="F77">
        <f t="shared" si="14"/>
        <v>-0.2318908503879602</v>
      </c>
      <c r="G77">
        <v>0</v>
      </c>
      <c r="H77">
        <f t="shared" si="15"/>
        <v>0.2603759829193355</v>
      </c>
      <c r="I77">
        <f t="shared" si="16"/>
        <v>-1.0596407579073905</v>
      </c>
      <c r="J77">
        <f t="shared" si="17"/>
        <v>1.0596407579073905</v>
      </c>
      <c r="K77">
        <f t="shared" si="18"/>
        <v>0.43615522243331045</v>
      </c>
      <c r="L77">
        <f t="shared" si="19"/>
        <v>0.56384477756668971</v>
      </c>
      <c r="M77">
        <f t="shared" si="20"/>
        <v>2.2927617246470167</v>
      </c>
      <c r="N77">
        <f t="shared" si="21"/>
        <v>1.7735377532723946</v>
      </c>
    </row>
    <row r="78" spans="1:14" x14ac:dyDescent="0.25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11"/>
        <v>0.66225165562913912</v>
      </c>
      <c r="D78">
        <f t="shared" si="12"/>
        <v>0.37878787878787878</v>
      </c>
      <c r="E78">
        <f t="shared" si="13"/>
        <v>4.1039534417017798E-2</v>
      </c>
      <c r="F78">
        <f t="shared" si="14"/>
        <v>-0.20981336544250462</v>
      </c>
      <c r="G78">
        <v>0</v>
      </c>
      <c r="H78">
        <f t="shared" si="15"/>
        <v>0.25085289985952242</v>
      </c>
      <c r="I78">
        <f t="shared" si="16"/>
        <v>-1.0934350421017383</v>
      </c>
      <c r="J78">
        <f t="shared" si="17"/>
        <v>1.0934350421017383</v>
      </c>
      <c r="K78">
        <f t="shared" si="18"/>
        <v>0.64199197414699649</v>
      </c>
      <c r="L78">
        <f t="shared" si="19"/>
        <v>0.35800802585300368</v>
      </c>
      <c r="M78">
        <f t="shared" si="20"/>
        <v>1.5576518714718863</v>
      </c>
      <c r="N78">
        <f t="shared" si="21"/>
        <v>2.7932334690468505</v>
      </c>
    </row>
    <row r="79" spans="1:14" x14ac:dyDescent="0.25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11"/>
        <v>0.41152263374485593</v>
      </c>
      <c r="D79">
        <f t="shared" si="12"/>
        <v>0.64516129032258063</v>
      </c>
      <c r="E79">
        <f t="shared" si="13"/>
        <v>5.6683924067436608E-2</v>
      </c>
      <c r="F79">
        <f t="shared" si="14"/>
        <v>-0.20881454931634136</v>
      </c>
      <c r="G79">
        <v>0</v>
      </c>
      <c r="H79">
        <f t="shared" si="15"/>
        <v>0.26549847338377802</v>
      </c>
      <c r="I79">
        <f t="shared" si="16"/>
        <v>-1.1275884962655316</v>
      </c>
      <c r="J79">
        <f t="shared" si="17"/>
        <v>1.1275884962655316</v>
      </c>
      <c r="K79">
        <f t="shared" si="18"/>
        <v>0.38278221853731864</v>
      </c>
      <c r="L79">
        <f t="shared" si="19"/>
        <v>0.61721778146268136</v>
      </c>
      <c r="M79">
        <f t="shared" si="20"/>
        <v>2.6124515496597103</v>
      </c>
      <c r="N79">
        <f t="shared" si="21"/>
        <v>1.6201736729460421</v>
      </c>
    </row>
    <row r="80" spans="1:14" x14ac:dyDescent="0.25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11"/>
        <v>0.47619047619047616</v>
      </c>
      <c r="D80">
        <f t="shared" si="12"/>
        <v>0.58139534883720934</v>
      </c>
      <c r="E80">
        <f t="shared" si="13"/>
        <v>5.75858250276855E-2</v>
      </c>
      <c r="F80">
        <f t="shared" si="14"/>
        <v>-0.21926910299003322</v>
      </c>
      <c r="G80">
        <v>0</v>
      </c>
      <c r="H80">
        <f t="shared" si="15"/>
        <v>0.27685492801771872</v>
      </c>
      <c r="I80">
        <f t="shared" si="16"/>
        <v>-1.1236664374387368</v>
      </c>
      <c r="J80">
        <f t="shared" si="17"/>
        <v>1.1236664374387368</v>
      </c>
      <c r="K80">
        <f t="shared" si="18"/>
        <v>0.44722057487231454</v>
      </c>
      <c r="L80">
        <f t="shared" si="19"/>
        <v>0.55277942512768541</v>
      </c>
      <c r="M80">
        <f t="shared" si="20"/>
        <v>2.2360330811826108</v>
      </c>
      <c r="N80">
        <f t="shared" si="21"/>
        <v>1.8090398349558905</v>
      </c>
    </row>
    <row r="81" spans="1:14" x14ac:dyDescent="0.25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11"/>
        <v>0.46948356807511737</v>
      </c>
      <c r="D81">
        <f t="shared" si="12"/>
        <v>0.58823529411764708</v>
      </c>
      <c r="E81">
        <f t="shared" si="13"/>
        <v>5.7718862192764453E-2</v>
      </c>
      <c r="F81">
        <f t="shared" si="14"/>
        <v>-0.2184479425573046</v>
      </c>
      <c r="G81">
        <v>0</v>
      </c>
      <c r="H81">
        <f t="shared" si="15"/>
        <v>0.27616680475006905</v>
      </c>
      <c r="I81">
        <f t="shared" si="16"/>
        <v>-1.1243764952899702</v>
      </c>
      <c r="J81">
        <f t="shared" si="17"/>
        <v>1.1243764952899702</v>
      </c>
      <c r="K81">
        <f t="shared" si="18"/>
        <v>0.44042280877759621</v>
      </c>
      <c r="L81">
        <f t="shared" si="19"/>
        <v>0.55957719122240368</v>
      </c>
      <c r="M81">
        <f t="shared" si="20"/>
        <v>2.2705454396776665</v>
      </c>
      <c r="N81">
        <f t="shared" si="21"/>
        <v>1.7870635467029794</v>
      </c>
    </row>
    <row r="82" spans="1:14" x14ac:dyDescent="0.25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11"/>
        <v>0.56497175141242939</v>
      </c>
      <c r="D82">
        <f t="shared" si="12"/>
        <v>0.49019607843137253</v>
      </c>
      <c r="E82">
        <f t="shared" si="13"/>
        <v>5.5167829843801863E-2</v>
      </c>
      <c r="F82">
        <f t="shared" si="14"/>
        <v>-0.22177910712307525</v>
      </c>
      <c r="G82">
        <v>0</v>
      </c>
      <c r="H82">
        <f t="shared" si="15"/>
        <v>0.27694693696687717</v>
      </c>
      <c r="I82">
        <f t="shared" si="16"/>
        <v>-1.1174753906691854</v>
      </c>
      <c r="J82">
        <f t="shared" si="17"/>
        <v>1.1174753906691854</v>
      </c>
      <c r="K82">
        <f t="shared" si="18"/>
        <v>0.5375026190819121</v>
      </c>
      <c r="L82">
        <f t="shared" si="19"/>
        <v>0.46249738091808795</v>
      </c>
      <c r="M82">
        <f t="shared" si="20"/>
        <v>1.8604560508152725</v>
      </c>
      <c r="N82">
        <f t="shared" si="21"/>
        <v>2.1621744062959527</v>
      </c>
    </row>
    <row r="83" spans="1:14" x14ac:dyDescent="0.25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11"/>
        <v>0.68493150684931503</v>
      </c>
      <c r="D83">
        <f t="shared" si="12"/>
        <v>0.35971223021582738</v>
      </c>
      <c r="E83">
        <f t="shared" si="13"/>
        <v>4.4643737065142464E-2</v>
      </c>
      <c r="F83">
        <f t="shared" si="14"/>
        <v>-0.20173450280871186</v>
      </c>
      <c r="G83">
        <v>0</v>
      </c>
      <c r="H83">
        <f t="shared" si="15"/>
        <v>0.24637823987385435</v>
      </c>
      <c r="I83">
        <f t="shared" si="16"/>
        <v>-1.1051241842563382</v>
      </c>
      <c r="J83">
        <f t="shared" si="17"/>
        <v>1.1051241842563382</v>
      </c>
      <c r="K83">
        <f t="shared" si="18"/>
        <v>0.66297296812947748</v>
      </c>
      <c r="L83">
        <f t="shared" si="19"/>
        <v>0.33702703187052235</v>
      </c>
      <c r="M83">
        <f t="shared" si="20"/>
        <v>1.5083571247579157</v>
      </c>
      <c r="N83">
        <f t="shared" si="21"/>
        <v>2.9671210479762817</v>
      </c>
    </row>
    <row r="84" spans="1:14" x14ac:dyDescent="0.25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11"/>
        <v>0.5524861878453039</v>
      </c>
      <c r="D84">
        <f t="shared" si="12"/>
        <v>0.4854368932038835</v>
      </c>
      <c r="E84">
        <f t="shared" si="13"/>
        <v>3.7923081049187513E-2</v>
      </c>
      <c r="F84">
        <f t="shared" si="14"/>
        <v>-0.23027409751649397</v>
      </c>
      <c r="G84">
        <v>0</v>
      </c>
      <c r="H84">
        <f t="shared" si="15"/>
        <v>0.26819717856568148</v>
      </c>
      <c r="I84">
        <f t="shared" si="16"/>
        <v>-1.079206513730294</v>
      </c>
      <c r="J84">
        <f t="shared" si="17"/>
        <v>1.079206513730294</v>
      </c>
      <c r="K84">
        <f t="shared" si="18"/>
        <v>0.5335731492446798</v>
      </c>
      <c r="L84">
        <f t="shared" si="19"/>
        <v>0.46642685075531992</v>
      </c>
      <c r="M84">
        <f t="shared" si="20"/>
        <v>1.8741572761215382</v>
      </c>
      <c r="N84">
        <f t="shared" si="21"/>
        <v>2.1439589045541121</v>
      </c>
    </row>
    <row r="85" spans="1:14" x14ac:dyDescent="0.25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11"/>
        <v>0.6097560975609756</v>
      </c>
      <c r="D85">
        <f t="shared" si="12"/>
        <v>0.42918454935622319</v>
      </c>
      <c r="E85">
        <f t="shared" si="13"/>
        <v>3.8940646917198674E-2</v>
      </c>
      <c r="F85">
        <f t="shared" si="14"/>
        <v>-0.2227572490317179</v>
      </c>
      <c r="G85">
        <v>0</v>
      </c>
      <c r="H85">
        <f t="shared" si="15"/>
        <v>0.26169789594891657</v>
      </c>
      <c r="I85">
        <f t="shared" si="16"/>
        <v>-1.0838874619051497</v>
      </c>
      <c r="J85">
        <f t="shared" si="17"/>
        <v>1.0838874619051497</v>
      </c>
      <c r="K85">
        <f t="shared" si="18"/>
        <v>0.59042752525555997</v>
      </c>
      <c r="L85">
        <f t="shared" si="19"/>
        <v>0.4095724747444402</v>
      </c>
      <c r="M85">
        <f t="shared" si="20"/>
        <v>1.6936879756192957</v>
      </c>
      <c r="N85">
        <f t="shared" si="21"/>
        <v>2.4415703243338491</v>
      </c>
    </row>
    <row r="86" spans="1:14" x14ac:dyDescent="0.25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11"/>
        <v>0.47846889952153115</v>
      </c>
      <c r="D86">
        <f t="shared" si="12"/>
        <v>0.55865921787709494</v>
      </c>
      <c r="E86">
        <f t="shared" si="13"/>
        <v>3.7128117398625982E-2</v>
      </c>
      <c r="F86">
        <f t="shared" si="14"/>
        <v>-0.23017294378658693</v>
      </c>
      <c r="G86">
        <v>0</v>
      </c>
      <c r="H86">
        <f t="shared" si="15"/>
        <v>0.26730106118521291</v>
      </c>
      <c r="I86">
        <f t="shared" si="16"/>
        <v>-1.077638764691236</v>
      </c>
      <c r="J86">
        <f t="shared" si="17"/>
        <v>1.077638764691236</v>
      </c>
      <c r="K86">
        <f t="shared" si="18"/>
        <v>0.45984913425207868</v>
      </c>
      <c r="L86">
        <f t="shared" si="19"/>
        <v>0.54015086574792148</v>
      </c>
      <c r="M86">
        <f t="shared" si="20"/>
        <v>2.1746262535134471</v>
      </c>
      <c r="N86">
        <f t="shared" si="21"/>
        <v>1.8513346241060764</v>
      </c>
    </row>
    <row r="87" spans="1:14" x14ac:dyDescent="0.25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11"/>
        <v>0.51546391752577325</v>
      </c>
      <c r="D87">
        <f t="shared" si="12"/>
        <v>0.5181347150259068</v>
      </c>
      <c r="E87">
        <f t="shared" si="13"/>
        <v>3.3598632551679941E-2</v>
      </c>
      <c r="F87">
        <f t="shared" si="14"/>
        <v>-0.2334811174616741</v>
      </c>
      <c r="G87">
        <v>0</v>
      </c>
      <c r="H87">
        <f t="shared" si="15"/>
        <v>0.26707975001335404</v>
      </c>
      <c r="I87">
        <f t="shared" si="16"/>
        <v>-1.0695340092890231</v>
      </c>
      <c r="J87">
        <f t="shared" si="17"/>
        <v>1.0695340092890231</v>
      </c>
      <c r="K87">
        <f t="shared" si="18"/>
        <v>0.49866309204640175</v>
      </c>
      <c r="L87">
        <f t="shared" si="19"/>
        <v>0.50133690795359842</v>
      </c>
      <c r="M87">
        <f t="shared" si="20"/>
        <v>2.0053619687316817</v>
      </c>
      <c r="N87">
        <f t="shared" si="21"/>
        <v>1.9946666286387909</v>
      </c>
    </row>
    <row r="88" spans="1:14" x14ac:dyDescent="0.25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11"/>
        <v>0.65359477124183007</v>
      </c>
      <c r="D88">
        <f t="shared" si="12"/>
        <v>0.38610038610038611</v>
      </c>
      <c r="E88">
        <f t="shared" si="13"/>
        <v>3.9695157342216181E-2</v>
      </c>
      <c r="F88">
        <f t="shared" si="14"/>
        <v>-0.21265803618744794</v>
      </c>
      <c r="G88">
        <v>0</v>
      </c>
      <c r="H88">
        <f t="shared" si="15"/>
        <v>0.25235319352966412</v>
      </c>
      <c r="I88">
        <f t="shared" si="16"/>
        <v>-1.0893401305464636</v>
      </c>
      <c r="J88">
        <f t="shared" si="17"/>
        <v>1.0893401305464636</v>
      </c>
      <c r="K88">
        <f t="shared" si="18"/>
        <v>0.63397459621556129</v>
      </c>
      <c r="L88">
        <f t="shared" si="19"/>
        <v>0.36602540378443871</v>
      </c>
      <c r="M88">
        <f t="shared" si="20"/>
        <v>1.577350269189626</v>
      </c>
      <c r="N88">
        <f t="shared" si="21"/>
        <v>2.7320508075688767</v>
      </c>
    </row>
    <row r="89" spans="1:14" x14ac:dyDescent="0.25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11"/>
        <v>0.5988023952095809</v>
      </c>
      <c r="D89">
        <f t="shared" si="12"/>
        <v>0.4366812227074236</v>
      </c>
      <c r="E89">
        <f t="shared" si="13"/>
        <v>3.5483617917004384E-2</v>
      </c>
      <c r="F89">
        <f t="shared" si="14"/>
        <v>-0.22600214418324938</v>
      </c>
      <c r="G89">
        <v>0</v>
      </c>
      <c r="H89">
        <f t="shared" si="15"/>
        <v>0.2614857621002537</v>
      </c>
      <c r="I89">
        <f t="shared" si="16"/>
        <v>-1.0756419800880679</v>
      </c>
      <c r="J89">
        <f t="shared" si="17"/>
        <v>1.0756419800880679</v>
      </c>
      <c r="K89">
        <f t="shared" si="18"/>
        <v>0.58116554291916578</v>
      </c>
      <c r="L89">
        <f t="shared" si="19"/>
        <v>0.41883445708083428</v>
      </c>
      <c r="M89">
        <f t="shared" si="20"/>
        <v>1.7206801266590057</v>
      </c>
      <c r="N89">
        <f t="shared" si="21"/>
        <v>2.3875781543136072</v>
      </c>
    </row>
    <row r="90" spans="1:14" x14ac:dyDescent="0.25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11"/>
        <v>0.42553191489361702</v>
      </c>
      <c r="D90">
        <f t="shared" si="12"/>
        <v>0.60606060606060608</v>
      </c>
      <c r="E90">
        <f t="shared" si="13"/>
        <v>3.1592520954223158E-2</v>
      </c>
      <c r="F90">
        <f t="shared" si="14"/>
        <v>-0.22630560928433263</v>
      </c>
      <c r="G90">
        <v>0</v>
      </c>
      <c r="H90">
        <f t="shared" si="15"/>
        <v>0.25789813023855579</v>
      </c>
      <c r="I90">
        <f t="shared" si="16"/>
        <v>-1.0675210253672478</v>
      </c>
      <c r="J90">
        <f t="shared" si="17"/>
        <v>1.0675210253672478</v>
      </c>
      <c r="K90">
        <f t="shared" si="18"/>
        <v>0.40964242822822811</v>
      </c>
      <c r="L90">
        <f t="shared" si="19"/>
        <v>0.59035757177177173</v>
      </c>
      <c r="M90">
        <f t="shared" si="20"/>
        <v>2.4411533842457849</v>
      </c>
      <c r="N90">
        <f t="shared" si="21"/>
        <v>1.6938886664887112</v>
      </c>
    </row>
    <row r="91" spans="1:14" x14ac:dyDescent="0.25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11"/>
        <v>0.64102564102564097</v>
      </c>
      <c r="D91">
        <f t="shared" si="12"/>
        <v>0.39840637450199207</v>
      </c>
      <c r="E91">
        <f t="shared" si="13"/>
        <v>3.9432015527633091E-2</v>
      </c>
      <c r="F91">
        <f t="shared" si="14"/>
        <v>-0.21595668607620788</v>
      </c>
      <c r="G91">
        <v>0</v>
      </c>
      <c r="H91">
        <f t="shared" si="15"/>
        <v>0.25538870160384103</v>
      </c>
      <c r="I91">
        <f t="shared" si="16"/>
        <v>-1.0874705707258894</v>
      </c>
      <c r="J91">
        <f t="shared" si="17"/>
        <v>1.0874705707258894</v>
      </c>
      <c r="K91">
        <f t="shared" si="18"/>
        <v>0.62151040567809257</v>
      </c>
      <c r="L91">
        <f t="shared" si="19"/>
        <v>0.37848959432190721</v>
      </c>
      <c r="M91">
        <f t="shared" si="20"/>
        <v>1.6089835196064983</v>
      </c>
      <c r="N91">
        <f t="shared" si="21"/>
        <v>2.6420805617960932</v>
      </c>
    </row>
    <row r="92" spans="1:14" x14ac:dyDescent="0.25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11"/>
        <v>0.58139534883720934</v>
      </c>
      <c r="D92">
        <f t="shared" si="12"/>
        <v>0.45454545454545453</v>
      </c>
      <c r="E92">
        <f t="shared" si="13"/>
        <v>3.5940803382663811E-2</v>
      </c>
      <c r="F92">
        <f t="shared" si="14"/>
        <v>-0.22832980972515859</v>
      </c>
      <c r="G92">
        <v>0</v>
      </c>
      <c r="H92">
        <f t="shared" si="15"/>
        <v>0.26427061310782241</v>
      </c>
      <c r="I92">
        <f t="shared" si="16"/>
        <v>-1.075828707279838</v>
      </c>
      <c r="J92">
        <f t="shared" si="17"/>
        <v>1.075828707279838</v>
      </c>
      <c r="K92">
        <f t="shared" si="18"/>
        <v>0.5635083268962916</v>
      </c>
      <c r="L92">
        <f t="shared" si="19"/>
        <v>0.4364916731037084</v>
      </c>
      <c r="M92">
        <f t="shared" si="20"/>
        <v>1.7745966692414832</v>
      </c>
      <c r="N92">
        <f t="shared" si="21"/>
        <v>2.2909944487358058</v>
      </c>
    </row>
    <row r="93" spans="1:14" x14ac:dyDescent="0.25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11"/>
        <v>0.44052863436123346</v>
      </c>
      <c r="D93">
        <f t="shared" si="12"/>
        <v>0.59523809523809523</v>
      </c>
      <c r="E93">
        <f t="shared" si="13"/>
        <v>3.5766729599328695E-2</v>
      </c>
      <c r="F93">
        <f t="shared" si="14"/>
        <v>-0.22645269561569115</v>
      </c>
      <c r="G93">
        <v>0</v>
      </c>
      <c r="H93">
        <f t="shared" si="15"/>
        <v>0.2622194252150199</v>
      </c>
      <c r="I93">
        <f t="shared" si="16"/>
        <v>-1.0760778282064791</v>
      </c>
      <c r="J93">
        <f t="shared" si="17"/>
        <v>1.0760778282064791</v>
      </c>
      <c r="K93">
        <f t="shared" si="18"/>
        <v>0.42254374989680582</v>
      </c>
      <c r="L93">
        <f t="shared" si="19"/>
        <v>0.57745625010319412</v>
      </c>
      <c r="M93">
        <f t="shared" si="20"/>
        <v>2.3666188418222287</v>
      </c>
      <c r="N93">
        <f t="shared" si="21"/>
        <v>1.7317329231804059</v>
      </c>
    </row>
    <row r="94" spans="1:14" x14ac:dyDescent="0.25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11"/>
        <v>0.52910052910052918</v>
      </c>
      <c r="D94">
        <f t="shared" si="12"/>
        <v>0.50505050505050508</v>
      </c>
      <c r="E94">
        <f t="shared" si="13"/>
        <v>3.4151034151034265E-2</v>
      </c>
      <c r="F94">
        <f t="shared" si="14"/>
        <v>-0.23307145529367745</v>
      </c>
      <c r="G94">
        <v>0</v>
      </c>
      <c r="H94">
        <f t="shared" si="15"/>
        <v>0.26722248944471172</v>
      </c>
      <c r="I94">
        <f t="shared" si="16"/>
        <v>-1.0707595557083738</v>
      </c>
      <c r="J94">
        <f t="shared" si="17"/>
        <v>1.0707595557083738</v>
      </c>
      <c r="K94">
        <f t="shared" si="18"/>
        <v>0.5120390612350737</v>
      </c>
      <c r="L94">
        <f t="shared" si="19"/>
        <v>0.48796093876492608</v>
      </c>
      <c r="M94">
        <f t="shared" si="20"/>
        <v>1.9529760045804527</v>
      </c>
      <c r="N94">
        <f t="shared" si="21"/>
        <v>2.0493443645942064</v>
      </c>
    </row>
    <row r="95" spans="1:14" x14ac:dyDescent="0.25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11"/>
        <v>0.38022813688212931</v>
      </c>
      <c r="D95">
        <f t="shared" si="12"/>
        <v>0.65789473684210531</v>
      </c>
      <c r="E95">
        <f t="shared" si="13"/>
        <v>3.8122873724234729E-2</v>
      </c>
      <c r="F95">
        <f t="shared" si="14"/>
        <v>-0.21202721632979771</v>
      </c>
      <c r="G95">
        <v>0</v>
      </c>
      <c r="H95">
        <f t="shared" si="15"/>
        <v>0.25015009005403244</v>
      </c>
      <c r="I95">
        <f t="shared" si="16"/>
        <v>-1.0861868132594534</v>
      </c>
      <c r="J95">
        <f t="shared" si="17"/>
        <v>1.0861868132594534</v>
      </c>
      <c r="K95">
        <f t="shared" si="18"/>
        <v>0.36094769632316426</v>
      </c>
      <c r="L95">
        <f t="shared" si="19"/>
        <v>0.63905230367683563</v>
      </c>
      <c r="M95">
        <f t="shared" si="20"/>
        <v>2.7704845056129086</v>
      </c>
      <c r="N95">
        <f t="shared" si="21"/>
        <v>1.5648171428949158</v>
      </c>
    </row>
    <row r="96" spans="1:14" x14ac:dyDescent="0.25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11"/>
        <v>0.43103448275862072</v>
      </c>
      <c r="D96">
        <f t="shared" si="12"/>
        <v>0.60606060606060608</v>
      </c>
      <c r="E96">
        <f t="shared" si="13"/>
        <v>3.709508881922674E-2</v>
      </c>
      <c r="F96">
        <f t="shared" si="14"/>
        <v>-0.22413793103448287</v>
      </c>
      <c r="G96">
        <v>0</v>
      </c>
      <c r="H96">
        <f t="shared" si="15"/>
        <v>0.26123301985370956</v>
      </c>
      <c r="I96">
        <f t="shared" si="16"/>
        <v>-1.0795837927188261</v>
      </c>
      <c r="J96">
        <f t="shared" si="17"/>
        <v>1.0795837927188261</v>
      </c>
      <c r="K96">
        <f t="shared" si="18"/>
        <v>0.41236252858619832</v>
      </c>
      <c r="L96">
        <f t="shared" si="19"/>
        <v>0.58763747141380174</v>
      </c>
      <c r="M96">
        <f t="shared" si="20"/>
        <v>2.4250506063888508</v>
      </c>
      <c r="N96">
        <f t="shared" si="21"/>
        <v>1.7017294652672368</v>
      </c>
    </row>
    <row r="97" spans="1:14" x14ac:dyDescent="0.25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11"/>
        <v>0.40160642570281119</v>
      </c>
      <c r="D97">
        <f t="shared" si="12"/>
        <v>0.63694267515923564</v>
      </c>
      <c r="E97">
        <f t="shared" si="13"/>
        <v>3.8549100862046881E-2</v>
      </c>
      <c r="F97">
        <f t="shared" si="14"/>
        <v>-0.21725117028624052</v>
      </c>
      <c r="G97">
        <v>0</v>
      </c>
      <c r="H97">
        <f t="shared" si="15"/>
        <v>0.25580027114828735</v>
      </c>
      <c r="I97">
        <f t="shared" si="16"/>
        <v>-1.0850991866680071</v>
      </c>
      <c r="J97">
        <f t="shared" si="17"/>
        <v>1.0850991866680071</v>
      </c>
      <c r="K97">
        <f t="shared" si="18"/>
        <v>0.38214645569254196</v>
      </c>
      <c r="L97">
        <f t="shared" si="19"/>
        <v>0.61785354430745798</v>
      </c>
      <c r="M97">
        <f t="shared" si="20"/>
        <v>2.6167977881353308</v>
      </c>
      <c r="N97">
        <f t="shared" si="21"/>
        <v>1.6185065364007643</v>
      </c>
    </row>
    <row r="98" spans="1:14" x14ac:dyDescent="0.25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11"/>
        <v>0.46082949308755761</v>
      </c>
      <c r="D98">
        <f t="shared" si="12"/>
        <v>0.5780346820809249</v>
      </c>
      <c r="E98">
        <f t="shared" si="13"/>
        <v>3.8864175168482618E-2</v>
      </c>
      <c r="F98">
        <f t="shared" si="14"/>
        <v>-0.22751125436189756</v>
      </c>
      <c r="G98">
        <v>0</v>
      </c>
      <c r="H98">
        <f t="shared" si="15"/>
        <v>0.26637542953038013</v>
      </c>
      <c r="I98">
        <f t="shared" si="16"/>
        <v>-1.0820457886019927</v>
      </c>
      <c r="J98">
        <f t="shared" si="17"/>
        <v>1.0820457886019927</v>
      </c>
      <c r="K98">
        <f t="shared" si="18"/>
        <v>0.44130751828400394</v>
      </c>
      <c r="L98">
        <f t="shared" si="19"/>
        <v>0.55869248171599584</v>
      </c>
      <c r="M98">
        <f t="shared" si="20"/>
        <v>2.2659935726643319</v>
      </c>
      <c r="N98">
        <f t="shared" si="21"/>
        <v>1.789893425679455</v>
      </c>
    </row>
    <row r="99" spans="1:14" x14ac:dyDescent="0.25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11"/>
        <v>0.42372881355932207</v>
      </c>
      <c r="D99">
        <f t="shared" si="12"/>
        <v>0.61728395061728392</v>
      </c>
      <c r="E99">
        <f t="shared" si="13"/>
        <v>4.1012764176606042E-2</v>
      </c>
      <c r="F99">
        <f t="shared" si="14"/>
        <v>-0.22054823184766681</v>
      </c>
      <c r="G99">
        <v>0</v>
      </c>
      <c r="H99">
        <f t="shared" si="15"/>
        <v>0.26156099602427285</v>
      </c>
      <c r="I99">
        <f t="shared" si="16"/>
        <v>-1.0890171046725805</v>
      </c>
      <c r="J99">
        <f t="shared" si="17"/>
        <v>1.0890171046725805</v>
      </c>
      <c r="K99">
        <f t="shared" si="18"/>
        <v>0.40305300359448615</v>
      </c>
      <c r="L99">
        <f t="shared" si="19"/>
        <v>0.59694699640551374</v>
      </c>
      <c r="M99">
        <f t="shared" si="20"/>
        <v>2.4810632623547089</v>
      </c>
      <c r="N99">
        <f t="shared" si="21"/>
        <v>1.6751906048970002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11"/>
        <v>0.4587155963302752</v>
      </c>
      <c r="D100">
        <f t="shared" si="12"/>
        <v>0.58479532163742687</v>
      </c>
      <c r="E100">
        <f t="shared" si="13"/>
        <v>4.3510917967702012E-2</v>
      </c>
      <c r="F100">
        <f t="shared" si="14"/>
        <v>-0.2247438167283653</v>
      </c>
      <c r="G100">
        <v>0</v>
      </c>
      <c r="H100">
        <f t="shared" si="15"/>
        <v>0.26825473469606737</v>
      </c>
      <c r="I100">
        <f t="shared" si="16"/>
        <v>-1.0925210715205449</v>
      </c>
      <c r="J100">
        <f t="shared" si="17"/>
        <v>1.0925210715205449</v>
      </c>
      <c r="K100">
        <f t="shared" si="18"/>
        <v>0.43683862493598452</v>
      </c>
      <c r="L100">
        <f t="shared" si="19"/>
        <v>0.56316137506401553</v>
      </c>
      <c r="M100">
        <f t="shared" si="20"/>
        <v>2.2891748643942433</v>
      </c>
      <c r="N100">
        <f t="shared" si="21"/>
        <v>1.7756899607795869</v>
      </c>
    </row>
    <row r="101" spans="1:14" x14ac:dyDescent="0.25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11"/>
        <v>0.40485829959514169</v>
      </c>
      <c r="D101">
        <f t="shared" si="12"/>
        <v>0.63694267515923564</v>
      </c>
      <c r="E101">
        <f t="shared" si="13"/>
        <v>4.1800974754377274E-2</v>
      </c>
      <c r="F101">
        <f t="shared" si="14"/>
        <v>-0.21607055365017158</v>
      </c>
      <c r="G101">
        <v>0</v>
      </c>
      <c r="H101">
        <f t="shared" si="15"/>
        <v>0.25787152840454886</v>
      </c>
      <c r="I101">
        <f t="shared" si="16"/>
        <v>-1.0924558755741034</v>
      </c>
      <c r="J101">
        <f t="shared" si="17"/>
        <v>1.0924558755741034</v>
      </c>
      <c r="K101">
        <f t="shared" si="18"/>
        <v>0.38374308682615721</v>
      </c>
      <c r="L101">
        <f t="shared" si="19"/>
        <v>0.61625691317384279</v>
      </c>
      <c r="M101">
        <f t="shared" si="20"/>
        <v>2.6059101370939319</v>
      </c>
      <c r="N101">
        <f t="shared" si="21"/>
        <v>1.6226998490772393</v>
      </c>
    </row>
    <row r="102" spans="1:14" x14ac:dyDescent="0.25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11"/>
        <v>0.39215686274509809</v>
      </c>
      <c r="D102">
        <f t="shared" si="12"/>
        <v>0.65359477124183007</v>
      </c>
      <c r="E102">
        <f t="shared" si="13"/>
        <v>4.5751633986928164E-2</v>
      </c>
      <c r="F102">
        <f t="shared" si="14"/>
        <v>-0.21056004100986803</v>
      </c>
      <c r="G102">
        <v>0</v>
      </c>
      <c r="H102">
        <f t="shared" si="15"/>
        <v>0.25631167499679613</v>
      </c>
      <c r="I102">
        <f t="shared" si="16"/>
        <v>-1.1033065999253477</v>
      </c>
      <c r="J102">
        <f t="shared" si="17"/>
        <v>1.1033065999253477</v>
      </c>
      <c r="K102">
        <f t="shared" si="18"/>
        <v>0.36898663905752271</v>
      </c>
      <c r="L102">
        <f t="shared" si="19"/>
        <v>0.63101336094247729</v>
      </c>
      <c r="M102">
        <f t="shared" si="20"/>
        <v>2.7101252298842891</v>
      </c>
      <c r="N102">
        <f t="shared" si="21"/>
        <v>1.5847524979604342</v>
      </c>
    </row>
    <row r="103" spans="1:14" x14ac:dyDescent="0.25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11"/>
        <v>0.44247787610619471</v>
      </c>
      <c r="D103">
        <f t="shared" si="12"/>
        <v>0.5988023952095809</v>
      </c>
      <c r="E103">
        <f t="shared" si="13"/>
        <v>4.1280271315775607E-2</v>
      </c>
      <c r="F103">
        <f t="shared" si="14"/>
        <v>-0.22367654072386189</v>
      </c>
      <c r="G103">
        <v>0</v>
      </c>
      <c r="H103">
        <f t="shared" si="15"/>
        <v>0.26495681203963756</v>
      </c>
      <c r="I103">
        <f t="shared" si="16"/>
        <v>-1.0883719140805657</v>
      </c>
      <c r="J103">
        <f t="shared" si="17"/>
        <v>1.0883719140805657</v>
      </c>
      <c r="K103">
        <f t="shared" si="18"/>
        <v>0.42170096587595468</v>
      </c>
      <c r="L103">
        <f t="shared" si="19"/>
        <v>0.57829903412404526</v>
      </c>
      <c r="M103">
        <f t="shared" si="20"/>
        <v>2.3713486117415123</v>
      </c>
      <c r="N103">
        <f t="shared" si="21"/>
        <v>1.729209182433979</v>
      </c>
    </row>
    <row r="104" spans="1:14" x14ac:dyDescent="0.25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11"/>
        <v>0.4464285714285714</v>
      </c>
      <c r="D104">
        <f t="shared" si="12"/>
        <v>0.58823529411764708</v>
      </c>
      <c r="E104">
        <f t="shared" si="13"/>
        <v>3.4663865546218364E-2</v>
      </c>
      <c r="F104">
        <f t="shared" si="14"/>
        <v>-0.22794117647058831</v>
      </c>
      <c r="G104">
        <v>0</v>
      </c>
      <c r="H104">
        <f t="shared" si="15"/>
        <v>0.26260504201680673</v>
      </c>
      <c r="I104">
        <f t="shared" si="16"/>
        <v>-1.0733469768527293</v>
      </c>
      <c r="J104">
        <f t="shared" si="17"/>
        <v>1.0733469768527293</v>
      </c>
      <c r="K104">
        <f t="shared" si="18"/>
        <v>0.42900958501512831</v>
      </c>
      <c r="L104">
        <f t="shared" si="19"/>
        <v>0.5709904149848718</v>
      </c>
      <c r="M104">
        <f t="shared" si="20"/>
        <v>2.3309502512973848</v>
      </c>
      <c r="N104">
        <f t="shared" si="21"/>
        <v>1.7513428837969105</v>
      </c>
    </row>
    <row r="105" spans="1:14" x14ac:dyDescent="0.25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11"/>
        <v>0.49261083743842371</v>
      </c>
      <c r="D105">
        <f t="shared" si="12"/>
        <v>0.5376344086021505</v>
      </c>
      <c r="E105">
        <f t="shared" si="13"/>
        <v>3.0245246040574214E-2</v>
      </c>
      <c r="F105">
        <f t="shared" si="14"/>
        <v>-0.23459929021664283</v>
      </c>
      <c r="G105">
        <v>0</v>
      </c>
      <c r="H105">
        <f t="shared" si="15"/>
        <v>0.26484453625721704</v>
      </c>
      <c r="I105">
        <f t="shared" si="16"/>
        <v>-1.0625078858299792</v>
      </c>
      <c r="J105">
        <f t="shared" si="17"/>
        <v>1.0625078858299792</v>
      </c>
      <c r="K105">
        <f t="shared" si="18"/>
        <v>0.47746756040114985</v>
      </c>
      <c r="L105">
        <f t="shared" si="19"/>
        <v>0.5225324395988501</v>
      </c>
      <c r="M105">
        <f t="shared" si="20"/>
        <v>2.0943831224048783</v>
      </c>
      <c r="N105">
        <f t="shared" si="21"/>
        <v>1.9137567818137824</v>
      </c>
    </row>
    <row r="106" spans="1:14" x14ac:dyDescent="0.25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11"/>
        <v>0.53475935828876997</v>
      </c>
      <c r="D106">
        <f t="shared" si="12"/>
        <v>0.49504950495049505</v>
      </c>
      <c r="E106">
        <f t="shared" si="13"/>
        <v>2.9808863239265015E-2</v>
      </c>
      <c r="F106">
        <f t="shared" si="14"/>
        <v>-0.23492349234923493</v>
      </c>
      <c r="G106">
        <v>0</v>
      </c>
      <c r="H106">
        <f t="shared" si="15"/>
        <v>0.2647323555885</v>
      </c>
      <c r="I106">
        <f t="shared" si="16"/>
        <v>-1.0615495921641367</v>
      </c>
      <c r="J106">
        <f t="shared" si="17"/>
        <v>1.0615495921641367</v>
      </c>
      <c r="K106">
        <f t="shared" si="18"/>
        <v>0.51987261275696728</v>
      </c>
      <c r="L106">
        <f t="shared" si="19"/>
        <v>0.48012738724303272</v>
      </c>
      <c r="M106">
        <f t="shared" si="20"/>
        <v>1.9235481451827992</v>
      </c>
      <c r="N106">
        <f t="shared" si="21"/>
        <v>2.0827805840074194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11"/>
        <v>0.54644808743169393</v>
      </c>
      <c r="D107">
        <f t="shared" si="12"/>
        <v>0.4854368932038835</v>
      </c>
      <c r="E107">
        <f t="shared" si="13"/>
        <v>3.1884980635577431E-2</v>
      </c>
      <c r="F107">
        <f t="shared" si="14"/>
        <v>-0.2333810812244681</v>
      </c>
      <c r="G107">
        <v>0</v>
      </c>
      <c r="H107">
        <f t="shared" si="15"/>
        <v>0.26526606186004559</v>
      </c>
      <c r="I107">
        <f t="shared" si="16"/>
        <v>-1.0661247392009334</v>
      </c>
      <c r="J107">
        <f t="shared" si="17"/>
        <v>1.0661247392009334</v>
      </c>
      <c r="K107">
        <f t="shared" si="18"/>
        <v>0.53053675848269044</v>
      </c>
      <c r="L107">
        <f t="shared" si="19"/>
        <v>0.46946324151730962</v>
      </c>
      <c r="M107">
        <f t="shared" si="20"/>
        <v>1.8848835335367746</v>
      </c>
      <c r="N107">
        <f t="shared" si="21"/>
        <v>2.1300922235529893</v>
      </c>
    </row>
    <row r="108" spans="1:14" x14ac:dyDescent="0.25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11"/>
        <v>0.52910052910052918</v>
      </c>
      <c r="D108">
        <f t="shared" si="12"/>
        <v>0.51546391752577325</v>
      </c>
      <c r="E108">
        <f t="shared" si="13"/>
        <v>4.4564446626302434E-2</v>
      </c>
      <c r="F108">
        <f t="shared" si="14"/>
        <v>-0.22816778486881573</v>
      </c>
      <c r="G108">
        <v>0</v>
      </c>
      <c r="H108">
        <f t="shared" si="15"/>
        <v>0.27273223149511816</v>
      </c>
      <c r="I108">
        <f t="shared" si="16"/>
        <v>-1.093304334427839</v>
      </c>
      <c r="J108">
        <f t="shared" si="17"/>
        <v>1.093304334427839</v>
      </c>
      <c r="K108">
        <f t="shared" si="18"/>
        <v>0.50683187635340188</v>
      </c>
      <c r="L108">
        <f t="shared" si="19"/>
        <v>0.49316812364659818</v>
      </c>
      <c r="M108">
        <f t="shared" si="20"/>
        <v>1.9730408576407765</v>
      </c>
      <c r="N108">
        <f t="shared" si="21"/>
        <v>2.0277060743621682</v>
      </c>
    </row>
    <row r="109" spans="1:14" x14ac:dyDescent="0.25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11"/>
        <v>0.47846889952153115</v>
      </c>
      <c r="D109">
        <f t="shared" si="12"/>
        <v>0.55865921787709494</v>
      </c>
      <c r="E109">
        <f t="shared" si="13"/>
        <v>3.7128117398625982E-2</v>
      </c>
      <c r="F109">
        <f t="shared" si="14"/>
        <v>-0.23017294378658693</v>
      </c>
      <c r="G109">
        <v>0</v>
      </c>
      <c r="H109">
        <f t="shared" si="15"/>
        <v>0.26730106118521291</v>
      </c>
      <c r="I109">
        <f t="shared" si="16"/>
        <v>-1.077638764691236</v>
      </c>
      <c r="J109">
        <f t="shared" si="17"/>
        <v>1.077638764691236</v>
      </c>
      <c r="K109">
        <f t="shared" si="18"/>
        <v>0.45984913425207868</v>
      </c>
      <c r="L109">
        <f t="shared" si="19"/>
        <v>0.54015086574792148</v>
      </c>
      <c r="M109">
        <f t="shared" si="20"/>
        <v>2.1746262535134471</v>
      </c>
      <c r="N109">
        <f t="shared" si="21"/>
        <v>1.8513346241060764</v>
      </c>
    </row>
    <row r="110" spans="1:14" x14ac:dyDescent="0.25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11"/>
        <v>0.44052863436123346</v>
      </c>
      <c r="D110">
        <f t="shared" si="12"/>
        <v>0.5988023952095809</v>
      </c>
      <c r="E110">
        <f t="shared" si="13"/>
        <v>3.9331029570814469E-2</v>
      </c>
      <c r="F110">
        <f t="shared" si="14"/>
        <v>-0.22445857184309781</v>
      </c>
      <c r="G110">
        <v>0</v>
      </c>
      <c r="H110">
        <f t="shared" si="15"/>
        <v>0.26378960141391228</v>
      </c>
      <c r="I110">
        <f t="shared" si="16"/>
        <v>-1.0840785170131719</v>
      </c>
      <c r="J110">
        <f t="shared" si="17"/>
        <v>1.0840785170131719</v>
      </c>
      <c r="K110">
        <f t="shared" si="18"/>
        <v>0.42073735021084574</v>
      </c>
      <c r="L110">
        <f t="shared" si="19"/>
        <v>0.57926264978915398</v>
      </c>
      <c r="M110">
        <f t="shared" si="20"/>
        <v>2.376779716606729</v>
      </c>
      <c r="N110">
        <f t="shared" si="21"/>
        <v>1.7263326063988251</v>
      </c>
    </row>
    <row r="111" spans="1:14" x14ac:dyDescent="0.25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11"/>
        <v>0.41841004184100417</v>
      </c>
      <c r="D111">
        <f t="shared" si="12"/>
        <v>0.625</v>
      </c>
      <c r="E111">
        <f t="shared" si="13"/>
        <v>4.3410041841004166E-2</v>
      </c>
      <c r="F111">
        <f t="shared" si="14"/>
        <v>-0.21809623430962344</v>
      </c>
      <c r="G111">
        <v>0</v>
      </c>
      <c r="H111">
        <f t="shared" si="15"/>
        <v>0.2615062761506276</v>
      </c>
      <c r="I111">
        <f t="shared" si="16"/>
        <v>-1.0950071996960069</v>
      </c>
      <c r="J111">
        <f t="shared" si="17"/>
        <v>1.0950071996960069</v>
      </c>
      <c r="K111">
        <f t="shared" si="18"/>
        <v>0.39650127157781001</v>
      </c>
      <c r="L111">
        <f t="shared" si="19"/>
        <v>0.6034987284221901</v>
      </c>
      <c r="M111">
        <f t="shared" si="20"/>
        <v>2.52206000757745</v>
      </c>
      <c r="N111">
        <f t="shared" si="21"/>
        <v>1.6570043198176039</v>
      </c>
    </row>
    <row r="112" spans="1:14" x14ac:dyDescent="0.25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11"/>
        <v>0.55555555555555558</v>
      </c>
      <c r="D112">
        <f t="shared" si="12"/>
        <v>0.48309178743961356</v>
      </c>
      <c r="E112">
        <f t="shared" si="13"/>
        <v>3.8647342995169254E-2</v>
      </c>
      <c r="F112">
        <f t="shared" si="14"/>
        <v>-0.22973698336017168</v>
      </c>
      <c r="G112">
        <v>0</v>
      </c>
      <c r="H112">
        <f t="shared" si="15"/>
        <v>0.26838432635534087</v>
      </c>
      <c r="I112">
        <f t="shared" si="16"/>
        <v>-1.0808442529177926</v>
      </c>
      <c r="J112">
        <f t="shared" si="17"/>
        <v>1.0808442529177926</v>
      </c>
      <c r="K112">
        <f t="shared" si="18"/>
        <v>0.53628636852729539</v>
      </c>
      <c r="L112">
        <f t="shared" si="19"/>
        <v>0.46371363147270434</v>
      </c>
      <c r="M112">
        <f t="shared" si="20"/>
        <v>1.8646754023342345</v>
      </c>
      <c r="N112">
        <f t="shared" si="21"/>
        <v>2.1565033506220384</v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1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1.32</v>
      </c>
      <c r="B3">
        <v>3.32</v>
      </c>
      <c r="C3" s="29">
        <f t="shared" ref="C3:C66" si="0">IF(OR($A3="",$B3=""),"",(1/A3)+(1/B3)-1)</f>
        <v>5.8780576852865973E-2</v>
      </c>
      <c r="D3" s="30">
        <f>IF(OR($A3="",$B3=""),"",A3*'MPTO_working_2-way'!$G2)</f>
        <v>1.3975903614457832</v>
      </c>
      <c r="E3" s="32">
        <f>IF(OR($A3="",$B3=""),"",B3*'MPTO_working_2-way'!$G2)</f>
        <v>3.5151515151515147</v>
      </c>
      <c r="F3" s="30">
        <f>IF(OR($A3="",$B3=""),"",'MPTO_working_2-way'!D2)</f>
        <v>1.37327651040361</v>
      </c>
      <c r="G3" s="32">
        <f>IF(OR($A3="",$B3=""),"",'MPTO_working_2-way'!E2)</f>
        <v>3.6789791806581595</v>
      </c>
      <c r="H3" s="30">
        <f>IF(OR($A3="",$B3=""),"",'OddsRatio_working_2-way'!M2)</f>
        <v>1.3713906763541037</v>
      </c>
      <c r="I3" s="30">
        <f>IF(OR($A3="",$B3=""),"",'OddsRatio_working_2-way'!N2)</f>
        <v>3.6925824035672505</v>
      </c>
      <c r="J3" s="30">
        <f>IF('Log_working_2-way'!$D2="","",A3^('Log_working_2-way'!$D2))</f>
        <v>1.3600272606536854</v>
      </c>
      <c r="K3" s="32">
        <f>IF('Log_working_2-way'!$D2="","",B3^('Log_working_2-way'!$D2))</f>
        <v>3.7775674488646684</v>
      </c>
      <c r="L3" s="37">
        <f>(1/D3)</f>
        <v>0.71551724137931028</v>
      </c>
      <c r="M3" s="37">
        <f>(1/E3)</f>
        <v>0.28448275862068967</v>
      </c>
      <c r="N3" s="38">
        <v>100</v>
      </c>
      <c r="O3" s="38">
        <f>(1/A3)*((N3*A3)-N3)</f>
        <v>24.242424242424242</v>
      </c>
      <c r="P3" s="38">
        <f>(1/B3)*((N3*B3)-N3)</f>
        <v>69.879518072289159</v>
      </c>
      <c r="Q3" s="38">
        <f>(1/B3)*N3</f>
        <v>30.120481927710845</v>
      </c>
      <c r="R3" s="38">
        <f>(1/A3)*N3</f>
        <v>75.757575757575751</v>
      </c>
      <c r="S3" s="39">
        <f>O3-Q3</f>
        <v>-5.8780576852866027</v>
      </c>
      <c r="T3" s="39">
        <f>P3-R3</f>
        <v>-5.878057685286592</v>
      </c>
      <c r="U3" t="s">
        <v>208</v>
      </c>
      <c r="V3" t="s">
        <v>209</v>
      </c>
      <c r="W3" t="s">
        <v>303</v>
      </c>
      <c r="X3" s="48" t="s">
        <v>299</v>
      </c>
      <c r="Y3" s="41"/>
    </row>
    <row r="4" spans="1:25" s="12" customFormat="1" ht="15" x14ac:dyDescent="0.25">
      <c r="A4">
        <v>1.6</v>
      </c>
      <c r="B4">
        <v>2.4900000000000002</v>
      </c>
      <c r="C4" s="29">
        <f t="shared" si="0"/>
        <v>2.6606425702811132E-2</v>
      </c>
      <c r="D4" s="30">
        <f>IF(OR($A4="",$B4=""),"",A4*'MPTO_working_2-way'!$G3)</f>
        <v>1.642570281124498</v>
      </c>
      <c r="E4" s="32">
        <f>IF(OR($A4="",$B4=""),"",B4*'MPTO_working_2-way'!$G3)</f>
        <v>2.5562499999999999</v>
      </c>
      <c r="F4" s="30">
        <f>IF(OR($A4="",$B4=""),"",'MPTO_working_2-way'!D3)</f>
        <v>1.6347968814115716</v>
      </c>
      <c r="G4" s="32">
        <f>IF(OR($A4="",$B4=""),"",'MPTO_working_2-way'!E3)</f>
        <v>2.5753070458952809</v>
      </c>
      <c r="H4" s="30">
        <f>IF(OR($A4="",$B4=""),"",'OddsRatio_working_2-way'!M3)</f>
        <v>1.6345743169703524</v>
      </c>
      <c r="I4" s="30">
        <f>IF(OR($A4="",$B4=""),"",'OddsRatio_working_2-way'!N3)</f>
        <v>2.5758595538097082</v>
      </c>
      <c r="J4" s="30">
        <f>IF('Log_working_2-way'!$D3="","",A4^('Log_working_2-way'!$D3))</f>
        <v>1.6310520901344163</v>
      </c>
      <c r="K4" s="32">
        <f>IF('Log_working_2-way'!$D3="","",B4^('Log_working_2-way'!$D3))</f>
        <v>2.5846552378694785</v>
      </c>
      <c r="L4" s="37">
        <f t="shared" ref="L4" si="1">(1/D4)</f>
        <v>0.60880195599022002</v>
      </c>
      <c r="M4" s="37">
        <f t="shared" ref="M4" si="2">(1/E4)</f>
        <v>0.39119804400977998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59.839357429718881</v>
      </c>
      <c r="Q4" s="38">
        <f t="shared" ref="Q4" si="5">(1/B4)*N4</f>
        <v>40.160642570281119</v>
      </c>
      <c r="R4" s="38">
        <f t="shared" ref="R4" si="6">(1/A4)*N4</f>
        <v>62.5</v>
      </c>
      <c r="S4" s="39">
        <f t="shared" ref="S4" si="7">O4-Q4</f>
        <v>-2.6606425702811194</v>
      </c>
      <c r="T4" s="39">
        <f t="shared" ref="T4" si="8">P4-R4</f>
        <v>-2.6606425702811194</v>
      </c>
      <c r="U4" t="s">
        <v>210</v>
      </c>
      <c r="V4" t="s">
        <v>211</v>
      </c>
      <c r="W4" t="s">
        <v>304</v>
      </c>
      <c r="X4" s="48" t="s">
        <v>299</v>
      </c>
      <c r="Y4" s="41"/>
    </row>
    <row r="5" spans="1:25" s="12" customFormat="1" ht="15" x14ac:dyDescent="0.25">
      <c r="A5">
        <v>1.9</v>
      </c>
      <c r="B5">
        <v>1.98</v>
      </c>
      <c r="C5" s="29">
        <f t="shared" si="0"/>
        <v>3.1366294524189264E-2</v>
      </c>
      <c r="D5" s="30">
        <f>IF(OR($A5="",$B5=""),"",A5*'MPTO_working_2-way'!$G4)</f>
        <v>1.9595959595959596</v>
      </c>
      <c r="E5" s="32">
        <f>IF(OR($A5="",$B5=""),"",B5*'MPTO_working_2-way'!$G4)</f>
        <v>2.0421052631578949</v>
      </c>
      <c r="F5" s="30">
        <f>IF(OR($A5="",$B5=""),"",'MPTO_working_2-way'!D4)</f>
        <v>1.9583550234252993</v>
      </c>
      <c r="G5" s="32">
        <f>IF(OR($A5="",$B5=""),"",'MPTO_working_2-way'!E4)</f>
        <v>2.0434546442151005</v>
      </c>
      <c r="H5" s="30">
        <f>IF(OR($A5="",$B5=""),"",'OddsRatio_working_2-way'!M4)</f>
        <v>1.9583148474999099</v>
      </c>
      <c r="I5" s="30">
        <f>IF(OR($A5="",$B5=""),"",'OddsRatio_working_2-way'!N4)</f>
        <v>2.0434983894999017</v>
      </c>
      <c r="J5" s="30">
        <f>IF('Log_working_2-way'!$D4="","",A5^('Log_working_2-way'!$D4))</f>
        <v>1.9577514726651566</v>
      </c>
      <c r="K5" s="32">
        <f>IF('Log_working_2-way'!$D4="","",B5^('Log_working_2-way'!$D4))</f>
        <v>2.0441122029468173</v>
      </c>
      <c r="L5" s="37">
        <f t="shared" ref="L5:L68" si="9">(1/D5)</f>
        <v>0.51030927835051543</v>
      </c>
      <c r="M5" s="37">
        <f t="shared" ref="M5:M68" si="10">(1/E5)</f>
        <v>0.48969072164948452</v>
      </c>
      <c r="N5" s="38">
        <v>101</v>
      </c>
      <c r="O5" s="38">
        <f t="shared" ref="O5:O68" si="11">(1/A5)*((N5*A5)-N5)</f>
        <v>47.842105263157883</v>
      </c>
      <c r="P5" s="38">
        <f t="shared" ref="P5:P68" si="12">(1/B5)*((N5*B5)-N5)</f>
        <v>49.98989898989899</v>
      </c>
      <c r="Q5" s="38">
        <f t="shared" ref="Q5:Q68" si="13">(1/B5)*N5</f>
        <v>51.01010101010101</v>
      </c>
      <c r="R5" s="38">
        <f t="shared" ref="R5:R68" si="14">(1/A5)*N5</f>
        <v>53.157894736842103</v>
      </c>
      <c r="S5" s="39">
        <f t="shared" ref="S5:S68" si="15">O5-Q5</f>
        <v>-3.1679957469431272</v>
      </c>
      <c r="T5" s="39">
        <f t="shared" ref="T5:T68" si="16">P5-R5</f>
        <v>-3.167995746943113</v>
      </c>
      <c r="U5" t="s">
        <v>122</v>
      </c>
      <c r="V5" t="s">
        <v>117</v>
      </c>
      <c r="W5" t="s">
        <v>127</v>
      </c>
      <c r="X5" s="48" t="s">
        <v>299</v>
      </c>
      <c r="Y5" s="41"/>
    </row>
    <row r="6" spans="1:25" s="12" customFormat="1" ht="15" x14ac:dyDescent="0.25">
      <c r="A6">
        <v>1.97</v>
      </c>
      <c r="B6">
        <v>1.85</v>
      </c>
      <c r="C6" s="29">
        <f t="shared" si="0"/>
        <v>4.8154753738510081E-2</v>
      </c>
      <c r="D6" s="30">
        <f>IF(OR($A6="",$B6=""),"",A6*'MPTO_working_2-way'!$G5)</f>
        <v>2.0648648648648646</v>
      </c>
      <c r="E6" s="32">
        <f>IF(OR($A6="",$B6=""),"",B6*'MPTO_working_2-way'!$G5)</f>
        <v>1.9390862944162437</v>
      </c>
      <c r="F6" s="30">
        <f>IF(OR($A6="",$B6=""),"",'MPTO_working_2-way'!D5)</f>
        <v>2.0680947652149242</v>
      </c>
      <c r="G6" s="32">
        <f>IF(OR($A6="",$B6=""),"",'MPTO_working_2-way'!E5)</f>
        <v>1.9362465134812061</v>
      </c>
      <c r="H6" s="30">
        <f>IF(OR($A6="",$B6=""),"",'OddsRatio_working_2-way'!M5)</f>
        <v>2.0682586159672365</v>
      </c>
      <c r="I6" s="30">
        <f>IF(OR($A6="",$B6=""),"",'OddsRatio_working_2-way'!N5)</f>
        <v>1.936102910899125</v>
      </c>
      <c r="J6" s="30">
        <f>IF('Log_working_2-way'!$D5="","",A6^('Log_working_2-way'!$D5))</f>
        <v>2.0697515219465816</v>
      </c>
      <c r="K6" s="32">
        <f>IF('Log_working_2-way'!$D5="","",B6^('Log_working_2-way'!$D5))</f>
        <v>1.9347965200176827</v>
      </c>
      <c r="L6" s="37">
        <f t="shared" si="9"/>
        <v>0.48429319371727753</v>
      </c>
      <c r="M6" s="37">
        <f t="shared" si="10"/>
        <v>0.51570680628272247</v>
      </c>
      <c r="N6" s="38">
        <v>102</v>
      </c>
      <c r="O6" s="38">
        <f t="shared" si="11"/>
        <v>50.223350253807105</v>
      </c>
      <c r="P6" s="38">
        <f t="shared" si="12"/>
        <v>46.86486486486487</v>
      </c>
      <c r="Q6" s="38">
        <f t="shared" si="13"/>
        <v>55.13513513513513</v>
      </c>
      <c r="R6" s="38">
        <f t="shared" si="14"/>
        <v>51.776649746192888</v>
      </c>
      <c r="S6" s="39">
        <f t="shared" si="15"/>
        <v>-4.9117848813280247</v>
      </c>
      <c r="T6" s="39">
        <f t="shared" si="16"/>
        <v>-4.9117848813280176</v>
      </c>
      <c r="U6" t="s">
        <v>153</v>
      </c>
      <c r="V6" t="s">
        <v>155</v>
      </c>
      <c r="W6" t="s">
        <v>205</v>
      </c>
      <c r="X6" s="48" t="s">
        <v>299</v>
      </c>
      <c r="Y6" s="41"/>
    </row>
    <row r="7" spans="1:25" s="12" customFormat="1" ht="15" x14ac:dyDescent="0.25">
      <c r="A7">
        <v>2.44</v>
      </c>
      <c r="B7">
        <v>1.6</v>
      </c>
      <c r="C7" s="29">
        <f t="shared" si="0"/>
        <v>3.4836065573770503E-2</v>
      </c>
      <c r="D7" s="30">
        <f>IF(OR($A7="",$B7=""),"",A7*'MPTO_working_2-way'!$G6)</f>
        <v>2.5249999999999999</v>
      </c>
      <c r="E7" s="32">
        <f>IF(OR($A7="",$B7=""),"",B7*'MPTO_working_2-way'!$G6)</f>
        <v>1.6557377049180328</v>
      </c>
      <c r="F7" s="30">
        <f>IF(OR($A7="",$B7=""),"",'MPTO_working_2-way'!D6)</f>
        <v>2.548302872062663</v>
      </c>
      <c r="G7" s="32">
        <f>IF(OR($A7="",$B7=""),"",'MPTO_working_2-way'!E6)</f>
        <v>1.6458684654300169</v>
      </c>
      <c r="H7" s="30">
        <f>IF(OR($A7="",$B7=""),"",'OddsRatio_working_2-way'!M6)</f>
        <v>2.5491933384829668</v>
      </c>
      <c r="I7" s="30">
        <f>IF(OR($A7="",$B7=""),"",'OddsRatio_working_2-way'!N6)</f>
        <v>1.6454972243679031</v>
      </c>
      <c r="J7" s="30">
        <f>IF('Log_working_2-way'!$D6="","",A7^('Log_working_2-way'!$D6))</f>
        <v>2.5600465119993632</v>
      </c>
      <c r="K7" s="32">
        <f>IF('Log_working_2-way'!$D6="","",B7^('Log_working_2-way'!$D6))</f>
        <v>1.6410065291696188</v>
      </c>
      <c r="L7" s="37">
        <f t="shared" si="9"/>
        <v>0.39603960396039606</v>
      </c>
      <c r="M7" s="37">
        <f t="shared" si="10"/>
        <v>0.60396039603960394</v>
      </c>
      <c r="N7" s="38">
        <v>103</v>
      </c>
      <c r="O7" s="38">
        <f t="shared" si="11"/>
        <v>60.786885245901637</v>
      </c>
      <c r="P7" s="38">
        <f t="shared" si="12"/>
        <v>38.625000000000007</v>
      </c>
      <c r="Q7" s="38">
        <f t="shared" si="13"/>
        <v>64.375</v>
      </c>
      <c r="R7" s="38">
        <f t="shared" si="14"/>
        <v>42.213114754098363</v>
      </c>
      <c r="S7" s="39">
        <f t="shared" si="15"/>
        <v>-3.5881147540983633</v>
      </c>
      <c r="T7" s="39">
        <f t="shared" si="16"/>
        <v>-3.5881147540983562</v>
      </c>
      <c r="U7" t="s">
        <v>202</v>
      </c>
      <c r="V7" t="s">
        <v>187</v>
      </c>
      <c r="W7" t="s">
        <v>207</v>
      </c>
      <c r="X7" s="48" t="s">
        <v>299</v>
      </c>
      <c r="Y7" s="41"/>
    </row>
    <row r="8" spans="1:25" ht="15" x14ac:dyDescent="0.25">
      <c r="A8">
        <v>1.7</v>
      </c>
      <c r="B8">
        <v>2.2400000000000002</v>
      </c>
      <c r="C8" s="29">
        <f t="shared" si="0"/>
        <v>3.4663865546218364E-2</v>
      </c>
      <c r="D8" s="30">
        <f>IF(OR($A8="",$B8=""),"",A8*'MPTO_working_2-way'!$G7)</f>
        <v>1.7589285714285712</v>
      </c>
      <c r="E8" s="32">
        <f>IF(OR($A8="",$B8=""),"",B8*'MPTO_working_2-way'!$G7)</f>
        <v>2.3176470588235292</v>
      </c>
      <c r="F8" s="30">
        <f>IF(OR($A8="",$B8=""),"",'MPTO_working_2-way'!D7)</f>
        <v>1.7516099356025756</v>
      </c>
      <c r="G8" s="32">
        <f>IF(OR($A8="",$B8=""),"",'MPTO_working_2-way'!E7)</f>
        <v>2.3304773561811505</v>
      </c>
      <c r="H8" s="30">
        <f>IF(OR($A8="",$B8=""),"",'OddsRatio_working_2-way'!M7)</f>
        <v>1.7513428837969105</v>
      </c>
      <c r="I8" s="30">
        <f>IF(OR($A8="",$B8=""),"",'OddsRatio_working_2-way'!N7)</f>
        <v>2.3309502512973848</v>
      </c>
      <c r="J8" s="30">
        <f>IF('Log_working_2-way'!$D7="","",A8^('Log_working_2-way'!$D7))</f>
        <v>1.7480183212340654</v>
      </c>
      <c r="K8" s="32">
        <f>IF('Log_working_2-way'!$D7="","",B8^('Log_working_2-way'!$D7))</f>
        <v>2.3368656510313084</v>
      </c>
      <c r="L8" s="37">
        <f t="shared" si="9"/>
        <v>0.56852791878172593</v>
      </c>
      <c r="M8" s="37">
        <f t="shared" si="10"/>
        <v>0.43147208121827418</v>
      </c>
      <c r="N8" s="38">
        <v>104</v>
      </c>
      <c r="O8" s="38">
        <f t="shared" si="11"/>
        <v>42.823529411764696</v>
      </c>
      <c r="P8" s="38">
        <f t="shared" si="12"/>
        <v>57.571428571428584</v>
      </c>
      <c r="Q8" s="38">
        <f t="shared" si="13"/>
        <v>46.428571428571423</v>
      </c>
      <c r="R8" s="38">
        <f t="shared" si="14"/>
        <v>61.176470588235297</v>
      </c>
      <c r="S8" s="39">
        <f t="shared" si="15"/>
        <v>-3.6050420168067276</v>
      </c>
      <c r="T8" s="39">
        <f t="shared" si="16"/>
        <v>-3.6050420168067134</v>
      </c>
      <c r="U8" t="s">
        <v>212</v>
      </c>
      <c r="V8" t="s">
        <v>213</v>
      </c>
      <c r="W8" t="s">
        <v>305</v>
      </c>
      <c r="X8" s="48" t="s">
        <v>299</v>
      </c>
      <c r="Y8" s="41"/>
    </row>
    <row r="9" spans="1:25" ht="15" x14ac:dyDescent="0.25">
      <c r="A9">
        <v>2.0299999999999998</v>
      </c>
      <c r="B9">
        <v>1.88</v>
      </c>
      <c r="C9" s="29">
        <f t="shared" si="0"/>
        <v>2.4525731055444977E-2</v>
      </c>
      <c r="D9" s="30">
        <f>IF(OR($A9="",$B9=""),"",A9*'MPTO_working_2-way'!$G8)</f>
        <v>2.0797872340425529</v>
      </c>
      <c r="E9" s="32">
        <f>IF(OR($A9="",$B9=""),"",B9*'MPTO_working_2-way'!$G8)</f>
        <v>1.9261083743842364</v>
      </c>
      <c r="F9" s="30">
        <f>IF(OR($A9="",$B9=""),"",'MPTO_working_2-way'!D8)</f>
        <v>2.0818241326641935</v>
      </c>
      <c r="G9" s="32">
        <f>IF(OR($A9="",$B9=""),"",'MPTO_working_2-way'!E8)</f>
        <v>1.9243646631706333</v>
      </c>
      <c r="H9" s="30">
        <f>IF(OR($A9="",$B9=""),"",'OddsRatio_working_2-way'!M8)</f>
        <v>2.081875475946537</v>
      </c>
      <c r="I9" s="30">
        <f>IF(OR($A9="",$B9=""),"",'OddsRatio_working_2-way'!N8)</f>
        <v>1.9243207949834495</v>
      </c>
      <c r="J9" s="30">
        <f>IF('Log_working_2-way'!$D8="","",A9^('Log_working_2-way'!$D8))</f>
        <v>2.0827972819225606</v>
      </c>
      <c r="K9" s="32">
        <f>IF('Log_working_2-way'!$D8="","",B9^('Log_working_2-way'!$D8))</f>
        <v>1.9235339030630429</v>
      </c>
      <c r="L9" s="37">
        <f t="shared" si="9"/>
        <v>0.4808184143222507</v>
      </c>
      <c r="M9" s="37">
        <f t="shared" si="10"/>
        <v>0.51918158567774941</v>
      </c>
      <c r="N9" s="38">
        <v>105</v>
      </c>
      <c r="O9" s="38">
        <f t="shared" si="11"/>
        <v>53.275862068965516</v>
      </c>
      <c r="P9" s="38">
        <f t="shared" si="12"/>
        <v>49.14893617021275</v>
      </c>
      <c r="Q9" s="38">
        <f t="shared" si="13"/>
        <v>55.851063829787236</v>
      </c>
      <c r="R9" s="38">
        <f t="shared" si="14"/>
        <v>51.724137931034491</v>
      </c>
      <c r="S9" s="39">
        <f t="shared" si="15"/>
        <v>-2.5752017608217201</v>
      </c>
      <c r="T9" s="39">
        <f t="shared" si="16"/>
        <v>-2.5752017608217415</v>
      </c>
      <c r="U9" t="s">
        <v>214</v>
      </c>
      <c r="V9" t="s">
        <v>215</v>
      </c>
      <c r="W9" t="s">
        <v>303</v>
      </c>
      <c r="X9" s="48" t="s">
        <v>300</v>
      </c>
      <c r="Y9" s="41"/>
    </row>
    <row r="10" spans="1:25" ht="14.25" customHeight="1" x14ac:dyDescent="0.25">
      <c r="A10">
        <v>1.89</v>
      </c>
      <c r="B10">
        <v>2.02</v>
      </c>
      <c r="C10" s="29">
        <f t="shared" si="0"/>
        <v>2.4150034051024338E-2</v>
      </c>
      <c r="D10" s="30">
        <f>IF(OR($A10="",$B10=""),"",A10*'MPTO_working_2-way'!$G9)</f>
        <v>1.9356435643564358</v>
      </c>
      <c r="E10" s="32">
        <f>IF(OR($A10="",$B10=""),"",B10*'MPTO_working_2-way'!$G9)</f>
        <v>2.0687830687830693</v>
      </c>
      <c r="F10" s="30">
        <f>IF(OR($A10="",$B10=""),"",'MPTO_working_2-way'!D9)</f>
        <v>1.9341405339682862</v>
      </c>
      <c r="G10" s="32">
        <f>IF(OR($A10="",$B10=""),"",'MPTO_working_2-way'!E9)</f>
        <v>2.0705027387602368</v>
      </c>
      <c r="H10" s="30">
        <f>IF(OR($A10="",$B10=""),"",'OddsRatio_working_2-way'!M9)</f>
        <v>1.9341033238394147</v>
      </c>
      <c r="I10" s="30">
        <f>IF(OR($A10="",$B10=""),"",'OddsRatio_working_2-way'!N9)</f>
        <v>2.0705453823777571</v>
      </c>
      <c r="J10" s="30">
        <f>IF('Log_working_2-way'!$D9="","",A10^('Log_working_2-way'!$D9))</f>
        <v>1.9334251710029571</v>
      </c>
      <c r="K10" s="32">
        <f>IF('Log_working_2-way'!$D9="","",B10^('Log_working_2-way'!$D9))</f>
        <v>2.0713231559049405</v>
      </c>
      <c r="L10" s="37">
        <f t="shared" si="9"/>
        <v>0.51662404092071612</v>
      </c>
      <c r="M10" s="37">
        <f t="shared" si="10"/>
        <v>0.48337595907928377</v>
      </c>
      <c r="N10" s="38">
        <v>106</v>
      </c>
      <c r="O10" s="38">
        <f t="shared" si="11"/>
        <v>49.915343915343925</v>
      </c>
      <c r="P10" s="38">
        <f t="shared" si="12"/>
        <v>53.524752475247524</v>
      </c>
      <c r="Q10" s="38">
        <f t="shared" si="13"/>
        <v>52.475247524752476</v>
      </c>
      <c r="R10" s="38">
        <f t="shared" si="14"/>
        <v>56.084656084656096</v>
      </c>
      <c r="S10" s="39">
        <f t="shared" si="15"/>
        <v>-2.5599036094085506</v>
      </c>
      <c r="T10" s="39">
        <f t="shared" si="16"/>
        <v>-2.5599036094085719</v>
      </c>
      <c r="U10" t="s">
        <v>216</v>
      </c>
      <c r="V10" t="s">
        <v>217</v>
      </c>
      <c r="W10" t="s">
        <v>303</v>
      </c>
      <c r="X10" s="48" t="s">
        <v>300</v>
      </c>
      <c r="Y10" s="41"/>
    </row>
    <row r="11" spans="1:25" ht="15" x14ac:dyDescent="0.25">
      <c r="A11">
        <v>1.61</v>
      </c>
      <c r="B11">
        <v>2.4500000000000002</v>
      </c>
      <c r="C11" s="29">
        <f t="shared" si="0"/>
        <v>2.9281277728482547E-2</v>
      </c>
      <c r="D11" s="30">
        <f>IF(OR($A11="",$B11=""),"",A11*'MPTO_working_2-way'!$G10)</f>
        <v>1.657142857142857</v>
      </c>
      <c r="E11" s="32">
        <f>IF(OR($A11="",$B11=""),"",B11*'MPTO_working_2-way'!$G10)</f>
        <v>2.5217391304347823</v>
      </c>
      <c r="F11" s="30">
        <f>IF(OR($A11="",$B11=""),"",'MPTO_working_2-way'!D10)</f>
        <v>1.6488661302121432</v>
      </c>
      <c r="G11" s="32">
        <f>IF(OR($A11="",$B11=""),"",'MPTO_working_2-way'!E10)</f>
        <v>2.5411499436302138</v>
      </c>
      <c r="H11" s="30">
        <f>IF(OR($A11="",$B11=""),"",'OddsRatio_working_2-way'!M10)</f>
        <v>1.648605932113185</v>
      </c>
      <c r="I11" s="30">
        <f>IF(OR($A11="",$B11=""),"",'OddsRatio_working_2-way'!N10)</f>
        <v>2.5417681992854404</v>
      </c>
      <c r="J11" s="30">
        <f>IF('Log_working_2-way'!$D10="","",A11^('Log_working_2-way'!$D10))</f>
        <v>1.6448518993839698</v>
      </c>
      <c r="K11" s="32">
        <f>IF('Log_working_2-way'!$D10="","",B11^('Log_working_2-way'!$D10))</f>
        <v>2.5507436683605564</v>
      </c>
      <c r="L11" s="37">
        <f t="shared" si="9"/>
        <v>0.60344827586206906</v>
      </c>
      <c r="M11" s="37">
        <f t="shared" si="10"/>
        <v>0.39655172413793111</v>
      </c>
      <c r="N11" s="38">
        <v>107</v>
      </c>
      <c r="O11" s="38">
        <f t="shared" si="11"/>
        <v>40.540372670807457</v>
      </c>
      <c r="P11" s="38">
        <f t="shared" si="12"/>
        <v>63.326530612244902</v>
      </c>
      <c r="Q11" s="38">
        <f t="shared" si="13"/>
        <v>43.673469387755098</v>
      </c>
      <c r="R11" s="38">
        <f t="shared" si="14"/>
        <v>66.459627329192543</v>
      </c>
      <c r="S11" s="39">
        <f t="shared" si="15"/>
        <v>-3.1330967169476409</v>
      </c>
      <c r="T11" s="39">
        <f t="shared" si="16"/>
        <v>-3.1330967169476409</v>
      </c>
      <c r="U11" t="s">
        <v>218</v>
      </c>
      <c r="V11" t="s">
        <v>219</v>
      </c>
      <c r="W11" t="s">
        <v>303</v>
      </c>
      <c r="X11" s="48" t="s">
        <v>300</v>
      </c>
      <c r="Y11" s="41"/>
    </row>
    <row r="12" spans="1:25" ht="15" x14ac:dyDescent="0.25">
      <c r="A12">
        <v>1.78</v>
      </c>
      <c r="B12">
        <v>2.14</v>
      </c>
      <c r="C12" s="29">
        <f t="shared" si="0"/>
        <v>2.908747243515708E-2</v>
      </c>
      <c r="D12" s="30">
        <f>IF(OR($A12="",$B12=""),"",A12*'MPTO_working_2-way'!$G11)</f>
        <v>1.8317757009345796</v>
      </c>
      <c r="E12" s="32">
        <f>IF(OR($A12="",$B12=""),"",B12*'MPTO_working_2-way'!$G11)</f>
        <v>2.2022471910112364</v>
      </c>
      <c r="F12" s="30">
        <f>IF(OR($A12="",$B12=""),"",'MPTO_working_2-way'!D11)</f>
        <v>1.8273049985608751</v>
      </c>
      <c r="G12" s="32">
        <f>IF(OR($A12="",$B12=""),"",'MPTO_working_2-way'!E11)</f>
        <v>2.2087440565928333</v>
      </c>
      <c r="H12" s="30">
        <f>IF(OR($A12="",$B12=""),"",'OddsRatio_working_2-way'!M11)</f>
        <v>1.8271701918685113</v>
      </c>
      <c r="I12" s="30">
        <f>IF(OR($A12="",$B12=""),"",'OddsRatio_working_2-way'!N11)</f>
        <v>2.2089410496539781</v>
      </c>
      <c r="J12" s="30">
        <f>IF('Log_working_2-way'!$D11="","",A12^('Log_working_2-way'!$D11))</f>
        <v>1.8251471689098502</v>
      </c>
      <c r="K12" s="32">
        <f>IF('Log_working_2-way'!$D11="","",B12^('Log_working_2-way'!$D11))</f>
        <v>2.2119050245559748</v>
      </c>
      <c r="L12" s="37">
        <f t="shared" si="9"/>
        <v>0.54591836734693866</v>
      </c>
      <c r="M12" s="37">
        <f t="shared" si="10"/>
        <v>0.45408163265306112</v>
      </c>
      <c r="N12" s="38">
        <v>108</v>
      </c>
      <c r="O12" s="38">
        <f t="shared" si="11"/>
        <v>47.325842696629223</v>
      </c>
      <c r="P12" s="38">
        <f t="shared" si="12"/>
        <v>57.532710280373834</v>
      </c>
      <c r="Q12" s="38">
        <f t="shared" si="13"/>
        <v>50.467289719626166</v>
      </c>
      <c r="R12" s="38">
        <f t="shared" si="14"/>
        <v>60.674157303370791</v>
      </c>
      <c r="S12" s="39">
        <f t="shared" si="15"/>
        <v>-3.1414470229969425</v>
      </c>
      <c r="T12" s="39">
        <f t="shared" si="16"/>
        <v>-3.1414470229969567</v>
      </c>
      <c r="U12" t="s">
        <v>220</v>
      </c>
      <c r="V12" t="s">
        <v>221</v>
      </c>
      <c r="W12" t="s">
        <v>303</v>
      </c>
      <c r="X12" s="48" t="s">
        <v>300</v>
      </c>
      <c r="Y12" s="41"/>
    </row>
    <row r="13" spans="1:25" ht="15" x14ac:dyDescent="0.25">
      <c r="A13">
        <v>1.76</v>
      </c>
      <c r="B13">
        <v>2.17</v>
      </c>
      <c r="C13" s="29">
        <f t="shared" si="0"/>
        <v>2.9011311269375728E-2</v>
      </c>
      <c r="D13" s="30">
        <f>IF(OR($A13="",$B13=""),"",A13*'MPTO_working_2-way'!$G12)</f>
        <v>1.8110599078341012</v>
      </c>
      <c r="E13" s="32">
        <f>IF(OR($A13="",$B13=""),"",B13*'MPTO_working_2-way'!$G12)</f>
        <v>2.2329545454545454</v>
      </c>
      <c r="F13" s="30">
        <f>IF(OR($A13="",$B13=""),"",'MPTO_working_2-way'!D12)</f>
        <v>1.8061099025820484</v>
      </c>
      <c r="G13" s="32">
        <f>IF(OR($A13="",$B13=""),"",'MPTO_working_2-way'!E12)</f>
        <v>2.2405256365129644</v>
      </c>
      <c r="H13" s="30">
        <f>IF(OR($A13="",$B13=""),"",'OddsRatio_working_2-way'!M12)</f>
        <v>1.8059606997693183</v>
      </c>
      <c r="I13" s="30">
        <f>IF(OR($A13="",$B13=""),"",'OddsRatio_working_2-way'!N12)</f>
        <v>2.2407552878027661</v>
      </c>
      <c r="J13" s="30">
        <f>IF('Log_working_2-way'!$D12="","",A13^('Log_working_2-way'!$D12))</f>
        <v>1.8037209689479914</v>
      </c>
      <c r="K13" s="32">
        <f>IF('Log_working_2-way'!$D12="","",B13^('Log_working_2-way'!$D12))</f>
        <v>2.2442129030289037</v>
      </c>
      <c r="L13" s="37">
        <f t="shared" si="9"/>
        <v>0.55216284987277364</v>
      </c>
      <c r="M13" s="37">
        <f t="shared" si="10"/>
        <v>0.44783715012722647</v>
      </c>
      <c r="N13" s="38">
        <v>109</v>
      </c>
      <c r="O13" s="38">
        <f t="shared" si="11"/>
        <v>47.068181818181827</v>
      </c>
      <c r="P13" s="38">
        <f t="shared" si="12"/>
        <v>58.769585253456221</v>
      </c>
      <c r="Q13" s="38">
        <f t="shared" si="13"/>
        <v>50.230414746543779</v>
      </c>
      <c r="R13" s="38">
        <f t="shared" si="14"/>
        <v>61.931818181818187</v>
      </c>
      <c r="S13" s="39">
        <f t="shared" si="15"/>
        <v>-3.1622329283619521</v>
      </c>
      <c r="T13" s="39">
        <f t="shared" si="16"/>
        <v>-3.1622329283619663</v>
      </c>
      <c r="U13" t="s">
        <v>222</v>
      </c>
      <c r="V13" t="s">
        <v>223</v>
      </c>
      <c r="W13" t="s">
        <v>303</v>
      </c>
      <c r="X13" s="48" t="s">
        <v>300</v>
      </c>
      <c r="Y13" s="41"/>
    </row>
    <row r="14" spans="1:25" s="35" customFormat="1" ht="15" x14ac:dyDescent="0.25">
      <c r="A14">
        <v>1.5</v>
      </c>
      <c r="B14">
        <v>2.74</v>
      </c>
      <c r="C14" s="29">
        <f t="shared" si="0"/>
        <v>3.1630170316301776E-2</v>
      </c>
      <c r="D14" s="30">
        <f>IF(OR($A14="",$B14=""),"",A14*'MPTO_working_2-way'!$G13)</f>
        <v>1.5474452554744527</v>
      </c>
      <c r="E14" s="32">
        <f>IF(OR($A14="",$B14=""),"",B14*'MPTO_working_2-way'!$G13)</f>
        <v>2.8266666666666671</v>
      </c>
      <c r="F14" s="30">
        <f>IF(OR($A14="",$B14=""),"",'MPTO_working_2-way'!D13)</f>
        <v>1.5364485981308411</v>
      </c>
      <c r="G14" s="32">
        <f>IF(OR($A14="",$B14=""),"",'MPTO_working_2-way'!E13)</f>
        <v>2.8641114982578402</v>
      </c>
      <c r="H14" s="30">
        <f>IF(OR($A14="",$B14=""),"",'OddsRatio_working_2-way'!M13)</f>
        <v>1.5360562674188976</v>
      </c>
      <c r="I14" s="30">
        <f>IF(OR($A14="",$B14=""),"",'OddsRatio_working_2-way'!N13)</f>
        <v>2.8654758106177636</v>
      </c>
      <c r="J14" s="30">
        <f>IF('Log_working_2-way'!$D13="","",A14^('Log_working_2-way'!$D13))</f>
        <v>1.5310365299466371</v>
      </c>
      <c r="K14" s="32">
        <f>IF('Log_working_2-way'!$D13="","",B14^('Log_working_2-way'!$D13))</f>
        <v>2.8831096235514604</v>
      </c>
      <c r="L14" s="37">
        <f t="shared" si="9"/>
        <v>0.64622641509433953</v>
      </c>
      <c r="M14" s="37">
        <f t="shared" si="10"/>
        <v>0.3537735849056603</v>
      </c>
      <c r="N14" s="38">
        <v>110</v>
      </c>
      <c r="O14" s="38">
        <f t="shared" si="11"/>
        <v>36.666666666666664</v>
      </c>
      <c r="P14" s="38">
        <f t="shared" si="12"/>
        <v>69.854014598540161</v>
      </c>
      <c r="Q14" s="38">
        <f t="shared" si="13"/>
        <v>40.145985401459853</v>
      </c>
      <c r="R14" s="38">
        <f t="shared" si="14"/>
        <v>73.333333333333329</v>
      </c>
      <c r="S14" s="39">
        <f t="shared" si="15"/>
        <v>-3.4793187347931891</v>
      </c>
      <c r="T14" s="39">
        <f t="shared" si="16"/>
        <v>-3.4793187347931678</v>
      </c>
      <c r="U14" t="s">
        <v>224</v>
      </c>
      <c r="V14" t="s">
        <v>225</v>
      </c>
      <c r="W14" t="s">
        <v>303</v>
      </c>
      <c r="X14" s="48" t="s">
        <v>300</v>
      </c>
      <c r="Y14" s="41"/>
    </row>
    <row r="15" spans="1:25" ht="15" x14ac:dyDescent="0.25">
      <c r="A15">
        <v>2.0099999999999998</v>
      </c>
      <c r="B15">
        <v>1.86</v>
      </c>
      <c r="C15" s="29">
        <f t="shared" si="0"/>
        <v>3.5146846413095734E-2</v>
      </c>
      <c r="D15" s="30">
        <f>IF(OR($A15="",$B15=""),"",A15*'MPTO_working_2-way'!$G14)</f>
        <v>2.0806451612903221</v>
      </c>
      <c r="E15" s="32">
        <f>IF(OR($A15="",$B15=""),"",B15*'MPTO_working_2-way'!$G14)</f>
        <v>1.9253731343283582</v>
      </c>
      <c r="F15" s="30">
        <f>IF(OR($A15="",$B15=""),"",'MPTO_working_2-way'!D14)</f>
        <v>2.0835980605249955</v>
      </c>
      <c r="G15" s="32">
        <f>IF(OR($A15="",$B15=""),"",'MPTO_working_2-way'!E14)</f>
        <v>1.9228514118191637</v>
      </c>
      <c r="H15" s="30">
        <f>IF(OR($A15="",$B15=""),"",'OddsRatio_working_2-way'!M14)</f>
        <v>2.0837059585750928</v>
      </c>
      <c r="I15" s="30">
        <f>IF(OR($A15="",$B15=""),"",'OddsRatio_working_2-way'!N14)</f>
        <v>1.9227595290837431</v>
      </c>
      <c r="J15" s="30">
        <f>IF('Log_working_2-way'!$D14="","",A15^('Log_working_2-way'!$D14))</f>
        <v>2.0850553480183369</v>
      </c>
      <c r="K15" s="32">
        <f>IF('Log_working_2-way'!$D14="","",B15^('Log_working_2-way'!$D14))</f>
        <v>1.9216119729065091</v>
      </c>
      <c r="L15" s="37">
        <f t="shared" si="9"/>
        <v>0.48062015503875982</v>
      </c>
      <c r="M15" s="37">
        <f t="shared" si="10"/>
        <v>0.51937984496124034</v>
      </c>
      <c r="N15" s="38">
        <v>111</v>
      </c>
      <c r="O15" s="38">
        <f t="shared" si="11"/>
        <v>55.776119402985074</v>
      </c>
      <c r="P15" s="38">
        <f t="shared" si="12"/>
        <v>51.322580645161288</v>
      </c>
      <c r="Q15" s="38">
        <f t="shared" si="13"/>
        <v>59.677419354838705</v>
      </c>
      <c r="R15" s="38">
        <f t="shared" si="14"/>
        <v>55.223880597014933</v>
      </c>
      <c r="S15" s="39">
        <f t="shared" si="15"/>
        <v>-3.9012999518536304</v>
      </c>
      <c r="T15" s="39">
        <f t="shared" si="16"/>
        <v>-3.9012999518536446</v>
      </c>
      <c r="U15" t="s">
        <v>108</v>
      </c>
      <c r="V15" t="s">
        <v>93</v>
      </c>
      <c r="W15" t="s">
        <v>94</v>
      </c>
      <c r="X15" s="48" t="s">
        <v>300</v>
      </c>
      <c r="Y15" s="41"/>
    </row>
    <row r="16" spans="1:25" ht="15" x14ac:dyDescent="0.25">
      <c r="A16">
        <v>1.84</v>
      </c>
      <c r="B16">
        <v>2</v>
      </c>
      <c r="C16" s="29">
        <f t="shared" si="0"/>
        <v>4.3478260869565188E-2</v>
      </c>
      <c r="D16" s="30">
        <f>IF(OR($A16="",$B16=""),"",A16*'MPTO_working_2-way'!$G15)</f>
        <v>1.92</v>
      </c>
      <c r="E16" s="32">
        <f>IF(OR($A16="",$B16=""),"",B16*'MPTO_working_2-way'!$G15)</f>
        <v>2.0869565217391304</v>
      </c>
      <c r="F16" s="30">
        <f>IF(OR($A16="",$B16=""),"",'MPTO_working_2-way'!D15)</f>
        <v>1.9166666666666665</v>
      </c>
      <c r="G16" s="32">
        <f>IF(OR($A16="",$B16=""),"",'MPTO_working_2-way'!E15)</f>
        <v>2.0909090909090908</v>
      </c>
      <c r="H16" s="30">
        <f>IF(OR($A16="",$B16=""),"",'OddsRatio_working_2-way'!M15)</f>
        <v>1.9165151389911681</v>
      </c>
      <c r="I16" s="30">
        <f>IF(OR($A16="",$B16=""),"",'OddsRatio_working_2-way'!N15)</f>
        <v>2.091089451179962</v>
      </c>
      <c r="J16" s="30">
        <f>IF('Log_working_2-way'!$D15="","",A16^('Log_working_2-way'!$D15))</f>
        <v>1.9149883303671131</v>
      </c>
      <c r="K16" s="32">
        <f>IF('Log_working_2-way'!$D15="","",B16^('Log_working_2-way'!$D15))</f>
        <v>2.0929101135076231</v>
      </c>
      <c r="L16" s="37">
        <f t="shared" si="9"/>
        <v>0.52083333333333337</v>
      </c>
      <c r="M16" s="37">
        <f t="shared" si="10"/>
        <v>0.47916666666666669</v>
      </c>
      <c r="N16" s="38">
        <v>112</v>
      </c>
      <c r="O16" s="38">
        <f t="shared" si="11"/>
        <v>51.130434782608702</v>
      </c>
      <c r="P16" s="38">
        <f t="shared" si="12"/>
        <v>56</v>
      </c>
      <c r="Q16" s="38">
        <f t="shared" si="13"/>
        <v>56</v>
      </c>
      <c r="R16" s="38">
        <f t="shared" si="14"/>
        <v>60.869565217391298</v>
      </c>
      <c r="S16" s="39">
        <f t="shared" si="15"/>
        <v>-4.8695652173912976</v>
      </c>
      <c r="T16" s="39">
        <f t="shared" si="16"/>
        <v>-4.8695652173912976</v>
      </c>
      <c r="U16" t="s">
        <v>69</v>
      </c>
      <c r="V16" t="s">
        <v>73</v>
      </c>
      <c r="W16" t="s">
        <v>94</v>
      </c>
      <c r="X16" s="48" t="s">
        <v>300</v>
      </c>
      <c r="Y16" s="41"/>
    </row>
    <row r="17" spans="1:25" ht="15" x14ac:dyDescent="0.25">
      <c r="A17">
        <v>2.2200000000000002</v>
      </c>
      <c r="B17">
        <v>1.68</v>
      </c>
      <c r="C17" s="29">
        <f t="shared" si="0"/>
        <v>4.5688545688545634E-2</v>
      </c>
      <c r="D17" s="30">
        <f>IF(OR($A17="",$B17=""),"",A17*'MPTO_working_2-way'!$G16)</f>
        <v>2.3214285714285716</v>
      </c>
      <c r="E17" s="32">
        <f>IF(OR($A17="",$B17=""),"",B17*'MPTO_working_2-way'!$G16)</f>
        <v>1.7567567567567566</v>
      </c>
      <c r="F17" s="30">
        <f>IF(OR($A17="",$B17=""),"",'MPTO_working_2-way'!D16)</f>
        <v>2.3386004514672689</v>
      </c>
      <c r="G17" s="32">
        <f>IF(OR($A17="",$B17=""),"",'MPTO_working_2-way'!E16)</f>
        <v>1.7470489038785832</v>
      </c>
      <c r="H17" s="30">
        <f>IF(OR($A17="",$B17=""),"",'OddsRatio_working_2-way'!M16)</f>
        <v>2.3394467690277296</v>
      </c>
      <c r="I17" s="30">
        <f>IF(OR($A17="",$B17=""),"",'OddsRatio_working_2-way'!N16)</f>
        <v>1.7465768876547993</v>
      </c>
      <c r="J17" s="30">
        <f>IF('Log_working_2-way'!$D16="","",A17^('Log_working_2-way'!$D16))</f>
        <v>2.3474640771287958</v>
      </c>
      <c r="K17" s="32">
        <f>IF('Log_working_2-way'!$D16="","",B17^('Log_working_2-way'!$D16))</f>
        <v>1.7421348123284788</v>
      </c>
      <c r="L17" s="37">
        <f t="shared" si="9"/>
        <v>0.43076923076923074</v>
      </c>
      <c r="M17" s="37">
        <f t="shared" si="10"/>
        <v>0.56923076923076932</v>
      </c>
      <c r="N17" s="38">
        <v>113</v>
      </c>
      <c r="O17" s="38">
        <f t="shared" si="11"/>
        <v>62.099099099099099</v>
      </c>
      <c r="P17" s="38">
        <f t="shared" si="12"/>
        <v>45.738095238095241</v>
      </c>
      <c r="Q17" s="38">
        <f t="shared" si="13"/>
        <v>67.261904761904759</v>
      </c>
      <c r="R17" s="38">
        <f t="shared" si="14"/>
        <v>50.900900900900893</v>
      </c>
      <c r="S17" s="39">
        <f t="shared" si="15"/>
        <v>-5.1628056628056598</v>
      </c>
      <c r="T17" s="39">
        <f t="shared" si="16"/>
        <v>-5.1628056628056527</v>
      </c>
      <c r="U17" t="s">
        <v>70</v>
      </c>
      <c r="V17" t="s">
        <v>128</v>
      </c>
      <c r="W17" t="s">
        <v>94</v>
      </c>
      <c r="X17" s="48" t="s">
        <v>300</v>
      </c>
      <c r="Y17" s="41"/>
    </row>
    <row r="18" spans="1:25" ht="15" x14ac:dyDescent="0.25">
      <c r="A18">
        <v>2.06</v>
      </c>
      <c r="B18">
        <v>1.78</v>
      </c>
      <c r="C18" s="29">
        <f t="shared" si="0"/>
        <v>4.7234646012872306E-2</v>
      </c>
      <c r="D18" s="30">
        <f>IF(OR($A18="",$B18=""),"",A18*'MPTO_working_2-way'!$G17)</f>
        <v>2.1573033707865168</v>
      </c>
      <c r="E18" s="32">
        <f>IF(OR($A18="",$B18=""),"",B18*'MPTO_working_2-way'!$G17)</f>
        <v>1.8640776699029127</v>
      </c>
      <c r="F18" s="30">
        <f>IF(OR($A18="",$B18=""),"",'MPTO_working_2-way'!D17)</f>
        <v>2.165347820951931</v>
      </c>
      <c r="G18" s="32">
        <f>IF(OR($A18="",$B18=""),"",'MPTO_working_2-way'!E17)</f>
        <v>1.8581129015911626</v>
      </c>
      <c r="H18" s="30">
        <f>IF(OR($A18="",$B18=""),"",'OddsRatio_working_2-way'!M17)</f>
        <v>2.1657505560686463</v>
      </c>
      <c r="I18" s="30">
        <f>IF(OR($A18="",$B18=""),"",'OddsRatio_working_2-way'!N17)</f>
        <v>1.8578164469184384</v>
      </c>
      <c r="J18" s="30">
        <f>IF('Log_working_2-way'!$D17="","",A18^('Log_working_2-way'!$D17))</f>
        <v>2.169481150379414</v>
      </c>
      <c r="K18" s="32">
        <f>IF('Log_working_2-way'!$D17="","",B18^('Log_working_2-way'!$D17))</f>
        <v>1.855080049537273</v>
      </c>
      <c r="L18" s="37">
        <f t="shared" si="9"/>
        <v>0.46354166666666669</v>
      </c>
      <c r="M18" s="37">
        <f t="shared" si="10"/>
        <v>0.53645833333333337</v>
      </c>
      <c r="N18" s="38">
        <v>114</v>
      </c>
      <c r="O18" s="38">
        <f t="shared" si="11"/>
        <v>58.660194174757287</v>
      </c>
      <c r="P18" s="38">
        <f t="shared" si="12"/>
        <v>49.955056179775291</v>
      </c>
      <c r="Q18" s="38">
        <f t="shared" si="13"/>
        <v>64.044943820224717</v>
      </c>
      <c r="R18" s="38">
        <f t="shared" si="14"/>
        <v>55.339805825242721</v>
      </c>
      <c r="S18" s="39">
        <f t="shared" si="15"/>
        <v>-5.38474964546743</v>
      </c>
      <c r="T18" s="39">
        <f t="shared" si="16"/>
        <v>-5.38474964546743</v>
      </c>
      <c r="U18" t="s">
        <v>138</v>
      </c>
      <c r="V18" t="s">
        <v>71</v>
      </c>
      <c r="W18" t="s">
        <v>94</v>
      </c>
      <c r="X18" s="48" t="s">
        <v>300</v>
      </c>
      <c r="Y18" s="41"/>
    </row>
    <row r="19" spans="1:25" ht="15" x14ac:dyDescent="0.25">
      <c r="A19">
        <v>1.94</v>
      </c>
      <c r="B19">
        <v>1.89</v>
      </c>
      <c r="C19" s="29">
        <f t="shared" si="0"/>
        <v>4.4564446626302434E-2</v>
      </c>
      <c r="D19" s="30">
        <f>IF(OR($A19="",$B19=""),"",A19*'MPTO_working_2-way'!$G18)</f>
        <v>2.0264550264550265</v>
      </c>
      <c r="E19" s="32">
        <f>IF(OR($A19="",$B19=""),"",B19*'MPTO_working_2-way'!$G18)</f>
        <v>1.9742268041237114</v>
      </c>
      <c r="F19" s="30">
        <f>IF(OR($A19="",$B19=""),"",'MPTO_working_2-way'!D18)</f>
        <v>2.0276502792678208</v>
      </c>
      <c r="G19" s="32">
        <f>IF(OR($A19="",$B19=""),"",'MPTO_working_2-way'!E18)</f>
        <v>1.9730936877791532</v>
      </c>
      <c r="H19" s="30">
        <f>IF(OR($A19="",$B19=""),"",'OddsRatio_working_2-way'!M18)</f>
        <v>2.0277060743621682</v>
      </c>
      <c r="I19" s="30">
        <f>IF(OR($A19="",$B19=""),"",'OddsRatio_working_2-way'!N18)</f>
        <v>1.9730408576407765</v>
      </c>
      <c r="J19" s="30">
        <f>IF('Log_working_2-way'!$D18="","",A19^('Log_working_2-way'!$D18))</f>
        <v>2.0282558996234914</v>
      </c>
      <c r="K19" s="32">
        <f>IF('Log_working_2-way'!$D18="","",B19^('Log_working_2-way'!$D18))</f>
        <v>1.9725205567658568</v>
      </c>
      <c r="L19" s="37">
        <f t="shared" si="9"/>
        <v>0.49347258485639683</v>
      </c>
      <c r="M19" s="37">
        <f t="shared" si="10"/>
        <v>0.50652741514360311</v>
      </c>
      <c r="N19" s="38">
        <v>115</v>
      </c>
      <c r="O19" s="38">
        <f t="shared" si="11"/>
        <v>55.721649484536087</v>
      </c>
      <c r="P19" s="38">
        <f t="shared" si="12"/>
        <v>54.153439153439159</v>
      </c>
      <c r="Q19" s="38">
        <f t="shared" si="13"/>
        <v>60.846560846560855</v>
      </c>
      <c r="R19" s="38">
        <f t="shared" si="14"/>
        <v>59.278350515463927</v>
      </c>
      <c r="S19" s="39">
        <f t="shared" si="15"/>
        <v>-5.1249113620247684</v>
      </c>
      <c r="T19" s="39">
        <f t="shared" si="16"/>
        <v>-5.1249113620247684</v>
      </c>
      <c r="U19" t="s">
        <v>129</v>
      </c>
      <c r="V19" t="s">
        <v>107</v>
      </c>
      <c r="W19" t="s">
        <v>94</v>
      </c>
      <c r="X19" s="48" t="s">
        <v>300</v>
      </c>
      <c r="Y19" s="41"/>
    </row>
    <row r="20" spans="1:25" ht="15" x14ac:dyDescent="0.25">
      <c r="A20">
        <v>1.9</v>
      </c>
      <c r="B20">
        <v>1.93</v>
      </c>
      <c r="C20" s="29">
        <f t="shared" si="0"/>
        <v>4.445050449959087E-2</v>
      </c>
      <c r="D20" s="30">
        <f>IF(OR($A20="",$B20=""),"",A20*'MPTO_working_2-way'!$G19)</f>
        <v>1.9844559585492225</v>
      </c>
      <c r="E20" s="32">
        <f>IF(OR($A20="",$B20=""),"",B20*'MPTO_working_2-way'!$G19)</f>
        <v>2.0157894736842104</v>
      </c>
      <c r="F20" s="30">
        <f>IF(OR($A20="",$B20=""),"",'MPTO_working_2-way'!D19)</f>
        <v>1.9837706248309437</v>
      </c>
      <c r="G20" s="32">
        <f>IF(OR($A20="",$B20=""),"",'MPTO_working_2-way'!E19)</f>
        <v>2.0164971130052241</v>
      </c>
      <c r="H20" s="30">
        <f>IF(OR($A20="",$B20=""),"",'OddsRatio_working_2-way'!M19)</f>
        <v>1.9837387536759294</v>
      </c>
      <c r="I20" s="30">
        <f>IF(OR($A20="",$B20=""),"",'OddsRatio_working_2-way'!N19)</f>
        <v>2.0165300454651267</v>
      </c>
      <c r="J20" s="30">
        <f>IF('Log_working_2-way'!$D19="","",A20^('Log_working_2-way'!$D19))</f>
        <v>1.9834239894126766</v>
      </c>
      <c r="K20" s="32">
        <f>IF('Log_working_2-way'!$D19="","",B20^('Log_working_2-way'!$D19))</f>
        <v>2.0168554059748378</v>
      </c>
      <c r="L20" s="37">
        <f t="shared" si="9"/>
        <v>0.50391644908616195</v>
      </c>
      <c r="M20" s="37">
        <f t="shared" si="10"/>
        <v>0.49608355091383816</v>
      </c>
      <c r="N20" s="38">
        <v>116</v>
      </c>
      <c r="O20" s="38">
        <f t="shared" si="11"/>
        <v>54.947368421052616</v>
      </c>
      <c r="P20" s="38">
        <f t="shared" si="12"/>
        <v>55.896373056994825</v>
      </c>
      <c r="Q20" s="38">
        <f t="shared" si="13"/>
        <v>60.103626943005189</v>
      </c>
      <c r="R20" s="38">
        <f t="shared" si="14"/>
        <v>61.052631578947363</v>
      </c>
      <c r="S20" s="39">
        <f t="shared" si="15"/>
        <v>-5.1562585219525729</v>
      </c>
      <c r="T20" s="39">
        <f t="shared" si="16"/>
        <v>-5.1562585219525374</v>
      </c>
      <c r="U20" t="s">
        <v>72</v>
      </c>
      <c r="V20" t="s">
        <v>109</v>
      </c>
      <c r="W20" t="s">
        <v>94</v>
      </c>
      <c r="X20" s="48" t="s">
        <v>300</v>
      </c>
      <c r="Y20" s="41"/>
    </row>
    <row r="21" spans="1:25" ht="15" x14ac:dyDescent="0.25">
      <c r="A21">
        <v>2.17</v>
      </c>
      <c r="B21">
        <v>1.7</v>
      </c>
      <c r="C21" s="29">
        <f t="shared" si="0"/>
        <v>4.9064787205204574E-2</v>
      </c>
      <c r="D21" s="30">
        <f>IF(OR($A21="",$B21=""),"",A21*'MPTO_working_2-way'!$G20)</f>
        <v>2.276470588235294</v>
      </c>
      <c r="E21" s="32">
        <f>IF(OR($A21="",$B21=""),"",B21*'MPTO_working_2-way'!$G20)</f>
        <v>1.7834101382488476</v>
      </c>
      <c r="F21" s="30">
        <f>IF(OR($A21="",$B21=""),"",'MPTO_working_2-way'!D20)</f>
        <v>2.2920161540851192</v>
      </c>
      <c r="G21" s="32">
        <f>IF(OR($A21="",$B21=""),"",'MPTO_working_2-way'!E20)</f>
        <v>1.773984130800673</v>
      </c>
      <c r="H21" s="30">
        <f>IF(OR($A21="",$B21=""),"",'OddsRatio_working_2-way'!M20)</f>
        <v>2.2928374110570013</v>
      </c>
      <c r="I21" s="30">
        <f>IF(OR($A21="",$B21=""),"",'OddsRatio_working_2-way'!N20)</f>
        <v>1.773492468153762</v>
      </c>
      <c r="J21" s="30">
        <f>IF('Log_working_2-way'!$D20="","",A21^('Log_working_2-way'!$D20))</f>
        <v>2.3001051281546463</v>
      </c>
      <c r="K21" s="32">
        <f>IF('Log_working_2-way'!$D20="","",B21^('Log_working_2-way'!$D20))</f>
        <v>1.7691685682513487</v>
      </c>
      <c r="L21" s="37">
        <f t="shared" si="9"/>
        <v>0.43927648578811374</v>
      </c>
      <c r="M21" s="37">
        <f t="shared" si="10"/>
        <v>0.56072351421188638</v>
      </c>
      <c r="N21" s="38">
        <v>117</v>
      </c>
      <c r="O21" s="38">
        <f t="shared" si="11"/>
        <v>63.082949308755758</v>
      </c>
      <c r="P21" s="38">
        <f t="shared" si="12"/>
        <v>48.176470588235297</v>
      </c>
      <c r="Q21" s="38">
        <f t="shared" si="13"/>
        <v>68.82352941176471</v>
      </c>
      <c r="R21" s="38">
        <f t="shared" si="14"/>
        <v>53.917050691244242</v>
      </c>
      <c r="S21" s="39">
        <f t="shared" si="15"/>
        <v>-5.7405801030089521</v>
      </c>
      <c r="T21" s="39">
        <f t="shared" si="16"/>
        <v>-5.7405801030089449</v>
      </c>
      <c r="U21" t="s">
        <v>133</v>
      </c>
      <c r="V21" t="s">
        <v>130</v>
      </c>
      <c r="W21" t="s">
        <v>95</v>
      </c>
      <c r="X21" s="48" t="s">
        <v>300</v>
      </c>
      <c r="Y21" s="41"/>
    </row>
    <row r="22" spans="1:25" ht="15" x14ac:dyDescent="0.25">
      <c r="A22">
        <v>2.0499999999999998</v>
      </c>
      <c r="B22">
        <v>1.8</v>
      </c>
      <c r="C22" s="29">
        <f t="shared" si="0"/>
        <v>4.3360433604336057E-2</v>
      </c>
      <c r="D22" s="30">
        <f>IF(OR($A22="",$B22=""),"",A22*'MPTO_working_2-way'!$G21)</f>
        <v>2.1388888888888888</v>
      </c>
      <c r="E22" s="32">
        <f>IF(OR($A22="",$B22=""),"",B22*'MPTO_working_2-way'!$G21)</f>
        <v>1.878048780487805</v>
      </c>
      <c r="F22" s="30">
        <f>IF(OR($A22="",$B22=""),"",'MPTO_working_2-way'!D21)</f>
        <v>2.1453488372093021</v>
      </c>
      <c r="G22" s="32">
        <f>IF(OR($A22="",$B22=""),"",'MPTO_working_2-way'!E21)</f>
        <v>1.8730964467005078</v>
      </c>
      <c r="H22" s="30">
        <f>IF(OR($A22="",$B22=""),"",'OddsRatio_working_2-way'!M21)</f>
        <v>2.1456439237389602</v>
      </c>
      <c r="I22" s="30">
        <f>IF(OR($A22="",$B22=""),"",'OddsRatio_working_2-way'!N21)</f>
        <v>1.8728715609439694</v>
      </c>
      <c r="J22" s="30">
        <f>IF('Log_working_2-way'!$D21="","",A22^('Log_working_2-way'!$D21))</f>
        <v>2.1486257153159274</v>
      </c>
      <c r="K22" s="32">
        <f>IF('Log_working_2-way'!$D21="","",B22^('Log_working_2-way'!$D21))</f>
        <v>1.8706056173612808</v>
      </c>
      <c r="L22" s="37">
        <f t="shared" si="9"/>
        <v>0.46753246753246752</v>
      </c>
      <c r="M22" s="37">
        <f t="shared" si="10"/>
        <v>0.53246753246753242</v>
      </c>
      <c r="N22" s="38">
        <v>118</v>
      </c>
      <c r="O22" s="38">
        <f t="shared" si="11"/>
        <v>60.439024390243894</v>
      </c>
      <c r="P22" s="38">
        <f t="shared" si="12"/>
        <v>52.44444444444445</v>
      </c>
      <c r="Q22" s="38">
        <f t="shared" si="13"/>
        <v>65.555555555555557</v>
      </c>
      <c r="R22" s="38">
        <f t="shared" si="14"/>
        <v>57.560975609756106</v>
      </c>
      <c r="S22" s="39">
        <f t="shared" si="15"/>
        <v>-5.1165311653116632</v>
      </c>
      <c r="T22" s="39">
        <f t="shared" si="16"/>
        <v>-5.1165311653116561</v>
      </c>
      <c r="U22" t="s">
        <v>111</v>
      </c>
      <c r="V22" t="s">
        <v>74</v>
      </c>
      <c r="W22" t="s">
        <v>95</v>
      </c>
      <c r="X22" s="48" t="s">
        <v>300</v>
      </c>
      <c r="Y22" s="41"/>
    </row>
    <row r="23" spans="1:25" ht="15" x14ac:dyDescent="0.25">
      <c r="A23">
        <v>2.1</v>
      </c>
      <c r="B23">
        <v>1.75</v>
      </c>
      <c r="C23" s="29">
        <f t="shared" si="0"/>
        <v>4.761904761904745E-2</v>
      </c>
      <c r="D23" s="30">
        <f>IF(OR($A23="",$B23=""),"",A23*'MPTO_working_2-way'!$G22)</f>
        <v>2.1999999999999997</v>
      </c>
      <c r="E23" s="32">
        <f>IF(OR($A23="",$B23=""),"",B23*'MPTO_working_2-way'!$G22)</f>
        <v>1.833333333333333</v>
      </c>
      <c r="F23" s="30">
        <f>IF(OR($A23="",$B23=""),"",'MPTO_working_2-way'!D22)</f>
        <v>2.2105263157894735</v>
      </c>
      <c r="G23" s="32">
        <f>IF(OR($A23="",$B23=""),"",'MPTO_working_2-way'!E22)</f>
        <v>1.8260869565217388</v>
      </c>
      <c r="H23" s="30">
        <f>IF(OR($A23="",$B23=""),"",'OddsRatio_working_2-way'!M22)</f>
        <v>2.2110601416389968</v>
      </c>
      <c r="I23" s="30">
        <f>IF(OR($A23="",$B23=""),"",'OddsRatio_working_2-way'!N22)</f>
        <v>1.8257228238447702</v>
      </c>
      <c r="J23" s="30">
        <f>IF('Log_working_2-way'!$D22="","",A23^('Log_working_2-way'!$D22))</f>
        <v>2.2159538718240408</v>
      </c>
      <c r="K23" s="32">
        <f>IF('Log_working_2-way'!$D22="","",B23^('Log_working_2-way'!$D22))</f>
        <v>1.8223996182512778</v>
      </c>
      <c r="L23" s="37">
        <f t="shared" si="9"/>
        <v>0.45454545454545459</v>
      </c>
      <c r="M23" s="37">
        <f t="shared" si="10"/>
        <v>0.54545454545454553</v>
      </c>
      <c r="N23" s="38">
        <v>119</v>
      </c>
      <c r="O23" s="38">
        <f t="shared" si="11"/>
        <v>62.333333333333336</v>
      </c>
      <c r="P23" s="38">
        <f t="shared" si="12"/>
        <v>51</v>
      </c>
      <c r="Q23" s="38">
        <f t="shared" si="13"/>
        <v>68</v>
      </c>
      <c r="R23" s="38">
        <f t="shared" si="14"/>
        <v>56.666666666666664</v>
      </c>
      <c r="S23" s="39">
        <f t="shared" si="15"/>
        <v>-5.6666666666666643</v>
      </c>
      <c r="T23" s="39">
        <f t="shared" si="16"/>
        <v>-5.6666666666666643</v>
      </c>
      <c r="U23" t="s">
        <v>136</v>
      </c>
      <c r="V23" t="s">
        <v>226</v>
      </c>
      <c r="W23" t="s">
        <v>95</v>
      </c>
      <c r="X23" s="48" t="s">
        <v>300</v>
      </c>
      <c r="Y23" s="41"/>
    </row>
    <row r="24" spans="1:25" ht="15" x14ac:dyDescent="0.25">
      <c r="A24">
        <v>2.08</v>
      </c>
      <c r="B24">
        <v>1.76</v>
      </c>
      <c r="C24" s="29">
        <f t="shared" si="0"/>
        <v>4.8951048951048959E-2</v>
      </c>
      <c r="D24" s="30">
        <f>IF(OR($A24="",$B24=""),"",A24*'MPTO_working_2-way'!$G23)</f>
        <v>2.1818181818181821</v>
      </c>
      <c r="E24" s="32">
        <f>IF(OR($A24="",$B24=""),"",B24*'MPTO_working_2-way'!$G23)</f>
        <v>1.8461538461538463</v>
      </c>
      <c r="F24" s="30">
        <f>IF(OR($A24="",$B24=""),"",'MPTO_working_2-way'!D23)</f>
        <v>2.1915708812260539</v>
      </c>
      <c r="G24" s="32">
        <f>IF(OR($A24="",$B24=""),"",'MPTO_working_2-way'!E23)</f>
        <v>1.8392282958199357</v>
      </c>
      <c r="H24" s="30">
        <f>IF(OR($A24="",$B24=""),"",'OddsRatio_working_2-way'!M23)</f>
        <v>2.1920791213585393</v>
      </c>
      <c r="I24" s="30">
        <f>IF(OR($A24="",$B24=""),"",'OddsRatio_working_2-way'!N23)</f>
        <v>1.838870492807861</v>
      </c>
      <c r="J24" s="30">
        <f>IF('Log_working_2-way'!$D23="","",A24^('Log_working_2-way'!$D23))</f>
        <v>2.196615264354977</v>
      </c>
      <c r="K24" s="32">
        <f>IF('Log_working_2-way'!$D23="","",B24^('Log_working_2-way'!$D23))</f>
        <v>1.835690492831995</v>
      </c>
      <c r="L24" s="37">
        <f t="shared" si="9"/>
        <v>0.45833333333333326</v>
      </c>
      <c r="M24" s="37">
        <f t="shared" si="10"/>
        <v>0.54166666666666663</v>
      </c>
      <c r="N24" s="38">
        <v>120</v>
      </c>
      <c r="O24" s="38">
        <f t="shared" si="11"/>
        <v>62.307692307692314</v>
      </c>
      <c r="P24" s="38">
        <f t="shared" si="12"/>
        <v>51.818181818181813</v>
      </c>
      <c r="Q24" s="38">
        <f t="shared" si="13"/>
        <v>68.181818181818187</v>
      </c>
      <c r="R24" s="38">
        <f t="shared" si="14"/>
        <v>57.692307692307686</v>
      </c>
      <c r="S24" s="39">
        <f t="shared" si="15"/>
        <v>-5.8741258741258733</v>
      </c>
      <c r="T24" s="39">
        <f t="shared" si="16"/>
        <v>-5.8741258741258733</v>
      </c>
      <c r="U24" t="s">
        <v>134</v>
      </c>
      <c r="V24" t="s">
        <v>131</v>
      </c>
      <c r="W24" t="s">
        <v>95</v>
      </c>
      <c r="X24" s="48" t="s">
        <v>300</v>
      </c>
      <c r="Y24" s="41"/>
    </row>
    <row r="25" spans="1:25" ht="15" x14ac:dyDescent="0.25">
      <c r="A25">
        <v>1.92</v>
      </c>
      <c r="B25">
        <v>1.92</v>
      </c>
      <c r="C25" s="29">
        <f t="shared" si="0"/>
        <v>4.1666666666666741E-2</v>
      </c>
      <c r="D25" s="30">
        <f>IF(OR($A25="",$B25=""),"",A25*'MPTO_working_2-way'!$G24)</f>
        <v>2</v>
      </c>
      <c r="E25" s="32">
        <f>IF(OR($A25="",$B25=""),"",B25*'MPTO_working_2-way'!$G24)</f>
        <v>2</v>
      </c>
      <c r="F25" s="30">
        <f>IF(OR($A25="",$B25=""),"",'MPTO_working_2-way'!D24)</f>
        <v>2</v>
      </c>
      <c r="G25" s="32">
        <f>IF(OR($A25="",$B25=""),"",'MPTO_working_2-way'!E24)</f>
        <v>2</v>
      </c>
      <c r="H25" s="30">
        <f>IF(OR($A25="",$B25=""),"",'OddsRatio_working_2-way'!M24)</f>
        <v>1.9999999999999996</v>
      </c>
      <c r="I25" s="30">
        <f>IF(OR($A25="",$B25=""),"",'OddsRatio_working_2-way'!N24)</f>
        <v>1.9999999999999996</v>
      </c>
      <c r="J25" s="30">
        <f>IF('Log_working_2-way'!$D24="","",A25^('Log_working_2-way'!$D24))</f>
        <v>1.9999999999998859</v>
      </c>
      <c r="K25" s="32">
        <f>IF('Log_working_2-way'!$D24="","",B25^('Log_working_2-way'!$D24))</f>
        <v>1.9999999999998859</v>
      </c>
      <c r="L25" s="37">
        <f t="shared" si="9"/>
        <v>0.5</v>
      </c>
      <c r="M25" s="37">
        <f t="shared" si="10"/>
        <v>0.5</v>
      </c>
      <c r="N25" s="38">
        <v>121</v>
      </c>
      <c r="O25" s="38">
        <f t="shared" si="11"/>
        <v>57.979166666666664</v>
      </c>
      <c r="P25" s="38">
        <f t="shared" si="12"/>
        <v>57.979166666666664</v>
      </c>
      <c r="Q25" s="38">
        <f t="shared" si="13"/>
        <v>63.020833333333336</v>
      </c>
      <c r="R25" s="38">
        <f t="shared" si="14"/>
        <v>63.020833333333336</v>
      </c>
      <c r="S25" s="39">
        <f t="shared" si="15"/>
        <v>-5.0416666666666714</v>
      </c>
      <c r="T25" s="39">
        <f t="shared" si="16"/>
        <v>-5.0416666666666714</v>
      </c>
      <c r="U25" t="s">
        <v>75</v>
      </c>
      <c r="V25" t="s">
        <v>110</v>
      </c>
      <c r="W25" t="s">
        <v>95</v>
      </c>
      <c r="X25" s="48" t="s">
        <v>300</v>
      </c>
      <c r="Y25" s="41"/>
    </row>
    <row r="26" spans="1:25" ht="15" x14ac:dyDescent="0.25">
      <c r="A26">
        <v>2.34</v>
      </c>
      <c r="B26">
        <v>1.61</v>
      </c>
      <c r="C26" s="29">
        <f t="shared" si="0"/>
        <v>4.8468439772787697E-2</v>
      </c>
      <c r="D26" s="30">
        <f>IF(OR($A26="",$B26=""),"",A26*'MPTO_working_2-way'!$G25)</f>
        <v>2.4534161490683233</v>
      </c>
      <c r="E26" s="32">
        <f>IF(OR($A26="",$B26=""),"",B26*'MPTO_working_2-way'!$G25)</f>
        <v>1.6880341880341883</v>
      </c>
      <c r="F26" s="30">
        <f>IF(OR($A26="",$B26=""),"",'MPTO_working_2-way'!D25)</f>
        <v>2.4806742608810168</v>
      </c>
      <c r="G26" s="32">
        <f>IF(OR($A26="",$B26=""),"",'MPTO_working_2-way'!E25)</f>
        <v>1.6753679903944503</v>
      </c>
      <c r="H26" s="30">
        <f>IF(OR($A26="",$B26=""),"",'OddsRatio_working_2-way'!M25)</f>
        <v>2.4821340396453389</v>
      </c>
      <c r="I26" s="30">
        <f>IF(OR($A26="",$B26=""),"",'OddsRatio_working_2-way'!N25)</f>
        <v>1.6747028090922811</v>
      </c>
      <c r="J26" s="30">
        <f>IF('Log_working_2-way'!$D25="","",A26^('Log_working_2-way'!$D25))</f>
        <v>2.4949997661274943</v>
      </c>
      <c r="K26" s="32">
        <f>IF('Log_working_2-way'!$D25="","",B26^('Log_working_2-way'!$D25))</f>
        <v>1.6688964257091188</v>
      </c>
      <c r="L26" s="37">
        <f t="shared" si="9"/>
        <v>0.40759493670886071</v>
      </c>
      <c r="M26" s="37">
        <f t="shared" si="10"/>
        <v>0.59240506329113918</v>
      </c>
      <c r="N26" s="38">
        <v>122</v>
      </c>
      <c r="O26" s="38">
        <f t="shared" si="11"/>
        <v>69.86324786324785</v>
      </c>
      <c r="P26" s="38">
        <f t="shared" si="12"/>
        <v>46.223602484472053</v>
      </c>
      <c r="Q26" s="38">
        <f t="shared" si="13"/>
        <v>75.776397515527947</v>
      </c>
      <c r="R26" s="38">
        <f t="shared" si="14"/>
        <v>52.136752136752143</v>
      </c>
      <c r="S26" s="39">
        <f t="shared" si="15"/>
        <v>-5.9131496522800973</v>
      </c>
      <c r="T26" s="39">
        <f t="shared" si="16"/>
        <v>-5.9131496522800902</v>
      </c>
      <c r="U26" t="s">
        <v>112</v>
      </c>
      <c r="V26" t="s">
        <v>135</v>
      </c>
      <c r="W26" t="s">
        <v>95</v>
      </c>
      <c r="X26" s="48" t="s">
        <v>300</v>
      </c>
      <c r="Y26" s="41"/>
    </row>
    <row r="27" spans="1:25" ht="15" x14ac:dyDescent="0.25">
      <c r="A27">
        <v>2.23</v>
      </c>
      <c r="B27">
        <v>1.67</v>
      </c>
      <c r="C27" s="29">
        <f t="shared" si="0"/>
        <v>4.7232888483123459E-2</v>
      </c>
      <c r="D27" s="30">
        <f>IF(OR($A27="",$B27=""),"",A27*'MPTO_working_2-way'!$G26)</f>
        <v>2.3353293413173652</v>
      </c>
      <c r="E27" s="32">
        <f>IF(OR($A27="",$B27=""),"",B27*'MPTO_working_2-way'!$G26)</f>
        <v>1.7488789237668161</v>
      </c>
      <c r="F27" s="30">
        <f>IF(OR($A27="",$B27=""),"",'MPTO_working_2-way'!D26)</f>
        <v>2.3539711134287793</v>
      </c>
      <c r="G27" s="32">
        <f>IF(OR($A27="",$B27=""),"",'MPTO_working_2-way'!E26)</f>
        <v>1.7385681940197473</v>
      </c>
      <c r="H27" s="30">
        <f>IF(OR($A27="",$B27=""),"",'OddsRatio_working_2-way'!M26)</f>
        <v>2.3549246826013568</v>
      </c>
      <c r="I27" s="30">
        <f>IF(OR($A27="",$B27=""),"",'OddsRatio_working_2-way'!N26)</f>
        <v>1.7380484043438287</v>
      </c>
      <c r="J27" s="30">
        <f>IF('Log_working_2-way'!$D26="","",A27^('Log_working_2-way'!$D26))</f>
        <v>2.3636503228006438</v>
      </c>
      <c r="K27" s="32">
        <f>IF('Log_working_2-way'!$D26="","",B27^('Log_working_2-way'!$D26))</f>
        <v>1.7333258264811959</v>
      </c>
      <c r="L27" s="37">
        <f t="shared" si="9"/>
        <v>0.42820512820512818</v>
      </c>
      <c r="M27" s="37">
        <f t="shared" si="10"/>
        <v>0.57179487179487176</v>
      </c>
      <c r="N27" s="38">
        <v>123</v>
      </c>
      <c r="O27" s="38">
        <f t="shared" si="11"/>
        <v>67.843049327354265</v>
      </c>
      <c r="P27" s="38">
        <f t="shared" si="12"/>
        <v>49.34730538922156</v>
      </c>
      <c r="Q27" s="38">
        <f t="shared" si="13"/>
        <v>73.652694610778454</v>
      </c>
      <c r="R27" s="38">
        <f t="shared" si="14"/>
        <v>55.156950672645742</v>
      </c>
      <c r="S27" s="39">
        <f t="shared" si="15"/>
        <v>-5.8096452834241887</v>
      </c>
      <c r="T27" s="39">
        <f t="shared" si="16"/>
        <v>-5.8096452834241816</v>
      </c>
      <c r="U27" t="s">
        <v>76</v>
      </c>
      <c r="V27" t="s">
        <v>132</v>
      </c>
      <c r="W27" t="s">
        <v>95</v>
      </c>
      <c r="X27" s="48" t="s">
        <v>300</v>
      </c>
      <c r="Y27" s="41"/>
    </row>
    <row r="28" spans="1:25" ht="15" x14ac:dyDescent="0.25">
      <c r="A28">
        <v>1.84</v>
      </c>
      <c r="B28">
        <v>1.96</v>
      </c>
      <c r="C28" s="29">
        <f t="shared" si="0"/>
        <v>5.3682342502218372E-2</v>
      </c>
      <c r="D28" s="30">
        <f>IF(OR($A28="",$B28=""),"",A28*'MPTO_working_2-way'!$G27)</f>
        <v>1.9387755102040818</v>
      </c>
      <c r="E28" s="32">
        <f>IF(OR($A28="",$B28=""),"",B28*'MPTO_working_2-way'!$G27)</f>
        <v>2.0652173913043481</v>
      </c>
      <c r="F28" s="30">
        <f>IF(OR($A28="",$B28=""),"",'MPTO_working_2-way'!D27)</f>
        <v>1.9355946758265352</v>
      </c>
      <c r="G28" s="32">
        <f>IF(OR($A28="",$B28=""),"",'MPTO_working_2-way'!E27)</f>
        <v>2.0688389169343737</v>
      </c>
      <c r="H28" s="30">
        <f>IF(OR($A28="",$B28=""),"",'OddsRatio_working_2-way'!M27)</f>
        <v>1.9354143466934854</v>
      </c>
      <c r="I28" s="30">
        <f>IF(OR($A28="",$B28=""),"",'OddsRatio_working_2-way'!N27)</f>
        <v>2.0690449676496976</v>
      </c>
      <c r="J28" s="30">
        <f>IF('Log_working_2-way'!$D27="","",A28^('Log_working_2-way'!$D27))</f>
        <v>1.9339444082463377</v>
      </c>
      <c r="K28" s="32">
        <f>IF('Log_working_2-way'!$D27="","",B28^('Log_working_2-way'!$D27))</f>
        <v>2.0707275413491004</v>
      </c>
      <c r="L28" s="37">
        <f t="shared" si="9"/>
        <v>0.51578947368421046</v>
      </c>
      <c r="M28" s="37">
        <f t="shared" si="10"/>
        <v>0.48421052631578942</v>
      </c>
      <c r="N28" s="38">
        <v>124</v>
      </c>
      <c r="O28" s="38">
        <f t="shared" si="11"/>
        <v>56.608695652173907</v>
      </c>
      <c r="P28" s="38">
        <f t="shared" si="12"/>
        <v>60.734693877551017</v>
      </c>
      <c r="Q28" s="38">
        <f t="shared" si="13"/>
        <v>63.265306122448983</v>
      </c>
      <c r="R28" s="38">
        <f t="shared" si="14"/>
        <v>67.391304347826079</v>
      </c>
      <c r="S28" s="39">
        <f t="shared" si="15"/>
        <v>-6.6566104702750764</v>
      </c>
      <c r="T28" s="39">
        <f t="shared" si="16"/>
        <v>-6.6566104702750621</v>
      </c>
      <c r="U28" t="s">
        <v>77</v>
      </c>
      <c r="V28" t="s">
        <v>99</v>
      </c>
      <c r="W28" t="s">
        <v>96</v>
      </c>
      <c r="X28" s="48" t="s">
        <v>300</v>
      </c>
      <c r="Y28" s="41"/>
    </row>
    <row r="29" spans="1:25" ht="15" x14ac:dyDescent="0.25">
      <c r="A29">
        <v>1.7</v>
      </c>
      <c r="B29">
        <v>2.14</v>
      </c>
      <c r="C29" s="29">
        <f t="shared" si="0"/>
        <v>5.5525013743815244E-2</v>
      </c>
      <c r="D29" s="30">
        <f>IF(OR($A29="",$B29=""),"",A29*'MPTO_working_2-way'!$G28)</f>
        <v>1.794392523364486</v>
      </c>
      <c r="E29" s="32">
        <f>IF(OR($A29="",$B29=""),"",B29*'MPTO_working_2-way'!$G28)</f>
        <v>2.2588235294117647</v>
      </c>
      <c r="F29" s="30">
        <f>IF(OR($A29="",$B29=""),"",'MPTO_working_2-way'!D28)</f>
        <v>1.7842079450711132</v>
      </c>
      <c r="G29" s="32">
        <f>IF(OR($A29="",$B29=""),"",'MPTO_working_2-way'!E28)</f>
        <v>2.2751719824890557</v>
      </c>
      <c r="H29" s="30">
        <f>IF(OR($A29="",$B29=""),"",'OddsRatio_working_2-way'!M28)</f>
        <v>1.783603909969379</v>
      </c>
      <c r="I29" s="30">
        <f>IF(OR($A29="",$B29=""),"",'OddsRatio_working_2-way'!N28)</f>
        <v>2.2761549390929883</v>
      </c>
      <c r="J29" s="30">
        <f>IF('Log_working_2-way'!$D28="","",A29^('Log_working_2-way'!$D28))</f>
        <v>1.7789102233960266</v>
      </c>
      <c r="K29" s="32">
        <f>IF('Log_working_2-way'!$D28="","",B29^('Log_working_2-way'!$D28))</f>
        <v>2.2838450054453689</v>
      </c>
      <c r="L29" s="37">
        <f t="shared" si="9"/>
        <v>0.55729166666666663</v>
      </c>
      <c r="M29" s="37">
        <f t="shared" si="10"/>
        <v>0.44270833333333331</v>
      </c>
      <c r="N29" s="38">
        <v>125</v>
      </c>
      <c r="O29" s="38">
        <f t="shared" si="11"/>
        <v>51.470588235294116</v>
      </c>
      <c r="P29" s="38">
        <f t="shared" si="12"/>
        <v>66.588785046728972</v>
      </c>
      <c r="Q29" s="38">
        <f t="shared" si="13"/>
        <v>58.411214953271028</v>
      </c>
      <c r="R29" s="38">
        <f t="shared" si="14"/>
        <v>73.529411764705884</v>
      </c>
      <c r="S29" s="39">
        <f t="shared" si="15"/>
        <v>-6.9406267179769117</v>
      </c>
      <c r="T29" s="39">
        <f t="shared" si="16"/>
        <v>-6.9406267179769117</v>
      </c>
      <c r="U29" t="s">
        <v>139</v>
      </c>
      <c r="V29" t="s">
        <v>81</v>
      </c>
      <c r="W29" t="s">
        <v>96</v>
      </c>
      <c r="X29" s="48" t="s">
        <v>300</v>
      </c>
      <c r="Y29" s="41"/>
    </row>
    <row r="30" spans="1:25" s="50" customFormat="1" ht="15" x14ac:dyDescent="0.25">
      <c r="A30">
        <v>1.93</v>
      </c>
      <c r="B30">
        <v>1.87</v>
      </c>
      <c r="C30" s="29">
        <f t="shared" si="0"/>
        <v>5.2894073314676771E-2</v>
      </c>
      <c r="D30" s="30">
        <f>IF(OR($A30="",$B30=""),"",A30*'MPTO_working_2-way'!$G29)</f>
        <v>2.0320855614973259</v>
      </c>
      <c r="E30" s="32">
        <f>IF(OR($A30="",$B30=""),"",B30*'MPTO_working_2-way'!$G29)</f>
        <v>1.9689119170984457</v>
      </c>
      <c r="F30" s="30">
        <f>IF(OR($A30="",$B30=""),"",'MPTO_working_2-way'!D29)</f>
        <v>2.0338113888027949</v>
      </c>
      <c r="G30" s="32">
        <f>IF(OR($A30="",$B30=""),"",'MPTO_working_2-way'!E29)</f>
        <v>1.9672944318770271</v>
      </c>
      <c r="H30" s="30">
        <f>IF(OR($A30="",$B30=""),"",'OddsRatio_working_2-way'!M29)</f>
        <v>2.0339078862458586</v>
      </c>
      <c r="I30" s="30">
        <f>IF(OR($A30="",$B30=""),"",'OddsRatio_working_2-way'!N29)</f>
        <v>1.9672041516493519</v>
      </c>
      <c r="J30" s="30">
        <f>IF('Log_working_2-way'!$D29="","",A30^('Log_working_2-way'!$D29))</f>
        <v>2.0347079131673405</v>
      </c>
      <c r="K30" s="32">
        <f>IF('Log_working_2-way'!$D29="","",B30^('Log_working_2-way'!$D29))</f>
        <v>1.9664563180322503</v>
      </c>
      <c r="L30" s="37">
        <f t="shared" si="9"/>
        <v>0.49210526315789482</v>
      </c>
      <c r="M30" s="37">
        <f t="shared" si="10"/>
        <v>0.50789473684210529</v>
      </c>
      <c r="N30" s="38">
        <v>126</v>
      </c>
      <c r="O30" s="38">
        <f t="shared" si="11"/>
        <v>60.715025906735747</v>
      </c>
      <c r="P30" s="38">
        <f t="shared" si="12"/>
        <v>58.620320855614963</v>
      </c>
      <c r="Q30" s="38">
        <f t="shared" si="13"/>
        <v>67.379679144385022</v>
      </c>
      <c r="R30" s="38">
        <f t="shared" si="14"/>
        <v>65.284974093264253</v>
      </c>
      <c r="S30" s="39">
        <f t="shared" si="15"/>
        <v>-6.6646532376492758</v>
      </c>
      <c r="T30" s="39">
        <f t="shared" si="16"/>
        <v>-6.66465323764929</v>
      </c>
      <c r="U30" t="s">
        <v>84</v>
      </c>
      <c r="V30" t="s">
        <v>100</v>
      </c>
      <c r="W30" t="s">
        <v>96</v>
      </c>
      <c r="X30" s="48" t="s">
        <v>300</v>
      </c>
      <c r="Y30" s="53"/>
    </row>
    <row r="31" spans="1:25" ht="15" x14ac:dyDescent="0.25">
      <c r="A31">
        <v>1.7</v>
      </c>
      <c r="B31">
        <v>2.13</v>
      </c>
      <c r="C31" s="29">
        <f t="shared" si="0"/>
        <v>5.7718862192764453E-2</v>
      </c>
      <c r="D31" s="30">
        <f>IF(OR($A31="",$B31=""),"",A31*'MPTO_working_2-way'!$G30)</f>
        <v>1.7981220657276995</v>
      </c>
      <c r="E31" s="32">
        <f>IF(OR($A31="",$B31=""),"",B31*'MPTO_working_2-way'!$G30)</f>
        <v>2.2529411764705882</v>
      </c>
      <c r="F31" s="30">
        <f>IF(OR($A31="",$B31=""),"",'MPTO_working_2-way'!D30)</f>
        <v>1.7877067390767711</v>
      </c>
      <c r="G31" s="32">
        <f>IF(OR($A31="",$B31=""),"",'MPTO_working_2-way'!E30)</f>
        <v>2.2695079912253213</v>
      </c>
      <c r="H31" s="30">
        <f>IF(OR($A31="",$B31=""),"",'OddsRatio_working_2-way'!M30)</f>
        <v>1.7870635467029794</v>
      </c>
      <c r="I31" s="30">
        <f>IF(OR($A31="",$B31=""),"",'OddsRatio_working_2-way'!N30)</f>
        <v>2.2705454396776665</v>
      </c>
      <c r="J31" s="30">
        <f>IF('Log_working_2-way'!$D30="","",A31^('Log_working_2-way'!$D30))</f>
        <v>1.782255727545798</v>
      </c>
      <c r="K31" s="32">
        <f>IF('Log_working_2-way'!$D30="","",B31^('Log_working_2-way'!$D30))</f>
        <v>2.2783543345010226</v>
      </c>
      <c r="L31" s="37">
        <f t="shared" si="9"/>
        <v>0.55613577023498695</v>
      </c>
      <c r="M31" s="37">
        <f t="shared" si="10"/>
        <v>0.44386422976501305</v>
      </c>
      <c r="N31" s="38">
        <v>127</v>
      </c>
      <c r="O31" s="38">
        <f t="shared" si="11"/>
        <v>52.294117647058826</v>
      </c>
      <c r="P31" s="38">
        <f t="shared" si="12"/>
        <v>67.375586854460096</v>
      </c>
      <c r="Q31" s="38">
        <f t="shared" si="13"/>
        <v>59.624413145539904</v>
      </c>
      <c r="R31" s="38">
        <f t="shared" si="14"/>
        <v>74.705882352941174</v>
      </c>
      <c r="S31" s="39">
        <f t="shared" si="15"/>
        <v>-7.3302954984810782</v>
      </c>
      <c r="T31" s="39">
        <f t="shared" si="16"/>
        <v>-7.3302954984810782</v>
      </c>
      <c r="U31" t="s">
        <v>79</v>
      </c>
      <c r="V31" t="s">
        <v>141</v>
      </c>
      <c r="W31" t="s">
        <v>96</v>
      </c>
      <c r="X31" s="48" t="s">
        <v>300</v>
      </c>
      <c r="Y31" s="41"/>
    </row>
    <row r="32" spans="1:25" ht="15" x14ac:dyDescent="0.25">
      <c r="A32">
        <v>1.97</v>
      </c>
      <c r="B32">
        <v>1.83</v>
      </c>
      <c r="C32" s="29">
        <f t="shared" si="0"/>
        <v>5.406230062966344E-2</v>
      </c>
      <c r="D32" s="30">
        <f>IF(OR($A32="",$B32=""),"",A32*'MPTO_working_2-way'!$G31)</f>
        <v>2.0765027322404368</v>
      </c>
      <c r="E32" s="32">
        <f>IF(OR($A32="",$B32=""),"",B32*'MPTO_working_2-way'!$G31)</f>
        <v>1.9289340101522843</v>
      </c>
      <c r="F32" s="30">
        <f>IF(OR($A32="",$B32=""),"",'MPTO_working_2-way'!D31)</f>
        <v>2.0808057487518394</v>
      </c>
      <c r="G32" s="32">
        <f>IF(OR($A32="",$B32=""),"",'MPTO_working_2-way'!E31)</f>
        <v>1.9252356412378842</v>
      </c>
      <c r="H32" s="30">
        <f>IF(OR($A32="",$B32=""),"",'OddsRatio_working_2-way'!M31)</f>
        <v>2.0810525883578377</v>
      </c>
      <c r="I32" s="30">
        <f>IF(OR($A32="",$B32=""),"",'OddsRatio_working_2-way'!N31)</f>
        <v>1.9250243797288713</v>
      </c>
      <c r="J32" s="30">
        <f>IF('Log_working_2-way'!$D31="","",A32^('Log_working_2-way'!$D31))</f>
        <v>2.0830535833115009</v>
      </c>
      <c r="K32" s="32">
        <f>IF('Log_working_2-way'!$D31="","",B32^('Log_working_2-way'!$D31))</f>
        <v>1.923315351527372</v>
      </c>
      <c r="L32" s="37">
        <f t="shared" si="9"/>
        <v>0.48157894736842116</v>
      </c>
      <c r="M32" s="37">
        <f t="shared" si="10"/>
        <v>0.51842105263157889</v>
      </c>
      <c r="N32" s="38">
        <v>128</v>
      </c>
      <c r="O32" s="38">
        <f t="shared" si="11"/>
        <v>63.025380710659896</v>
      </c>
      <c r="P32" s="38">
        <f t="shared" si="12"/>
        <v>58.05464480874317</v>
      </c>
      <c r="Q32" s="38">
        <f t="shared" si="13"/>
        <v>69.945355191256823</v>
      </c>
      <c r="R32" s="38">
        <f t="shared" si="14"/>
        <v>64.974619289340097</v>
      </c>
      <c r="S32" s="39">
        <f t="shared" si="15"/>
        <v>-6.9199744805969274</v>
      </c>
      <c r="T32" s="39">
        <f t="shared" si="16"/>
        <v>-6.9199744805969274</v>
      </c>
      <c r="U32" t="s">
        <v>98</v>
      </c>
      <c r="V32" t="s">
        <v>83</v>
      </c>
      <c r="W32" t="s">
        <v>96</v>
      </c>
      <c r="X32" s="48" t="s">
        <v>300</v>
      </c>
      <c r="Y32" s="41"/>
    </row>
    <row r="33" spans="1:25" ht="15" x14ac:dyDescent="0.25">
      <c r="A33">
        <v>1.79</v>
      </c>
      <c r="B33">
        <v>2</v>
      </c>
      <c r="C33" s="29">
        <f t="shared" si="0"/>
        <v>5.8659217877095049E-2</v>
      </c>
      <c r="D33" s="30">
        <f>IF(OR($A33="",$B33=""),"",A33*'MPTO_working_2-way'!$G32)</f>
        <v>1.8950000000000002</v>
      </c>
      <c r="E33" s="32">
        <f>IF(OR($A33="",$B33=""),"",B33*'MPTO_working_2-way'!$G32)</f>
        <v>2.1173184357541901</v>
      </c>
      <c r="F33" s="30">
        <f>IF(OR($A33="",$B33=""),"",'MPTO_working_2-way'!D32)</f>
        <v>1.8891820580474936</v>
      </c>
      <c r="G33" s="32">
        <f>IF(OR($A33="",$B33=""),"",'MPTO_working_2-way'!E32)</f>
        <v>2.1246290801186944</v>
      </c>
      <c r="H33" s="30">
        <f>IF(OR($A33="",$B33=""),"",'OddsRatio_working_2-way'!M32)</f>
        <v>1.8888194417315589</v>
      </c>
      <c r="I33" s="30">
        <f>IF(OR($A33="",$B33=""),"",'OddsRatio_working_2-way'!N32)</f>
        <v>2.1250879009260242</v>
      </c>
      <c r="J33" s="30">
        <f>IF('Log_working_2-way'!$D32="","",A33^('Log_working_2-way'!$D32))</f>
        <v>1.8861242756957874</v>
      </c>
      <c r="K33" s="32">
        <f>IF('Log_working_2-way'!$D32="","",B33^('Log_working_2-way'!$D32))</f>
        <v>2.1285098799616855</v>
      </c>
      <c r="L33" s="37">
        <f t="shared" si="9"/>
        <v>0.52770448548812654</v>
      </c>
      <c r="M33" s="37">
        <f t="shared" si="10"/>
        <v>0.47229551451187329</v>
      </c>
      <c r="N33" s="38">
        <v>129</v>
      </c>
      <c r="O33" s="38">
        <f t="shared" si="11"/>
        <v>56.932960893854741</v>
      </c>
      <c r="P33" s="38">
        <f t="shared" si="12"/>
        <v>64.5</v>
      </c>
      <c r="Q33" s="38">
        <f t="shared" si="13"/>
        <v>64.5</v>
      </c>
      <c r="R33" s="38">
        <f t="shared" si="14"/>
        <v>72.067039106145245</v>
      </c>
      <c r="S33" s="39">
        <f t="shared" si="15"/>
        <v>-7.5670391061452591</v>
      </c>
      <c r="T33" s="39">
        <f t="shared" si="16"/>
        <v>-7.5670391061452449</v>
      </c>
      <c r="U33" t="s">
        <v>137</v>
      </c>
      <c r="V33" t="s">
        <v>78</v>
      </c>
      <c r="W33" t="s">
        <v>96</v>
      </c>
      <c r="X33" s="48" t="s">
        <v>300</v>
      </c>
      <c r="Y33" s="41"/>
    </row>
    <row r="34" spans="1:25" ht="15" x14ac:dyDescent="0.25">
      <c r="A34">
        <v>1.99</v>
      </c>
      <c r="B34">
        <v>1.82</v>
      </c>
      <c r="C34" s="29">
        <f t="shared" si="0"/>
        <v>5.1963112264619582E-2</v>
      </c>
      <c r="D34" s="30">
        <f>IF(OR($A34="",$B34=""),"",A34*'MPTO_working_2-way'!$G33)</f>
        <v>2.0934065934065931</v>
      </c>
      <c r="E34" s="32">
        <f>IF(OR($A34="",$B34=""),"",B34*'MPTO_working_2-way'!$G33)</f>
        <v>1.9145728643216078</v>
      </c>
      <c r="F34" s="30">
        <f>IF(OR($A34="",$B34=""),"",'MPTO_working_2-way'!D33)</f>
        <v>2.0984993336809774</v>
      </c>
      <c r="G34" s="32">
        <f>IF(OR($A34="",$B34=""),"",'MPTO_working_2-way'!E33)</f>
        <v>1.9103328234611527</v>
      </c>
      <c r="H34" s="30">
        <f>IF(OR($A34="",$B34=""),"",'OddsRatio_working_2-way'!M33)</f>
        <v>2.0987798110498446</v>
      </c>
      <c r="I34" s="30">
        <f>IF(OR($A34="",$B34=""),"",'OddsRatio_working_2-way'!N33)</f>
        <v>1.9101004495564369</v>
      </c>
      <c r="J34" s="30">
        <f>IF('Log_working_2-way'!$D33="","",A34^('Log_working_2-way'!$D33))</f>
        <v>2.1011452565126953</v>
      </c>
      <c r="K34" s="32">
        <f>IF('Log_working_2-way'!$D33="","",B34^('Log_working_2-way'!$D33))</f>
        <v>1.9081454005129785</v>
      </c>
      <c r="L34" s="37">
        <f t="shared" si="9"/>
        <v>0.47769028871391084</v>
      </c>
      <c r="M34" s="37">
        <f t="shared" si="10"/>
        <v>0.52230971128608927</v>
      </c>
      <c r="N34" s="38">
        <v>130</v>
      </c>
      <c r="O34" s="38">
        <f t="shared" si="11"/>
        <v>64.673366834170849</v>
      </c>
      <c r="P34" s="38">
        <f t="shared" si="12"/>
        <v>58.571428571428562</v>
      </c>
      <c r="Q34" s="38">
        <f t="shared" si="13"/>
        <v>71.428571428571416</v>
      </c>
      <c r="R34" s="38">
        <f t="shared" si="14"/>
        <v>65.326633165829136</v>
      </c>
      <c r="S34" s="39">
        <f t="shared" si="15"/>
        <v>-6.755204594400567</v>
      </c>
      <c r="T34" s="39">
        <f t="shared" si="16"/>
        <v>-6.7552045944005741</v>
      </c>
      <c r="U34" t="s">
        <v>82</v>
      </c>
      <c r="V34" t="s">
        <v>80</v>
      </c>
      <c r="W34" t="s">
        <v>96</v>
      </c>
      <c r="X34" s="48" t="s">
        <v>300</v>
      </c>
      <c r="Y34" s="41"/>
    </row>
    <row r="35" spans="1:25" ht="15" x14ac:dyDescent="0.25">
      <c r="A35">
        <v>1.91</v>
      </c>
      <c r="B35">
        <v>1.89</v>
      </c>
      <c r="C35" s="29">
        <f t="shared" si="0"/>
        <v>5.2660738524612949E-2</v>
      </c>
      <c r="D35" s="30">
        <f>IF(OR($A35="",$B35=""),"",A35*'MPTO_working_2-way'!$G34)</f>
        <v>2.0105820105820107</v>
      </c>
      <c r="E35" s="32">
        <f>IF(OR($A35="",$B35=""),"",B35*'MPTO_working_2-way'!$G34)</f>
        <v>1.9895287958115184</v>
      </c>
      <c r="F35" s="30">
        <f>IF(OR($A35="",$B35=""),"",'MPTO_working_2-way'!D34)</f>
        <v>2.0111423716538068</v>
      </c>
      <c r="G35" s="32">
        <f>IF(OR($A35="",$B35=""),"",'MPTO_working_2-way'!E34)</f>
        <v>1.9889804126835451</v>
      </c>
      <c r="H35" s="30">
        <f>IF(OR($A35="",$B35=""),"",'OddsRatio_working_2-way'!M34)</f>
        <v>2.0111735311569228</v>
      </c>
      <c r="I35" s="30">
        <f>IF(OR($A35="",$B35=""),"",'OddsRatio_working_2-way'!N34)</f>
        <v>1.9889499370655614</v>
      </c>
      <c r="J35" s="30">
        <f>IF('Log_working_2-way'!$D34="","",A35^('Log_working_2-way'!$D34))</f>
        <v>2.0114329967888307</v>
      </c>
      <c r="K35" s="32">
        <f>IF('Log_working_2-way'!$D34="","",B35^('Log_working_2-way'!$D34))</f>
        <v>1.9886962390721554</v>
      </c>
      <c r="L35" s="37">
        <f t="shared" si="9"/>
        <v>0.49736842105263157</v>
      </c>
      <c r="M35" s="37">
        <f t="shared" si="10"/>
        <v>0.50263157894736843</v>
      </c>
      <c r="N35" s="38">
        <v>131</v>
      </c>
      <c r="O35" s="38">
        <f t="shared" si="11"/>
        <v>62.413612565445014</v>
      </c>
      <c r="P35" s="38">
        <f t="shared" si="12"/>
        <v>61.687830687830683</v>
      </c>
      <c r="Q35" s="38">
        <f t="shared" si="13"/>
        <v>69.312169312169317</v>
      </c>
      <c r="R35" s="38">
        <f t="shared" si="14"/>
        <v>68.586387434554979</v>
      </c>
      <c r="S35" s="39">
        <f t="shared" si="15"/>
        <v>-6.898556746724303</v>
      </c>
      <c r="T35" s="39">
        <f t="shared" si="16"/>
        <v>-6.8985567467242959</v>
      </c>
      <c r="U35" t="s">
        <v>140</v>
      </c>
      <c r="V35" t="s">
        <v>142</v>
      </c>
      <c r="W35" t="s">
        <v>96</v>
      </c>
      <c r="X35" s="48" t="s">
        <v>300</v>
      </c>
      <c r="Y35" s="41"/>
    </row>
    <row r="36" spans="1:25" ht="15" x14ac:dyDescent="0.25">
      <c r="A36">
        <v>1.89</v>
      </c>
      <c r="B36">
        <v>2.02</v>
      </c>
      <c r="C36" s="29">
        <f t="shared" si="0"/>
        <v>2.4150034051024338E-2</v>
      </c>
      <c r="D36" s="30">
        <f>IF(OR($A36="",$B36=""),"",A36*'MPTO_working_2-way'!$G35)</f>
        <v>1.9356435643564358</v>
      </c>
      <c r="E36" s="32">
        <f>IF(OR($A36="",$B36=""),"",B36*'MPTO_working_2-way'!$G35)</f>
        <v>2.0687830687830693</v>
      </c>
      <c r="F36" s="30">
        <f>IF(OR($A36="",$B36=""),"",'MPTO_working_2-way'!D35)</f>
        <v>1.9341405339682862</v>
      </c>
      <c r="G36" s="32">
        <f>IF(OR($A36="",$B36=""),"",'MPTO_working_2-way'!E35)</f>
        <v>2.0705027387602368</v>
      </c>
      <c r="H36" s="30">
        <f>IF(OR($A36="",$B36=""),"",'OddsRatio_working_2-way'!M35)</f>
        <v>1.9341033238394147</v>
      </c>
      <c r="I36" s="30">
        <f>IF(OR($A36="",$B36=""),"",'OddsRatio_working_2-way'!N35)</f>
        <v>2.0705453823777571</v>
      </c>
      <c r="J36" s="30">
        <f>IF('Log_working_2-way'!$D35="","",A36^('Log_working_2-way'!$D35))</f>
        <v>1.9334251710029571</v>
      </c>
      <c r="K36" s="32">
        <f>IF('Log_working_2-way'!$D35="","",B36^('Log_working_2-way'!$D35))</f>
        <v>2.0713231559049405</v>
      </c>
      <c r="L36" s="37">
        <f t="shared" si="9"/>
        <v>0.51662404092071612</v>
      </c>
      <c r="M36" s="37">
        <f t="shared" si="10"/>
        <v>0.48337595907928377</v>
      </c>
      <c r="N36" s="38">
        <v>132</v>
      </c>
      <c r="O36" s="38">
        <f t="shared" si="11"/>
        <v>62.158730158730165</v>
      </c>
      <c r="P36" s="38">
        <f t="shared" si="12"/>
        <v>66.653465346534645</v>
      </c>
      <c r="Q36" s="38">
        <f t="shared" si="13"/>
        <v>65.346534653465341</v>
      </c>
      <c r="R36" s="38">
        <f t="shared" si="14"/>
        <v>69.841269841269849</v>
      </c>
      <c r="S36" s="39">
        <f t="shared" si="15"/>
        <v>-3.1878044947351754</v>
      </c>
      <c r="T36" s="39">
        <f t="shared" si="16"/>
        <v>-3.1878044947352038</v>
      </c>
      <c r="U36" t="s">
        <v>227</v>
      </c>
      <c r="V36" t="s">
        <v>228</v>
      </c>
      <c r="W36" t="s">
        <v>304</v>
      </c>
      <c r="X36" s="48" t="s">
        <v>300</v>
      </c>
      <c r="Y36" s="41"/>
    </row>
    <row r="37" spans="1:25" ht="15" x14ac:dyDescent="0.25">
      <c r="A37">
        <v>2.42</v>
      </c>
      <c r="B37">
        <v>1.6</v>
      </c>
      <c r="C37" s="29">
        <f t="shared" si="0"/>
        <v>3.8223140495867725E-2</v>
      </c>
      <c r="D37" s="30">
        <f>IF(OR($A37="",$B37=""),"",A37*'MPTO_working_2-way'!$G36)</f>
        <v>2.5124999999999997</v>
      </c>
      <c r="E37" s="32">
        <f>IF(OR($A37="",$B37=""),"",B37*'MPTO_working_2-way'!$G36)</f>
        <v>1.6611570247933884</v>
      </c>
      <c r="F37" s="30">
        <f>IF(OR($A37="",$B37=""),"",'MPTO_working_2-way'!D36)</f>
        <v>2.5373525557011791</v>
      </c>
      <c r="G37" s="32">
        <f>IF(OR($A37="",$B37=""),"",'MPTO_working_2-way'!E36)</f>
        <v>1.6504688832054561</v>
      </c>
      <c r="H37" s="30">
        <f>IF(OR($A37="",$B37=""),"",'OddsRatio_working_2-way'!M36)</f>
        <v>2.5383974345619098</v>
      </c>
      <c r="I37" s="30">
        <f>IF(OR($A37="",$B37=""),"",'OddsRatio_working_2-way'!N36)</f>
        <v>1.6500270850261594</v>
      </c>
      <c r="J37" s="30">
        <f>IF('Log_working_2-way'!$D36="","",A37^('Log_working_2-way'!$D36))</f>
        <v>2.5500151185411704</v>
      </c>
      <c r="K37" s="32">
        <f>IF('Log_working_2-way'!$D36="","",B37^('Log_working_2-way'!$D36))</f>
        <v>1.6451549975466908</v>
      </c>
      <c r="L37" s="37">
        <f t="shared" si="9"/>
        <v>0.39800995024875624</v>
      </c>
      <c r="M37" s="37">
        <f t="shared" si="10"/>
        <v>0.60199004975124382</v>
      </c>
      <c r="N37" s="38">
        <v>133</v>
      </c>
      <c r="O37" s="38">
        <f t="shared" si="11"/>
        <v>78.041322314049594</v>
      </c>
      <c r="P37" s="38">
        <f t="shared" si="12"/>
        <v>49.875000000000007</v>
      </c>
      <c r="Q37" s="38">
        <f t="shared" si="13"/>
        <v>83.125</v>
      </c>
      <c r="R37" s="38">
        <f t="shared" si="14"/>
        <v>54.958677685950413</v>
      </c>
      <c r="S37" s="39">
        <f t="shared" si="15"/>
        <v>-5.0836776859504056</v>
      </c>
      <c r="T37" s="39">
        <f t="shared" si="16"/>
        <v>-5.0836776859504056</v>
      </c>
      <c r="U37" t="s">
        <v>229</v>
      </c>
      <c r="V37" t="s">
        <v>230</v>
      </c>
      <c r="W37" t="s">
        <v>306</v>
      </c>
      <c r="X37" s="48" t="s">
        <v>300</v>
      </c>
      <c r="Y37" s="41"/>
    </row>
    <row r="38" spans="1:25" ht="15" x14ac:dyDescent="0.25">
      <c r="A38">
        <v>2.27</v>
      </c>
      <c r="B38">
        <v>1.65</v>
      </c>
      <c r="C38" s="29">
        <f t="shared" si="0"/>
        <v>4.658924042183954E-2</v>
      </c>
      <c r="D38" s="30">
        <f>IF(OR($A38="",$B38=""),"",A38*'MPTO_working_2-way'!$G37)</f>
        <v>2.375757575757576</v>
      </c>
      <c r="E38" s="32">
        <f>IF(OR($A38="",$B38=""),"",B38*'MPTO_working_2-way'!$G37)</f>
        <v>1.7268722466960351</v>
      </c>
      <c r="F38" s="30">
        <f>IF(OR($A38="",$B38=""),"",'MPTO_working_2-way'!D37)</f>
        <v>2.3967365221564547</v>
      </c>
      <c r="G38" s="32">
        <f>IF(OR($A38="",$B38=""),"",'MPTO_working_2-way'!E37)</f>
        <v>1.7159546443706333</v>
      </c>
      <c r="H38" s="30">
        <f>IF(OR($A38="",$B38=""),"",'OddsRatio_working_2-way'!M37)</f>
        <v>2.3978004699692139</v>
      </c>
      <c r="I38" s="30">
        <f>IF(OR($A38="",$B38=""),"",'OddsRatio_working_2-way'!N37)</f>
        <v>1.715409689354322</v>
      </c>
      <c r="J38" s="30">
        <f>IF('Log_working_2-way'!$D37="","",A38^('Log_working_2-way'!$D37))</f>
        <v>2.4076349836585891</v>
      </c>
      <c r="K38" s="32">
        <f>IF('Log_working_2-way'!$D37="","",B38^('Log_working_2-way'!$D37))</f>
        <v>1.71041144302911</v>
      </c>
      <c r="L38" s="37">
        <f t="shared" si="9"/>
        <v>0.42091836734693872</v>
      </c>
      <c r="M38" s="37">
        <f t="shared" si="10"/>
        <v>0.57908163265306123</v>
      </c>
      <c r="N38" s="38">
        <v>134</v>
      </c>
      <c r="O38" s="38">
        <f t="shared" si="11"/>
        <v>74.969162995594715</v>
      </c>
      <c r="P38" s="38">
        <f t="shared" si="12"/>
        <v>52.787878787878789</v>
      </c>
      <c r="Q38" s="38">
        <f t="shared" si="13"/>
        <v>81.212121212121218</v>
      </c>
      <c r="R38" s="38">
        <f t="shared" si="14"/>
        <v>59.030837004405285</v>
      </c>
      <c r="S38" s="39">
        <f t="shared" si="15"/>
        <v>-6.2429582165265032</v>
      </c>
      <c r="T38" s="39">
        <f t="shared" si="16"/>
        <v>-6.2429582165264961</v>
      </c>
      <c r="U38" t="s">
        <v>231</v>
      </c>
      <c r="V38" t="s">
        <v>232</v>
      </c>
      <c r="W38" t="s">
        <v>306</v>
      </c>
      <c r="X38" s="48" t="s">
        <v>300</v>
      </c>
      <c r="Y38" s="41"/>
    </row>
    <row r="39" spans="1:25" ht="15" x14ac:dyDescent="0.25">
      <c r="A39">
        <v>1.99</v>
      </c>
      <c r="B39">
        <v>1.85</v>
      </c>
      <c r="C39" s="29">
        <f t="shared" si="0"/>
        <v>4.3053103354610656E-2</v>
      </c>
      <c r="D39" s="30">
        <f>IF(OR($A39="",$B39=""),"",A39*'MPTO_working_2-way'!$G38)</f>
        <v>2.0756756756756753</v>
      </c>
      <c r="E39" s="32">
        <f>IF(OR($A39="",$B39=""),"",B39*'MPTO_working_2-way'!$G38)</f>
        <v>1.9296482412060298</v>
      </c>
      <c r="F39" s="30">
        <f>IF(OR($A39="",$B39=""),"",'MPTO_working_2-way'!D38)</f>
        <v>2.0790625441197226</v>
      </c>
      <c r="G39" s="32">
        <f>IF(OR($A39="",$B39=""),"",'MPTO_working_2-way'!E38)</f>
        <v>1.9267303414889438</v>
      </c>
      <c r="H39" s="30">
        <f>IF(OR($A39="",$B39=""),"",'OddsRatio_working_2-way'!M38)</f>
        <v>2.0792154012767514</v>
      </c>
      <c r="I39" s="30">
        <f>IF(OR($A39="",$B39=""),"",'OddsRatio_working_2-way'!N38)</f>
        <v>1.9265990819042815</v>
      </c>
      <c r="J39" s="30">
        <f>IF('Log_working_2-way'!$D38="","",A39^('Log_working_2-way'!$D38))</f>
        <v>2.0807741676242877</v>
      </c>
      <c r="K39" s="32">
        <f>IF('Log_working_2-way'!$D38="","",B39^('Log_working_2-way'!$D38))</f>
        <v>1.9252626773989769</v>
      </c>
      <c r="L39" s="37">
        <f t="shared" si="9"/>
        <v>0.48177083333333343</v>
      </c>
      <c r="M39" s="37">
        <f t="shared" si="10"/>
        <v>0.51822916666666674</v>
      </c>
      <c r="N39" s="38">
        <v>135</v>
      </c>
      <c r="O39" s="38">
        <f t="shared" si="11"/>
        <v>67.160804020100485</v>
      </c>
      <c r="P39" s="38">
        <f t="shared" si="12"/>
        <v>62.027027027027017</v>
      </c>
      <c r="Q39" s="38">
        <f t="shared" si="13"/>
        <v>72.972972972972968</v>
      </c>
      <c r="R39" s="38">
        <f t="shared" si="14"/>
        <v>67.839195979899486</v>
      </c>
      <c r="S39" s="39">
        <f t="shared" si="15"/>
        <v>-5.8121689528724829</v>
      </c>
      <c r="T39" s="39">
        <f t="shared" si="16"/>
        <v>-5.8121689528724687</v>
      </c>
      <c r="U39" t="s">
        <v>233</v>
      </c>
      <c r="V39" t="s">
        <v>234</v>
      </c>
      <c r="W39" t="s">
        <v>306</v>
      </c>
      <c r="X39" s="48" t="s">
        <v>300</v>
      </c>
      <c r="Y39" s="41"/>
    </row>
    <row r="40" spans="1:25" ht="15" x14ac:dyDescent="0.25">
      <c r="A40">
        <v>2.2599999999999998</v>
      </c>
      <c r="B40">
        <v>1.65</v>
      </c>
      <c r="C40" s="29">
        <f t="shared" si="0"/>
        <v>4.85384821668009E-2</v>
      </c>
      <c r="D40" s="30">
        <f>IF(OR($A40="",$B40=""),"",A40*'MPTO_working_2-way'!$G39)</f>
        <v>2.3696969696969696</v>
      </c>
      <c r="E40" s="32">
        <f>IF(OR($A40="",$B40=""),"",B40*'MPTO_working_2-way'!$G39)</f>
        <v>1.7300884955752214</v>
      </c>
      <c r="F40" s="30">
        <f>IF(OR($A40="",$B40=""),"",'MPTO_working_2-way'!D39)</f>
        <v>2.3911510099390831</v>
      </c>
      <c r="G40" s="32">
        <f>IF(OR($A40="",$B40=""),"",'MPTO_working_2-way'!E39)</f>
        <v>1.7188292233233464</v>
      </c>
      <c r="H40" s="30">
        <f>IF(OR($A40="",$B40=""),"",'OddsRatio_working_2-way'!M39)</f>
        <v>2.3922864426767716</v>
      </c>
      <c r="I40" s="30">
        <f>IF(OR($A40="",$B40=""),"",'OddsRatio_working_2-way'!N39)</f>
        <v>1.7182430061427794</v>
      </c>
      <c r="J40" s="30">
        <f>IF('Log_working_2-way'!$D39="","",A40^('Log_working_2-way'!$D39))</f>
        <v>2.4023634444146</v>
      </c>
      <c r="K40" s="32">
        <f>IF('Log_working_2-way'!$D39="","",B40^('Log_working_2-way'!$D39))</f>
        <v>1.7130819075338126</v>
      </c>
      <c r="L40" s="37">
        <f t="shared" si="9"/>
        <v>0.42199488491048592</v>
      </c>
      <c r="M40" s="37">
        <f t="shared" si="10"/>
        <v>0.57800511508951402</v>
      </c>
      <c r="N40" s="38">
        <v>136</v>
      </c>
      <c r="O40" s="38">
        <f t="shared" si="11"/>
        <v>75.82300884955751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60.176991150442483</v>
      </c>
      <c r="S40" s="39">
        <f t="shared" si="15"/>
        <v>-6.6012335746849118</v>
      </c>
      <c r="T40" s="39">
        <f t="shared" si="16"/>
        <v>-6.6012335746849189</v>
      </c>
      <c r="U40" t="s">
        <v>235</v>
      </c>
      <c r="V40" t="s">
        <v>236</v>
      </c>
      <c r="W40" t="s">
        <v>306</v>
      </c>
      <c r="X40" s="48" t="s">
        <v>300</v>
      </c>
      <c r="Y40" s="41"/>
    </row>
    <row r="41" spans="1:25" s="50" customFormat="1" ht="15" x14ac:dyDescent="0.25">
      <c r="A41">
        <v>2.46</v>
      </c>
      <c r="B41">
        <v>1.56</v>
      </c>
      <c r="C41" s="29">
        <f t="shared" si="0"/>
        <v>4.7529706066291366E-2</v>
      </c>
      <c r="D41" s="30">
        <f>IF(OR($A41="",$B41=""),"",A41*'MPTO_working_2-way'!$G40)</f>
        <v>2.5769230769230766</v>
      </c>
      <c r="E41" s="32">
        <f>IF(OR($A41="",$B41=""),"",B41*'MPTO_working_2-way'!$G40)</f>
        <v>1.6341463414634145</v>
      </c>
      <c r="F41" s="30">
        <f>IF(OR($A41="",$B41=""),"",'MPTO_working_2-way'!D40)</f>
        <v>2.6127450980392153</v>
      </c>
      <c r="G41" s="32">
        <f>IF(OR($A41="",$B41=""),"",'MPTO_working_2-way'!E40)</f>
        <v>1.6200607902735562</v>
      </c>
      <c r="H41" s="30">
        <f>IF(OR($A41="",$B41=""),"",'OddsRatio_working_2-way'!M40)</f>
        <v>2.6146649364939023</v>
      </c>
      <c r="I41" s="30">
        <f>IF(OR($A41="",$B41=""),"",'OddsRatio_working_2-way'!N40)</f>
        <v>1.6193235372853327</v>
      </c>
      <c r="J41" s="30">
        <f>IF('Log_working_2-way'!$D40="","",A41^('Log_working_2-way'!$D40))</f>
        <v>2.6316805131028569</v>
      </c>
      <c r="K41" s="32">
        <f>IF('Log_working_2-way'!$D40="","",B41^('Log_working_2-way'!$D40))</f>
        <v>1.6128650749752642</v>
      </c>
      <c r="L41" s="37">
        <f t="shared" si="9"/>
        <v>0.38805970149253738</v>
      </c>
      <c r="M41" s="37">
        <f t="shared" si="10"/>
        <v>0.61194029850746268</v>
      </c>
      <c r="N41" s="38">
        <v>137</v>
      </c>
      <c r="O41" s="38">
        <f t="shared" si="11"/>
        <v>81.308943089430883</v>
      </c>
      <c r="P41" s="38">
        <f t="shared" si="12"/>
        <v>49.179487179487175</v>
      </c>
      <c r="Q41" s="38">
        <f t="shared" si="13"/>
        <v>87.820512820512818</v>
      </c>
      <c r="R41" s="38">
        <f t="shared" si="14"/>
        <v>55.691056910569102</v>
      </c>
      <c r="S41" s="39">
        <f t="shared" si="15"/>
        <v>-6.5115697310819343</v>
      </c>
      <c r="T41" s="39">
        <f t="shared" si="16"/>
        <v>-6.5115697310819272</v>
      </c>
      <c r="U41" t="s">
        <v>237</v>
      </c>
      <c r="V41" t="s">
        <v>238</v>
      </c>
      <c r="W41" t="s">
        <v>306</v>
      </c>
      <c r="X41" s="48" t="s">
        <v>300</v>
      </c>
      <c r="Y41" s="53"/>
    </row>
    <row r="42" spans="1:25" ht="15" x14ac:dyDescent="0.25">
      <c r="A42">
        <v>2.09</v>
      </c>
      <c r="B42">
        <v>1.76</v>
      </c>
      <c r="C42" s="29">
        <f t="shared" si="0"/>
        <v>4.6650717703349276E-2</v>
      </c>
      <c r="D42" s="30">
        <f>IF(OR($A42="",$B42=""),"",A42*'MPTO_working_2-way'!$G41)</f>
        <v>2.1875</v>
      </c>
      <c r="E42" s="32">
        <f>IF(OR($A42="",$B42=""),"",B42*'MPTO_working_2-way'!$G41)</f>
        <v>1.8421052631578947</v>
      </c>
      <c r="F42" s="30">
        <f>IF(OR($A42="",$B42=""),"",'MPTO_working_2-way'!D41)</f>
        <v>2.1971090670170828</v>
      </c>
      <c r="G42" s="32">
        <f>IF(OR($A42="",$B42=""),"",'MPTO_working_2-way'!E41)</f>
        <v>1.8353457738748626</v>
      </c>
      <c r="H42" s="30">
        <f>IF(OR($A42="",$B42=""),"",'OddsRatio_working_2-way'!M41)</f>
        <v>2.197585289787658</v>
      </c>
      <c r="I42" s="30">
        <f>IF(OR($A42="",$B42=""),"",'OddsRatio_working_2-way'!N41)</f>
        <v>1.8350135965491927</v>
      </c>
      <c r="J42" s="30">
        <f>IF('Log_working_2-way'!$D41="","",A42^('Log_working_2-way'!$D41))</f>
        <v>2.2020453494773053</v>
      </c>
      <c r="K42" s="32">
        <f>IF('Log_working_2-way'!$D41="","",B42^('Log_working_2-way'!$D41))</f>
        <v>1.8319153686125185</v>
      </c>
      <c r="L42" s="37">
        <f t="shared" si="9"/>
        <v>0.45714285714285713</v>
      </c>
      <c r="M42" s="37">
        <f t="shared" si="10"/>
        <v>0.54285714285714282</v>
      </c>
      <c r="N42" s="38">
        <v>138</v>
      </c>
      <c r="O42" s="38">
        <f t="shared" si="11"/>
        <v>71.971291866028693</v>
      </c>
      <c r="P42" s="38">
        <f t="shared" si="12"/>
        <v>59.590909090909093</v>
      </c>
      <c r="Q42" s="38">
        <f t="shared" si="13"/>
        <v>78.409090909090921</v>
      </c>
      <c r="R42" s="38">
        <f t="shared" si="14"/>
        <v>66.028708133971293</v>
      </c>
      <c r="S42" s="39">
        <f t="shared" si="15"/>
        <v>-6.4377990430622276</v>
      </c>
      <c r="T42" s="39">
        <f t="shared" si="16"/>
        <v>-6.4377990430621992</v>
      </c>
      <c r="U42" t="s">
        <v>239</v>
      </c>
      <c r="V42" t="s">
        <v>240</v>
      </c>
      <c r="W42" t="s">
        <v>306</v>
      </c>
      <c r="X42" s="48" t="s">
        <v>300</v>
      </c>
      <c r="Y42" s="41"/>
    </row>
    <row r="43" spans="1:25" ht="15" x14ac:dyDescent="0.25">
      <c r="A43">
        <v>2.39</v>
      </c>
      <c r="B43">
        <v>1.56</v>
      </c>
      <c r="C43" s="29">
        <f t="shared" si="0"/>
        <v>5.9435682866645134E-2</v>
      </c>
      <c r="D43" s="30">
        <f>IF(OR($A43="",$B43=""),"",A43*'MPTO_working_2-way'!$G42)</f>
        <v>2.5320512820512819</v>
      </c>
      <c r="E43" s="32">
        <f>IF(OR($A43="",$B43=""),"",B43*'MPTO_working_2-way'!$G42)</f>
        <v>1.6527196652719665</v>
      </c>
      <c r="F43" s="30">
        <f>IF(OR($A43="",$B43=""),"",'MPTO_working_2-way'!D42)</f>
        <v>2.5727297819486612</v>
      </c>
      <c r="G43" s="32">
        <f>IF(OR($A43="",$B43=""),"",'MPTO_working_2-way'!E42)</f>
        <v>1.6358371358371357</v>
      </c>
      <c r="H43" s="30">
        <f>IF(OR($A43="",$B43=""),"",'OddsRatio_working_2-way'!M42)</f>
        <v>2.5754817857223409</v>
      </c>
      <c r="I43" s="30">
        <f>IF(OR($A43="",$B43=""),"",'OddsRatio_working_2-way'!N42)</f>
        <v>1.6347264748233892</v>
      </c>
      <c r="J43" s="30">
        <f>IF('Log_working_2-way'!$D42="","",A43^('Log_working_2-way'!$D42))</f>
        <v>2.5950607901264582</v>
      </c>
      <c r="K43" s="32">
        <f>IF('Log_working_2-way'!$D42="","",B43^('Log_working_2-way'!$D42))</f>
        <v>1.6269353532994422</v>
      </c>
      <c r="L43" s="37">
        <f t="shared" si="9"/>
        <v>0.39493670886075949</v>
      </c>
      <c r="M43" s="37">
        <f t="shared" si="10"/>
        <v>0.60506329113924051</v>
      </c>
      <c r="N43" s="38">
        <v>139</v>
      </c>
      <c r="O43" s="38">
        <f t="shared" si="11"/>
        <v>80.841004184100427</v>
      </c>
      <c r="P43" s="38">
        <f t="shared" si="12"/>
        <v>49.897435897435898</v>
      </c>
      <c r="Q43" s="38">
        <f t="shared" si="13"/>
        <v>89.102564102564088</v>
      </c>
      <c r="R43" s="38">
        <f t="shared" si="14"/>
        <v>58.15899581589958</v>
      </c>
      <c r="S43" s="39">
        <f t="shared" si="15"/>
        <v>-8.2615599184636608</v>
      </c>
      <c r="T43" s="39">
        <f t="shared" si="16"/>
        <v>-8.2615599184636821</v>
      </c>
      <c r="U43" t="s">
        <v>241</v>
      </c>
      <c r="V43" t="s">
        <v>242</v>
      </c>
      <c r="W43" t="s">
        <v>307</v>
      </c>
      <c r="X43" s="48" t="s">
        <v>300</v>
      </c>
      <c r="Y43" s="41"/>
    </row>
    <row r="44" spans="1:25" ht="15" x14ac:dyDescent="0.25">
      <c r="A44">
        <v>2.2400000000000002</v>
      </c>
      <c r="B44">
        <v>1.7</v>
      </c>
      <c r="C44" s="29">
        <f t="shared" si="0"/>
        <v>3.4663865546218364E-2</v>
      </c>
      <c r="D44" s="30">
        <f>IF(OR($A44="",$B44=""),"",A44*'MPTO_working_2-way'!$G43)</f>
        <v>2.3176470588235292</v>
      </c>
      <c r="E44" s="32">
        <f>IF(OR($A44="",$B44=""),"",B44*'MPTO_working_2-way'!$G43)</f>
        <v>1.7589285714285712</v>
      </c>
      <c r="F44" s="30">
        <f>IF(OR($A44="",$B44=""),"",'MPTO_working_2-way'!D43)</f>
        <v>2.3304773561811505</v>
      </c>
      <c r="G44" s="32">
        <f>IF(OR($A44="",$B44=""),"",'MPTO_working_2-way'!E43)</f>
        <v>1.7516099356025756</v>
      </c>
      <c r="H44" s="30">
        <f>IF(OR($A44="",$B44=""),"",'OddsRatio_working_2-way'!M43)</f>
        <v>2.3309502512973848</v>
      </c>
      <c r="I44" s="30">
        <f>IF(OR($A44="",$B44=""),"",'OddsRatio_working_2-way'!N43)</f>
        <v>1.7513428837969105</v>
      </c>
      <c r="J44" s="30">
        <f>IF('Log_working_2-way'!$D43="","",A44^('Log_working_2-way'!$D43))</f>
        <v>2.3368656510313084</v>
      </c>
      <c r="K44" s="32">
        <f>IF('Log_working_2-way'!$D43="","",B44^('Log_working_2-way'!$D43))</f>
        <v>1.7480183212340654</v>
      </c>
      <c r="L44" s="37">
        <f t="shared" si="9"/>
        <v>0.43147208121827418</v>
      </c>
      <c r="M44" s="37">
        <f t="shared" si="10"/>
        <v>0.56852791878172593</v>
      </c>
      <c r="N44" s="38">
        <v>140</v>
      </c>
      <c r="O44" s="38">
        <f t="shared" si="11"/>
        <v>77.5</v>
      </c>
      <c r="P44" s="38">
        <f t="shared" si="12"/>
        <v>57.647058823529413</v>
      </c>
      <c r="Q44" s="38">
        <f t="shared" si="13"/>
        <v>82.352941176470594</v>
      </c>
      <c r="R44" s="38">
        <f t="shared" si="14"/>
        <v>62.499999999999993</v>
      </c>
      <c r="S44" s="39">
        <f t="shared" si="15"/>
        <v>-4.8529411764705941</v>
      </c>
      <c r="T44" s="39">
        <f t="shared" si="16"/>
        <v>-4.8529411764705799</v>
      </c>
      <c r="U44" t="s">
        <v>104</v>
      </c>
      <c r="V44" t="s">
        <v>105</v>
      </c>
      <c r="W44" t="s">
        <v>127</v>
      </c>
      <c r="X44" s="48" t="s">
        <v>300</v>
      </c>
      <c r="Y44" s="41"/>
    </row>
    <row r="45" spans="1:25" ht="15" x14ac:dyDescent="0.25">
      <c r="A45">
        <v>1.52</v>
      </c>
      <c r="B45">
        <v>2.35</v>
      </c>
      <c r="C45" s="29">
        <f t="shared" si="0"/>
        <v>8.3426651735722279E-2</v>
      </c>
      <c r="D45" s="30">
        <f>IF(OR($A45="",$B45=""),"",A45*'MPTO_working_2-way'!$G44)</f>
        <v>1.6468085106382979</v>
      </c>
      <c r="E45" s="32">
        <f>IF(OR($A45="",$B45=""),"",B45*'MPTO_working_2-way'!$G44)</f>
        <v>2.5460526315789473</v>
      </c>
      <c r="F45" s="30">
        <f>IF(OR($A45="",$B45=""),"",'MPTO_working_2-way'!D44)</f>
        <v>1.6228986824170832</v>
      </c>
      <c r="G45" s="32">
        <f>IF(OR($A45="",$B45=""),"",'MPTO_working_2-way'!E44)</f>
        <v>2.6053975200583515</v>
      </c>
      <c r="H45" s="30">
        <f>IF(OR($A45="",$B45=""),"",'OddsRatio_working_2-way'!M44)</f>
        <v>1.6206328908341747</v>
      </c>
      <c r="I45" s="30">
        <f>IF(OR($A45="",$B45=""),"",'OddsRatio_working_2-way'!N44)</f>
        <v>2.6112584665887235</v>
      </c>
      <c r="J45" s="30">
        <f>IF('Log_working_2-way'!$D44="","",A45^('Log_working_2-way'!$D44))</f>
        <v>1.6094457539914118</v>
      </c>
      <c r="K45" s="32">
        <f>IF('Log_working_2-way'!$D44="","",B45^('Log_working_2-way'!$D44))</f>
        <v>2.6408351249218542</v>
      </c>
      <c r="L45" s="37">
        <f t="shared" si="9"/>
        <v>0.60723514211886298</v>
      </c>
      <c r="M45" s="37">
        <f t="shared" si="10"/>
        <v>0.39276485788113696</v>
      </c>
      <c r="N45" s="38">
        <v>141</v>
      </c>
      <c r="O45" s="38">
        <f t="shared" si="11"/>
        <v>48.236842105263158</v>
      </c>
      <c r="P45" s="38">
        <f t="shared" si="12"/>
        <v>81.000000000000014</v>
      </c>
      <c r="Q45" s="38">
        <f t="shared" si="13"/>
        <v>60</v>
      </c>
      <c r="R45" s="38">
        <f t="shared" si="14"/>
        <v>92.76315789473685</v>
      </c>
      <c r="S45" s="39">
        <f t="shared" si="15"/>
        <v>-11.763157894736842</v>
      </c>
      <c r="T45" s="39">
        <f t="shared" si="16"/>
        <v>-11.763157894736835</v>
      </c>
      <c r="U45" t="s">
        <v>106</v>
      </c>
      <c r="V45" t="s">
        <v>125</v>
      </c>
      <c r="W45" t="s">
        <v>127</v>
      </c>
      <c r="X45" s="48" t="s">
        <v>300</v>
      </c>
      <c r="Y45" s="41"/>
    </row>
    <row r="46" spans="1:25" ht="15" x14ac:dyDescent="0.25">
      <c r="A46">
        <v>2.0299999999999998</v>
      </c>
      <c r="B46">
        <v>1.87</v>
      </c>
      <c r="C46" s="29">
        <f t="shared" si="0"/>
        <v>2.737019572719368E-2</v>
      </c>
      <c r="D46" s="30">
        <f>IF(OR($A46="",$B46=""),"",A46*'MPTO_working_2-way'!$G45)</f>
        <v>2.0855614973262031</v>
      </c>
      <c r="E46" s="32">
        <f>IF(OR($A46="",$B46=""),"",B46*'MPTO_working_2-way'!$G45)</f>
        <v>1.9211822660098523</v>
      </c>
      <c r="F46" s="30">
        <f>IF(OR($A46="",$B46=""),"",'MPTO_working_2-way'!D45)</f>
        <v>2.0880063804625832</v>
      </c>
      <c r="G46" s="32">
        <f>IF(OR($A46="",$B46=""),"",'MPTO_working_2-way'!E45)</f>
        <v>1.9191122570208035</v>
      </c>
      <c r="H46" s="30">
        <f>IF(OR($A46="",$B46=""),"",'OddsRatio_working_2-way'!M45)</f>
        <v>2.0880753861644932</v>
      </c>
      <c r="I46" s="30">
        <f>IF(OR($A46="",$B46=""),"",'OddsRatio_working_2-way'!N45)</f>
        <v>1.9190539669544755</v>
      </c>
      <c r="J46" s="30">
        <f>IF('Log_working_2-way'!$D45="","",A46^('Log_working_2-way'!$D45))</f>
        <v>2.0891848566626599</v>
      </c>
      <c r="K46" s="32">
        <f>IF('Log_working_2-way'!$D45="","",B46^('Log_working_2-way'!$D45))</f>
        <v>1.9181177959672178</v>
      </c>
      <c r="L46" s="37">
        <f t="shared" si="9"/>
        <v>0.4794871794871795</v>
      </c>
      <c r="M46" s="37">
        <f t="shared" si="10"/>
        <v>0.52051282051282044</v>
      </c>
      <c r="N46" s="38">
        <v>142</v>
      </c>
      <c r="O46" s="38">
        <f t="shared" si="11"/>
        <v>72.049261083743843</v>
      </c>
      <c r="P46" s="38">
        <f t="shared" si="12"/>
        <v>66.064171122994651</v>
      </c>
      <c r="Q46" s="38">
        <f t="shared" si="13"/>
        <v>75.935828877005335</v>
      </c>
      <c r="R46" s="38">
        <f t="shared" si="14"/>
        <v>69.950738916256171</v>
      </c>
      <c r="S46" s="39">
        <f t="shared" si="15"/>
        <v>-3.8865677932614915</v>
      </c>
      <c r="T46" s="39">
        <f t="shared" si="16"/>
        <v>-3.8865677932615199</v>
      </c>
      <c r="U46" t="s">
        <v>116</v>
      </c>
      <c r="V46" t="s">
        <v>101</v>
      </c>
      <c r="W46" t="s">
        <v>127</v>
      </c>
      <c r="X46" s="48" t="s">
        <v>300</v>
      </c>
      <c r="Y46" s="41"/>
    </row>
    <row r="47" spans="1:25" ht="15" x14ac:dyDescent="0.25">
      <c r="A47">
        <v>2.16</v>
      </c>
      <c r="B47">
        <v>1.68</v>
      </c>
      <c r="C47" s="29">
        <f t="shared" si="0"/>
        <v>5.8201058201058142E-2</v>
      </c>
      <c r="D47" s="30">
        <f>IF(OR($A47="",$B47=""),"",A47*'MPTO_working_2-way'!$G46)</f>
        <v>2.2857142857142856</v>
      </c>
      <c r="E47" s="32">
        <f>IF(OR($A47="",$B47=""),"",B47*'MPTO_working_2-way'!$G46)</f>
        <v>1.7777777777777777</v>
      </c>
      <c r="F47" s="30">
        <f>IF(OR($A47="",$B47=""),"",'MPTO_working_2-way'!D46)</f>
        <v>2.3048780487804881</v>
      </c>
      <c r="G47" s="32">
        <f>IF(OR($A47="",$B47=""),"",'MPTO_working_2-way'!E46)</f>
        <v>1.7663551401869158</v>
      </c>
      <c r="H47" s="30">
        <f>IF(OR($A47="",$B47=""),"",'OddsRatio_working_2-way'!M46)</f>
        <v>2.3060943124220299</v>
      </c>
      <c r="I47" s="30">
        <f>IF(OR($A47="",$B47=""),"",'OddsRatio_working_2-way'!N46)</f>
        <v>1.7656414934887763</v>
      </c>
      <c r="J47" s="30">
        <f>IF('Log_working_2-way'!$D46="","",A47^('Log_working_2-way'!$D46))</f>
        <v>2.3151507157489588</v>
      </c>
      <c r="K47" s="32">
        <f>IF('Log_working_2-way'!$D46="","",B47^('Log_working_2-way'!$D46))</f>
        <v>1.7603691257746719</v>
      </c>
      <c r="L47" s="37">
        <f t="shared" si="9"/>
        <v>0.4375</v>
      </c>
      <c r="M47" s="37">
        <f t="shared" si="10"/>
        <v>0.5625</v>
      </c>
      <c r="N47" s="38">
        <v>143</v>
      </c>
      <c r="O47" s="38">
        <f t="shared" si="11"/>
        <v>76.796296296296291</v>
      </c>
      <c r="P47" s="38">
        <f t="shared" si="12"/>
        <v>57.880952380952365</v>
      </c>
      <c r="Q47" s="38">
        <f t="shared" si="13"/>
        <v>85.11904761904762</v>
      </c>
      <c r="R47" s="38">
        <f t="shared" si="14"/>
        <v>66.203703703703695</v>
      </c>
      <c r="S47" s="39">
        <f t="shared" si="15"/>
        <v>-8.3227513227513299</v>
      </c>
      <c r="T47" s="39">
        <f t="shared" si="16"/>
        <v>-8.3227513227513299</v>
      </c>
      <c r="U47" t="s">
        <v>85</v>
      </c>
      <c r="V47" t="s">
        <v>87</v>
      </c>
      <c r="W47" t="s">
        <v>97</v>
      </c>
      <c r="X47" s="48" t="s">
        <v>300</v>
      </c>
      <c r="Y47" s="41"/>
    </row>
    <row r="48" spans="1:25" ht="15" x14ac:dyDescent="0.25">
      <c r="A48">
        <v>2.08</v>
      </c>
      <c r="B48">
        <v>1.74</v>
      </c>
      <c r="C48" s="29">
        <f t="shared" si="0"/>
        <v>5.5481874447391721E-2</v>
      </c>
      <c r="D48" s="30">
        <f>IF(OR($A48="",$B48=""),"",A48*'MPTO_working_2-way'!$G47)</f>
        <v>2.195402298850575</v>
      </c>
      <c r="E48" s="32">
        <f>IF(OR($A48="",$B48=""),"",B48*'MPTO_working_2-way'!$G47)</f>
        <v>1.8365384615384617</v>
      </c>
      <c r="F48" s="30">
        <f>IF(OR($A48="",$B48=""),"",'MPTO_working_2-way'!D47)</f>
        <v>2.2073676506464994</v>
      </c>
      <c r="G48" s="32">
        <f>IF(OR($A48="",$B48=""),"",'MPTO_working_2-way'!E47)</f>
        <v>1.8282481309355427</v>
      </c>
      <c r="H48" s="30">
        <f>IF(OR($A48="",$B48=""),"",'OddsRatio_working_2-way'!M47)</f>
        <v>2.2080808993852443</v>
      </c>
      <c r="I48" s="30">
        <f>IF(OR($A48="",$B48=""),"",'OddsRatio_working_2-way'!N47)</f>
        <v>1.8277591347639637</v>
      </c>
      <c r="J48" s="30">
        <f>IF('Log_working_2-way'!$D47="","",A48^('Log_working_2-way'!$D47))</f>
        <v>2.2136881219405091</v>
      </c>
      <c r="K48" s="32">
        <f>IF('Log_working_2-way'!$D47="","",B48^('Log_working_2-way'!$D47))</f>
        <v>1.823934898859128</v>
      </c>
      <c r="L48" s="37">
        <f t="shared" si="9"/>
        <v>0.4554973821989528</v>
      </c>
      <c r="M48" s="37">
        <f t="shared" si="10"/>
        <v>0.54450261780104703</v>
      </c>
      <c r="N48" s="38">
        <v>144</v>
      </c>
      <c r="O48" s="38">
        <f t="shared" si="11"/>
        <v>74.769230769230759</v>
      </c>
      <c r="P48" s="38">
        <f t="shared" si="12"/>
        <v>61.241379310344826</v>
      </c>
      <c r="Q48" s="38">
        <f t="shared" si="13"/>
        <v>82.758620689655174</v>
      </c>
      <c r="R48" s="38">
        <f t="shared" si="14"/>
        <v>69.230769230769226</v>
      </c>
      <c r="S48" s="39">
        <f t="shared" si="15"/>
        <v>-7.989389920424415</v>
      </c>
      <c r="T48" s="39">
        <f t="shared" si="16"/>
        <v>-7.9893899204244008</v>
      </c>
      <c r="U48" t="s">
        <v>88</v>
      </c>
      <c r="V48" t="s">
        <v>120</v>
      </c>
      <c r="W48" t="s">
        <v>97</v>
      </c>
      <c r="X48" s="48" t="s">
        <v>300</v>
      </c>
      <c r="Y48" s="41"/>
    </row>
    <row r="49" spans="1:25" ht="15" x14ac:dyDescent="0.25">
      <c r="A49">
        <v>2.2200000000000002</v>
      </c>
      <c r="B49">
        <v>1.65</v>
      </c>
      <c r="C49" s="29">
        <f t="shared" si="0"/>
        <v>5.6511056511056479E-2</v>
      </c>
      <c r="D49" s="30">
        <f>IF(OR($A49="",$B49=""),"",A49*'MPTO_working_2-way'!$G48)</f>
        <v>2.3454545454545457</v>
      </c>
      <c r="E49" s="32">
        <f>IF(OR($A49="",$B49=""),"",B49*'MPTO_working_2-way'!$G48)</f>
        <v>1.7432432432432432</v>
      </c>
      <c r="F49" s="30">
        <f>IF(OR($A49="",$B49=""),"",'MPTO_working_2-way'!D48)</f>
        <v>2.3685741998060137</v>
      </c>
      <c r="G49" s="32">
        <f>IF(OR($A49="",$B49=""),"",'MPTO_working_2-way'!E48)</f>
        <v>1.7306874557051735</v>
      </c>
      <c r="H49" s="30">
        <f>IF(OR($A49="",$B49=""),"",'OddsRatio_working_2-way'!M48)</f>
        <v>2.3700084222088118</v>
      </c>
      <c r="I49" s="30">
        <f>IF(OR($A49="",$B49=""),"",'OddsRatio_working_2-way'!N48)</f>
        <v>1.7299225200292849</v>
      </c>
      <c r="J49" s="30">
        <f>IF('Log_working_2-way'!$D48="","",A49^('Log_working_2-way'!$D48))</f>
        <v>2.3809545794515921</v>
      </c>
      <c r="K49" s="32">
        <f>IF('Log_working_2-way'!$D48="","",B49^('Log_working_2-way'!$D48))</f>
        <v>1.7241367781940686</v>
      </c>
      <c r="L49" s="37">
        <f t="shared" si="9"/>
        <v>0.4263565891472868</v>
      </c>
      <c r="M49" s="37">
        <f t="shared" si="10"/>
        <v>0.5736434108527132</v>
      </c>
      <c r="N49" s="38">
        <v>145</v>
      </c>
      <c r="O49" s="38">
        <f t="shared" si="11"/>
        <v>79.684684684684697</v>
      </c>
      <c r="P49" s="38">
        <f t="shared" si="12"/>
        <v>57.121212121212125</v>
      </c>
      <c r="Q49" s="38">
        <f t="shared" si="13"/>
        <v>87.878787878787875</v>
      </c>
      <c r="R49" s="38">
        <f t="shared" si="14"/>
        <v>65.315315315315303</v>
      </c>
      <c r="S49" s="39">
        <f t="shared" si="15"/>
        <v>-8.1941031941031781</v>
      </c>
      <c r="T49" s="39">
        <f t="shared" si="16"/>
        <v>-8.1941031941031781</v>
      </c>
      <c r="U49" t="s">
        <v>119</v>
      </c>
      <c r="V49" t="s">
        <v>144</v>
      </c>
      <c r="W49" t="s">
        <v>97</v>
      </c>
      <c r="X49" s="48" t="s">
        <v>300</v>
      </c>
      <c r="Y49" s="41"/>
    </row>
    <row r="50" spans="1:25" ht="15" x14ac:dyDescent="0.25">
      <c r="A50">
        <v>2.08</v>
      </c>
      <c r="B50">
        <v>1.74</v>
      </c>
      <c r="C50" s="29">
        <f t="shared" si="0"/>
        <v>5.5481874447391721E-2</v>
      </c>
      <c r="D50" s="30">
        <f>IF(OR($A50="",$B50=""),"",A50*'MPTO_working_2-way'!$G49)</f>
        <v>2.195402298850575</v>
      </c>
      <c r="E50" s="32">
        <f>IF(OR($A50="",$B50=""),"",B50*'MPTO_working_2-way'!$G49)</f>
        <v>1.8365384615384617</v>
      </c>
      <c r="F50" s="30">
        <f>IF(OR($A50="",$B50=""),"",'MPTO_working_2-way'!D49)</f>
        <v>2.2073676506464994</v>
      </c>
      <c r="G50" s="32">
        <f>IF(OR($A50="",$B50=""),"",'MPTO_working_2-way'!E49)</f>
        <v>1.8282481309355427</v>
      </c>
      <c r="H50" s="30">
        <f>IF(OR($A50="",$B50=""),"",'OddsRatio_working_2-way'!M49)</f>
        <v>2.2080808993852443</v>
      </c>
      <c r="I50" s="30">
        <f>IF(OR($A50="",$B50=""),"",'OddsRatio_working_2-way'!N49)</f>
        <v>1.8277591347639637</v>
      </c>
      <c r="J50" s="30">
        <f>IF('Log_working_2-way'!$D49="","",A50^('Log_working_2-way'!$D49))</f>
        <v>2.2136881219405091</v>
      </c>
      <c r="K50" s="32">
        <f>IF('Log_working_2-way'!$D49="","",B50^('Log_working_2-way'!$D49))</f>
        <v>1.823934898859128</v>
      </c>
      <c r="L50" s="37">
        <f t="shared" si="9"/>
        <v>0.4554973821989528</v>
      </c>
      <c r="M50" s="37">
        <f t="shared" si="10"/>
        <v>0.54450261780104703</v>
      </c>
      <c r="N50" s="38">
        <v>146</v>
      </c>
      <c r="O50" s="38">
        <f t="shared" si="11"/>
        <v>75.807692307692307</v>
      </c>
      <c r="P50" s="38">
        <f t="shared" si="12"/>
        <v>62.091954022988496</v>
      </c>
      <c r="Q50" s="38">
        <f t="shared" si="13"/>
        <v>83.908045977011483</v>
      </c>
      <c r="R50" s="38">
        <f t="shared" si="14"/>
        <v>70.192307692307679</v>
      </c>
      <c r="S50" s="39">
        <f t="shared" si="15"/>
        <v>-8.1003536693191762</v>
      </c>
      <c r="T50" s="39">
        <f t="shared" si="16"/>
        <v>-8.1003536693191833</v>
      </c>
      <c r="U50" t="s">
        <v>90</v>
      </c>
      <c r="V50" t="s">
        <v>86</v>
      </c>
      <c r="W50" t="s">
        <v>97</v>
      </c>
      <c r="X50" s="48" t="s">
        <v>300</v>
      </c>
      <c r="Y50" s="41"/>
    </row>
    <row r="51" spans="1:25" ht="15" x14ac:dyDescent="0.25">
      <c r="A51">
        <v>1.96</v>
      </c>
      <c r="B51">
        <v>1.84</v>
      </c>
      <c r="C51" s="29">
        <f t="shared" si="0"/>
        <v>5.3682342502218372E-2</v>
      </c>
      <c r="D51" s="30">
        <f>IF(OR($A51="",$B51=""),"",A51*'MPTO_working_2-way'!$G50)</f>
        <v>2.0652173913043481</v>
      </c>
      <c r="E51" s="32">
        <f>IF(OR($A51="",$B51=""),"",B51*'MPTO_working_2-way'!$G50)</f>
        <v>1.9387755102040818</v>
      </c>
      <c r="F51" s="30">
        <f>IF(OR($A51="",$B51=""),"",'MPTO_working_2-way'!D50)</f>
        <v>2.0688389169343737</v>
      </c>
      <c r="G51" s="32">
        <f>IF(OR($A51="",$B51=""),"",'MPTO_working_2-way'!E50)</f>
        <v>1.9355946758265352</v>
      </c>
      <c r="H51" s="30">
        <f>IF(OR($A51="",$B51=""),"",'OddsRatio_working_2-way'!M50)</f>
        <v>2.0690449676496976</v>
      </c>
      <c r="I51" s="30">
        <f>IF(OR($A51="",$B51=""),"",'OddsRatio_working_2-way'!N50)</f>
        <v>1.9354143466934854</v>
      </c>
      <c r="J51" s="30">
        <f>IF('Log_working_2-way'!$D50="","",A51^('Log_working_2-way'!$D50))</f>
        <v>2.0707275413491004</v>
      </c>
      <c r="K51" s="32">
        <f>IF('Log_working_2-way'!$D50="","",B51^('Log_working_2-way'!$D50))</f>
        <v>1.9339444082463377</v>
      </c>
      <c r="L51" s="37">
        <f t="shared" si="9"/>
        <v>0.48421052631578942</v>
      </c>
      <c r="M51" s="37">
        <f t="shared" si="10"/>
        <v>0.51578947368421046</v>
      </c>
      <c r="N51" s="38">
        <v>147</v>
      </c>
      <c r="O51" s="38">
        <f t="shared" si="11"/>
        <v>72</v>
      </c>
      <c r="P51" s="38">
        <f t="shared" si="12"/>
        <v>67.108695652173921</v>
      </c>
      <c r="Q51" s="38">
        <f t="shared" si="13"/>
        <v>79.891304347826079</v>
      </c>
      <c r="R51" s="38">
        <f t="shared" si="14"/>
        <v>75</v>
      </c>
      <c r="S51" s="39">
        <f t="shared" si="15"/>
        <v>-7.8913043478260789</v>
      </c>
      <c r="T51" s="39">
        <f t="shared" si="16"/>
        <v>-7.8913043478260789</v>
      </c>
      <c r="U51" t="s">
        <v>143</v>
      </c>
      <c r="V51" t="s">
        <v>89</v>
      </c>
      <c r="W51" t="s">
        <v>97</v>
      </c>
      <c r="X51" s="48" t="s">
        <v>300</v>
      </c>
      <c r="Y51" s="41"/>
    </row>
    <row r="52" spans="1:25" ht="15" x14ac:dyDescent="0.25">
      <c r="A52">
        <v>1.65</v>
      </c>
      <c r="B52">
        <v>2.23</v>
      </c>
      <c r="C52" s="29">
        <f t="shared" si="0"/>
        <v>5.4491099334148752E-2</v>
      </c>
      <c r="D52" s="30">
        <f>IF(OR($A52="",$B52=""),"",A52*'MPTO_working_2-way'!$G51)</f>
        <v>1.7399103139013454</v>
      </c>
      <c r="E52" s="32">
        <f>IF(OR($A52="",$B52=""),"",B52*'MPTO_working_2-way'!$G51)</f>
        <v>2.3515151515151516</v>
      </c>
      <c r="F52" s="30">
        <f>IF(OR($A52="",$B52=""),"",'MPTO_working_2-way'!D51)</f>
        <v>1.7276675666158001</v>
      </c>
      <c r="G52" s="32">
        <f>IF(OR($A52="",$B52=""),"",'MPTO_working_2-way'!E51)</f>
        <v>2.374253911921278</v>
      </c>
      <c r="H52" s="30">
        <f>IF(OR($A52="",$B52=""),"",'OddsRatio_working_2-way'!M51)</f>
        <v>1.7269492998503024</v>
      </c>
      <c r="I52" s="30">
        <f>IF(OR($A52="",$B52=""),"",'OddsRatio_working_2-way'!N51)</f>
        <v>2.3756117520244189</v>
      </c>
      <c r="J52" s="30">
        <f>IF('Log_working_2-way'!$D51="","",A52^('Log_working_2-way'!$D51))</f>
        <v>1.7213154535788251</v>
      </c>
      <c r="K52" s="32">
        <f>IF('Log_working_2-way'!$D51="","",B52^('Log_working_2-way'!$D51))</f>
        <v>2.3863559903447866</v>
      </c>
      <c r="L52" s="37">
        <f t="shared" si="9"/>
        <v>0.57474226804123707</v>
      </c>
      <c r="M52" s="37">
        <f t="shared" si="10"/>
        <v>0.42525773195876287</v>
      </c>
      <c r="N52" s="38">
        <v>148</v>
      </c>
      <c r="O52" s="38">
        <f t="shared" si="11"/>
        <v>58.303030303030297</v>
      </c>
      <c r="P52" s="38">
        <f t="shared" si="12"/>
        <v>81.632286995515713</v>
      </c>
      <c r="Q52" s="38">
        <f t="shared" si="13"/>
        <v>66.367713004484301</v>
      </c>
      <c r="R52" s="38">
        <f t="shared" si="14"/>
        <v>89.696969696969703</v>
      </c>
      <c r="S52" s="39">
        <f t="shared" si="15"/>
        <v>-8.0646827014540037</v>
      </c>
      <c r="T52" s="39">
        <f t="shared" si="16"/>
        <v>-8.0646827014539895</v>
      </c>
      <c r="U52" t="s">
        <v>91</v>
      </c>
      <c r="V52" t="s">
        <v>149</v>
      </c>
      <c r="W52" t="s">
        <v>68</v>
      </c>
      <c r="X52" s="48" t="s">
        <v>300</v>
      </c>
      <c r="Y52" s="41"/>
    </row>
    <row r="53" spans="1:25" s="50" customFormat="1" ht="15" x14ac:dyDescent="0.25">
      <c r="A53">
        <v>1.7</v>
      </c>
      <c r="B53">
        <v>2.13</v>
      </c>
      <c r="C53" s="29">
        <f t="shared" si="0"/>
        <v>5.7718862192764453E-2</v>
      </c>
      <c r="D53" s="30">
        <f>IF(OR($A53="",$B53=""),"",A53*'MPTO_working_2-way'!$G52)</f>
        <v>1.7981220657276995</v>
      </c>
      <c r="E53" s="32">
        <f>IF(OR($A53="",$B53=""),"",B53*'MPTO_working_2-way'!$G52)</f>
        <v>2.2529411764705882</v>
      </c>
      <c r="F53" s="30">
        <f>IF(OR($A53="",$B53=""),"",'MPTO_working_2-way'!D52)</f>
        <v>1.7877067390767711</v>
      </c>
      <c r="G53" s="32">
        <f>IF(OR($A53="",$B53=""),"",'MPTO_working_2-way'!E52)</f>
        <v>2.2695079912253213</v>
      </c>
      <c r="H53" s="30">
        <f>IF(OR($A53="",$B53=""),"",'OddsRatio_working_2-way'!M52)</f>
        <v>1.7870635467029794</v>
      </c>
      <c r="I53" s="30">
        <f>IF(OR($A53="",$B53=""),"",'OddsRatio_working_2-way'!N52)</f>
        <v>2.2705454396776665</v>
      </c>
      <c r="J53" s="30">
        <f>IF('Log_working_2-way'!$D52="","",A53^('Log_working_2-way'!$D52))</f>
        <v>1.782255727545798</v>
      </c>
      <c r="K53" s="32">
        <f>IF('Log_working_2-way'!$D52="","",B53^('Log_working_2-way'!$D52))</f>
        <v>2.2783543345010226</v>
      </c>
      <c r="L53" s="37">
        <f t="shared" si="9"/>
        <v>0.55613577023498695</v>
      </c>
      <c r="M53" s="37">
        <f t="shared" si="10"/>
        <v>0.44386422976501305</v>
      </c>
      <c r="N53" s="38">
        <v>149</v>
      </c>
      <c r="O53" s="38">
        <f t="shared" si="11"/>
        <v>61.35294117647058</v>
      </c>
      <c r="P53" s="38">
        <f t="shared" si="12"/>
        <v>79.046948356807519</v>
      </c>
      <c r="Q53" s="38">
        <f t="shared" si="13"/>
        <v>69.953051643192495</v>
      </c>
      <c r="R53" s="38">
        <f t="shared" si="14"/>
        <v>87.64705882352942</v>
      </c>
      <c r="S53" s="39">
        <f t="shared" si="15"/>
        <v>-8.6001104667219153</v>
      </c>
      <c r="T53" s="39">
        <f t="shared" si="16"/>
        <v>-8.600110466721901</v>
      </c>
      <c r="U53" t="s">
        <v>148</v>
      </c>
      <c r="V53" t="s">
        <v>152</v>
      </c>
      <c r="W53" t="s">
        <v>68</v>
      </c>
      <c r="X53" s="48" t="s">
        <v>300</v>
      </c>
      <c r="Y53" s="53"/>
    </row>
    <row r="54" spans="1:25" ht="15" x14ac:dyDescent="0.25">
      <c r="A54">
        <v>1.83</v>
      </c>
      <c r="B54">
        <v>2</v>
      </c>
      <c r="C54" s="29">
        <f t="shared" si="0"/>
        <v>4.644808743169393E-2</v>
      </c>
      <c r="D54" s="30">
        <f>IF(OR($A54="",$B54=""),"",A54*'MPTO_working_2-way'!$G53)</f>
        <v>1.915</v>
      </c>
      <c r="E54" s="32">
        <f>IF(OR($A54="",$B54=""),"",B54*'MPTO_working_2-way'!$G53)</f>
        <v>2.0928961748633879</v>
      </c>
      <c r="F54" s="30">
        <f>IF(OR($A54="",$B54=""),"",'MPTO_working_2-way'!D53)</f>
        <v>1.9112271540469974</v>
      </c>
      <c r="G54" s="32">
        <f>IF(OR($A54="",$B54=""),"",'MPTO_working_2-way'!E53)</f>
        <v>2.0974212034383952</v>
      </c>
      <c r="H54" s="30">
        <f>IF(OR($A54="",$B54=""),"",'OddsRatio_working_2-way'!M53)</f>
        <v>1.9110433579144297</v>
      </c>
      <c r="I54" s="30">
        <f>IF(OR($A54="",$B54=""),"",'OddsRatio_working_2-way'!N53)</f>
        <v>2.0976425998969033</v>
      </c>
      <c r="J54" s="30">
        <f>IF('Log_working_2-way'!$D53="","",A54^('Log_working_2-way'!$D53))</f>
        <v>1.9093113656463092</v>
      </c>
      <c r="K54" s="32">
        <f>IF('Log_working_2-way'!$D53="","",B54^('Log_working_2-way'!$D53))</f>
        <v>2.0997333122397319</v>
      </c>
      <c r="L54" s="37">
        <f t="shared" si="9"/>
        <v>0.5221932114882506</v>
      </c>
      <c r="M54" s="37">
        <f t="shared" si="10"/>
        <v>0.47780678851174935</v>
      </c>
      <c r="N54" s="38">
        <v>150</v>
      </c>
      <c r="O54" s="38">
        <f t="shared" si="11"/>
        <v>68.032786885245898</v>
      </c>
      <c r="P54" s="38">
        <f t="shared" si="12"/>
        <v>75</v>
      </c>
      <c r="Q54" s="38">
        <f t="shared" si="13"/>
        <v>75</v>
      </c>
      <c r="R54" s="38">
        <f t="shared" si="14"/>
        <v>81.967213114754088</v>
      </c>
      <c r="S54" s="39">
        <f t="shared" si="15"/>
        <v>-6.9672131147541023</v>
      </c>
      <c r="T54" s="39">
        <f t="shared" si="16"/>
        <v>-6.9672131147540881</v>
      </c>
      <c r="U54" t="s">
        <v>147</v>
      </c>
      <c r="V54" t="s">
        <v>145</v>
      </c>
      <c r="W54" t="s">
        <v>68</v>
      </c>
      <c r="X54" s="48" t="s">
        <v>300</v>
      </c>
      <c r="Y54" s="41"/>
    </row>
    <row r="55" spans="1:25" ht="15" x14ac:dyDescent="0.25">
      <c r="A55">
        <v>1.7</v>
      </c>
      <c r="B55">
        <v>2.13</v>
      </c>
      <c r="C55" s="29">
        <f t="shared" si="0"/>
        <v>5.7718862192764453E-2</v>
      </c>
      <c r="D55" s="30">
        <f>IF(OR($A55="",$B55=""),"",A55*'MPTO_working_2-way'!$G54)</f>
        <v>1.7981220657276995</v>
      </c>
      <c r="E55" s="32">
        <f>IF(OR($A55="",$B55=""),"",B55*'MPTO_working_2-way'!$G54)</f>
        <v>2.2529411764705882</v>
      </c>
      <c r="F55" s="30">
        <f>IF(OR($A55="",$B55=""),"",'MPTO_working_2-way'!D54)</f>
        <v>1.7877067390767711</v>
      </c>
      <c r="G55" s="32">
        <f>IF(OR($A55="",$B55=""),"",'MPTO_working_2-way'!E54)</f>
        <v>2.2695079912253213</v>
      </c>
      <c r="H55" s="30">
        <f>IF(OR($A55="",$B55=""),"",'OddsRatio_working_2-way'!M54)</f>
        <v>1.7870635467029794</v>
      </c>
      <c r="I55" s="30">
        <f>IF(OR($A55="",$B55=""),"",'OddsRatio_working_2-way'!N54)</f>
        <v>2.2705454396776665</v>
      </c>
      <c r="J55" s="30">
        <f>IF('Log_working_2-way'!$D54="","",A55^('Log_working_2-way'!$D54))</f>
        <v>1.782255727545798</v>
      </c>
      <c r="K55" s="32">
        <f>IF('Log_working_2-way'!$D54="","",B55^('Log_working_2-way'!$D54))</f>
        <v>2.2783543345010226</v>
      </c>
      <c r="L55" s="37">
        <f t="shared" si="9"/>
        <v>0.55613577023498695</v>
      </c>
      <c r="M55" s="37">
        <f t="shared" si="10"/>
        <v>0.44386422976501305</v>
      </c>
      <c r="N55" s="38">
        <v>151</v>
      </c>
      <c r="O55" s="38">
        <f t="shared" si="11"/>
        <v>62.17647058823529</v>
      </c>
      <c r="P55" s="38">
        <f t="shared" si="12"/>
        <v>80.10798122065728</v>
      </c>
      <c r="Q55" s="38">
        <f t="shared" si="13"/>
        <v>70.89201877934272</v>
      </c>
      <c r="R55" s="38">
        <f t="shared" si="14"/>
        <v>88.82352941176471</v>
      </c>
      <c r="S55" s="39">
        <f t="shared" si="15"/>
        <v>-8.7155481911074304</v>
      </c>
      <c r="T55" s="39">
        <f t="shared" si="16"/>
        <v>-8.7155481911074304</v>
      </c>
      <c r="U55" t="s">
        <v>150</v>
      </c>
      <c r="V55" t="s">
        <v>146</v>
      </c>
      <c r="W55" t="s">
        <v>68</v>
      </c>
      <c r="X55" s="48" t="s">
        <v>300</v>
      </c>
      <c r="Y55" s="41"/>
    </row>
    <row r="56" spans="1:25" ht="15" x14ac:dyDescent="0.25">
      <c r="A56">
        <v>1.78</v>
      </c>
      <c r="B56">
        <v>2.02</v>
      </c>
      <c r="C56" s="29">
        <f t="shared" si="0"/>
        <v>5.6847257759483849E-2</v>
      </c>
      <c r="D56" s="30">
        <f>IF(OR($A56="",$B56=""),"",A56*'MPTO_working_2-way'!$G55)</f>
        <v>1.8811881188118813</v>
      </c>
      <c r="E56" s="32">
        <f>IF(OR($A56="",$B56=""),"",B56*'MPTO_working_2-way'!$G55)</f>
        <v>2.1348314606741572</v>
      </c>
      <c r="F56" s="30">
        <f>IF(OR($A56="",$B56=""),"",'MPTO_working_2-way'!D55)</f>
        <v>1.8748566065283139</v>
      </c>
      <c r="G56" s="32">
        <f>IF(OR($A56="",$B56=""),"",'MPTO_working_2-way'!E55)</f>
        <v>2.1430444629872452</v>
      </c>
      <c r="H56" s="30">
        <f>IF(OR($A56="",$B56=""),"",'OddsRatio_working_2-way'!M55)</f>
        <v>1.8744746321952062</v>
      </c>
      <c r="I56" s="30">
        <f>IF(OR($A56="",$B56=""),"",'OddsRatio_working_2-way'!N55)</f>
        <v>2.1435437497937313</v>
      </c>
      <c r="J56" s="30">
        <f>IF('Log_working_2-way'!$D55="","",A56^('Log_working_2-way'!$D55))</f>
        <v>1.8715471181062422</v>
      </c>
      <c r="K56" s="32">
        <f>IF('Log_working_2-way'!$D55="","",B56^('Log_working_2-way'!$D55))</f>
        <v>2.1473848966079383</v>
      </c>
      <c r="L56" s="37">
        <f t="shared" si="9"/>
        <v>0.53157894736842104</v>
      </c>
      <c r="M56" s="37">
        <f t="shared" si="10"/>
        <v>0.46842105263157896</v>
      </c>
      <c r="N56" s="38">
        <v>152</v>
      </c>
      <c r="O56" s="38">
        <f t="shared" si="11"/>
        <v>66.606741573033716</v>
      </c>
      <c r="P56" s="38">
        <f t="shared" si="12"/>
        <v>76.752475247524757</v>
      </c>
      <c r="Q56" s="38">
        <f t="shared" si="13"/>
        <v>75.247524752475243</v>
      </c>
      <c r="R56" s="38">
        <f t="shared" si="14"/>
        <v>85.393258426966298</v>
      </c>
      <c r="S56" s="39">
        <f t="shared" si="15"/>
        <v>-8.6407831794415273</v>
      </c>
      <c r="T56" s="39">
        <f t="shared" si="16"/>
        <v>-8.6407831794415415</v>
      </c>
      <c r="U56" t="s">
        <v>92</v>
      </c>
      <c r="V56" t="s">
        <v>151</v>
      </c>
      <c r="W56" t="s">
        <v>68</v>
      </c>
      <c r="X56" s="48" t="s">
        <v>300</v>
      </c>
      <c r="Y56" s="41"/>
    </row>
    <row r="57" spans="1:25" ht="15" x14ac:dyDescent="0.25">
      <c r="A57">
        <v>1.78</v>
      </c>
      <c r="B57">
        <v>2.0299999999999998</v>
      </c>
      <c r="C57" s="29">
        <f t="shared" si="0"/>
        <v>5.4408590247412514E-2</v>
      </c>
      <c r="D57" s="30">
        <f>IF(OR($A57="",$B57=""),"",A57*'MPTO_working_2-way'!$G56)</f>
        <v>1.8768472906403944</v>
      </c>
      <c r="E57" s="32">
        <f>IF(OR($A57="",$B57=""),"",B57*'MPTO_working_2-way'!$G56)</f>
        <v>2.1404494382022472</v>
      </c>
      <c r="F57" s="30">
        <f>IF(OR($A57="",$B57=""),"",'MPTO_working_2-way'!D56)</f>
        <v>1.8705803178547395</v>
      </c>
      <c r="G57" s="32">
        <f>IF(OR($A57="",$B57=""),"",'MPTO_working_2-way'!E56)</f>
        <v>2.1486590949634299</v>
      </c>
      <c r="H57" s="30">
        <f>IF(OR($A57="",$B57=""),"",'OddsRatio_working_2-way'!M56)</f>
        <v>1.8702192559338466</v>
      </c>
      <c r="I57" s="30">
        <f>IF(OR($A57="",$B57=""),"",'OddsRatio_working_2-way'!N56)</f>
        <v>2.149135684117772</v>
      </c>
      <c r="J57" s="30">
        <f>IF('Log_working_2-way'!$D56="","",A57^('Log_working_2-way'!$D56))</f>
        <v>1.8673274535737974</v>
      </c>
      <c r="K57" s="32">
        <f>IF('Log_working_2-way'!$D56="","",B57^('Log_working_2-way'!$D56))</f>
        <v>2.1529670782097097</v>
      </c>
      <c r="L57" s="37">
        <f t="shared" si="9"/>
        <v>0.53280839895013121</v>
      </c>
      <c r="M57" s="37">
        <f t="shared" si="10"/>
        <v>0.46719160104986879</v>
      </c>
      <c r="N57" s="38">
        <v>153</v>
      </c>
      <c r="O57" s="38">
        <f t="shared" si="11"/>
        <v>67.044943820224745</v>
      </c>
      <c r="P57" s="38">
        <f t="shared" si="12"/>
        <v>77.630541871921181</v>
      </c>
      <c r="Q57" s="38">
        <f t="shared" si="13"/>
        <v>75.369458128078833</v>
      </c>
      <c r="R57" s="38">
        <f t="shared" si="14"/>
        <v>85.955056179775283</v>
      </c>
      <c r="S57" s="39">
        <f t="shared" si="15"/>
        <v>-8.3245143078540877</v>
      </c>
      <c r="T57" s="39">
        <f t="shared" si="16"/>
        <v>-8.324514307854102</v>
      </c>
      <c r="U57" t="s">
        <v>160</v>
      </c>
      <c r="V57" t="s">
        <v>157</v>
      </c>
      <c r="W57" t="s">
        <v>205</v>
      </c>
      <c r="X57" s="48" t="s">
        <v>300</v>
      </c>
      <c r="Y57" s="41"/>
    </row>
    <row r="58" spans="1:25" ht="15" x14ac:dyDescent="0.25">
      <c r="A58">
        <v>1.75</v>
      </c>
      <c r="B58">
        <v>2.06</v>
      </c>
      <c r="C58" s="29">
        <f t="shared" si="0"/>
        <v>5.6865464632454898E-2</v>
      </c>
      <c r="D58" s="30">
        <f>IF(OR($A58="",$B58=""),"",A58*'MPTO_working_2-way'!$G57)</f>
        <v>1.849514563106796</v>
      </c>
      <c r="E58" s="32">
        <f>IF(OR($A58="",$B58=""),"",B58*'MPTO_working_2-way'!$G57)</f>
        <v>2.177142857142857</v>
      </c>
      <c r="F58" s="30">
        <f>IF(OR($A58="",$B58=""),"",'MPTO_working_2-way'!D57)</f>
        <v>1.8416347381864622</v>
      </c>
      <c r="G58" s="32">
        <f>IF(OR($A58="",$B58=""),"",'MPTO_working_2-way'!E57)</f>
        <v>2.1881638846737479</v>
      </c>
      <c r="H58" s="30">
        <f>IF(OR($A58="",$B58=""),"",'OddsRatio_working_2-way'!M57)</f>
        <v>1.8411582311380661</v>
      </c>
      <c r="I58" s="30">
        <f>IF(OR($A58="",$B58=""),"",'OddsRatio_working_2-way'!N57)</f>
        <v>2.1888369666751335</v>
      </c>
      <c r="J58" s="30">
        <f>IF('Log_working_2-way'!$D57="","",A58^('Log_working_2-way'!$D57))</f>
        <v>1.8375183228246377</v>
      </c>
      <c r="K58" s="32">
        <f>IF('Log_working_2-way'!$D57="","",B58^('Log_working_2-way'!$D57))</f>
        <v>2.1940037283297991</v>
      </c>
      <c r="L58" s="37">
        <f t="shared" si="9"/>
        <v>0.54068241469816281</v>
      </c>
      <c r="M58" s="37">
        <f t="shared" si="10"/>
        <v>0.45931758530183731</v>
      </c>
      <c r="N58" s="38">
        <v>154</v>
      </c>
      <c r="O58" s="38">
        <f t="shared" si="11"/>
        <v>66</v>
      </c>
      <c r="P58" s="38">
        <f t="shared" si="12"/>
        <v>79.242718446601941</v>
      </c>
      <c r="Q58" s="38">
        <f t="shared" si="13"/>
        <v>74.757281553398059</v>
      </c>
      <c r="R58" s="38">
        <f t="shared" si="14"/>
        <v>88</v>
      </c>
      <c r="S58" s="39">
        <f t="shared" si="15"/>
        <v>-8.7572815533980588</v>
      </c>
      <c r="T58" s="39">
        <f t="shared" si="16"/>
        <v>-8.7572815533980588</v>
      </c>
      <c r="U58" t="s">
        <v>154</v>
      </c>
      <c r="V58" t="s">
        <v>159</v>
      </c>
      <c r="W58" t="s">
        <v>205</v>
      </c>
      <c r="X58" s="48" t="s">
        <v>300</v>
      </c>
      <c r="Y58" s="41"/>
    </row>
    <row r="59" spans="1:25" ht="15" x14ac:dyDescent="0.25">
      <c r="A59">
        <v>1.91</v>
      </c>
      <c r="B59">
        <v>1.91</v>
      </c>
      <c r="C59" s="29">
        <f t="shared" si="0"/>
        <v>4.7120418848167533E-2</v>
      </c>
      <c r="D59" s="30">
        <f>IF(OR($A59="",$B59=""),"",A59*'MPTO_working_2-way'!$G58)</f>
        <v>2</v>
      </c>
      <c r="E59" s="32">
        <f>IF(OR($A59="",$B59=""),"",B59*'MPTO_working_2-way'!$G58)</f>
        <v>2</v>
      </c>
      <c r="F59" s="30">
        <f>IF(OR($A59="",$B59=""),"",'MPTO_working_2-way'!D58)</f>
        <v>2</v>
      </c>
      <c r="G59" s="32">
        <f>IF(OR($A59="",$B59=""),"",'MPTO_working_2-way'!E58)</f>
        <v>2</v>
      </c>
      <c r="H59" s="30">
        <f>IF(OR($A59="",$B59=""),"",'OddsRatio_working_2-way'!M58)</f>
        <v>1.9999999999999996</v>
      </c>
      <c r="I59" s="30">
        <f>IF(OR($A59="",$B59=""),"",'OddsRatio_working_2-way'!N58)</f>
        <v>1.9999999999999996</v>
      </c>
      <c r="J59" s="30">
        <f>IF('Log_working_2-way'!$D58="","",A59^('Log_working_2-way'!$D58))</f>
        <v>1.9999999999997029</v>
      </c>
      <c r="K59" s="32">
        <f>IF('Log_working_2-way'!$D58="","",B59^('Log_working_2-way'!$D58))</f>
        <v>1.9999999999997029</v>
      </c>
      <c r="L59" s="37">
        <f t="shared" si="9"/>
        <v>0.5</v>
      </c>
      <c r="M59" s="37">
        <f t="shared" si="10"/>
        <v>0.5</v>
      </c>
      <c r="N59" s="38">
        <v>155</v>
      </c>
      <c r="O59" s="38">
        <f t="shared" si="11"/>
        <v>73.848167539267024</v>
      </c>
      <c r="P59" s="38">
        <f t="shared" si="12"/>
        <v>73.848167539267024</v>
      </c>
      <c r="Q59" s="38">
        <f t="shared" si="13"/>
        <v>81.15183246073299</v>
      </c>
      <c r="R59" s="38">
        <f t="shared" si="14"/>
        <v>81.15183246073299</v>
      </c>
      <c r="S59" s="39">
        <f t="shared" si="15"/>
        <v>-7.3036649214659661</v>
      </c>
      <c r="T59" s="39">
        <f t="shared" si="16"/>
        <v>-7.3036649214659661</v>
      </c>
      <c r="U59" t="s">
        <v>158</v>
      </c>
      <c r="V59" t="s">
        <v>162</v>
      </c>
      <c r="W59" t="s">
        <v>205</v>
      </c>
      <c r="X59" s="48" t="s">
        <v>300</v>
      </c>
      <c r="Y59" s="41"/>
    </row>
    <row r="60" spans="1:25" s="35" customFormat="1" ht="15" x14ac:dyDescent="0.25">
      <c r="A60">
        <v>1.81</v>
      </c>
      <c r="B60">
        <v>2.02</v>
      </c>
      <c r="C60" s="29">
        <f t="shared" si="0"/>
        <v>4.7535692795798834E-2</v>
      </c>
      <c r="D60" s="30">
        <f>IF(OR($A60="",$B60=""),"",A60*'MPTO_working_2-way'!$G59)</f>
        <v>1.8960396039603959</v>
      </c>
      <c r="E60" s="32">
        <f>IF(OR($A60="",$B60=""),"",B60*'MPTO_working_2-way'!$G59)</f>
        <v>2.1160220994475138</v>
      </c>
      <c r="F60" s="30">
        <f>IF(OR($A60="",$B60=""),"",'MPTO_working_2-way'!D59)</f>
        <v>1.8913661993688893</v>
      </c>
      <c r="G60" s="32">
        <f>IF(OR($A60="",$B60=""),"",'MPTO_working_2-way'!E59)</f>
        <v>2.1218733677673955</v>
      </c>
      <c r="H60" s="30">
        <f>IF(OR($A60="",$B60=""),"",'OddsRatio_working_2-way'!M59)</f>
        <v>1.8911327886790064</v>
      </c>
      <c r="I60" s="30">
        <f>IF(OR($A60="",$B60=""),"",'OddsRatio_working_2-way'!N59)</f>
        <v>2.1221672153735645</v>
      </c>
      <c r="J60" s="30">
        <f>IF('Log_working_2-way'!$D59="","",A60^('Log_working_2-way'!$D59))</f>
        <v>1.8889866417645398</v>
      </c>
      <c r="K60" s="32">
        <f>IF('Log_working_2-way'!$D59="","",B60^('Log_working_2-way'!$D59))</f>
        <v>2.1248762951200719</v>
      </c>
      <c r="L60" s="37">
        <f t="shared" si="9"/>
        <v>0.52741514360313313</v>
      </c>
      <c r="M60" s="37">
        <f t="shared" si="10"/>
        <v>0.47258485639686681</v>
      </c>
      <c r="N60" s="38">
        <v>156</v>
      </c>
      <c r="O60" s="38">
        <f t="shared" si="11"/>
        <v>69.812154696132609</v>
      </c>
      <c r="P60" s="38">
        <f t="shared" si="12"/>
        <v>78.772277227722768</v>
      </c>
      <c r="Q60" s="38">
        <f t="shared" si="13"/>
        <v>77.227722772277232</v>
      </c>
      <c r="R60" s="38">
        <f t="shared" si="14"/>
        <v>86.187845303867405</v>
      </c>
      <c r="S60" s="39">
        <f t="shared" si="15"/>
        <v>-7.4155680761446234</v>
      </c>
      <c r="T60" s="39">
        <f t="shared" si="16"/>
        <v>-7.4155680761446376</v>
      </c>
      <c r="U60" t="s">
        <v>156</v>
      </c>
      <c r="V60" t="s">
        <v>161</v>
      </c>
      <c r="W60" t="s">
        <v>205</v>
      </c>
      <c r="X60" s="48" t="s">
        <v>300</v>
      </c>
      <c r="Y60" s="41"/>
    </row>
    <row r="61" spans="1:25" ht="15" x14ac:dyDescent="0.25">
      <c r="A61">
        <v>2.12</v>
      </c>
      <c r="B61">
        <v>1.76</v>
      </c>
      <c r="C61" s="29">
        <f t="shared" si="0"/>
        <v>3.9879931389365408E-2</v>
      </c>
      <c r="D61" s="30">
        <f>IF(OR($A61="",$B61=""),"",A61*'MPTO_working_2-way'!$G60)</f>
        <v>2.2045454545454546</v>
      </c>
      <c r="E61" s="32">
        <f>IF(OR($A61="",$B61=""),"",B61*'MPTO_working_2-way'!$G60)</f>
        <v>1.8301886792452831</v>
      </c>
      <c r="F61" s="30">
        <f>IF(OR($A61="",$B61=""),"",'MPTO_working_2-way'!D60)</f>
        <v>2.213573801613669</v>
      </c>
      <c r="G61" s="32">
        <f>IF(OR($A61="",$B61=""),"",'MPTO_working_2-way'!E60)</f>
        <v>1.8240125146656239</v>
      </c>
      <c r="H61" s="30">
        <f>IF(OR($A61="",$B61=""),"",'OddsRatio_working_2-way'!M60)</f>
        <v>2.2139539573337679</v>
      </c>
      <c r="I61" s="30">
        <f>IF(OR($A61="",$B61=""),"",'OddsRatio_working_2-way'!N60)</f>
        <v>1.8237544710479137</v>
      </c>
      <c r="J61" s="30">
        <f>IF('Log_working_2-way'!$D60="","",A61^('Log_working_2-way'!$D60))</f>
        <v>2.2181187217362539</v>
      </c>
      <c r="K61" s="32">
        <f>IF('Log_working_2-way'!$D60="","",B61^('Log_working_2-way'!$D60))</f>
        <v>1.8209380433579214</v>
      </c>
      <c r="L61" s="37">
        <f t="shared" si="9"/>
        <v>0.45360824742268041</v>
      </c>
      <c r="M61" s="37">
        <f t="shared" si="10"/>
        <v>0.54639175257731953</v>
      </c>
      <c r="N61" s="38">
        <v>157</v>
      </c>
      <c r="O61" s="38">
        <f t="shared" si="11"/>
        <v>82.943396226415103</v>
      </c>
      <c r="P61" s="38">
        <f t="shared" si="12"/>
        <v>67.795454545454547</v>
      </c>
      <c r="Q61" s="38">
        <f t="shared" si="13"/>
        <v>89.204545454545467</v>
      </c>
      <c r="R61" s="38">
        <f t="shared" si="14"/>
        <v>74.056603773584897</v>
      </c>
      <c r="S61" s="39">
        <f t="shared" si="15"/>
        <v>-6.261149228130364</v>
      </c>
      <c r="T61" s="39">
        <f t="shared" si="16"/>
        <v>-6.2611492281303498</v>
      </c>
      <c r="U61" t="s">
        <v>190</v>
      </c>
      <c r="V61" t="s">
        <v>173</v>
      </c>
      <c r="W61" t="s">
        <v>206</v>
      </c>
      <c r="X61" s="48" t="s">
        <v>300</v>
      </c>
      <c r="Y61" s="41"/>
    </row>
    <row r="62" spans="1:25" ht="15" x14ac:dyDescent="0.25">
      <c r="A62">
        <v>2.15</v>
      </c>
      <c r="B62">
        <v>1.74</v>
      </c>
      <c r="C62" s="29">
        <f t="shared" si="0"/>
        <v>3.9828922747928264E-2</v>
      </c>
      <c r="D62" s="30">
        <f>IF(OR($A62="",$B62=""),"",A62*'MPTO_working_2-way'!$G61)</f>
        <v>2.2356321839080455</v>
      </c>
      <c r="E62" s="32">
        <f>IF(OR($A62="",$B62=""),"",B62*'MPTO_working_2-way'!$G61)</f>
        <v>1.8093023255813951</v>
      </c>
      <c r="F62" s="30">
        <f>IF(OR($A62="",$B62=""),"",'MPTO_working_2-way'!D61)</f>
        <v>2.2461723206244368</v>
      </c>
      <c r="G62" s="32">
        <f>IF(OR($A62="",$B62=""),"",'MPTO_working_2-way'!E61)</f>
        <v>1.8024572392194651</v>
      </c>
      <c r="H62" s="30">
        <f>IF(OR($A62="",$B62=""),"",'OddsRatio_working_2-way'!M61)</f>
        <v>2.2466170438647359</v>
      </c>
      <c r="I62" s="30">
        <f>IF(OR($A62="",$B62=""),"",'OddsRatio_working_2-way'!N61)</f>
        <v>1.8021709673564388</v>
      </c>
      <c r="J62" s="30">
        <f>IF('Log_working_2-way'!$D61="","",A62^('Log_working_2-way'!$D61))</f>
        <v>2.2514857299538718</v>
      </c>
      <c r="K62" s="32">
        <f>IF('Log_working_2-way'!$D61="","",B62^('Log_working_2-way'!$D61))</f>
        <v>1.7990502616731108</v>
      </c>
      <c r="L62" s="37">
        <f t="shared" si="9"/>
        <v>0.44730077120822631</v>
      </c>
      <c r="M62" s="37">
        <f t="shared" si="10"/>
        <v>0.5526992287917738</v>
      </c>
      <c r="N62" s="38">
        <v>158</v>
      </c>
      <c r="O62" s="38">
        <f t="shared" si="11"/>
        <v>84.511627906976742</v>
      </c>
      <c r="P62" s="38">
        <f t="shared" si="12"/>
        <v>67.195402298850581</v>
      </c>
      <c r="Q62" s="38">
        <f t="shared" si="13"/>
        <v>90.804597701149419</v>
      </c>
      <c r="R62" s="38">
        <f t="shared" si="14"/>
        <v>73.488372093023258</v>
      </c>
      <c r="S62" s="39">
        <f t="shared" si="15"/>
        <v>-6.2929697941726772</v>
      </c>
      <c r="T62" s="39">
        <f t="shared" si="16"/>
        <v>-6.2929697941726772</v>
      </c>
      <c r="U62" t="s">
        <v>170</v>
      </c>
      <c r="V62" t="s">
        <v>172</v>
      </c>
      <c r="W62" t="s">
        <v>206</v>
      </c>
      <c r="X62" s="48" t="s">
        <v>300</v>
      </c>
      <c r="Y62" s="41"/>
    </row>
    <row r="63" spans="1:25" ht="15" x14ac:dyDescent="0.25">
      <c r="A63">
        <v>1.86</v>
      </c>
      <c r="B63">
        <v>2.0099999999999998</v>
      </c>
      <c r="C63" s="29">
        <f t="shared" si="0"/>
        <v>3.5146846413095734E-2</v>
      </c>
      <c r="D63" s="30">
        <f>IF(OR($A63="",$B63=""),"",A63*'MPTO_working_2-way'!$G62)</f>
        <v>1.9253731343283582</v>
      </c>
      <c r="E63" s="32">
        <f>IF(OR($A63="",$B63=""),"",B63*'MPTO_working_2-way'!$G62)</f>
        <v>2.0806451612903221</v>
      </c>
      <c r="F63" s="30">
        <f>IF(OR($A63="",$B63=""),"",'MPTO_working_2-way'!D62)</f>
        <v>1.9228514118191637</v>
      </c>
      <c r="G63" s="32">
        <f>IF(OR($A63="",$B63=""),"",'MPTO_working_2-way'!E62)</f>
        <v>2.0835980605249955</v>
      </c>
      <c r="H63" s="30">
        <f>IF(OR($A63="",$B63=""),"",'OddsRatio_working_2-way'!M62)</f>
        <v>1.9227595290837431</v>
      </c>
      <c r="I63" s="30">
        <f>IF(OR($A63="",$B63=""),"",'OddsRatio_working_2-way'!N62)</f>
        <v>2.0837059585750928</v>
      </c>
      <c r="J63" s="30">
        <f>IF('Log_working_2-way'!$D62="","",A63^('Log_working_2-way'!$D62))</f>
        <v>1.9216119729065091</v>
      </c>
      <c r="K63" s="32">
        <f>IF('Log_working_2-way'!$D62="","",B63^('Log_working_2-way'!$D62))</f>
        <v>2.0850553480183369</v>
      </c>
      <c r="L63" s="37">
        <f t="shared" si="9"/>
        <v>0.51937984496124034</v>
      </c>
      <c r="M63" s="37">
        <f t="shared" si="10"/>
        <v>0.48062015503875982</v>
      </c>
      <c r="N63" s="38">
        <v>159</v>
      </c>
      <c r="O63" s="38">
        <f t="shared" si="11"/>
        <v>73.516129032258064</v>
      </c>
      <c r="P63" s="38">
        <f t="shared" si="12"/>
        <v>79.895522388059703</v>
      </c>
      <c r="Q63" s="38">
        <f t="shared" si="13"/>
        <v>79.104477611940311</v>
      </c>
      <c r="R63" s="38">
        <f t="shared" si="14"/>
        <v>85.483870967741936</v>
      </c>
      <c r="S63" s="39">
        <f t="shared" si="15"/>
        <v>-5.588348579682247</v>
      </c>
      <c r="T63" s="39">
        <f t="shared" si="16"/>
        <v>-5.5883485796822328</v>
      </c>
      <c r="U63" t="s">
        <v>168</v>
      </c>
      <c r="V63" t="s">
        <v>174</v>
      </c>
      <c r="W63" t="s">
        <v>206</v>
      </c>
      <c r="X63" s="48" t="s">
        <v>300</v>
      </c>
      <c r="Y63" s="41"/>
    </row>
    <row r="64" spans="1:25" ht="15" x14ac:dyDescent="0.25">
      <c r="A64">
        <v>1.57</v>
      </c>
      <c r="B64">
        <v>2.5</v>
      </c>
      <c r="C64" s="29">
        <f t="shared" si="0"/>
        <v>3.6942675159235661E-2</v>
      </c>
      <c r="D64" s="30">
        <f>IF(OR($A64="",$B64=""),"",A64*'MPTO_working_2-way'!$G63)</f>
        <v>1.6280000000000001</v>
      </c>
      <c r="E64" s="32">
        <f>IF(OR($A64="",$B64=""),"",B64*'MPTO_working_2-way'!$G63)</f>
        <v>2.5923566878980893</v>
      </c>
      <c r="F64" s="30">
        <f>IF(OR($A64="",$B64=""),"",'MPTO_working_2-way'!D63)</f>
        <v>1.6168898043254378</v>
      </c>
      <c r="G64" s="32">
        <f>IF(OR($A64="",$B64=""),"",'MPTO_working_2-way'!E63)</f>
        <v>2.621035058430718</v>
      </c>
      <c r="H64" s="30">
        <f>IF(OR($A64="",$B64=""),"",'OddsRatio_working_2-way'!M63)</f>
        <v>1.6164414002968981</v>
      </c>
      <c r="I64" s="30">
        <f>IF(OR($A64="",$B64=""),"",'OddsRatio_working_2-way'!N63)</f>
        <v>2.6222142113076257</v>
      </c>
      <c r="J64" s="30">
        <f>IF('Log_working_2-way'!$D63="","",A64^('Log_working_2-way'!$D63))</f>
        <v>1.6113758926152844</v>
      </c>
      <c r="K64" s="32">
        <f>IF('Log_working_2-way'!$D63="","",B64^('Log_working_2-way'!$D63))</f>
        <v>2.6356549417120103</v>
      </c>
      <c r="L64" s="37">
        <f t="shared" si="9"/>
        <v>0.61425061425061422</v>
      </c>
      <c r="M64" s="37">
        <f t="shared" si="10"/>
        <v>0.38574938574938572</v>
      </c>
      <c r="N64" s="38">
        <v>160</v>
      </c>
      <c r="O64" s="38">
        <f t="shared" si="11"/>
        <v>58.089171974522301</v>
      </c>
      <c r="P64" s="38">
        <f t="shared" si="12"/>
        <v>96</v>
      </c>
      <c r="Q64" s="38">
        <f t="shared" si="13"/>
        <v>64</v>
      </c>
      <c r="R64" s="38">
        <f t="shared" si="14"/>
        <v>101.9108280254777</v>
      </c>
      <c r="S64" s="39">
        <f t="shared" si="15"/>
        <v>-5.9108280254776986</v>
      </c>
      <c r="T64" s="39">
        <f t="shared" si="16"/>
        <v>-5.9108280254776986</v>
      </c>
      <c r="U64" t="s">
        <v>164</v>
      </c>
      <c r="V64" t="s">
        <v>197</v>
      </c>
      <c r="W64" t="s">
        <v>206</v>
      </c>
      <c r="X64" s="48" t="s">
        <v>300</v>
      </c>
      <c r="Y64" s="41"/>
    </row>
    <row r="65" spans="1:25" ht="15" x14ac:dyDescent="0.25">
      <c r="A65">
        <v>2.15</v>
      </c>
      <c r="B65">
        <v>1.73</v>
      </c>
      <c r="C65" s="29">
        <f t="shared" si="0"/>
        <v>4.3150961150692391E-2</v>
      </c>
      <c r="D65" s="30">
        <f>IF(OR($A65="",$B65=""),"",A65*'MPTO_working_2-way'!$G64)</f>
        <v>2.2427745664739884</v>
      </c>
      <c r="E65" s="32">
        <f>IF(OR($A65="",$B65=""),"",B65*'MPTO_working_2-way'!$G64)</f>
        <v>1.8046511627906978</v>
      </c>
      <c r="F65" s="30">
        <f>IF(OR($A65="",$B65=""),"",'MPTO_working_2-way'!D64)</f>
        <v>2.2545840278830127</v>
      </c>
      <c r="G65" s="32">
        <f>IF(OR($A65="",$B65=""),"",'MPTO_working_2-way'!E64)</f>
        <v>1.7970769416596208</v>
      </c>
      <c r="H65" s="30">
        <f>IF(OR($A65="",$B65=""),"",'OddsRatio_working_2-way'!M64)</f>
        <v>2.2551264740070716</v>
      </c>
      <c r="I65" s="30">
        <f>IF(OR($A65="",$B65=""),"",'OddsRatio_working_2-way'!N64)</f>
        <v>1.7967324574131842</v>
      </c>
      <c r="J65" s="30">
        <f>IF('Log_working_2-way'!$D64="","",A65^('Log_working_2-way'!$D64))</f>
        <v>2.2606025771636125</v>
      </c>
      <c r="K65" s="32">
        <f>IF('Log_working_2-way'!$D64="","",B65^('Log_working_2-way'!$D64))</f>
        <v>1.7932714228219797</v>
      </c>
      <c r="L65" s="37">
        <f t="shared" si="9"/>
        <v>0.44587628865979384</v>
      </c>
      <c r="M65" s="37">
        <f t="shared" si="10"/>
        <v>0.5541237113402061</v>
      </c>
      <c r="N65" s="38">
        <v>161</v>
      </c>
      <c r="O65" s="38">
        <f t="shared" si="11"/>
        <v>86.11627906976743</v>
      </c>
      <c r="P65" s="38">
        <f t="shared" si="12"/>
        <v>67.936416184971094</v>
      </c>
      <c r="Q65" s="38">
        <f t="shared" si="13"/>
        <v>93.063583815028906</v>
      </c>
      <c r="R65" s="38">
        <f t="shared" si="14"/>
        <v>74.883720930232556</v>
      </c>
      <c r="S65" s="39">
        <f t="shared" si="15"/>
        <v>-6.9473047452614765</v>
      </c>
      <c r="T65" s="39">
        <f t="shared" si="16"/>
        <v>-6.9473047452614622</v>
      </c>
      <c r="U65" t="s">
        <v>176</v>
      </c>
      <c r="V65" t="s">
        <v>181</v>
      </c>
      <c r="W65" t="s">
        <v>207</v>
      </c>
      <c r="X65" s="48" t="s">
        <v>300</v>
      </c>
      <c r="Y65" s="41"/>
    </row>
    <row r="66" spans="1:25" ht="15" x14ac:dyDescent="0.25">
      <c r="A66">
        <v>2.4300000000000002</v>
      </c>
      <c r="B66">
        <v>1.58</v>
      </c>
      <c r="C66" s="29">
        <f t="shared" si="0"/>
        <v>4.4434026149919204E-2</v>
      </c>
      <c r="D66" s="30">
        <f>IF(OR($A66="",$B66=""),"",A66*'MPTO_working_2-way'!$G65)</f>
        <v>2.537974683544304</v>
      </c>
      <c r="E66" s="32">
        <f>IF(OR($A66="",$B66=""),"",B66*'MPTO_working_2-way'!$G65)</f>
        <v>1.6502057613168724</v>
      </c>
      <c r="F66" s="30">
        <f>IF(OR($A66="",$B66=""),"",'MPTO_working_2-way'!D65)</f>
        <v>2.5686759884926742</v>
      </c>
      <c r="G66" s="32">
        <f>IF(OR($A66="",$B66=""),"",'MPTO_working_2-way'!E65)</f>
        <v>1.6374802746620036</v>
      </c>
      <c r="H66" s="30">
        <f>IF(OR($A66="",$B66=""),"",'OddsRatio_working_2-way'!M65)</f>
        <v>2.5701965613830993</v>
      </c>
      <c r="I66" s="30">
        <f>IF(OR($A66="",$B66=""),"",'OddsRatio_working_2-way'!N65)</f>
        <v>1.636862940980558</v>
      </c>
      <c r="J66" s="30">
        <f>IF('Log_working_2-way'!$D65="","",A66^('Log_working_2-way'!$D65))</f>
        <v>2.5846851995954396</v>
      </c>
      <c r="K66" s="32">
        <f>IF('Log_working_2-way'!$D65="","",B66^('Log_working_2-way'!$D65))</f>
        <v>1.6310401587990264</v>
      </c>
      <c r="L66" s="37">
        <f t="shared" si="9"/>
        <v>0.3940149625935162</v>
      </c>
      <c r="M66" s="37">
        <f t="shared" si="10"/>
        <v>0.6059850374064838</v>
      </c>
      <c r="N66" s="38">
        <v>162</v>
      </c>
      <c r="O66" s="38">
        <f t="shared" si="11"/>
        <v>95.333333333333329</v>
      </c>
      <c r="P66" s="38">
        <f t="shared" si="12"/>
        <v>59.468354430379748</v>
      </c>
      <c r="Q66" s="38">
        <f t="shared" si="13"/>
        <v>102.53164556962024</v>
      </c>
      <c r="R66" s="38">
        <f t="shared" si="14"/>
        <v>66.666666666666657</v>
      </c>
      <c r="S66" s="39">
        <f t="shared" si="15"/>
        <v>-7.1983122362869096</v>
      </c>
      <c r="T66" s="39">
        <f t="shared" si="16"/>
        <v>-7.1983122362869096</v>
      </c>
      <c r="U66" t="s">
        <v>186</v>
      </c>
      <c r="V66" t="s">
        <v>195</v>
      </c>
      <c r="W66" t="s">
        <v>207</v>
      </c>
      <c r="X66" s="48" t="s">
        <v>300</v>
      </c>
      <c r="Y66" s="41"/>
    </row>
    <row r="67" spans="1:25" ht="15" x14ac:dyDescent="0.25">
      <c r="A67">
        <v>1.95</v>
      </c>
      <c r="B67">
        <v>1.9</v>
      </c>
      <c r="C67" s="29">
        <f t="shared" ref="C67:C113" si="17">IF(OR($A67="",$B67=""),"",(1/A67)+(1/B67)-1)</f>
        <v>3.9136302294197067E-2</v>
      </c>
      <c r="D67" s="30">
        <f>IF(OR($A67="",$B67=""),"",A67*'MPTO_working_2-way'!$G66)</f>
        <v>2.0263157894736841</v>
      </c>
      <c r="E67" s="32">
        <f>IF(OR($A67="",$B67=""),"",B67*'MPTO_working_2-way'!$G66)</f>
        <v>1.9743589743589742</v>
      </c>
      <c r="F67" s="30">
        <f>IF(OR($A67="",$B67=""),"",'MPTO_working_2-way'!D66)</f>
        <v>2.027359781121751</v>
      </c>
      <c r="G67" s="32">
        <f>IF(OR($A67="",$B67=""),"",'MPTO_working_2-way'!E66)</f>
        <v>1.9733688415446073</v>
      </c>
      <c r="H67" s="30">
        <f>IF(OR($A67="",$B67=""),"",'OddsRatio_working_2-way'!M66)</f>
        <v>2.0274023338281628</v>
      </c>
      <c r="I67" s="30">
        <f>IF(OR($A67="",$B67=""),"",'OddsRatio_working_2-way'!N66)</f>
        <v>1.9733285267845753</v>
      </c>
      <c r="J67" s="30">
        <f>IF('Log_working_2-way'!$D66="","",A67^('Log_working_2-way'!$D66))</f>
        <v>2.02788027389437</v>
      </c>
      <c r="K67" s="32">
        <f>IF('Log_working_2-way'!$D66="","",B67^('Log_working_2-way'!$D66))</f>
        <v>1.9728759519930477</v>
      </c>
      <c r="L67" s="37">
        <f t="shared" si="9"/>
        <v>0.49350649350649356</v>
      </c>
      <c r="M67" s="37">
        <f t="shared" si="10"/>
        <v>0.50649350649350655</v>
      </c>
      <c r="N67" s="38">
        <v>163</v>
      </c>
      <c r="O67" s="38">
        <f t="shared" si="11"/>
        <v>79.410256410256409</v>
      </c>
      <c r="P67" s="38">
        <f t="shared" si="12"/>
        <v>77.210526315789465</v>
      </c>
      <c r="Q67" s="38">
        <f t="shared" si="13"/>
        <v>85.78947368421052</v>
      </c>
      <c r="R67" s="38">
        <f t="shared" si="14"/>
        <v>83.589743589743605</v>
      </c>
      <c r="S67" s="39">
        <f t="shared" si="15"/>
        <v>-6.3792172739541115</v>
      </c>
      <c r="T67" s="39">
        <f t="shared" si="16"/>
        <v>-6.37921727395414</v>
      </c>
      <c r="U67" t="s">
        <v>177</v>
      </c>
      <c r="V67" t="s">
        <v>201</v>
      </c>
      <c r="W67" t="s">
        <v>207</v>
      </c>
      <c r="X67" s="48" t="s">
        <v>300</v>
      </c>
      <c r="Y67" s="41"/>
    </row>
    <row r="68" spans="1:25" ht="15" x14ac:dyDescent="0.25">
      <c r="A68">
        <v>2.34</v>
      </c>
      <c r="B68">
        <v>1.63</v>
      </c>
      <c r="C68" s="29">
        <f t="shared" si="17"/>
        <v>4.0847359865764821E-2</v>
      </c>
      <c r="D68" s="30">
        <f>IF(OR($A68="",$B68=""),"",A68*'MPTO_working_2-way'!$G67)</f>
        <v>2.4355828220858897</v>
      </c>
      <c r="E68" s="32">
        <f>IF(OR($A68="",$B68=""),"",B68*'MPTO_working_2-way'!$G67)</f>
        <v>1.6965811965811965</v>
      </c>
      <c r="F68" s="30">
        <f>IF(OR($A68="",$B68=""),"",'MPTO_working_2-way'!D67)</f>
        <v>2.4574447522711167</v>
      </c>
      <c r="G68" s="32">
        <f>IF(OR($A68="",$B68=""),"",'MPTO_working_2-way'!E67)</f>
        <v>1.6861323548914724</v>
      </c>
      <c r="H68" s="30">
        <f>IF(OR($A68="",$B68=""),"",'OddsRatio_working_2-way'!M67)</f>
        <v>2.4584183648679576</v>
      </c>
      <c r="I68" s="30">
        <f>IF(OR($A68="",$B68=""),"",'OddsRatio_working_2-way'!N67)</f>
        <v>1.6856743058707564</v>
      </c>
      <c r="J68" s="30">
        <f>IF('Log_working_2-way'!$D67="","",A68^('Log_working_2-way'!$D67))</f>
        <v>2.4686297213280377</v>
      </c>
      <c r="K68" s="32">
        <f>IF('Log_working_2-way'!$D67="","",B68^('Log_working_2-way'!$D67))</f>
        <v>1.6809068245571044</v>
      </c>
      <c r="L68" s="37">
        <f t="shared" si="9"/>
        <v>0.41057934508816119</v>
      </c>
      <c r="M68" s="37">
        <f t="shared" si="10"/>
        <v>0.58942065491183881</v>
      </c>
      <c r="N68" s="38">
        <v>164</v>
      </c>
      <c r="O68" s="38">
        <f t="shared" si="11"/>
        <v>93.914529914529922</v>
      </c>
      <c r="P68" s="38">
        <f t="shared" si="12"/>
        <v>63.386503067484661</v>
      </c>
      <c r="Q68" s="38">
        <f t="shared" si="13"/>
        <v>100.61349693251535</v>
      </c>
      <c r="R68" s="38">
        <f t="shared" si="14"/>
        <v>70.085470085470092</v>
      </c>
      <c r="S68" s="39">
        <f t="shared" si="15"/>
        <v>-6.6989670179854244</v>
      </c>
      <c r="T68" s="39">
        <f t="shared" si="16"/>
        <v>-6.6989670179854315</v>
      </c>
      <c r="U68" t="s">
        <v>178</v>
      </c>
      <c r="V68" t="s">
        <v>204</v>
      </c>
      <c r="W68" t="s">
        <v>207</v>
      </c>
      <c r="X68" s="48" t="s">
        <v>300</v>
      </c>
      <c r="Y68" s="41"/>
    </row>
    <row r="69" spans="1:25" ht="15" x14ac:dyDescent="0.25">
      <c r="A69">
        <v>1.88</v>
      </c>
      <c r="B69">
        <v>2.0099999999999998</v>
      </c>
      <c r="C69" s="29">
        <f t="shared" si="17"/>
        <v>2.9427331427966497E-2</v>
      </c>
      <c r="D69" s="30">
        <f>IF(OR($A69="",$B69=""),"",A69*'MPTO_working_2-way'!$G68)</f>
        <v>1.9353233830845769</v>
      </c>
      <c r="E69" s="32">
        <f>IF(OR($A69="",$B69=""),"",B69*'MPTO_working_2-way'!$G68)</f>
        <v>2.0691489361702122</v>
      </c>
      <c r="F69" s="30">
        <f>IF(OR($A69="",$B69=""),"",'MPTO_working_2-way'!D68)</f>
        <v>1.9334834220221038</v>
      </c>
      <c r="G69" s="32">
        <f>IF(OR($A69="",$B69=""),"",'MPTO_working_2-way'!E68)</f>
        <v>2.0712563034422273</v>
      </c>
      <c r="H69" s="30">
        <f>IF(OR($A69="",$B69=""),"",'OddsRatio_working_2-way'!M68)</f>
        <v>1.9334276237142709</v>
      </c>
      <c r="I69" s="30">
        <f>IF(OR($A69="",$B69=""),"",'OddsRatio_working_2-way'!N68)</f>
        <v>2.0713203408538785</v>
      </c>
      <c r="J69" s="30">
        <f>IF('Log_working_2-way'!$D68="","",A69^('Log_working_2-way'!$D68))</f>
        <v>1.9325939690668699</v>
      </c>
      <c r="K69" s="32">
        <f>IF('Log_working_2-way'!$D68="","",B69^('Log_working_2-way'!$D68))</f>
        <v>2.0722780043286777</v>
      </c>
      <c r="L69" s="37">
        <f t="shared" ref="L69:L113" si="18">(1/D69)</f>
        <v>0.5167095115681235</v>
      </c>
      <c r="M69" s="37">
        <f t="shared" ref="M69:M113" si="19">(1/E69)</f>
        <v>0.48329048843187672</v>
      </c>
      <c r="N69" s="38">
        <v>165</v>
      </c>
      <c r="O69" s="38">
        <f t="shared" ref="O69:O113" si="20">(1/A69)*((N69*A69)-N69)</f>
        <v>77.234042553191486</v>
      </c>
      <c r="P69" s="38">
        <f t="shared" ref="P69:P113" si="21">(1/B69)*((N69*B69)-N69)</f>
        <v>82.910447761194035</v>
      </c>
      <c r="Q69" s="38">
        <f t="shared" ref="Q69:Q113" si="22">(1/B69)*N69</f>
        <v>82.089552238805979</v>
      </c>
      <c r="R69" s="38">
        <f t="shared" ref="R69:R113" si="23">(1/A69)*N69</f>
        <v>87.765957446808514</v>
      </c>
      <c r="S69" s="39">
        <f t="shared" ref="S69:S113" si="24">O69-Q69</f>
        <v>-4.8555096856144928</v>
      </c>
      <c r="T69" s="39">
        <f t="shared" ref="T69:T113" si="25">P69-R69</f>
        <v>-4.8555096856144786</v>
      </c>
      <c r="U69" t="s">
        <v>243</v>
      </c>
      <c r="V69" t="s">
        <v>244</v>
      </c>
      <c r="W69" t="s">
        <v>305</v>
      </c>
      <c r="X69" s="48" t="s">
        <v>300</v>
      </c>
      <c r="Y69" s="41"/>
    </row>
    <row r="70" spans="1:25" ht="15" x14ac:dyDescent="0.25">
      <c r="A70">
        <v>1.85</v>
      </c>
      <c r="B70">
        <v>2.04</v>
      </c>
      <c r="C70" s="29">
        <f t="shared" si="17"/>
        <v>3.0736618971912932E-2</v>
      </c>
      <c r="D70" s="30">
        <f>IF(OR($A70="",$B70=""),"",A70*'MPTO_working_2-way'!$G69)</f>
        <v>1.9068627450980391</v>
      </c>
      <c r="E70" s="32">
        <f>IF(OR($A70="",$B70=""),"",B70*'MPTO_working_2-way'!$G69)</f>
        <v>2.1027027027027025</v>
      </c>
      <c r="F70" s="30">
        <f>IF(OR($A70="",$B70=""),"",'MPTO_working_2-way'!D69)</f>
        <v>1.9041372351160444</v>
      </c>
      <c r="G70" s="32">
        <f>IF(OR($A70="",$B70=""),"",'MPTO_working_2-way'!E69)</f>
        <v>2.1060267857142851</v>
      </c>
      <c r="H70" s="30">
        <f>IF(OR($A70="",$B70=""),"",'OddsRatio_working_2-way'!M69)</f>
        <v>1.904050713349474</v>
      </c>
      <c r="I70" s="30">
        <f>IF(OR($A70="",$B70=""),"",'OddsRatio_working_2-way'!N69)</f>
        <v>2.1061326375099441</v>
      </c>
      <c r="J70" s="30">
        <f>IF('Log_working_2-way'!$D69="","",A70^('Log_working_2-way'!$D69))</f>
        <v>1.9028150891340896</v>
      </c>
      <c r="K70" s="32">
        <f>IF('Log_working_2-way'!$D69="","",B70^('Log_working_2-way'!$D69))</f>
        <v>2.1076465292124213</v>
      </c>
      <c r="L70" s="37">
        <f t="shared" si="18"/>
        <v>0.52442159383033427</v>
      </c>
      <c r="M70" s="37">
        <f t="shared" si="19"/>
        <v>0.47557840616966585</v>
      </c>
      <c r="N70" s="38">
        <v>166</v>
      </c>
      <c r="O70" s="38">
        <f t="shared" si="20"/>
        <v>76.270270270270274</v>
      </c>
      <c r="P70" s="38">
        <f t="shared" si="21"/>
        <v>84.62745098039214</v>
      </c>
      <c r="Q70" s="38">
        <f t="shared" si="22"/>
        <v>81.372549019607845</v>
      </c>
      <c r="R70" s="38">
        <f t="shared" si="23"/>
        <v>89.729729729729712</v>
      </c>
      <c r="S70" s="39">
        <f t="shared" si="24"/>
        <v>-5.1022787493375716</v>
      </c>
      <c r="T70" s="39">
        <f t="shared" si="25"/>
        <v>-5.1022787493375716</v>
      </c>
      <c r="U70" t="s">
        <v>245</v>
      </c>
      <c r="V70" t="s">
        <v>246</v>
      </c>
      <c r="W70" t="s">
        <v>305</v>
      </c>
      <c r="X70" s="48" t="s">
        <v>300</v>
      </c>
      <c r="Y70" s="41"/>
    </row>
    <row r="71" spans="1:25" ht="15" x14ac:dyDescent="0.25">
      <c r="A71">
        <v>1.81</v>
      </c>
      <c r="B71">
        <v>2.08</v>
      </c>
      <c r="C71" s="29">
        <f t="shared" si="17"/>
        <v>3.3255418614534626E-2</v>
      </c>
      <c r="D71" s="30">
        <f>IF(OR($A71="",$B71=""),"",A71*'MPTO_working_2-way'!$G70)</f>
        <v>1.8701923076923077</v>
      </c>
      <c r="E71" s="32">
        <f>IF(OR($A71="",$B71=""),"",B71*'MPTO_working_2-way'!$G70)</f>
        <v>2.1491712707182322</v>
      </c>
      <c r="F71" s="30">
        <f>IF(OR($A71="",$B71=""),"",'MPTO_working_2-way'!D70)</f>
        <v>1.8661643699811639</v>
      </c>
      <c r="G71" s="32">
        <f>IF(OR($A71="",$B71=""),"",'MPTO_working_2-way'!E70)</f>
        <v>2.1545152798443401</v>
      </c>
      <c r="H71" s="30">
        <f>IF(OR($A71="",$B71=""),"",'OddsRatio_working_2-way'!M70)</f>
        <v>1.8660254037844384</v>
      </c>
      <c r="I71" s="30">
        <f>IF(OR($A71="",$B71=""),"",'OddsRatio_working_2-way'!N70)</f>
        <v>2.1547005383792519</v>
      </c>
      <c r="J71" s="30">
        <f>IF('Log_working_2-way'!$D70="","",A71^('Log_working_2-way'!$D70))</f>
        <v>1.8641966683390954</v>
      </c>
      <c r="K71" s="32">
        <f>IF('Log_working_2-way'!$D70="","",B71^('Log_working_2-way'!$D70))</f>
        <v>2.1571440120474694</v>
      </c>
      <c r="L71" s="37">
        <f t="shared" si="18"/>
        <v>0.53470437017994854</v>
      </c>
      <c r="M71" s="37">
        <f t="shared" si="19"/>
        <v>0.46529562982005135</v>
      </c>
      <c r="N71" s="38">
        <v>167</v>
      </c>
      <c r="O71" s="38">
        <f t="shared" si="20"/>
        <v>74.734806629834253</v>
      </c>
      <c r="P71" s="38">
        <f t="shared" si="21"/>
        <v>86.711538461538467</v>
      </c>
      <c r="Q71" s="38">
        <f t="shared" si="22"/>
        <v>80.288461538461533</v>
      </c>
      <c r="R71" s="38">
        <f t="shared" si="23"/>
        <v>92.265193370165747</v>
      </c>
      <c r="S71" s="39">
        <f t="shared" si="24"/>
        <v>-5.55365490862728</v>
      </c>
      <c r="T71" s="39">
        <f t="shared" si="25"/>
        <v>-5.55365490862728</v>
      </c>
      <c r="U71" t="s">
        <v>247</v>
      </c>
      <c r="V71" t="s">
        <v>248</v>
      </c>
      <c r="W71" t="s">
        <v>305</v>
      </c>
      <c r="X71" s="48" t="s">
        <v>300</v>
      </c>
      <c r="Y71" s="41"/>
    </row>
    <row r="72" spans="1:25" ht="15" x14ac:dyDescent="0.25">
      <c r="A72">
        <v>1.92</v>
      </c>
      <c r="B72">
        <v>1.97</v>
      </c>
      <c r="C72" s="29">
        <f t="shared" si="17"/>
        <v>2.844754653130277E-2</v>
      </c>
      <c r="D72" s="30">
        <f>IF(OR($A72="",$B72=""),"",A72*'MPTO_working_2-way'!$G71)</f>
        <v>1.9746192893401013</v>
      </c>
      <c r="E72" s="32">
        <f>IF(OR($A72="",$B72=""),"",B72*'MPTO_working_2-way'!$G71)</f>
        <v>2.0260416666666665</v>
      </c>
      <c r="F72" s="30">
        <f>IF(OR($A72="",$B72=""),"",'MPTO_working_2-way'!D71)</f>
        <v>1.9739066903246005</v>
      </c>
      <c r="G72" s="32">
        <f>IF(OR($A72="",$B72=""),"",'MPTO_working_2-way'!E71)</f>
        <v>2.0267924123888115</v>
      </c>
      <c r="H72" s="30">
        <f>IF(OR($A72="",$B72=""),"",'OddsRatio_working_2-way'!M71)</f>
        <v>1.9738858291644976</v>
      </c>
      <c r="I72" s="30">
        <f>IF(OR($A72="",$B72=""),"",'OddsRatio_working_2-way'!N71)</f>
        <v>2.0268144068364817</v>
      </c>
      <c r="J72" s="30">
        <f>IF('Log_working_2-way'!$D71="","",A72^('Log_working_2-way'!$D71))</f>
        <v>1.9735629954505829</v>
      </c>
      <c r="K72" s="32">
        <f>IF('Log_working_2-way'!$D71="","",B72^('Log_working_2-way'!$D71))</f>
        <v>2.0271548987306875</v>
      </c>
      <c r="L72" s="37">
        <f t="shared" si="18"/>
        <v>0.50642673521850901</v>
      </c>
      <c r="M72" s="37">
        <f t="shared" si="19"/>
        <v>0.49357326478149105</v>
      </c>
      <c r="N72" s="38">
        <v>168</v>
      </c>
      <c r="O72" s="38">
        <f t="shared" si="20"/>
        <v>80.5</v>
      </c>
      <c r="P72" s="38">
        <f t="shared" si="21"/>
        <v>82.720812182741099</v>
      </c>
      <c r="Q72" s="38">
        <f t="shared" si="22"/>
        <v>85.279187817258872</v>
      </c>
      <c r="R72" s="38">
        <f t="shared" si="23"/>
        <v>87.5</v>
      </c>
      <c r="S72" s="39">
        <f t="shared" si="24"/>
        <v>-4.7791878172588724</v>
      </c>
      <c r="T72" s="39">
        <f t="shared" si="25"/>
        <v>-4.7791878172589008</v>
      </c>
      <c r="U72" t="s">
        <v>249</v>
      </c>
      <c r="V72" t="s">
        <v>250</v>
      </c>
      <c r="W72" t="s">
        <v>305</v>
      </c>
      <c r="X72" s="48" t="s">
        <v>300</v>
      </c>
      <c r="Y72" s="41"/>
    </row>
    <row r="73" spans="1:25" ht="15" x14ac:dyDescent="0.25">
      <c r="A73">
        <v>1.79</v>
      </c>
      <c r="B73">
        <v>2.12</v>
      </c>
      <c r="C73" s="29">
        <f t="shared" si="17"/>
        <v>3.0357331084642114E-2</v>
      </c>
      <c r="D73" s="30">
        <f>IF(OR($A73="",$B73=""),"",A73*'MPTO_working_2-way'!$G72)</f>
        <v>1.8443396226415094</v>
      </c>
      <c r="E73" s="32">
        <f>IF(OR($A73="",$B73=""),"",B73*'MPTO_working_2-way'!$G72)</f>
        <v>2.1843575418994412</v>
      </c>
      <c r="F73" s="30">
        <f>IF(OR($A73="",$B73=""),"",'MPTO_working_2-way'!D72)</f>
        <v>1.8399922420480992</v>
      </c>
      <c r="G73" s="32">
        <f>IF(OR($A73="",$B73=""),"",'MPTO_working_2-way'!E72)</f>
        <v>2.1904871854075272</v>
      </c>
      <c r="H73" s="30">
        <f>IF(OR($A73="",$B73=""),"",'OddsRatio_working_2-way'!M72)</f>
        <v>1.8398554297360612</v>
      </c>
      <c r="I73" s="30">
        <f>IF(OR($A73="",$B73=""),"",'OddsRatio_working_2-way'!N72)</f>
        <v>2.1906811155751749</v>
      </c>
      <c r="J73" s="30">
        <f>IF('Log_working_2-way'!$D72="","",A73^('Log_working_2-way'!$D72))</f>
        <v>1.8378863083703576</v>
      </c>
      <c r="K73" s="32">
        <f>IF('Log_working_2-way'!$D72="","",B73^('Log_working_2-way'!$D72))</f>
        <v>2.1934793420182777</v>
      </c>
      <c r="L73" s="37">
        <f t="shared" si="18"/>
        <v>0.5421994884910486</v>
      </c>
      <c r="M73" s="37">
        <f t="shared" si="19"/>
        <v>0.45780051150895146</v>
      </c>
      <c r="N73" s="38">
        <v>169</v>
      </c>
      <c r="O73" s="38">
        <f t="shared" si="20"/>
        <v>74.586592178770942</v>
      </c>
      <c r="P73" s="38">
        <f t="shared" si="21"/>
        <v>89.28301886792454</v>
      </c>
      <c r="Q73" s="38">
        <f t="shared" si="22"/>
        <v>79.71698113207546</v>
      </c>
      <c r="R73" s="38">
        <f t="shared" si="23"/>
        <v>94.413407821229043</v>
      </c>
      <c r="S73" s="39">
        <f t="shared" si="24"/>
        <v>-5.1303889533045179</v>
      </c>
      <c r="T73" s="39">
        <f t="shared" si="25"/>
        <v>-5.1303889533045037</v>
      </c>
      <c r="U73" t="s">
        <v>251</v>
      </c>
      <c r="V73" t="s">
        <v>252</v>
      </c>
      <c r="W73" t="s">
        <v>303</v>
      </c>
      <c r="X73" s="48" t="s">
        <v>301</v>
      </c>
      <c r="Y73" s="41"/>
    </row>
    <row r="74" spans="1:25" ht="15" x14ac:dyDescent="0.25">
      <c r="A74">
        <v>2.0099999999999998</v>
      </c>
      <c r="B74">
        <v>1.9</v>
      </c>
      <c r="C74" s="29">
        <f t="shared" si="17"/>
        <v>2.3828227284629522E-2</v>
      </c>
      <c r="D74" s="30">
        <f>IF(OR($A74="",$B74=""),"",A74*'MPTO_working_2-way'!$G73)</f>
        <v>2.0578947368421052</v>
      </c>
      <c r="E74" s="32">
        <f>IF(OR($A74="",$B74=""),"",B74*'MPTO_working_2-way'!$G73)</f>
        <v>1.9452736318407959</v>
      </c>
      <c r="F74" s="30">
        <f>IF(OR($A74="",$B74=""),"",'MPTO_working_2-way'!D73)</f>
        <v>2.05931517929361</v>
      </c>
      <c r="G74" s="32">
        <f>IF(OR($A74="",$B74=""),"",'MPTO_working_2-way'!E73)</f>
        <v>1.9440061084245355</v>
      </c>
      <c r="H74" s="30">
        <f>IF(OR($A74="",$B74=""),"",'OddsRatio_working_2-way'!M73)</f>
        <v>2.0593499054713802</v>
      </c>
      <c r="I74" s="30">
        <f>IF(OR($A74="",$B74=""),"",'OddsRatio_working_2-way'!N73)</f>
        <v>1.9439751632913294</v>
      </c>
      <c r="J74" s="30">
        <f>IF('Log_working_2-way'!$D73="","",A74^('Log_working_2-way'!$D73))</f>
        <v>2.0599919987911819</v>
      </c>
      <c r="K74" s="32">
        <f>IF('Log_working_2-way'!$D73="","",B74^('Log_working_2-way'!$D73))</f>
        <v>1.9434033475162076</v>
      </c>
      <c r="L74" s="37">
        <f t="shared" si="18"/>
        <v>0.48593350383631717</v>
      </c>
      <c r="M74" s="37">
        <f t="shared" si="19"/>
        <v>0.51406649616368294</v>
      </c>
      <c r="N74" s="38">
        <v>170</v>
      </c>
      <c r="O74" s="38">
        <f t="shared" si="20"/>
        <v>85.422885572139307</v>
      </c>
      <c r="P74" s="38">
        <f t="shared" si="21"/>
        <v>80.526315789473685</v>
      </c>
      <c r="Q74" s="38">
        <f t="shared" si="22"/>
        <v>89.473684210526315</v>
      </c>
      <c r="R74" s="38">
        <f t="shared" si="23"/>
        <v>84.577114427860707</v>
      </c>
      <c r="S74" s="39">
        <f t="shared" si="24"/>
        <v>-4.0507986383870076</v>
      </c>
      <c r="T74" s="39">
        <f t="shared" si="25"/>
        <v>-4.0507986383870218</v>
      </c>
      <c r="U74" t="s">
        <v>253</v>
      </c>
      <c r="V74" t="s">
        <v>254</v>
      </c>
      <c r="W74" t="s">
        <v>303</v>
      </c>
      <c r="X74" s="48" t="s">
        <v>301</v>
      </c>
      <c r="Y74" s="41"/>
    </row>
    <row r="75" spans="1:25" ht="15" x14ac:dyDescent="0.25">
      <c r="A75">
        <v>1.97</v>
      </c>
      <c r="B75">
        <v>1.93</v>
      </c>
      <c r="C75" s="29">
        <f t="shared" si="17"/>
        <v>2.5748928223876311E-2</v>
      </c>
      <c r="D75" s="30">
        <f>IF(OR($A75="",$B75=""),"",A75*'MPTO_working_2-way'!$G74)</f>
        <v>2.0207253886010363</v>
      </c>
      <c r="E75" s="32">
        <f>IF(OR($A75="",$B75=""),"",B75*'MPTO_working_2-way'!$G74)</f>
        <v>1.9796954314720812</v>
      </c>
      <c r="F75" s="30">
        <f>IF(OR($A75="",$B75=""),"",'MPTO_working_2-way'!D74)</f>
        <v>2.0212647191728026</v>
      </c>
      <c r="G75" s="32">
        <f>IF(OR($A75="",$B75=""),"",'MPTO_working_2-way'!E74)</f>
        <v>1.9791780536685666</v>
      </c>
      <c r="H75" s="30">
        <f>IF(OR($A75="",$B75=""),"",'OddsRatio_working_2-way'!M74)</f>
        <v>2.021278978873144</v>
      </c>
      <c r="I75" s="30">
        <f>IF(OR($A75="",$B75=""),"",'OddsRatio_working_2-way'!N74)</f>
        <v>1.9791643818062103</v>
      </c>
      <c r="J75" s="30">
        <f>IF('Log_working_2-way'!$D74="","",A75^('Log_working_2-way'!$D74))</f>
        <v>2.0215229873993761</v>
      </c>
      <c r="K75" s="32">
        <f>IF('Log_working_2-way'!$D74="","",B75^('Log_working_2-way'!$D74))</f>
        <v>1.9789304913693861</v>
      </c>
      <c r="L75" s="37">
        <f t="shared" si="18"/>
        <v>0.49487179487179483</v>
      </c>
      <c r="M75" s="37">
        <f t="shared" si="19"/>
        <v>0.50512820512820511</v>
      </c>
      <c r="N75" s="38">
        <v>171</v>
      </c>
      <c r="O75" s="38">
        <f t="shared" si="20"/>
        <v>84.197969543147209</v>
      </c>
      <c r="P75" s="38">
        <f t="shared" si="21"/>
        <v>82.398963730569946</v>
      </c>
      <c r="Q75" s="38">
        <f t="shared" si="22"/>
        <v>88.601036269430068</v>
      </c>
      <c r="R75" s="38">
        <f t="shared" si="23"/>
        <v>86.802030456852791</v>
      </c>
      <c r="S75" s="39">
        <f t="shared" si="24"/>
        <v>-4.4030667262828587</v>
      </c>
      <c r="T75" s="39">
        <f t="shared" si="25"/>
        <v>-4.4030667262828445</v>
      </c>
      <c r="U75" t="s">
        <v>255</v>
      </c>
      <c r="V75" t="s">
        <v>256</v>
      </c>
      <c r="W75" t="s">
        <v>304</v>
      </c>
      <c r="X75" s="48" t="s">
        <v>301</v>
      </c>
      <c r="Y75" s="41"/>
    </row>
    <row r="76" spans="1:25" ht="15" x14ac:dyDescent="0.25">
      <c r="A76">
        <v>2.57</v>
      </c>
      <c r="B76">
        <v>1.56</v>
      </c>
      <c r="C76" s="29">
        <f t="shared" si="17"/>
        <v>3.0130699391399673E-2</v>
      </c>
      <c r="D76" s="30">
        <f>IF(OR($A76="",$B76=""),"",A76*'MPTO_working_2-way'!$G75)</f>
        <v>2.6474358974358969</v>
      </c>
      <c r="E76" s="32">
        <f>IF(OR($A76="",$B76=""),"",B76*'MPTO_working_2-way'!$G75)</f>
        <v>1.6070038910505835</v>
      </c>
      <c r="F76" s="30">
        <f>IF(OR($A76="",$B76=""),"",'MPTO_working_2-way'!D75)</f>
        <v>2.6735129367831414</v>
      </c>
      <c r="G76" s="32">
        <f>IF(OR($A76="",$B76=""),"",'MPTO_working_2-way'!E75)</f>
        <v>1.597545425565827</v>
      </c>
      <c r="H76" s="30">
        <f>IF(OR($A76="",$B76=""),"",'OddsRatio_working_2-way'!M75)</f>
        <v>2.6743868813901486</v>
      </c>
      <c r="I76" s="30">
        <f>IF(OR($A76="",$B76=""),"",'OddsRatio_working_2-way'!N75)</f>
        <v>1.5972335373111359</v>
      </c>
      <c r="J76" s="30">
        <f>IF('Log_working_2-way'!$D75="","",A76^('Log_working_2-way'!$D75))</f>
        <v>2.6865304227890037</v>
      </c>
      <c r="K76" s="32">
        <f>IF('Log_working_2-way'!$D75="","",B76^('Log_working_2-way'!$D75))</f>
        <v>1.5929332708663844</v>
      </c>
      <c r="L76" s="37">
        <f t="shared" si="18"/>
        <v>0.37772397094430998</v>
      </c>
      <c r="M76" s="37">
        <f t="shared" si="19"/>
        <v>0.62227602905569013</v>
      </c>
      <c r="N76" s="38">
        <v>172</v>
      </c>
      <c r="O76" s="38">
        <f t="shared" si="20"/>
        <v>105.07392996108948</v>
      </c>
      <c r="P76" s="38">
        <f t="shared" si="21"/>
        <v>61.74358974358973</v>
      </c>
      <c r="Q76" s="38">
        <f t="shared" si="22"/>
        <v>110.25641025641025</v>
      </c>
      <c r="R76" s="38">
        <f t="shared" si="23"/>
        <v>66.92607003891051</v>
      </c>
      <c r="S76" s="39">
        <f t="shared" si="24"/>
        <v>-5.1824802953207723</v>
      </c>
      <c r="T76" s="39">
        <f t="shared" si="25"/>
        <v>-5.1824802953207794</v>
      </c>
      <c r="U76" t="s">
        <v>257</v>
      </c>
      <c r="V76" t="s">
        <v>258</v>
      </c>
      <c r="W76" t="s">
        <v>304</v>
      </c>
      <c r="X76" s="48" t="s">
        <v>301</v>
      </c>
      <c r="Y76" s="41"/>
    </row>
    <row r="77" spans="1:25" ht="15" x14ac:dyDescent="0.25">
      <c r="A77">
        <v>1.95</v>
      </c>
      <c r="B77">
        <v>1.95</v>
      </c>
      <c r="C77" s="29">
        <f t="shared" si="17"/>
        <v>2.5641025641025772E-2</v>
      </c>
      <c r="D77" s="30">
        <f>IF(OR($A77="",$B77=""),"",A77*'MPTO_working_2-way'!$G76)</f>
        <v>2</v>
      </c>
      <c r="E77" s="32">
        <f>IF(OR($A77="",$B77=""),"",B77*'MPTO_working_2-way'!$G76)</f>
        <v>2</v>
      </c>
      <c r="F77" s="30">
        <f>IF(OR($A77="",$B77=""),"",'MPTO_working_2-way'!D76)</f>
        <v>2.0000000000000004</v>
      </c>
      <c r="G77" s="32">
        <f>IF(OR($A77="",$B77=""),"",'MPTO_working_2-way'!E76)</f>
        <v>2.0000000000000004</v>
      </c>
      <c r="H77" s="30">
        <f>IF(OR($A77="",$B77=""),"",'OddsRatio_working_2-way'!M76)</f>
        <v>2.0000000000000004</v>
      </c>
      <c r="I77" s="30">
        <f>IF(OR($A77="",$B77=""),"",'OddsRatio_working_2-way'!N76)</f>
        <v>2.0000000000000004</v>
      </c>
      <c r="J77" s="30">
        <f>IF('Log_working_2-way'!$D76="","",A77^('Log_working_2-way'!$D76))</f>
        <v>1.9999999999999976</v>
      </c>
      <c r="K77" s="32">
        <f>IF('Log_working_2-way'!$D76="","",B77^('Log_working_2-way'!$D76))</f>
        <v>1.9999999999999976</v>
      </c>
      <c r="L77" s="37">
        <f t="shared" si="18"/>
        <v>0.5</v>
      </c>
      <c r="M77" s="37">
        <f t="shared" si="19"/>
        <v>0.5</v>
      </c>
      <c r="N77" s="38">
        <v>173</v>
      </c>
      <c r="O77" s="38">
        <f t="shared" si="20"/>
        <v>84.28205128205127</v>
      </c>
      <c r="P77" s="38">
        <f t="shared" si="21"/>
        <v>84.28205128205127</v>
      </c>
      <c r="Q77" s="38">
        <f t="shared" si="22"/>
        <v>88.71794871794873</v>
      </c>
      <c r="R77" s="38">
        <f t="shared" si="23"/>
        <v>88.71794871794873</v>
      </c>
      <c r="S77" s="39">
        <f t="shared" si="24"/>
        <v>-4.4358974358974592</v>
      </c>
      <c r="T77" s="39">
        <f t="shared" si="25"/>
        <v>-4.4358974358974592</v>
      </c>
      <c r="U77" t="s">
        <v>259</v>
      </c>
      <c r="V77" t="s">
        <v>260</v>
      </c>
      <c r="W77" t="s">
        <v>304</v>
      </c>
      <c r="X77" s="48" t="s">
        <v>301</v>
      </c>
      <c r="Y77" s="41"/>
    </row>
    <row r="78" spans="1:25" ht="15" x14ac:dyDescent="0.25">
      <c r="A78">
        <v>2.2200000000000002</v>
      </c>
      <c r="B78">
        <v>1.73</v>
      </c>
      <c r="C78" s="29">
        <f t="shared" si="17"/>
        <v>2.8485132531375301E-2</v>
      </c>
      <c r="D78" s="30">
        <f>IF(OR($A78="",$B78=""),"",A78*'MPTO_working_2-way'!$G77)</f>
        <v>2.2832369942196533</v>
      </c>
      <c r="E78" s="32">
        <f>IF(OR($A78="",$B78=""),"",B78*'MPTO_working_2-way'!$G77)</f>
        <v>1.7792792792792793</v>
      </c>
      <c r="F78" s="30">
        <f>IF(OR($A78="",$B78=""),"",'MPTO_working_2-way'!D77)</f>
        <v>2.2924849280725841</v>
      </c>
      <c r="G78" s="32">
        <f>IF(OR($A78="",$B78=""),"",'MPTO_working_2-way'!E77)</f>
        <v>1.7737034129219971</v>
      </c>
      <c r="H78" s="30">
        <f>IF(OR($A78="",$B78=""),"",'OddsRatio_working_2-way'!M77)</f>
        <v>2.2927617246470167</v>
      </c>
      <c r="I78" s="30">
        <f>IF(OR($A78="",$B78=""),"",'OddsRatio_working_2-way'!N77)</f>
        <v>1.7735377532723946</v>
      </c>
      <c r="J78" s="30">
        <f>IF('Log_working_2-way'!$D77="","",A78^('Log_working_2-way'!$D77))</f>
        <v>2.2969907932831721</v>
      </c>
      <c r="K78" s="32">
        <f>IF('Log_working_2-way'!$D77="","",B78^('Log_working_2-way'!$D77))</f>
        <v>1.771015496161394</v>
      </c>
      <c r="L78" s="37">
        <f t="shared" si="18"/>
        <v>0.43797468354430374</v>
      </c>
      <c r="M78" s="37">
        <f t="shared" si="19"/>
        <v>0.5620253164556962</v>
      </c>
      <c r="N78" s="38">
        <v>174</v>
      </c>
      <c r="O78" s="38">
        <f t="shared" si="20"/>
        <v>95.621621621621628</v>
      </c>
      <c r="P78" s="38">
        <f t="shared" si="21"/>
        <v>73.421965317919074</v>
      </c>
      <c r="Q78" s="38">
        <f t="shared" si="22"/>
        <v>100.57803468208093</v>
      </c>
      <c r="R78" s="38">
        <f t="shared" si="23"/>
        <v>78.378378378378372</v>
      </c>
      <c r="S78" s="39">
        <f t="shared" si="24"/>
        <v>-4.9564130604592975</v>
      </c>
      <c r="T78" s="39">
        <f t="shared" si="25"/>
        <v>-4.9564130604592975</v>
      </c>
      <c r="U78" t="s">
        <v>261</v>
      </c>
      <c r="V78" t="s">
        <v>262</v>
      </c>
      <c r="W78" t="s">
        <v>304</v>
      </c>
      <c r="X78" s="48" t="s">
        <v>301</v>
      </c>
      <c r="Y78" s="41"/>
    </row>
    <row r="79" spans="1:25" ht="15" x14ac:dyDescent="0.25">
      <c r="A79">
        <v>1.51</v>
      </c>
      <c r="B79">
        <v>2.64</v>
      </c>
      <c r="C79" s="29">
        <f t="shared" si="17"/>
        <v>4.1039534417017798E-2</v>
      </c>
      <c r="D79" s="30">
        <f>IF(OR($A79="",$B79=""),"",A79*'MPTO_working_2-way'!$G78)</f>
        <v>1.5719696969696968</v>
      </c>
      <c r="E79" s="32">
        <f>IF(OR($A79="",$B79=""),"",B79*'MPTO_working_2-way'!$G78)</f>
        <v>2.7483443708609272</v>
      </c>
      <c r="F79" s="30">
        <f>IF(OR($A79="",$B79=""),"",'MPTO_working_2-way'!D78)</f>
        <v>1.5582831678523961</v>
      </c>
      <c r="G79" s="32">
        <f>IF(OR($A79="",$B79=""),"",'MPTO_working_2-way'!E78)</f>
        <v>2.7912057134855064</v>
      </c>
      <c r="H79" s="30">
        <f>IF(OR($A79="",$B79=""),"",'OddsRatio_working_2-way'!M78)</f>
        <v>1.5576518714718863</v>
      </c>
      <c r="I79" s="30">
        <f>IF(OR($A79="",$B79=""),"",'OddsRatio_working_2-way'!N78)</f>
        <v>2.7932334690468505</v>
      </c>
      <c r="J79" s="30">
        <f>IF('Log_working_2-way'!$D78="","",A79^('Log_working_2-way'!$D78))</f>
        <v>1.5513844575270319</v>
      </c>
      <c r="K79" s="32">
        <f>IF('Log_working_2-way'!$D78="","",B79^('Log_working_2-way'!$D78))</f>
        <v>2.8136165906530577</v>
      </c>
      <c r="L79" s="37">
        <f t="shared" si="18"/>
        <v>0.63614457831325311</v>
      </c>
      <c r="M79" s="37">
        <f t="shared" si="19"/>
        <v>0.363855421686747</v>
      </c>
      <c r="N79" s="38">
        <v>175</v>
      </c>
      <c r="O79" s="38">
        <f t="shared" si="20"/>
        <v>59.105960264900666</v>
      </c>
      <c r="P79" s="38">
        <f t="shared" si="21"/>
        <v>108.71212121212122</v>
      </c>
      <c r="Q79" s="38">
        <f t="shared" si="22"/>
        <v>66.287878787878782</v>
      </c>
      <c r="R79" s="38">
        <f t="shared" si="23"/>
        <v>115.89403973509934</v>
      </c>
      <c r="S79" s="39">
        <f t="shared" si="24"/>
        <v>-7.1819185229781155</v>
      </c>
      <c r="T79" s="39">
        <f t="shared" si="25"/>
        <v>-7.1819185229781226</v>
      </c>
      <c r="U79" t="s">
        <v>263</v>
      </c>
      <c r="V79" t="s">
        <v>264</v>
      </c>
      <c r="W79" t="s">
        <v>304</v>
      </c>
      <c r="X79" s="48" t="s">
        <v>301</v>
      </c>
      <c r="Y79" s="41"/>
    </row>
    <row r="80" spans="1:25" ht="15" x14ac:dyDescent="0.25">
      <c r="A80">
        <v>2.4300000000000002</v>
      </c>
      <c r="B80">
        <v>1.55</v>
      </c>
      <c r="C80" s="29">
        <f t="shared" si="17"/>
        <v>5.6683924067436608E-2</v>
      </c>
      <c r="D80" s="30">
        <f>IF(OR($A80="",$B80=""),"",A80*'MPTO_working_2-way'!$G79)</f>
        <v>2.5677419354838711</v>
      </c>
      <c r="E80" s="32">
        <f>IF(OR($A80="",$B80=""),"",B80*'MPTO_working_2-way'!$G79)</f>
        <v>1.6378600823045268</v>
      </c>
      <c r="F80" s="30">
        <f>IF(OR($A80="",$B80=""),"",'MPTO_working_2-way'!D79)</f>
        <v>2.609734973150875</v>
      </c>
      <c r="G80" s="32">
        <f>IF(OR($A80="",$B80=""),"",'MPTO_working_2-way'!E79)</f>
        <v>1.6212202733240073</v>
      </c>
      <c r="H80" s="30">
        <f>IF(OR($A80="",$B80=""),"",'OddsRatio_working_2-way'!M79)</f>
        <v>2.6124515496597103</v>
      </c>
      <c r="I80" s="30">
        <f>IF(OR($A80="",$B80=""),"",'OddsRatio_working_2-way'!N79)</f>
        <v>1.6201736729460421</v>
      </c>
      <c r="J80" s="30">
        <f>IF('Log_working_2-way'!$D79="","",A80^('Log_working_2-way'!$D79))</f>
        <v>2.6326383018760486</v>
      </c>
      <c r="K80" s="32">
        <f>IF('Log_working_2-way'!$D79="","",B80^('Log_working_2-way'!$D79))</f>
        <v>1.6125055371081931</v>
      </c>
      <c r="L80" s="37">
        <f t="shared" si="18"/>
        <v>0.38944723618090449</v>
      </c>
      <c r="M80" s="37">
        <f t="shared" si="19"/>
        <v>0.6105527638190954</v>
      </c>
      <c r="N80" s="38">
        <v>176</v>
      </c>
      <c r="O80" s="38">
        <f t="shared" si="20"/>
        <v>103.57201646090535</v>
      </c>
      <c r="P80" s="38">
        <f t="shared" si="21"/>
        <v>62.451612903225815</v>
      </c>
      <c r="Q80" s="38">
        <f t="shared" si="22"/>
        <v>113.54838709677419</v>
      </c>
      <c r="R80" s="38">
        <f t="shared" si="23"/>
        <v>72.42798353909464</v>
      </c>
      <c r="S80" s="39">
        <f t="shared" si="24"/>
        <v>-9.9763706358688466</v>
      </c>
      <c r="T80" s="39">
        <f t="shared" si="25"/>
        <v>-9.9763706358688253</v>
      </c>
      <c r="U80" t="s">
        <v>265</v>
      </c>
      <c r="V80" t="s">
        <v>266</v>
      </c>
      <c r="W80" t="s">
        <v>307</v>
      </c>
      <c r="X80" s="48" t="s">
        <v>301</v>
      </c>
      <c r="Y80" s="41"/>
    </row>
    <row r="81" spans="1:25" ht="15" x14ac:dyDescent="0.25">
      <c r="A81">
        <v>2.1</v>
      </c>
      <c r="B81">
        <v>1.72</v>
      </c>
      <c r="C81" s="29">
        <f t="shared" si="17"/>
        <v>5.75858250276855E-2</v>
      </c>
      <c r="D81" s="30">
        <f>IF(OR($A81="",$B81=""),"",A81*'MPTO_working_2-way'!$G80)</f>
        <v>2.2209302325581395</v>
      </c>
      <c r="E81" s="32">
        <f>IF(OR($A81="",$B81=""),"",B81*'MPTO_working_2-way'!$G80)</f>
        <v>1.819047619047619</v>
      </c>
      <c r="F81" s="30">
        <f>IF(OR($A81="",$B81=""),"",'MPTO_working_2-way'!D80)</f>
        <v>2.2351485148514851</v>
      </c>
      <c r="G81" s="32">
        <f>IF(OR($A81="",$B81=""),"",'MPTO_working_2-way'!E80)</f>
        <v>1.8096192384769538</v>
      </c>
      <c r="H81" s="30">
        <f>IF(OR($A81="",$B81=""),"",'OddsRatio_working_2-way'!M80)</f>
        <v>2.2360330811826108</v>
      </c>
      <c r="I81" s="30">
        <f>IF(OR($A81="",$B81=""),"",'OddsRatio_working_2-way'!N80)</f>
        <v>1.8090398349558905</v>
      </c>
      <c r="J81" s="30">
        <f>IF('Log_working_2-way'!$D80="","",A81^('Log_working_2-way'!$D80))</f>
        <v>2.2427209680817906</v>
      </c>
      <c r="K81" s="32">
        <f>IF('Log_working_2-way'!$D80="","",B81^('Log_working_2-way'!$D80))</f>
        <v>1.8046858672870141</v>
      </c>
      <c r="L81" s="37">
        <f t="shared" si="18"/>
        <v>0.45026178010471207</v>
      </c>
      <c r="M81" s="37">
        <f t="shared" si="19"/>
        <v>0.54973821989528793</v>
      </c>
      <c r="N81" s="38">
        <v>177</v>
      </c>
      <c r="O81" s="38">
        <f t="shared" si="20"/>
        <v>92.714285714285708</v>
      </c>
      <c r="P81" s="38">
        <f t="shared" si="21"/>
        <v>74.093023255813961</v>
      </c>
      <c r="Q81" s="38">
        <f t="shared" si="22"/>
        <v>102.90697674418605</v>
      </c>
      <c r="R81" s="38">
        <f t="shared" si="23"/>
        <v>84.285714285714278</v>
      </c>
      <c r="S81" s="39">
        <f t="shared" si="24"/>
        <v>-10.192691029900345</v>
      </c>
      <c r="T81" s="39">
        <f t="shared" si="25"/>
        <v>-10.192691029900317</v>
      </c>
      <c r="U81" t="s">
        <v>267</v>
      </c>
      <c r="V81" t="s">
        <v>268</v>
      </c>
      <c r="W81" t="s">
        <v>307</v>
      </c>
      <c r="X81" s="48" t="s">
        <v>301</v>
      </c>
      <c r="Y81" s="41"/>
    </row>
    <row r="82" spans="1:25" ht="15" x14ac:dyDescent="0.25">
      <c r="A82">
        <v>2.13</v>
      </c>
      <c r="B82">
        <v>1.7</v>
      </c>
      <c r="C82" s="29">
        <f t="shared" si="17"/>
        <v>5.7718862192764453E-2</v>
      </c>
      <c r="D82" s="30">
        <f>IF(OR($A82="",$B82=""),"",A82*'MPTO_working_2-way'!$G81)</f>
        <v>2.2529411764705882</v>
      </c>
      <c r="E82" s="32">
        <f>IF(OR($A82="",$B82=""),"",B82*'MPTO_working_2-way'!$G81)</f>
        <v>1.7981220657276995</v>
      </c>
      <c r="F82" s="30">
        <f>IF(OR($A82="",$B82=""),"",'MPTO_working_2-way'!D81)</f>
        <v>2.2695079912253213</v>
      </c>
      <c r="G82" s="32">
        <f>IF(OR($A82="",$B82=""),"",'MPTO_working_2-way'!E81)</f>
        <v>1.7877067390767711</v>
      </c>
      <c r="H82" s="30">
        <f>IF(OR($A82="",$B82=""),"",'OddsRatio_working_2-way'!M81)</f>
        <v>2.2705454396776665</v>
      </c>
      <c r="I82" s="30">
        <f>IF(OR($A82="",$B82=""),"",'OddsRatio_working_2-way'!N81)</f>
        <v>1.7870635467029794</v>
      </c>
      <c r="J82" s="30">
        <f>IF('Log_working_2-way'!$D81="","",A82^('Log_working_2-way'!$D81))</f>
        <v>2.2783543345010226</v>
      </c>
      <c r="K82" s="32">
        <f>IF('Log_working_2-way'!$D81="","",B82^('Log_working_2-way'!$D81))</f>
        <v>1.782255727545798</v>
      </c>
      <c r="L82" s="37">
        <f t="shared" si="18"/>
        <v>0.44386422976501305</v>
      </c>
      <c r="M82" s="37">
        <f t="shared" si="19"/>
        <v>0.55613577023498695</v>
      </c>
      <c r="N82" s="38">
        <v>178</v>
      </c>
      <c r="O82" s="38">
        <f t="shared" si="20"/>
        <v>94.431924882629104</v>
      </c>
      <c r="P82" s="38">
        <f t="shared" si="21"/>
        <v>73.294117647058812</v>
      </c>
      <c r="Q82" s="38">
        <f t="shared" si="22"/>
        <v>104.70588235294117</v>
      </c>
      <c r="R82" s="38">
        <f t="shared" si="23"/>
        <v>83.568075117370896</v>
      </c>
      <c r="S82" s="39">
        <f t="shared" si="24"/>
        <v>-10.27395747031207</v>
      </c>
      <c r="T82" s="39">
        <f t="shared" si="25"/>
        <v>-10.273957470312084</v>
      </c>
      <c r="U82" t="s">
        <v>269</v>
      </c>
      <c r="V82" t="s">
        <v>270</v>
      </c>
      <c r="W82" t="s">
        <v>307</v>
      </c>
      <c r="X82" s="48" t="s">
        <v>301</v>
      </c>
      <c r="Y82" s="41"/>
    </row>
    <row r="83" spans="1:25" ht="15" x14ac:dyDescent="0.25">
      <c r="A83">
        <v>1.77</v>
      </c>
      <c r="B83">
        <v>2.04</v>
      </c>
      <c r="C83" s="29">
        <f t="shared" si="17"/>
        <v>5.5167829843801863E-2</v>
      </c>
      <c r="D83" s="30">
        <f>IF(OR($A83="",$B83=""),"",A83*'MPTO_working_2-way'!$G82)</f>
        <v>1.8676470588235292</v>
      </c>
      <c r="E83" s="32">
        <f>IF(OR($A83="",$B83=""),"",B83*'MPTO_working_2-way'!$G82)</f>
        <v>2.152542372881356</v>
      </c>
      <c r="F83" s="30">
        <f>IF(OR($A83="",$B83=""),"",'MPTO_working_2-way'!D82)</f>
        <v>1.8608534322820036</v>
      </c>
      <c r="G83" s="32">
        <f>IF(OR($A83="",$B83=""),"",'MPTO_working_2-way'!E82)</f>
        <v>2.1616379310344827</v>
      </c>
      <c r="H83" s="30">
        <f>IF(OR($A83="",$B83=""),"",'OddsRatio_working_2-way'!M82)</f>
        <v>1.8604560508152725</v>
      </c>
      <c r="I83" s="30">
        <f>IF(OR($A83="",$B83=""),"",'OddsRatio_working_2-way'!N82)</f>
        <v>2.1621744062959527</v>
      </c>
      <c r="J83" s="30">
        <f>IF('Log_working_2-way'!$D82="","",A83^('Log_working_2-way'!$D82))</f>
        <v>1.8573202636406585</v>
      </c>
      <c r="K83" s="32">
        <f>IF('Log_working_2-way'!$D82="","",B83^('Log_working_2-way'!$D82))</f>
        <v>2.16642524667648</v>
      </c>
      <c r="L83" s="37">
        <f t="shared" si="18"/>
        <v>0.53543307086614178</v>
      </c>
      <c r="M83" s="37">
        <f t="shared" si="19"/>
        <v>0.46456692913385828</v>
      </c>
      <c r="N83" s="38">
        <v>179</v>
      </c>
      <c r="O83" s="38">
        <f t="shared" si="20"/>
        <v>77.870056497175128</v>
      </c>
      <c r="P83" s="38">
        <f t="shared" si="21"/>
        <v>91.254901960784323</v>
      </c>
      <c r="Q83" s="38">
        <f t="shared" si="22"/>
        <v>87.745098039215677</v>
      </c>
      <c r="R83" s="38">
        <f t="shared" si="23"/>
        <v>101.12994350282486</v>
      </c>
      <c r="S83" s="39">
        <f t="shared" si="24"/>
        <v>-9.8750415420405488</v>
      </c>
      <c r="T83" s="39">
        <f t="shared" si="25"/>
        <v>-9.8750415420405346</v>
      </c>
      <c r="U83" t="s">
        <v>271</v>
      </c>
      <c r="V83" t="s">
        <v>272</v>
      </c>
      <c r="W83" t="s">
        <v>307</v>
      </c>
      <c r="X83" s="48" t="s">
        <v>301</v>
      </c>
      <c r="Y83" s="41"/>
    </row>
    <row r="84" spans="1:25" ht="15" x14ac:dyDescent="0.25">
      <c r="A84">
        <v>1.46</v>
      </c>
      <c r="B84">
        <v>2.78</v>
      </c>
      <c r="C84" s="29">
        <f t="shared" si="17"/>
        <v>4.4643737065142464E-2</v>
      </c>
      <c r="D84" s="30">
        <f>IF(OR($A84="",$B84=""),"",A84*'MPTO_working_2-way'!$G83)</f>
        <v>1.525179856115108</v>
      </c>
      <c r="E84" s="32">
        <f>IF(OR($A84="",$B84=""),"",B84*'MPTO_working_2-way'!$G83)</f>
        <v>2.904109589041096</v>
      </c>
      <c r="F84" s="30">
        <f>IF(OR($A84="",$B84=""),"",'MPTO_working_2-way'!D83)</f>
        <v>1.5091842046553134</v>
      </c>
      <c r="G84" s="32">
        <f>IF(OR($A84="",$B84=""),"",'MPTO_working_2-way'!E83)</f>
        <v>2.9639258069227399</v>
      </c>
      <c r="H84" s="30">
        <f>IF(OR($A84="",$B84=""),"",'OddsRatio_working_2-way'!M83)</f>
        <v>1.5083571247579157</v>
      </c>
      <c r="I84" s="30">
        <f>IF(OR($A84="",$B84=""),"",'OddsRatio_working_2-way'!N83)</f>
        <v>2.9671210479762817</v>
      </c>
      <c r="J84" s="30">
        <f>IF('Log_working_2-way'!$D83="","",A84^('Log_working_2-way'!$D83))</f>
        <v>1.5010012038614082</v>
      </c>
      <c r="K84" s="32">
        <f>IF('Log_working_2-way'!$D83="","",B84^('Log_working_2-way'!$D83))</f>
        <v>2.9960031877976663</v>
      </c>
      <c r="L84" s="37">
        <f t="shared" si="18"/>
        <v>0.65566037735849059</v>
      </c>
      <c r="M84" s="37">
        <f t="shared" si="19"/>
        <v>0.34433962264150941</v>
      </c>
      <c r="N84" s="38">
        <v>180</v>
      </c>
      <c r="O84" s="38">
        <f t="shared" si="20"/>
        <v>56.712328767123296</v>
      </c>
      <c r="P84" s="38">
        <f t="shared" si="21"/>
        <v>115.25179856115108</v>
      </c>
      <c r="Q84" s="38">
        <f t="shared" si="22"/>
        <v>64.748201438848923</v>
      </c>
      <c r="R84" s="38">
        <f t="shared" si="23"/>
        <v>123.2876712328767</v>
      </c>
      <c r="S84" s="39">
        <f t="shared" si="24"/>
        <v>-8.0358726717256275</v>
      </c>
      <c r="T84" s="39">
        <f t="shared" si="25"/>
        <v>-8.0358726717256275</v>
      </c>
      <c r="U84" t="s">
        <v>273</v>
      </c>
      <c r="V84" t="s">
        <v>274</v>
      </c>
      <c r="W84" t="s">
        <v>308</v>
      </c>
      <c r="X84" s="48" t="s">
        <v>301</v>
      </c>
      <c r="Y84" s="41"/>
    </row>
    <row r="85" spans="1:25" ht="15" x14ac:dyDescent="0.25">
      <c r="A85">
        <v>1.81</v>
      </c>
      <c r="B85">
        <v>2.06</v>
      </c>
      <c r="C85" s="29">
        <f t="shared" si="17"/>
        <v>3.7923081049187513E-2</v>
      </c>
      <c r="D85" s="30">
        <f>IF(OR($A85="",$B85=""),"",A85*'MPTO_working_2-way'!$G84)</f>
        <v>1.8786407766990294</v>
      </c>
      <c r="E85" s="32">
        <f>IF(OR($A85="",$B85=""),"",B85*'MPTO_working_2-way'!$G84)</f>
        <v>2.1381215469613264</v>
      </c>
      <c r="F85" s="30">
        <f>IF(OR($A85="",$B85=""),"",'MPTO_working_2-way'!D84)</f>
        <v>1.8743276529432467</v>
      </c>
      <c r="G85" s="32">
        <f>IF(OR($A85="",$B85=""),"",'MPTO_working_2-way'!E84)</f>
        <v>2.1437359857413907</v>
      </c>
      <c r="H85" s="30">
        <f>IF(OR($A85="",$B85=""),"",'OddsRatio_working_2-way'!M84)</f>
        <v>1.8741572761215382</v>
      </c>
      <c r="I85" s="30">
        <f>IF(OR($A85="",$B85=""),"",'OddsRatio_working_2-way'!N84)</f>
        <v>2.1439589045541121</v>
      </c>
      <c r="J85" s="30">
        <f>IF('Log_working_2-way'!$D84="","",A85^('Log_working_2-way'!$D84))</f>
        <v>1.8721919326638379</v>
      </c>
      <c r="K85" s="32">
        <f>IF('Log_working_2-way'!$D84="","",B85^('Log_working_2-way'!$D84))</f>
        <v>2.1465366309290381</v>
      </c>
      <c r="L85" s="37">
        <f t="shared" si="18"/>
        <v>0.53229974160206706</v>
      </c>
      <c r="M85" s="37">
        <f t="shared" si="19"/>
        <v>0.46770025839793272</v>
      </c>
      <c r="N85" s="38">
        <v>181</v>
      </c>
      <c r="O85" s="38">
        <f t="shared" si="20"/>
        <v>81.000000000000014</v>
      </c>
      <c r="P85" s="38">
        <f t="shared" si="21"/>
        <v>93.135922330097088</v>
      </c>
      <c r="Q85" s="38">
        <f t="shared" si="22"/>
        <v>87.864077669902912</v>
      </c>
      <c r="R85" s="38">
        <f t="shared" si="23"/>
        <v>100</v>
      </c>
      <c r="S85" s="39">
        <f t="shared" si="24"/>
        <v>-6.8640776699028976</v>
      </c>
      <c r="T85" s="39">
        <f t="shared" si="25"/>
        <v>-6.8640776699029118</v>
      </c>
      <c r="U85" t="s">
        <v>275</v>
      </c>
      <c r="V85" t="s">
        <v>276</v>
      </c>
      <c r="W85" t="s">
        <v>308</v>
      </c>
      <c r="X85" s="48" t="s">
        <v>301</v>
      </c>
      <c r="Y85" s="41"/>
    </row>
    <row r="86" spans="1:25" ht="15" x14ac:dyDescent="0.25">
      <c r="A86">
        <v>1.64</v>
      </c>
      <c r="B86">
        <v>2.33</v>
      </c>
      <c r="C86" s="29">
        <f t="shared" si="17"/>
        <v>3.8940646917198674E-2</v>
      </c>
      <c r="D86" s="30">
        <f>IF(OR($A86="",$B86=""),"",A86*'MPTO_working_2-way'!$G85)</f>
        <v>1.7038626609442058</v>
      </c>
      <c r="E86" s="32">
        <f>IF(OR($A86="",$B86=""),"",B86*'MPTO_working_2-way'!$G85)</f>
        <v>2.4207317073170729</v>
      </c>
      <c r="F86" s="30">
        <f>IF(OR($A86="",$B86=""),"",'MPTO_working_2-way'!D85)</f>
        <v>1.6940946976414255</v>
      </c>
      <c r="G86" s="32">
        <f>IF(OR($A86="",$B86=""),"",'MPTO_working_2-way'!E85)</f>
        <v>2.4407256004087885</v>
      </c>
      <c r="H86" s="30">
        <f>IF(OR($A86="",$B86=""),"",'OddsRatio_working_2-way'!M85)</f>
        <v>1.6936879756192957</v>
      </c>
      <c r="I86" s="30">
        <f>IF(OR($A86="",$B86=""),"",'OddsRatio_working_2-way'!N85)</f>
        <v>2.4415703243338491</v>
      </c>
      <c r="J86" s="30">
        <f>IF('Log_working_2-way'!$D85="","",A86^('Log_working_2-way'!$D85))</f>
        <v>1.6892367269337625</v>
      </c>
      <c r="K86" s="32">
        <f>IF('Log_working_2-way'!$D85="","",B86^('Log_working_2-way'!$D85))</f>
        <v>2.4508803157494472</v>
      </c>
      <c r="L86" s="37">
        <f t="shared" si="18"/>
        <v>0.58690176322418142</v>
      </c>
      <c r="M86" s="37">
        <f t="shared" si="19"/>
        <v>0.41309823677581869</v>
      </c>
      <c r="N86" s="38">
        <v>182</v>
      </c>
      <c r="O86" s="38">
        <f t="shared" si="20"/>
        <v>71.024390243902417</v>
      </c>
      <c r="P86" s="38">
        <f t="shared" si="21"/>
        <v>103.88841201716738</v>
      </c>
      <c r="Q86" s="38">
        <f t="shared" si="22"/>
        <v>78.111587982832617</v>
      </c>
      <c r="R86" s="38">
        <f t="shared" si="23"/>
        <v>110.97560975609755</v>
      </c>
      <c r="S86" s="39">
        <f t="shared" si="24"/>
        <v>-7.0871977389302003</v>
      </c>
      <c r="T86" s="39">
        <f t="shared" si="25"/>
        <v>-7.0871977389301719</v>
      </c>
      <c r="U86" t="s">
        <v>277</v>
      </c>
      <c r="V86" t="s">
        <v>278</v>
      </c>
      <c r="W86" t="s">
        <v>308</v>
      </c>
      <c r="X86" s="48" t="s">
        <v>301</v>
      </c>
      <c r="Y86" s="41"/>
    </row>
    <row r="87" spans="1:25" ht="15" x14ac:dyDescent="0.25">
      <c r="A87">
        <v>2.09</v>
      </c>
      <c r="B87">
        <v>1.79</v>
      </c>
      <c r="C87" s="29">
        <f t="shared" si="17"/>
        <v>3.7128117398625982E-2</v>
      </c>
      <c r="D87" s="30">
        <f>IF(OR($A87="",$B87=""),"",A87*'MPTO_working_2-way'!$G86)</f>
        <v>2.1675977653631282</v>
      </c>
      <c r="E87" s="32">
        <f>IF(OR($A87="",$B87=""),"",B87*'MPTO_working_2-way'!$G86)</f>
        <v>1.8564593301435406</v>
      </c>
      <c r="F87" s="30">
        <f>IF(OR($A87="",$B87=""),"",'MPTO_working_2-way'!D86)</f>
        <v>2.1743628490889537</v>
      </c>
      <c r="G87" s="32">
        <f>IF(OR($A87="",$B87=""),"",'MPTO_working_2-way'!E86)</f>
        <v>1.8515255747197545</v>
      </c>
      <c r="H87" s="30">
        <f>IF(OR($A87="",$B87=""),"",'OddsRatio_working_2-way'!M86)</f>
        <v>2.1746262535134471</v>
      </c>
      <c r="I87" s="30">
        <f>IF(OR($A87="",$B87=""),"",'OddsRatio_working_2-way'!N86)</f>
        <v>1.8513346241060764</v>
      </c>
      <c r="J87" s="30">
        <f>IF('Log_working_2-way'!$D86="","",A87^('Log_working_2-way'!$D86))</f>
        <v>2.177733465070919</v>
      </c>
      <c r="K87" s="32">
        <f>IF('Log_working_2-way'!$D86="","",B87^('Log_working_2-way'!$D86))</f>
        <v>1.8490885498780329</v>
      </c>
      <c r="L87" s="37">
        <f t="shared" si="18"/>
        <v>0.46134020618556709</v>
      </c>
      <c r="M87" s="37">
        <f t="shared" si="19"/>
        <v>0.53865979381443296</v>
      </c>
      <c r="N87" s="38">
        <v>183</v>
      </c>
      <c r="O87" s="38">
        <f t="shared" si="20"/>
        <v>95.440191387559807</v>
      </c>
      <c r="P87" s="38">
        <f t="shared" si="21"/>
        <v>80.765363128491614</v>
      </c>
      <c r="Q87" s="38">
        <f t="shared" si="22"/>
        <v>102.23463687150837</v>
      </c>
      <c r="R87" s="38">
        <f t="shared" si="23"/>
        <v>87.559808612440207</v>
      </c>
      <c r="S87" s="39">
        <f t="shared" si="24"/>
        <v>-6.7944454839485644</v>
      </c>
      <c r="T87" s="39">
        <f t="shared" si="25"/>
        <v>-6.7944454839485928</v>
      </c>
      <c r="U87" t="s">
        <v>279</v>
      </c>
      <c r="V87" t="s">
        <v>280</v>
      </c>
      <c r="W87" t="s">
        <v>308</v>
      </c>
      <c r="X87" s="48" t="s">
        <v>301</v>
      </c>
      <c r="Y87" s="41"/>
    </row>
    <row r="88" spans="1:25" ht="15" x14ac:dyDescent="0.25">
      <c r="A88">
        <v>1.94</v>
      </c>
      <c r="B88">
        <v>1.93</v>
      </c>
      <c r="C88" s="29">
        <f t="shared" si="17"/>
        <v>3.3598632551679941E-2</v>
      </c>
      <c r="D88" s="30">
        <f>IF(OR($A88="",$B88=""),"",A88*'MPTO_working_2-way'!$G87)</f>
        <v>2.0051813471502591</v>
      </c>
      <c r="E88" s="32">
        <f>IF(OR($A88="",$B88=""),"",B88*'MPTO_working_2-way'!$G87)</f>
        <v>1.9948453608247423</v>
      </c>
      <c r="F88" s="30">
        <f>IF(OR($A88="",$B88=""),"",'MPTO_working_2-way'!D87)</f>
        <v>2.0053558995233249</v>
      </c>
      <c r="G88" s="32">
        <f>IF(OR($A88="",$B88=""),"",'MPTO_working_2-way'!E87)</f>
        <v>1.9946726333173512</v>
      </c>
      <c r="H88" s="30">
        <f>IF(OR($A88="",$B88=""),"",'OddsRatio_working_2-way'!M87)</f>
        <v>2.0053619687316817</v>
      </c>
      <c r="I88" s="30">
        <f>IF(OR($A88="",$B88=""),"",'OddsRatio_working_2-way'!N87)</f>
        <v>1.9946666286387909</v>
      </c>
      <c r="J88" s="30">
        <f>IF('Log_working_2-way'!$D87="","",A88^('Log_working_2-way'!$D87))</f>
        <v>2.0054414461156225</v>
      </c>
      <c r="K88" s="32">
        <f>IF('Log_working_2-way'!$D87="","",B88^('Log_working_2-way'!$D87))</f>
        <v>1.9945880029745278</v>
      </c>
      <c r="L88" s="37">
        <f t="shared" si="18"/>
        <v>0.49870801033591733</v>
      </c>
      <c r="M88" s="37">
        <f t="shared" si="19"/>
        <v>0.50129198966408273</v>
      </c>
      <c r="N88" s="38">
        <v>184</v>
      </c>
      <c r="O88" s="38">
        <f t="shared" si="20"/>
        <v>89.154639175257728</v>
      </c>
      <c r="P88" s="38">
        <f t="shared" si="21"/>
        <v>88.663212435233177</v>
      </c>
      <c r="Q88" s="38">
        <f t="shared" si="22"/>
        <v>95.336787564766851</v>
      </c>
      <c r="R88" s="38">
        <f t="shared" si="23"/>
        <v>94.845360824742272</v>
      </c>
      <c r="S88" s="39">
        <f t="shared" si="24"/>
        <v>-6.1821483895091234</v>
      </c>
      <c r="T88" s="39">
        <f t="shared" si="25"/>
        <v>-6.182148389509095</v>
      </c>
      <c r="U88" t="s">
        <v>281</v>
      </c>
      <c r="V88" t="s">
        <v>282</v>
      </c>
      <c r="W88" t="s">
        <v>308</v>
      </c>
      <c r="X88" s="48" t="s">
        <v>301</v>
      </c>
      <c r="Y88" s="41"/>
    </row>
    <row r="89" spans="1:25" ht="15" x14ac:dyDescent="0.25">
      <c r="A89">
        <v>1.53</v>
      </c>
      <c r="B89">
        <v>2.59</v>
      </c>
      <c r="C89" s="29">
        <f t="shared" si="17"/>
        <v>3.9695157342216181E-2</v>
      </c>
      <c r="D89" s="30">
        <f>IF(OR($A89="",$B89=""),"",A89*'MPTO_working_2-way'!$G88)</f>
        <v>1.5907335907335909</v>
      </c>
      <c r="E89" s="32">
        <f>IF(OR($A89="",$B89=""),"",B89*'MPTO_working_2-way'!$G88)</f>
        <v>2.6928104575163396</v>
      </c>
      <c r="F89" s="30">
        <f>IF(OR($A89="",$B89=""),"",'MPTO_working_2-way'!D88)</f>
        <v>1.5779162601787884</v>
      </c>
      <c r="G89" s="32">
        <f>IF(OR($A89="",$B89=""),"",'MPTO_working_2-way'!E88)</f>
        <v>2.7303544975367759</v>
      </c>
      <c r="H89" s="30">
        <f>IF(OR($A89="",$B89=""),"",'OddsRatio_working_2-way'!M88)</f>
        <v>1.577350269189626</v>
      </c>
      <c r="I89" s="30">
        <f>IF(OR($A89="",$B89=""),"",'OddsRatio_working_2-way'!N88)</f>
        <v>2.7320508075688767</v>
      </c>
      <c r="J89" s="30">
        <f>IF('Log_working_2-way'!$D88="","",A89^('Log_working_2-way'!$D88))</f>
        <v>1.5714897550150251</v>
      </c>
      <c r="K89" s="32">
        <f>IF('Log_working_2-way'!$D88="","",B89^('Log_working_2-way'!$D88))</f>
        <v>2.7498126453259264</v>
      </c>
      <c r="L89" s="37">
        <f t="shared" si="18"/>
        <v>0.62864077669902907</v>
      </c>
      <c r="M89" s="37">
        <f t="shared" si="19"/>
        <v>0.37135922330097093</v>
      </c>
      <c r="N89" s="38">
        <v>185</v>
      </c>
      <c r="O89" s="38">
        <f t="shared" si="20"/>
        <v>64.084967320261441</v>
      </c>
      <c r="P89" s="38">
        <f t="shared" si="21"/>
        <v>113.57142857142857</v>
      </c>
      <c r="Q89" s="38">
        <f t="shared" si="22"/>
        <v>71.428571428571431</v>
      </c>
      <c r="R89" s="38">
        <f t="shared" si="23"/>
        <v>120.91503267973856</v>
      </c>
      <c r="S89" s="39">
        <f t="shared" si="24"/>
        <v>-7.3436041083099894</v>
      </c>
      <c r="T89" s="39">
        <f t="shared" si="25"/>
        <v>-7.3436041083099894</v>
      </c>
      <c r="U89" t="s">
        <v>283</v>
      </c>
      <c r="V89" t="s">
        <v>284</v>
      </c>
      <c r="W89" t="s">
        <v>308</v>
      </c>
      <c r="X89" s="48" t="s">
        <v>301</v>
      </c>
      <c r="Y89" s="41"/>
    </row>
    <row r="90" spans="1:25" ht="15" x14ac:dyDescent="0.25">
      <c r="A90">
        <v>1.67</v>
      </c>
      <c r="B90">
        <v>2.29</v>
      </c>
      <c r="C90" s="29">
        <f t="shared" si="17"/>
        <v>3.5483617917004384E-2</v>
      </c>
      <c r="D90" s="30">
        <f>IF(OR($A90="",$B90=""),"",A90*'MPTO_working_2-way'!$G89)</f>
        <v>1.7292576419213972</v>
      </c>
      <c r="E90" s="32">
        <f>IF(OR($A90="",$B90=""),"",B90*'MPTO_working_2-way'!$G89)</f>
        <v>2.3712574850299402</v>
      </c>
      <c r="F90" s="30">
        <f>IF(OR($A90="",$B90=""),"",'MPTO_working_2-way'!D89)</f>
        <v>1.7209909322052965</v>
      </c>
      <c r="G90" s="32">
        <f>IF(OR($A90="",$B90=""),"",'MPTO_working_2-way'!E89)</f>
        <v>2.3869799956308713</v>
      </c>
      <c r="H90" s="30">
        <f>IF(OR($A90="",$B90=""),"",'OddsRatio_working_2-way'!M89)</f>
        <v>1.7206801266590057</v>
      </c>
      <c r="I90" s="30">
        <f>IF(OR($A90="",$B90=""),"",'OddsRatio_working_2-way'!N89)</f>
        <v>2.3875781543136072</v>
      </c>
      <c r="J90" s="30">
        <f>IF('Log_working_2-way'!$D89="","",A90^('Log_working_2-way'!$D89))</f>
        <v>1.7169221254682223</v>
      </c>
      <c r="K90" s="32">
        <f>IF('Log_working_2-way'!$D89="","",B90^('Log_working_2-way'!$D89))</f>
        <v>2.394851636566246</v>
      </c>
      <c r="L90" s="37">
        <f t="shared" si="18"/>
        <v>0.5782828282828284</v>
      </c>
      <c r="M90" s="37">
        <f t="shared" si="19"/>
        <v>0.42171717171717171</v>
      </c>
      <c r="N90" s="38">
        <v>186</v>
      </c>
      <c r="O90" s="38">
        <f t="shared" si="20"/>
        <v>74.622754491017972</v>
      </c>
      <c r="P90" s="38">
        <f t="shared" si="21"/>
        <v>104.77729257641921</v>
      </c>
      <c r="Q90" s="38">
        <f t="shared" si="22"/>
        <v>81.222707423580786</v>
      </c>
      <c r="R90" s="38">
        <f t="shared" si="23"/>
        <v>111.37724550898204</v>
      </c>
      <c r="S90" s="39">
        <f t="shared" si="24"/>
        <v>-6.5999529325628146</v>
      </c>
      <c r="T90" s="39">
        <f t="shared" si="25"/>
        <v>-6.5999529325628288</v>
      </c>
      <c r="U90" t="s">
        <v>285</v>
      </c>
      <c r="V90" t="s">
        <v>286</v>
      </c>
      <c r="W90" t="s">
        <v>308</v>
      </c>
      <c r="X90" s="48" t="s">
        <v>301</v>
      </c>
      <c r="Y90" s="41"/>
    </row>
    <row r="91" spans="1:25" ht="15" x14ac:dyDescent="0.25">
      <c r="A91">
        <v>2.35</v>
      </c>
      <c r="B91">
        <v>1.65</v>
      </c>
      <c r="C91" s="29">
        <f t="shared" si="17"/>
        <v>3.1592520954223158E-2</v>
      </c>
      <c r="D91" s="30">
        <f>IF(OR($A91="",$B91=""),"",A91*'MPTO_working_2-way'!$G90)</f>
        <v>2.4242424242424243</v>
      </c>
      <c r="E91" s="32">
        <f>IF(OR($A91="",$B91=""),"",B91*'MPTO_working_2-way'!$G90)</f>
        <v>1.7021276595744681</v>
      </c>
      <c r="F91" s="30">
        <f>IF(OR($A91="",$B91=""),"",'MPTO_working_2-way'!D90)</f>
        <v>2.4405979543666407</v>
      </c>
      <c r="G91" s="32">
        <f>IF(OR($A91="",$B91=""),"",'MPTO_working_2-way'!E90)</f>
        <v>1.6941561987984708</v>
      </c>
      <c r="H91" s="30">
        <f>IF(OR($A91="",$B91=""),"",'OddsRatio_working_2-way'!M90)</f>
        <v>2.4411533842457849</v>
      </c>
      <c r="I91" s="30">
        <f>IF(OR($A91="",$B91=""),"",'OddsRatio_working_2-way'!N90)</f>
        <v>1.6938886664887112</v>
      </c>
      <c r="J91" s="30">
        <f>IF('Log_working_2-way'!$D90="","",A91^('Log_working_2-way'!$D90))</f>
        <v>2.4487037782009757</v>
      </c>
      <c r="K91" s="32">
        <f>IF('Log_working_2-way'!$D90="","",B91^('Log_working_2-way'!$D90))</f>
        <v>1.6902722385674813</v>
      </c>
      <c r="L91" s="37">
        <f t="shared" si="18"/>
        <v>0.41249999999999998</v>
      </c>
      <c r="M91" s="37">
        <f t="shared" si="19"/>
        <v>0.58750000000000002</v>
      </c>
      <c r="N91" s="38">
        <v>187</v>
      </c>
      <c r="O91" s="38">
        <f t="shared" si="20"/>
        <v>107.42553191489361</v>
      </c>
      <c r="P91" s="38">
        <f t="shared" si="21"/>
        <v>73.666666666666671</v>
      </c>
      <c r="Q91" s="38">
        <f t="shared" si="22"/>
        <v>113.33333333333334</v>
      </c>
      <c r="R91" s="38">
        <f t="shared" si="23"/>
        <v>79.574468085106389</v>
      </c>
      <c r="S91" s="39">
        <f t="shared" si="24"/>
        <v>-5.9078014184397318</v>
      </c>
      <c r="T91" s="39">
        <f t="shared" si="25"/>
        <v>-5.9078014184397176</v>
      </c>
      <c r="U91" t="s">
        <v>118</v>
      </c>
      <c r="V91" t="s">
        <v>103</v>
      </c>
      <c r="W91" t="s">
        <v>127</v>
      </c>
      <c r="X91" s="48" t="s">
        <v>301</v>
      </c>
      <c r="Y91" s="41"/>
    </row>
    <row r="92" spans="1:25" ht="15" x14ac:dyDescent="0.25">
      <c r="A92">
        <v>1.56</v>
      </c>
      <c r="B92">
        <v>2.5099999999999998</v>
      </c>
      <c r="C92" s="29">
        <f t="shared" si="17"/>
        <v>3.9432015527633091E-2</v>
      </c>
      <c r="D92" s="30">
        <f>IF(OR($A92="",$B92=""),"",A92*'MPTO_working_2-way'!$G91)</f>
        <v>1.6215139442231077</v>
      </c>
      <c r="E92" s="32">
        <f>IF(OR($A92="",$B92=""),"",B92*'MPTO_working_2-way'!$G91)</f>
        <v>2.608974358974359</v>
      </c>
      <c r="F92" s="30">
        <f>IF(OR($A92="",$B92=""),"",'MPTO_working_2-way'!D91)</f>
        <v>1.6095034528115753</v>
      </c>
      <c r="G92" s="32">
        <f>IF(OR($A92="",$B92=""),"",'MPTO_working_2-way'!E91)</f>
        <v>2.6406797949824656</v>
      </c>
      <c r="H92" s="30">
        <f>IF(OR($A92="",$B92=""),"",'OddsRatio_working_2-way'!M91)</f>
        <v>1.6089835196064983</v>
      </c>
      <c r="I92" s="30">
        <f>IF(OR($A92="",$B92=""),"",'OddsRatio_working_2-way'!N91)</f>
        <v>2.6420805617960932</v>
      </c>
      <c r="J92" s="30">
        <f>IF('Log_working_2-way'!$D91="","",A92^('Log_working_2-way'!$D91))</f>
        <v>1.603498966424723</v>
      </c>
      <c r="K92" s="32">
        <f>IF('Log_working_2-way'!$D91="","",B92^('Log_working_2-way'!$D91))</f>
        <v>2.6570036663424066</v>
      </c>
      <c r="L92" s="37">
        <f t="shared" si="18"/>
        <v>0.61670761670761665</v>
      </c>
      <c r="M92" s="37">
        <f t="shared" si="19"/>
        <v>0.3832923832923833</v>
      </c>
      <c r="N92" s="38">
        <v>188</v>
      </c>
      <c r="O92" s="38">
        <f t="shared" si="20"/>
        <v>67.487179487179503</v>
      </c>
      <c r="P92" s="38">
        <f t="shared" si="21"/>
        <v>113.09960159362548</v>
      </c>
      <c r="Q92" s="38">
        <f t="shared" si="22"/>
        <v>74.900398406374507</v>
      </c>
      <c r="R92" s="38">
        <f t="shared" si="23"/>
        <v>120.5128205128205</v>
      </c>
      <c r="S92" s="39">
        <f t="shared" si="24"/>
        <v>-7.4132189191950033</v>
      </c>
      <c r="T92" s="39">
        <f t="shared" si="25"/>
        <v>-7.4132189191950175</v>
      </c>
      <c r="U92" t="s">
        <v>126</v>
      </c>
      <c r="V92" t="s">
        <v>121</v>
      </c>
      <c r="W92" t="s">
        <v>127</v>
      </c>
      <c r="X92" s="48" t="s">
        <v>301</v>
      </c>
      <c r="Y92" s="41"/>
    </row>
    <row r="93" spans="1:25" ht="15" x14ac:dyDescent="0.25">
      <c r="A93">
        <v>1.72</v>
      </c>
      <c r="B93">
        <v>2.2000000000000002</v>
      </c>
      <c r="C93" s="29">
        <f t="shared" si="17"/>
        <v>3.5940803382663811E-2</v>
      </c>
      <c r="D93" s="30">
        <f>IF(OR($A93="",$B93=""),"",A93*'MPTO_working_2-way'!$G92)</f>
        <v>1.7818181818181817</v>
      </c>
      <c r="E93" s="32">
        <f>IF(OR($A93="",$B93=""),"",B93*'MPTO_working_2-way'!$G92)</f>
        <v>2.2790697674418605</v>
      </c>
      <c r="F93" s="30">
        <f>IF(OR($A93="",$B93=""),"",'MPTO_working_2-way'!D92)</f>
        <v>1.7748592870544089</v>
      </c>
      <c r="G93" s="32">
        <f>IF(OR($A93="",$B93=""),"",'MPTO_working_2-way'!E92)</f>
        <v>2.2905569007263922</v>
      </c>
      <c r="H93" s="30">
        <f>IF(OR($A93="",$B93=""),"",'OddsRatio_working_2-way'!M92)</f>
        <v>1.7745966692414832</v>
      </c>
      <c r="I93" s="30">
        <f>IF(OR($A93="",$B93=""),"",'OddsRatio_working_2-way'!N92)</f>
        <v>2.2909944487358058</v>
      </c>
      <c r="J93" s="30">
        <f>IF('Log_working_2-way'!$D92="","",A93^('Log_working_2-way'!$D92))</f>
        <v>1.7714329684655428</v>
      </c>
      <c r="K93" s="32">
        <f>IF('Log_working_2-way'!$D92="","",B93^('Log_working_2-way'!$D92))</f>
        <v>2.2962889076273294</v>
      </c>
      <c r="L93" s="37">
        <f t="shared" si="18"/>
        <v>0.56122448979591844</v>
      </c>
      <c r="M93" s="37">
        <f t="shared" si="19"/>
        <v>0.43877551020408162</v>
      </c>
      <c r="N93" s="38">
        <v>189</v>
      </c>
      <c r="O93" s="38">
        <f t="shared" si="20"/>
        <v>79.116279069767444</v>
      </c>
      <c r="P93" s="38">
        <f t="shared" si="21"/>
        <v>103.09090909090909</v>
      </c>
      <c r="Q93" s="38">
        <f t="shared" si="22"/>
        <v>85.909090909090907</v>
      </c>
      <c r="R93" s="38">
        <f t="shared" si="23"/>
        <v>109.88372093023257</v>
      </c>
      <c r="S93" s="39">
        <f t="shared" si="24"/>
        <v>-6.7928118393234627</v>
      </c>
      <c r="T93" s="39">
        <f t="shared" si="25"/>
        <v>-6.7928118393234769</v>
      </c>
      <c r="U93" t="s">
        <v>124</v>
      </c>
      <c r="V93" t="s">
        <v>113</v>
      </c>
      <c r="W93" t="s">
        <v>127</v>
      </c>
      <c r="X93" s="48" t="s">
        <v>301</v>
      </c>
      <c r="Y93" s="41"/>
    </row>
    <row r="94" spans="1:25" ht="15" x14ac:dyDescent="0.25">
      <c r="A94">
        <v>2.27</v>
      </c>
      <c r="B94">
        <v>1.68</v>
      </c>
      <c r="C94" s="29">
        <f t="shared" si="17"/>
        <v>3.5766729599328695E-2</v>
      </c>
      <c r="D94" s="30">
        <f>IF(OR($A94="",$B94=""),"",A94*'MPTO_working_2-way'!$G93)</f>
        <v>2.3511904761904763</v>
      </c>
      <c r="E94" s="32">
        <f>IF(OR($A94="",$B94=""),"",B94*'MPTO_working_2-way'!$G93)</f>
        <v>1.7400881057268722</v>
      </c>
      <c r="F94" s="30">
        <f>IF(OR($A94="",$B94=""),"",'MPTO_working_2-way'!D93)</f>
        <v>2.3660503784588656</v>
      </c>
      <c r="G94" s="32">
        <f>IF(OR($A94="",$B94=""),"",'MPTO_working_2-way'!E93)</f>
        <v>1.7320374239258789</v>
      </c>
      <c r="H94" s="30">
        <f>IF(OR($A94="",$B94=""),"",'OddsRatio_working_2-way'!M93)</f>
        <v>2.3666188418222287</v>
      </c>
      <c r="I94" s="30">
        <f>IF(OR($A94="",$B94=""),"",'OddsRatio_working_2-way'!N93)</f>
        <v>1.7317329231804059</v>
      </c>
      <c r="J94" s="30">
        <f>IF('Log_working_2-way'!$D93="","",A94^('Log_working_2-way'!$D93))</f>
        <v>2.37348902776783</v>
      </c>
      <c r="K94" s="32">
        <f>IF('Log_working_2-way'!$D93="","",B94^('Log_working_2-way'!$D93))</f>
        <v>1.72807279838637</v>
      </c>
      <c r="L94" s="37">
        <f t="shared" si="18"/>
        <v>0.42531645569620252</v>
      </c>
      <c r="M94" s="37">
        <f t="shared" si="19"/>
        <v>0.57468354430379742</v>
      </c>
      <c r="N94" s="38">
        <v>190</v>
      </c>
      <c r="O94" s="38">
        <f t="shared" si="20"/>
        <v>106.29955947136564</v>
      </c>
      <c r="P94" s="38">
        <f t="shared" si="21"/>
        <v>76.904761904761898</v>
      </c>
      <c r="Q94" s="38">
        <f t="shared" si="22"/>
        <v>113.09523809523809</v>
      </c>
      <c r="R94" s="38">
        <f t="shared" si="23"/>
        <v>83.70044052863436</v>
      </c>
      <c r="S94" s="39">
        <f t="shared" si="24"/>
        <v>-6.7956786238724476</v>
      </c>
      <c r="T94" s="39">
        <f t="shared" si="25"/>
        <v>-6.7956786238724618</v>
      </c>
      <c r="U94" t="s">
        <v>114</v>
      </c>
      <c r="V94" t="s">
        <v>123</v>
      </c>
      <c r="W94" t="s">
        <v>127</v>
      </c>
      <c r="X94" s="48" t="s">
        <v>301</v>
      </c>
      <c r="Y94" s="41"/>
    </row>
    <row r="95" spans="1:25" ht="15" x14ac:dyDescent="0.25">
      <c r="A95">
        <v>1.89</v>
      </c>
      <c r="B95">
        <v>1.98</v>
      </c>
      <c r="C95" s="29">
        <f t="shared" si="17"/>
        <v>3.4151034151034265E-2</v>
      </c>
      <c r="D95" s="30">
        <f>IF(OR($A95="",$B95=""),"",A95*'MPTO_working_2-way'!$G94)</f>
        <v>1.9545454545454546</v>
      </c>
      <c r="E95" s="32">
        <f>IF(OR($A95="",$B95=""),"",B95*'MPTO_working_2-way'!$G94)</f>
        <v>2.0476190476190479</v>
      </c>
      <c r="F95" s="30">
        <f>IF(OR($A95="",$B95=""),"",'MPTO_working_2-way'!D94)</f>
        <v>1.9530295913574449</v>
      </c>
      <c r="G95" s="32">
        <f>IF(OR($A95="",$B95=""),"",'MPTO_working_2-way'!E94)</f>
        <v>2.0492853622474128</v>
      </c>
      <c r="H95" s="30">
        <f>IF(OR($A95="",$B95=""),"",'OddsRatio_working_2-way'!M94)</f>
        <v>1.9529760045804527</v>
      </c>
      <c r="I95" s="30">
        <f>IF(OR($A95="",$B95=""),"",'OddsRatio_working_2-way'!N94)</f>
        <v>2.0493443645942064</v>
      </c>
      <c r="J95" s="30">
        <f>IF('Log_working_2-way'!$D94="","",A95^('Log_working_2-way'!$D94))</f>
        <v>1.9522863194945297</v>
      </c>
      <c r="K95" s="32">
        <f>IF('Log_working_2-way'!$D94="","",B95^('Log_working_2-way'!$D94))</f>
        <v>2.0501043431252364</v>
      </c>
      <c r="L95" s="37">
        <f t="shared" si="18"/>
        <v>0.51162790697674421</v>
      </c>
      <c r="M95" s="37">
        <f t="shared" si="19"/>
        <v>0.48837209302325574</v>
      </c>
      <c r="N95" s="38">
        <v>191</v>
      </c>
      <c r="O95" s="38">
        <f t="shared" si="20"/>
        <v>89.941798941798965</v>
      </c>
      <c r="P95" s="38">
        <f t="shared" si="21"/>
        <v>94.535353535353551</v>
      </c>
      <c r="Q95" s="38">
        <f t="shared" si="22"/>
        <v>96.464646464646478</v>
      </c>
      <c r="R95" s="38">
        <f t="shared" si="23"/>
        <v>101.05820105820108</v>
      </c>
      <c r="S95" s="39">
        <f t="shared" si="24"/>
        <v>-6.5228475228475133</v>
      </c>
      <c r="T95" s="39">
        <f t="shared" si="25"/>
        <v>-6.5228475228475276</v>
      </c>
      <c r="U95" t="s">
        <v>166</v>
      </c>
      <c r="V95" t="s">
        <v>171</v>
      </c>
      <c r="W95" t="s">
        <v>206</v>
      </c>
      <c r="X95" s="48" t="s">
        <v>301</v>
      </c>
      <c r="Y95" s="41"/>
    </row>
    <row r="96" spans="1:25" ht="15" x14ac:dyDescent="0.25">
      <c r="A96">
        <v>2.63</v>
      </c>
      <c r="B96">
        <v>1.52</v>
      </c>
      <c r="C96" s="29">
        <f t="shared" si="17"/>
        <v>3.8122873724234729E-2</v>
      </c>
      <c r="D96" s="30">
        <f>IF(OR($A96="",$B96=""),"",A96*'MPTO_working_2-way'!$G95)</f>
        <v>2.7302631578947372</v>
      </c>
      <c r="E96" s="32">
        <f>IF(OR($A96="",$B96=""),"",B96*'MPTO_working_2-way'!$G95)</f>
        <v>1.5779467680608368</v>
      </c>
      <c r="F96" s="30">
        <f>IF(OR($A96="",$B96=""),"",'MPTO_working_2-way'!D95)</f>
        <v>2.7688045435655915</v>
      </c>
      <c r="G96" s="32">
        <f>IF(OR($A96="",$B96=""),"",'MPTO_working_2-way'!E95)</f>
        <v>1.5653535907275435</v>
      </c>
      <c r="H96" s="30">
        <f>IF(OR($A96="",$B96=""),"",'OddsRatio_working_2-way'!M95)</f>
        <v>2.7704845056129086</v>
      </c>
      <c r="I96" s="30">
        <f>IF(OR($A96="",$B96=""),"",'OddsRatio_working_2-way'!N95)</f>
        <v>1.5648171428949158</v>
      </c>
      <c r="J96" s="30">
        <f>IF('Log_working_2-way'!$D95="","",A96^('Log_working_2-way'!$D95))</f>
        <v>2.7887155103386907</v>
      </c>
      <c r="K96" s="32">
        <f>IF('Log_working_2-way'!$D95="","",B96^('Log_working_2-way'!$D95))</f>
        <v>1.5590603951381059</v>
      </c>
      <c r="L96" s="37">
        <f t="shared" si="18"/>
        <v>0.36626506024096384</v>
      </c>
      <c r="M96" s="37">
        <f t="shared" si="19"/>
        <v>0.63373493975903605</v>
      </c>
      <c r="N96" s="38">
        <v>192</v>
      </c>
      <c r="O96" s="38">
        <f t="shared" si="20"/>
        <v>118.99619771863118</v>
      </c>
      <c r="P96" s="38">
        <f t="shared" si="21"/>
        <v>65.684210526315809</v>
      </c>
      <c r="Q96" s="38">
        <f t="shared" si="22"/>
        <v>126.31578947368422</v>
      </c>
      <c r="R96" s="38">
        <f t="shared" si="23"/>
        <v>73.00380228136882</v>
      </c>
      <c r="S96" s="39">
        <f t="shared" si="24"/>
        <v>-7.3195917550530396</v>
      </c>
      <c r="T96" s="39">
        <f t="shared" si="25"/>
        <v>-7.3195917550530112</v>
      </c>
      <c r="U96" t="s">
        <v>194</v>
      </c>
      <c r="V96" t="s">
        <v>163</v>
      </c>
      <c r="W96" t="s">
        <v>206</v>
      </c>
      <c r="X96" s="48" t="s">
        <v>301</v>
      </c>
      <c r="Y96" s="41"/>
    </row>
    <row r="97" spans="1:25" ht="15" x14ac:dyDescent="0.25">
      <c r="A97">
        <v>2.3199999999999998</v>
      </c>
      <c r="B97">
        <v>1.65</v>
      </c>
      <c r="C97" s="29">
        <f t="shared" si="17"/>
        <v>3.709508881922674E-2</v>
      </c>
      <c r="D97" s="30">
        <f>IF(OR($A97="",$B97=""),"",A97*'MPTO_working_2-way'!$G96)</f>
        <v>2.4060606060606058</v>
      </c>
      <c r="E97" s="32">
        <f>IF(OR($A97="",$B97=""),"",B97*'MPTO_working_2-way'!$G96)</f>
        <v>1.711206896551724</v>
      </c>
      <c r="F97" s="30">
        <f>IF(OR($A97="",$B97=""),"",'MPTO_working_2-way'!D96)</f>
        <v>2.4243191893603542</v>
      </c>
      <c r="G97" s="32">
        <f>IF(OR($A97="",$B97=""),"",'MPTO_working_2-way'!E96)</f>
        <v>1.702089817696754</v>
      </c>
      <c r="H97" s="30">
        <f>IF(OR($A97="",$B97=""),"",'OddsRatio_working_2-way'!M96)</f>
        <v>2.4250506063888508</v>
      </c>
      <c r="I97" s="30">
        <f>IF(OR($A97="",$B97=""),"",'OddsRatio_working_2-way'!N96)</f>
        <v>1.7017294652672368</v>
      </c>
      <c r="J97" s="30">
        <f>IF('Log_working_2-way'!$D96="","",A97^('Log_working_2-way'!$D96))</f>
        <v>2.4335275315726488</v>
      </c>
      <c r="K97" s="32">
        <f>IF('Log_working_2-way'!$D96="","",B97^('Log_working_2-way'!$D96))</f>
        <v>1.6975799054956422</v>
      </c>
      <c r="L97" s="37">
        <f t="shared" si="18"/>
        <v>0.41561712846347609</v>
      </c>
      <c r="M97" s="37">
        <f t="shared" si="19"/>
        <v>0.58438287153652402</v>
      </c>
      <c r="N97" s="38">
        <v>193</v>
      </c>
      <c r="O97" s="38">
        <f t="shared" si="20"/>
        <v>109.81034482758621</v>
      </c>
      <c r="P97" s="38">
        <f t="shared" si="21"/>
        <v>76.030303030303031</v>
      </c>
      <c r="Q97" s="38">
        <f t="shared" si="22"/>
        <v>116.96969696969697</v>
      </c>
      <c r="R97" s="38">
        <f t="shared" si="23"/>
        <v>83.189655172413794</v>
      </c>
      <c r="S97" s="39">
        <f t="shared" si="24"/>
        <v>-7.1593521421107624</v>
      </c>
      <c r="T97" s="39">
        <f t="shared" si="25"/>
        <v>-7.1593521421107624</v>
      </c>
      <c r="U97" t="s">
        <v>169</v>
      </c>
      <c r="V97" t="s">
        <v>192</v>
      </c>
      <c r="W97" t="s">
        <v>206</v>
      </c>
      <c r="X97" s="48" t="s">
        <v>301</v>
      </c>
      <c r="Y97" s="41"/>
    </row>
    <row r="98" spans="1:25" ht="15" x14ac:dyDescent="0.25">
      <c r="A98">
        <v>2.4900000000000002</v>
      </c>
      <c r="B98">
        <v>1.57</v>
      </c>
      <c r="C98" s="29">
        <f t="shared" si="17"/>
        <v>3.8549100862046881E-2</v>
      </c>
      <c r="D98" s="30">
        <f>IF(OR($A98="",$B98=""),"",A98*'MPTO_working_2-way'!$G97)</f>
        <v>2.5859872611464971</v>
      </c>
      <c r="E98" s="32">
        <f>IF(OR($A98="",$B98=""),"",B98*'MPTO_working_2-way'!$G97)</f>
        <v>1.6305220883534137</v>
      </c>
      <c r="F98" s="30">
        <f>IF(OR($A98="",$B98=""),"",'MPTO_working_2-way'!D97)</f>
        <v>2.6155287190981165</v>
      </c>
      <c r="G98" s="32">
        <f>IF(OR($A98="",$B98=""),"",'MPTO_working_2-way'!E97)</f>
        <v>1.6189924005549459</v>
      </c>
      <c r="H98" s="30">
        <f>IF(OR($A98="",$B98=""),"",'OddsRatio_working_2-way'!M97)</f>
        <v>2.6167977881353308</v>
      </c>
      <c r="I98" s="30">
        <f>IF(OR($A98="",$B98=""),"",'OddsRatio_working_2-way'!N97)</f>
        <v>1.6185065364007643</v>
      </c>
      <c r="J98" s="30">
        <f>IF('Log_working_2-way'!$D97="","",A98^('Log_working_2-way'!$D97))</f>
        <v>2.6306681131242473</v>
      </c>
      <c r="K98" s="32">
        <f>IF('Log_working_2-way'!$D97="","",B98^('Log_working_2-way'!$D97))</f>
        <v>1.6132455721377705</v>
      </c>
      <c r="L98" s="37">
        <f t="shared" si="18"/>
        <v>0.38669950738916253</v>
      </c>
      <c r="M98" s="37">
        <f t="shared" si="19"/>
        <v>0.61330049261083741</v>
      </c>
      <c r="N98" s="38">
        <v>194</v>
      </c>
      <c r="O98" s="38">
        <f t="shared" si="20"/>
        <v>116.08835341365463</v>
      </c>
      <c r="P98" s="38">
        <f t="shared" si="21"/>
        <v>70.43312101910827</v>
      </c>
      <c r="Q98" s="38">
        <f t="shared" si="22"/>
        <v>123.56687898089172</v>
      </c>
      <c r="R98" s="38">
        <f t="shared" si="23"/>
        <v>77.91164658634537</v>
      </c>
      <c r="S98" s="39">
        <f t="shared" si="24"/>
        <v>-7.4785255672370852</v>
      </c>
      <c r="T98" s="39">
        <f t="shared" si="25"/>
        <v>-7.4785255672370994</v>
      </c>
      <c r="U98" t="s">
        <v>191</v>
      </c>
      <c r="V98" t="s">
        <v>193</v>
      </c>
      <c r="W98" t="s">
        <v>206</v>
      </c>
      <c r="X98" s="48" t="s">
        <v>301</v>
      </c>
      <c r="Y98" s="41"/>
    </row>
    <row r="99" spans="1:25" ht="15" x14ac:dyDescent="0.25">
      <c r="A99">
        <v>2.17</v>
      </c>
      <c r="B99">
        <v>1.73</v>
      </c>
      <c r="C99" s="29">
        <f t="shared" si="17"/>
        <v>3.8864175168482618E-2</v>
      </c>
      <c r="D99" s="30">
        <f>IF(OR($A99="",$B99=""),"",A99*'MPTO_working_2-way'!$G98)</f>
        <v>2.254335260115607</v>
      </c>
      <c r="E99" s="32">
        <f>IF(OR($A99="",$B99=""),"",B99*'MPTO_working_2-way'!$G98)</f>
        <v>1.7972350230414749</v>
      </c>
      <c r="F99" s="30">
        <f>IF(OR($A99="",$B99=""),"",'MPTO_working_2-way'!D98)</f>
        <v>2.2655321203343295</v>
      </c>
      <c r="G99" s="32">
        <f>IF(OR($A99="",$B99=""),"",'MPTO_working_2-way'!E98)</f>
        <v>1.7901814453637255</v>
      </c>
      <c r="H99" s="30">
        <f>IF(OR($A99="",$B99=""),"",'OddsRatio_working_2-way'!M98)</f>
        <v>2.2659935726643319</v>
      </c>
      <c r="I99" s="30">
        <f>IF(OR($A99="",$B99=""),"",'OddsRatio_working_2-way'!N98)</f>
        <v>1.789893425679455</v>
      </c>
      <c r="J99" s="30">
        <f>IF('Log_working_2-way'!$D98="","",A99^('Log_working_2-way'!$D98))</f>
        <v>2.2711647318744981</v>
      </c>
      <c r="K99" s="32">
        <f>IF('Log_working_2-way'!$D98="","",B99^('Log_working_2-way'!$D98))</f>
        <v>1.7866801012683895</v>
      </c>
      <c r="L99" s="37">
        <f t="shared" si="18"/>
        <v>0.44358974358974357</v>
      </c>
      <c r="M99" s="37">
        <f t="shared" si="19"/>
        <v>0.55641025641025632</v>
      </c>
      <c r="N99" s="38">
        <v>195</v>
      </c>
      <c r="O99" s="38">
        <f t="shared" si="20"/>
        <v>105.13824884792626</v>
      </c>
      <c r="P99" s="38">
        <f t="shared" si="21"/>
        <v>82.283236994219678</v>
      </c>
      <c r="Q99" s="38">
        <f t="shared" si="22"/>
        <v>112.71676300578035</v>
      </c>
      <c r="R99" s="38">
        <f t="shared" si="23"/>
        <v>89.861751152073737</v>
      </c>
      <c r="S99" s="39">
        <f t="shared" si="24"/>
        <v>-7.5785141578540873</v>
      </c>
      <c r="T99" s="39">
        <f t="shared" si="25"/>
        <v>-7.5785141578540589</v>
      </c>
      <c r="U99" t="s">
        <v>189</v>
      </c>
      <c r="V99" t="s">
        <v>165</v>
      </c>
      <c r="W99" t="s">
        <v>206</v>
      </c>
      <c r="X99" s="48" t="s">
        <v>301</v>
      </c>
      <c r="Y99" s="41"/>
    </row>
    <row r="100" spans="1:25" ht="15" x14ac:dyDescent="0.25">
      <c r="A100">
        <v>2.36</v>
      </c>
      <c r="B100">
        <v>1.62</v>
      </c>
      <c r="C100" s="29">
        <f t="shared" si="17"/>
        <v>4.1012764176606042E-2</v>
      </c>
      <c r="D100" s="30">
        <f>IF(OR($A100="",$B100=""),"",A100*'MPTO_working_2-way'!$G99)</f>
        <v>2.4567901234567899</v>
      </c>
      <c r="E100" s="32">
        <f>IF(OR($A100="",$B100=""),"",B100*'MPTO_working_2-way'!$G99)</f>
        <v>1.6864406779661019</v>
      </c>
      <c r="F100" s="30">
        <f>IF(OR($A100="",$B100=""),"",'MPTO_working_2-way'!D99)</f>
        <v>2.4800207576543851</v>
      </c>
      <c r="G100" s="32">
        <f>IF(OR($A100="",$B100=""),"",'MPTO_working_2-way'!E99)</f>
        <v>1.6756661991584854</v>
      </c>
      <c r="H100" s="30">
        <f>IF(OR($A100="",$B100=""),"",'OddsRatio_working_2-way'!M99)</f>
        <v>2.4810632623547089</v>
      </c>
      <c r="I100" s="30">
        <f>IF(OR($A100="",$B100=""),"",'OddsRatio_working_2-way'!N99)</f>
        <v>1.6751906048970002</v>
      </c>
      <c r="J100" s="30">
        <f>IF('Log_working_2-way'!$D99="","",A100^('Log_working_2-way'!$D99))</f>
        <v>2.4919285072828607</v>
      </c>
      <c r="K100" s="32">
        <f>IF('Log_working_2-way'!$D99="","",B100^('Log_working_2-way'!$D99))</f>
        <v>1.6702734046022476</v>
      </c>
      <c r="L100" s="37">
        <f t="shared" si="18"/>
        <v>0.40703517587939703</v>
      </c>
      <c r="M100" s="37">
        <f t="shared" si="19"/>
        <v>0.59296482412060292</v>
      </c>
      <c r="N100" s="38">
        <v>196</v>
      </c>
      <c r="O100" s="38">
        <f t="shared" si="20"/>
        <v>112.94915254237289</v>
      </c>
      <c r="P100" s="38">
        <f t="shared" si="21"/>
        <v>75.01234567901237</v>
      </c>
      <c r="Q100" s="38">
        <f t="shared" si="22"/>
        <v>120.98765432098764</v>
      </c>
      <c r="R100" s="38">
        <f t="shared" si="23"/>
        <v>83.050847457627128</v>
      </c>
      <c r="S100" s="39">
        <f t="shared" si="24"/>
        <v>-8.0385017786147586</v>
      </c>
      <c r="T100" s="39">
        <f t="shared" si="25"/>
        <v>-8.0385017786147586</v>
      </c>
      <c r="U100" t="s">
        <v>182</v>
      </c>
      <c r="V100" t="s">
        <v>185</v>
      </c>
      <c r="W100" t="s">
        <v>207</v>
      </c>
      <c r="X100" s="48" t="s">
        <v>301</v>
      </c>
      <c r="Y100" s="41"/>
    </row>
    <row r="101" spans="1:25" s="35" customFormat="1" ht="15" x14ac:dyDescent="0.25">
      <c r="A101">
        <v>2.1800000000000002</v>
      </c>
      <c r="B101">
        <v>1.71</v>
      </c>
      <c r="C101" s="29">
        <f t="shared" si="17"/>
        <v>4.3510917967702012E-2</v>
      </c>
      <c r="D101" s="30">
        <f>IF(OR($A101="",$B101=""),"",A101*'MPTO_working_2-way'!$G100)</f>
        <v>2.2748538011695905</v>
      </c>
      <c r="E101" s="32">
        <f>IF(OR($A101="",$B101=""),"",B101*'MPTO_working_2-way'!$G100)</f>
        <v>1.7844036697247705</v>
      </c>
      <c r="F101" s="30">
        <f>IF(OR($A101="",$B101=""),"",'MPTO_working_2-way'!D100)</f>
        <v>2.2885382773650926</v>
      </c>
      <c r="G101" s="32">
        <f>IF(OR($A101="",$B101=""),"",'MPTO_working_2-way'!E100)</f>
        <v>1.7760731811901471</v>
      </c>
      <c r="H101" s="30">
        <f>IF(OR($A101="",$B101=""),"",'OddsRatio_working_2-way'!M100)</f>
        <v>2.2891748643942433</v>
      </c>
      <c r="I101" s="30">
        <f>IF(OR($A101="",$B101=""),"",'OddsRatio_working_2-way'!N100)</f>
        <v>1.7756899607795869</v>
      </c>
      <c r="J101" s="30">
        <f>IF('Log_working_2-way'!$D100="","",A101^('Log_working_2-way'!$D100))</f>
        <v>2.2955329814159455</v>
      </c>
      <c r="K101" s="32">
        <f>IF('Log_working_2-way'!$D100="","",B101^('Log_working_2-way'!$D100))</f>
        <v>1.7718830893109678</v>
      </c>
      <c r="L101" s="37">
        <f t="shared" si="18"/>
        <v>0.43958868894601544</v>
      </c>
      <c r="M101" s="37">
        <f t="shared" si="19"/>
        <v>0.56041131105398467</v>
      </c>
      <c r="N101" s="38">
        <v>197</v>
      </c>
      <c r="O101" s="38">
        <f t="shared" si="20"/>
        <v>106.63302752293579</v>
      </c>
      <c r="P101" s="38">
        <f t="shared" si="21"/>
        <v>81.795321637426895</v>
      </c>
      <c r="Q101" s="38">
        <f t="shared" si="22"/>
        <v>115.20467836257309</v>
      </c>
      <c r="R101" s="38">
        <f t="shared" si="23"/>
        <v>90.366972477064209</v>
      </c>
      <c r="S101" s="39">
        <f t="shared" si="24"/>
        <v>-8.5716508396373001</v>
      </c>
      <c r="T101" s="39">
        <f t="shared" si="25"/>
        <v>-8.5716508396373143</v>
      </c>
      <c r="U101" t="s">
        <v>180</v>
      </c>
      <c r="V101" t="s">
        <v>183</v>
      </c>
      <c r="W101" t="s">
        <v>207</v>
      </c>
      <c r="X101" s="48" t="s">
        <v>301</v>
      </c>
      <c r="Y101" s="41"/>
    </row>
    <row r="102" spans="1:25" ht="15" x14ac:dyDescent="0.25">
      <c r="A102">
        <v>2.4700000000000002</v>
      </c>
      <c r="B102">
        <v>1.57</v>
      </c>
      <c r="C102" s="29">
        <f t="shared" si="17"/>
        <v>4.1800974754377274E-2</v>
      </c>
      <c r="D102" s="30">
        <f>IF(OR($A102="",$B102=""),"",A102*'MPTO_working_2-way'!$G101)</f>
        <v>2.573248407643312</v>
      </c>
      <c r="E102" s="32">
        <f>IF(OR($A102="",$B102=""),"",B102*'MPTO_working_2-way'!$G101)</f>
        <v>1.6356275303643724</v>
      </c>
      <c r="F102" s="30">
        <f>IF(OR($A102="",$B102=""),"",'MPTO_working_2-way'!D101)</f>
        <v>2.6044528023103526</v>
      </c>
      <c r="G102" s="32">
        <f>IF(OR($A102="",$B102=""),"",'MPTO_working_2-way'!E101)</f>
        <v>1.6232654513489189</v>
      </c>
      <c r="H102" s="30">
        <f>IF(OR($A102="",$B102=""),"",'OddsRatio_working_2-way'!M101)</f>
        <v>2.6059101370939319</v>
      </c>
      <c r="I102" s="30">
        <f>IF(OR($A102="",$B102=""),"",'OddsRatio_working_2-way'!N101)</f>
        <v>1.6226998490772393</v>
      </c>
      <c r="J102" s="30">
        <f>IF('Log_working_2-way'!$D101="","",A102^('Log_working_2-way'!$D101))</f>
        <v>2.6206147922580638</v>
      </c>
      <c r="K102" s="32">
        <f>IF('Log_working_2-way'!$D101="","",B102^('Log_working_2-way'!$D101))</f>
        <v>1.6170497793655869</v>
      </c>
      <c r="L102" s="37">
        <f t="shared" si="18"/>
        <v>0.38861386138613863</v>
      </c>
      <c r="M102" s="37">
        <f t="shared" si="19"/>
        <v>0.61138613861386137</v>
      </c>
      <c r="N102" s="38">
        <v>198</v>
      </c>
      <c r="O102" s="38">
        <f t="shared" si="20"/>
        <v>117.83805668016197</v>
      </c>
      <c r="P102" s="38">
        <f t="shared" si="21"/>
        <v>71.885350318471339</v>
      </c>
      <c r="Q102" s="38">
        <f t="shared" si="22"/>
        <v>126.11464968152866</v>
      </c>
      <c r="R102" s="38">
        <f t="shared" si="23"/>
        <v>80.161943319838059</v>
      </c>
      <c r="S102" s="39">
        <f t="shared" si="24"/>
        <v>-8.2765930013666917</v>
      </c>
      <c r="T102" s="39">
        <f t="shared" si="25"/>
        <v>-8.2765930013667202</v>
      </c>
      <c r="U102" t="s">
        <v>196</v>
      </c>
      <c r="V102" t="s">
        <v>179</v>
      </c>
      <c r="W102" t="s">
        <v>207</v>
      </c>
      <c r="X102" s="48" t="s">
        <v>301</v>
      </c>
      <c r="Y102" s="41"/>
    </row>
    <row r="103" spans="1:25" ht="15" x14ac:dyDescent="0.25">
      <c r="A103">
        <v>2.5499999999999998</v>
      </c>
      <c r="B103">
        <v>1.53</v>
      </c>
      <c r="C103" s="29">
        <f t="shared" si="17"/>
        <v>4.5751633986928164E-2</v>
      </c>
      <c r="D103" s="30">
        <f>IF(OR($A103="",$B103=""),"",A103*'MPTO_working_2-way'!$G102)</f>
        <v>2.6666666666666665</v>
      </c>
      <c r="E103" s="32">
        <f>IF(OR($A103="",$B103=""),"",B103*'MPTO_working_2-way'!$G102)</f>
        <v>1.6</v>
      </c>
      <c r="F103" s="30">
        <f>IF(OR($A103="",$B103=""),"",'MPTO_working_2-way'!D102)</f>
        <v>2.7079646017699113</v>
      </c>
      <c r="G103" s="32">
        <f>IF(OR($A103="",$B103=""),"",'MPTO_working_2-way'!E102)</f>
        <v>1.5854922279792747</v>
      </c>
      <c r="H103" s="30">
        <f>IF(OR($A103="",$B103=""),"",'OddsRatio_working_2-way'!M102)</f>
        <v>2.7101252298842891</v>
      </c>
      <c r="I103" s="30">
        <f>IF(OR($A103="",$B103=""),"",'OddsRatio_working_2-way'!N102)</f>
        <v>1.5847524979604342</v>
      </c>
      <c r="J103" s="30">
        <f>IF('Log_working_2-way'!$D102="","",A103^('Log_working_2-way'!$D102))</f>
        <v>2.7298027853486841</v>
      </c>
      <c r="K103" s="32">
        <f>IF('Log_working_2-way'!$D102="","",B103^('Log_working_2-way'!$D102))</f>
        <v>1.5781005837593247</v>
      </c>
      <c r="L103" s="37">
        <f t="shared" si="18"/>
        <v>0.375</v>
      </c>
      <c r="M103" s="37">
        <f t="shared" si="19"/>
        <v>0.625</v>
      </c>
      <c r="N103" s="38">
        <v>199</v>
      </c>
      <c r="O103" s="38">
        <f t="shared" si="20"/>
        <v>120.9607843137255</v>
      </c>
      <c r="P103" s="38">
        <f t="shared" si="21"/>
        <v>68.934640522875839</v>
      </c>
      <c r="Q103" s="38">
        <f t="shared" si="22"/>
        <v>130.06535947712419</v>
      </c>
      <c r="R103" s="38">
        <f t="shared" si="23"/>
        <v>78.039215686274517</v>
      </c>
      <c r="S103" s="39">
        <f t="shared" si="24"/>
        <v>-9.1045751633986924</v>
      </c>
      <c r="T103" s="39">
        <f t="shared" si="25"/>
        <v>-9.1045751633986782</v>
      </c>
      <c r="U103" t="s">
        <v>200</v>
      </c>
      <c r="V103" t="s">
        <v>184</v>
      </c>
      <c r="W103" t="s">
        <v>207</v>
      </c>
      <c r="X103" s="48" t="s">
        <v>301</v>
      </c>
      <c r="Y103" s="41"/>
    </row>
    <row r="104" spans="1:25" ht="15" x14ac:dyDescent="0.25">
      <c r="A104">
        <v>2.2599999999999998</v>
      </c>
      <c r="B104">
        <v>1.67</v>
      </c>
      <c r="C104" s="29">
        <f t="shared" si="17"/>
        <v>4.1280271315775607E-2</v>
      </c>
      <c r="D104" s="30">
        <f>IF(OR($A104="",$B104=""),"",A104*'MPTO_working_2-way'!$G103)</f>
        <v>2.3532934131736525</v>
      </c>
      <c r="E104" s="32">
        <f>IF(OR($A104="",$B104=""),"",B104*'MPTO_working_2-way'!$G103)</f>
        <v>1.7389380530973453</v>
      </c>
      <c r="F104" s="30">
        <f>IF(OR($A104="",$B104=""),"",'MPTO_working_2-way'!D103)</f>
        <v>2.3705797374536774</v>
      </c>
      <c r="G104" s="32">
        <f>IF(OR($A104="",$B104=""),"",'MPTO_working_2-way'!E103)</f>
        <v>1.7296182576417214</v>
      </c>
      <c r="H104" s="30">
        <f>IF(OR($A104="",$B104=""),"",'OddsRatio_working_2-way'!M103)</f>
        <v>2.3713486117415123</v>
      </c>
      <c r="I104" s="30">
        <f>IF(OR($A104="",$B104=""),"",'OddsRatio_working_2-way'!N103)</f>
        <v>1.729209182433979</v>
      </c>
      <c r="J104" s="30">
        <f>IF('Log_working_2-way'!$D103="","",A104^('Log_working_2-way'!$D103))</f>
        <v>2.3793921576668016</v>
      </c>
      <c r="K104" s="32">
        <f>IF('Log_working_2-way'!$D103="","",B104^('Log_working_2-way'!$D103))</f>
        <v>1.7249569996766947</v>
      </c>
      <c r="L104" s="37">
        <f t="shared" si="18"/>
        <v>0.42493638676844786</v>
      </c>
      <c r="M104" s="37">
        <f t="shared" si="19"/>
        <v>0.57506361323155208</v>
      </c>
      <c r="N104" s="38">
        <v>200</v>
      </c>
      <c r="O104" s="38">
        <f t="shared" si="20"/>
        <v>111.50442477876105</v>
      </c>
      <c r="P104" s="38">
        <f t="shared" si="21"/>
        <v>80.239520958083844</v>
      </c>
      <c r="Q104" s="38">
        <f t="shared" si="22"/>
        <v>119.76047904191618</v>
      </c>
      <c r="R104" s="38">
        <f t="shared" si="23"/>
        <v>88.495575221238937</v>
      </c>
      <c r="S104" s="39">
        <f t="shared" si="24"/>
        <v>-8.2560542631551357</v>
      </c>
      <c r="T104" s="39">
        <f t="shared" si="25"/>
        <v>-8.2560542631550931</v>
      </c>
      <c r="U104" t="s">
        <v>188</v>
      </c>
      <c r="V104" t="s">
        <v>175</v>
      </c>
      <c r="W104" t="s">
        <v>207</v>
      </c>
      <c r="X104" s="48" t="s">
        <v>301</v>
      </c>
      <c r="Y104" s="41"/>
    </row>
    <row r="105" spans="1:25" ht="15" x14ac:dyDescent="0.25">
      <c r="A105">
        <v>2.2400000000000002</v>
      </c>
      <c r="B105">
        <v>1.7</v>
      </c>
      <c r="C105" s="29">
        <f t="shared" si="17"/>
        <v>3.4663865546218364E-2</v>
      </c>
      <c r="D105" s="30">
        <f>IF(OR($A105="",$B105=""),"",A105*'MPTO_working_2-way'!$G104)</f>
        <v>2.3176470588235292</v>
      </c>
      <c r="E105" s="32">
        <f>IF(OR($A105="",$B105=""),"",B105*'MPTO_working_2-way'!$G104)</f>
        <v>1.7589285714285712</v>
      </c>
      <c r="F105" s="30">
        <f>IF(OR($A105="",$B105=""),"",'MPTO_working_2-way'!D104)</f>
        <v>2.3304773561811505</v>
      </c>
      <c r="G105" s="32">
        <f>IF(OR($A105="",$B105=""),"",'MPTO_working_2-way'!E104)</f>
        <v>1.7516099356025756</v>
      </c>
      <c r="H105" s="30">
        <f>IF(OR($A105="",$B105=""),"",'OddsRatio_working_2-way'!M104)</f>
        <v>2.3309502512973848</v>
      </c>
      <c r="I105" s="30">
        <f>IF(OR($A105="",$B105=""),"",'OddsRatio_working_2-way'!N104)</f>
        <v>1.7513428837969105</v>
      </c>
      <c r="J105" s="30">
        <f>IF('Log_working_2-way'!$D104="","",A105^('Log_working_2-way'!$D104))</f>
        <v>2.3368656510313084</v>
      </c>
      <c r="K105" s="32">
        <f>IF('Log_working_2-way'!$D104="","",B105^('Log_working_2-way'!$D104))</f>
        <v>1.7480183212340654</v>
      </c>
      <c r="L105" s="37">
        <f t="shared" si="18"/>
        <v>0.43147208121827418</v>
      </c>
      <c r="M105" s="37">
        <f t="shared" si="19"/>
        <v>0.56852791878172593</v>
      </c>
      <c r="N105" s="38">
        <v>201</v>
      </c>
      <c r="O105" s="38">
        <f t="shared" si="20"/>
        <v>111.26785714285717</v>
      </c>
      <c r="P105" s="38">
        <f t="shared" si="21"/>
        <v>82.764705882352942</v>
      </c>
      <c r="Q105" s="38">
        <f t="shared" si="22"/>
        <v>118.23529411764706</v>
      </c>
      <c r="R105" s="38">
        <f t="shared" si="23"/>
        <v>89.732142857142847</v>
      </c>
      <c r="S105" s="39">
        <f t="shared" si="24"/>
        <v>-6.9674369747898908</v>
      </c>
      <c r="T105" s="39">
        <f t="shared" si="25"/>
        <v>-6.967436974789905</v>
      </c>
      <c r="U105" t="s">
        <v>287</v>
      </c>
      <c r="V105" t="s">
        <v>288</v>
      </c>
      <c r="W105" t="s">
        <v>305</v>
      </c>
      <c r="X105" s="48" t="s">
        <v>301</v>
      </c>
      <c r="Y105" s="41"/>
    </row>
    <row r="106" spans="1:25" ht="15" x14ac:dyDescent="0.25">
      <c r="A106">
        <v>2.0299999999999998</v>
      </c>
      <c r="B106">
        <v>1.86</v>
      </c>
      <c r="C106" s="29">
        <f t="shared" si="17"/>
        <v>3.0245246040574214E-2</v>
      </c>
      <c r="D106" s="30">
        <f>IF(OR($A106="",$B106=""),"",A106*'MPTO_working_2-way'!$G105)</f>
        <v>2.0913978494623655</v>
      </c>
      <c r="E106" s="32">
        <f>IF(OR($A106="",$B106=""),"",B106*'MPTO_working_2-way'!$G105)</f>
        <v>1.9162561576354682</v>
      </c>
      <c r="F106" s="30">
        <f>IF(OR($A106="",$B106=""),"",'MPTO_working_2-way'!D105)</f>
        <v>2.0942925287037548</v>
      </c>
      <c r="G106" s="32">
        <f>IF(OR($A106="",$B106=""),"",'MPTO_working_2-way'!E105)</f>
        <v>1.9138324294186226</v>
      </c>
      <c r="H106" s="30">
        <f>IF(OR($A106="",$B106=""),"",'OddsRatio_working_2-way'!M105)</f>
        <v>2.0943831224048783</v>
      </c>
      <c r="I106" s="30">
        <f>IF(OR($A106="",$B106=""),"",'OddsRatio_working_2-way'!N105)</f>
        <v>1.9137567818137824</v>
      </c>
      <c r="J106" s="30">
        <f>IF('Log_working_2-way'!$D105="","",A106^('Log_working_2-way'!$D105))</f>
        <v>2.0957003958101184</v>
      </c>
      <c r="K106" s="32">
        <f>IF('Log_working_2-way'!$D105="","",B106^('Log_working_2-way'!$D105))</f>
        <v>1.9126582447390832</v>
      </c>
      <c r="L106" s="37">
        <f t="shared" si="18"/>
        <v>0.47814910025706941</v>
      </c>
      <c r="M106" s="37">
        <f t="shared" si="19"/>
        <v>0.52185089974293053</v>
      </c>
      <c r="N106" s="38">
        <v>202</v>
      </c>
      <c r="O106" s="38">
        <f t="shared" si="20"/>
        <v>102.49261083743841</v>
      </c>
      <c r="P106" s="38">
        <f t="shared" si="21"/>
        <v>93.397849462365599</v>
      </c>
      <c r="Q106" s="38">
        <f t="shared" si="22"/>
        <v>108.6021505376344</v>
      </c>
      <c r="R106" s="38">
        <f t="shared" si="23"/>
        <v>99.507389162561594</v>
      </c>
      <c r="S106" s="39">
        <f t="shared" si="24"/>
        <v>-6.1095397001959952</v>
      </c>
      <c r="T106" s="39">
        <f t="shared" si="25"/>
        <v>-6.1095397001959952</v>
      </c>
      <c r="U106" t="s">
        <v>289</v>
      </c>
      <c r="V106" t="s">
        <v>290</v>
      </c>
      <c r="W106" t="s">
        <v>305</v>
      </c>
      <c r="X106" s="48" t="s">
        <v>301</v>
      </c>
      <c r="Y106" s="41"/>
    </row>
    <row r="107" spans="1:25" ht="15" x14ac:dyDescent="0.25">
      <c r="A107">
        <v>1.87</v>
      </c>
      <c r="B107">
        <v>2.02</v>
      </c>
      <c r="C107" s="29">
        <f t="shared" si="17"/>
        <v>2.9808863239265015E-2</v>
      </c>
      <c r="D107" s="30">
        <f>IF(OR($A107="",$B107=""),"",A107*'MPTO_working_2-way'!$G106)</f>
        <v>1.9257425742574257</v>
      </c>
      <c r="E107" s="32">
        <f>IF(OR($A107="",$B107=""),"",B107*'MPTO_working_2-way'!$G106)</f>
        <v>2.0802139037433154</v>
      </c>
      <c r="F107" s="30">
        <f>IF(OR($A107="",$B107=""),"",'MPTO_working_2-way'!D106)</f>
        <v>1.9236135865967305</v>
      </c>
      <c r="G107" s="32">
        <f>IF(OR($A107="",$B107=""),"",'MPTO_working_2-way'!E106)</f>
        <v>2.082703865027292</v>
      </c>
      <c r="H107" s="30">
        <f>IF(OR($A107="",$B107=""),"",'OddsRatio_working_2-way'!M106)</f>
        <v>1.9235481451827992</v>
      </c>
      <c r="I107" s="30">
        <f>IF(OR($A107="",$B107=""),"",'OddsRatio_working_2-way'!N106)</f>
        <v>2.0827805840074194</v>
      </c>
      <c r="J107" s="30">
        <f>IF('Log_working_2-way'!$D106="","",A107^('Log_working_2-way'!$D106))</f>
        <v>1.9225833907877643</v>
      </c>
      <c r="K107" s="32">
        <f>IF('Log_working_2-way'!$D106="","",B107^('Log_working_2-way'!$D106))</f>
        <v>2.0839128581602959</v>
      </c>
      <c r="L107" s="37">
        <f t="shared" si="18"/>
        <v>0.51928020565552702</v>
      </c>
      <c r="M107" s="37">
        <f t="shared" si="19"/>
        <v>0.48071979434447304</v>
      </c>
      <c r="N107" s="38">
        <v>203</v>
      </c>
      <c r="O107" s="38">
        <f t="shared" si="20"/>
        <v>94.443850267379673</v>
      </c>
      <c r="P107" s="38">
        <f t="shared" si="21"/>
        <v>102.5049504950495</v>
      </c>
      <c r="Q107" s="38">
        <f t="shared" si="22"/>
        <v>100.4950495049505</v>
      </c>
      <c r="R107" s="38">
        <f t="shared" si="23"/>
        <v>108.5561497326203</v>
      </c>
      <c r="S107" s="39">
        <f t="shared" si="24"/>
        <v>-6.0511992375708274</v>
      </c>
      <c r="T107" s="39">
        <f t="shared" si="25"/>
        <v>-6.051199237570799</v>
      </c>
      <c r="U107" t="s">
        <v>291</v>
      </c>
      <c r="V107" t="s">
        <v>292</v>
      </c>
      <c r="W107" t="s">
        <v>305</v>
      </c>
      <c r="X107" s="48" t="s">
        <v>301</v>
      </c>
      <c r="Y107" s="41"/>
    </row>
    <row r="108" spans="1:25" ht="15" x14ac:dyDescent="0.25">
      <c r="A108">
        <v>1.83</v>
      </c>
      <c r="B108">
        <v>2.06</v>
      </c>
      <c r="C108" s="29">
        <f t="shared" si="17"/>
        <v>3.1884980635577431E-2</v>
      </c>
      <c r="D108" s="30">
        <f>IF(OR($A108="",$B108=""),"",A108*'MPTO_working_2-way'!$G107)</f>
        <v>1.8883495145631068</v>
      </c>
      <c r="E108" s="32">
        <f>IF(OR($A108="",$B108=""),"",B108*'MPTO_working_2-way'!$G107)</f>
        <v>2.1256830601092895</v>
      </c>
      <c r="F108" s="30">
        <f>IF(OR($A108="",$B108=""),"",'MPTO_working_2-way'!D107)</f>
        <v>1.8849942497124856</v>
      </c>
      <c r="G108" s="32">
        <f>IF(OR($A108="",$B108=""),"",'MPTO_working_2-way'!E107)</f>
        <v>2.1299508446804905</v>
      </c>
      <c r="H108" s="30">
        <f>IF(OR($A108="",$B108=""),"",'OddsRatio_working_2-way'!M107)</f>
        <v>1.8848835335367746</v>
      </c>
      <c r="I108" s="30">
        <f>IF(OR($A108="",$B108=""),"",'OddsRatio_working_2-way'!N107)</f>
        <v>2.1300922235529893</v>
      </c>
      <c r="J108" s="30">
        <f>IF('Log_working_2-way'!$D107="","",A108^('Log_working_2-way'!$D107))</f>
        <v>1.8833614398916756</v>
      </c>
      <c r="K108" s="32">
        <f>IF('Log_working_2-way'!$D107="","",B108^('Log_working_2-way'!$D107))</f>
        <v>2.1320394516231058</v>
      </c>
      <c r="L108" s="37">
        <f t="shared" si="18"/>
        <v>0.5295629820051414</v>
      </c>
      <c r="M108" s="37">
        <f t="shared" si="19"/>
        <v>0.47043701799485865</v>
      </c>
      <c r="N108" s="38">
        <v>204</v>
      </c>
      <c r="O108" s="38">
        <f t="shared" si="20"/>
        <v>92.524590163934405</v>
      </c>
      <c r="P108" s="38">
        <f t="shared" si="21"/>
        <v>104.97087378640778</v>
      </c>
      <c r="Q108" s="38">
        <f t="shared" si="22"/>
        <v>99.029126213592235</v>
      </c>
      <c r="R108" s="38">
        <f t="shared" si="23"/>
        <v>111.47540983606557</v>
      </c>
      <c r="S108" s="39">
        <f t="shared" si="24"/>
        <v>-6.5045360496578297</v>
      </c>
      <c r="T108" s="39">
        <f t="shared" si="25"/>
        <v>-6.5045360496577871</v>
      </c>
      <c r="U108" t="s">
        <v>293</v>
      </c>
      <c r="V108" t="s">
        <v>294</v>
      </c>
      <c r="W108" t="s">
        <v>305</v>
      </c>
      <c r="X108" s="48" t="s">
        <v>301</v>
      </c>
      <c r="Y108" s="41"/>
    </row>
    <row r="109" spans="1:25" ht="15" x14ac:dyDescent="0.25">
      <c r="A109">
        <v>1.89</v>
      </c>
      <c r="B109">
        <v>1.94</v>
      </c>
      <c r="C109" s="29">
        <f t="shared" si="17"/>
        <v>4.4564446626302434E-2</v>
      </c>
      <c r="D109" s="30">
        <f>IF(OR($A109="",$B109=""),"",A109*'MPTO_working_2-way'!$G108)</f>
        <v>1.9742268041237114</v>
      </c>
      <c r="E109" s="32">
        <f>IF(OR($A109="",$B109=""),"",B109*'MPTO_working_2-way'!$G108)</f>
        <v>2.0264550264550265</v>
      </c>
      <c r="F109" s="30">
        <f>IF(OR($A109="",$B109=""),"",'MPTO_working_2-way'!D108)</f>
        <v>1.9730936877791532</v>
      </c>
      <c r="G109" s="32">
        <f>IF(OR($A109="",$B109=""),"",'MPTO_working_2-way'!E108)</f>
        <v>2.0276502792678208</v>
      </c>
      <c r="H109" s="30">
        <f>IF(OR($A109="",$B109=""),"",'OddsRatio_working_2-way'!M108)</f>
        <v>1.9730408576407765</v>
      </c>
      <c r="I109" s="30">
        <f>IF(OR($A109="",$B109=""),"",'OddsRatio_working_2-way'!N108)</f>
        <v>2.0277060743621682</v>
      </c>
      <c r="J109" s="30">
        <f>IF('Log_working_2-way'!$D108="","",A109^('Log_working_2-way'!$D108))</f>
        <v>1.9725205567658568</v>
      </c>
      <c r="K109" s="32">
        <f>IF('Log_working_2-way'!$D108="","",B109^('Log_working_2-way'!$D108))</f>
        <v>2.0282558996234914</v>
      </c>
      <c r="L109" s="37">
        <f t="shared" si="18"/>
        <v>0.50652741514360311</v>
      </c>
      <c r="M109" s="37">
        <f t="shared" si="19"/>
        <v>0.49347258485639683</v>
      </c>
      <c r="N109" s="38">
        <v>205</v>
      </c>
      <c r="O109" s="38">
        <f t="shared" si="20"/>
        <v>96.534391534391546</v>
      </c>
      <c r="P109" s="38">
        <f t="shared" si="21"/>
        <v>99.329896907216494</v>
      </c>
      <c r="Q109" s="38">
        <f t="shared" si="22"/>
        <v>105.67010309278352</v>
      </c>
      <c r="R109" s="38">
        <f t="shared" si="23"/>
        <v>108.46560846560848</v>
      </c>
      <c r="S109" s="39">
        <f t="shared" si="24"/>
        <v>-9.135711558391975</v>
      </c>
      <c r="T109" s="39">
        <f t="shared" si="25"/>
        <v>-9.1357115583919892</v>
      </c>
      <c r="U109" t="s">
        <v>295</v>
      </c>
      <c r="V109" t="s">
        <v>296</v>
      </c>
      <c r="W109" t="s">
        <v>306</v>
      </c>
      <c r="X109" s="48" t="s">
        <v>302</v>
      </c>
      <c r="Y109" s="41"/>
    </row>
    <row r="110" spans="1:25" ht="15" x14ac:dyDescent="0.25">
      <c r="A110">
        <v>2.09</v>
      </c>
      <c r="B110">
        <v>1.79</v>
      </c>
      <c r="C110" s="29">
        <f t="shared" si="17"/>
        <v>3.7128117398625982E-2</v>
      </c>
      <c r="D110" s="30">
        <f>IF(OR($A110="",$B110=""),"",A110*'MPTO_working_2-way'!$G109)</f>
        <v>2.1675977653631282</v>
      </c>
      <c r="E110" s="32">
        <f>IF(OR($A110="",$B110=""),"",B110*'MPTO_working_2-way'!$G109)</f>
        <v>1.8564593301435406</v>
      </c>
      <c r="F110" s="30">
        <f>IF(OR($A110="",$B110=""),"",'MPTO_working_2-way'!D109)</f>
        <v>2.1743628490889537</v>
      </c>
      <c r="G110" s="32">
        <f>IF(OR($A110="",$B110=""),"",'MPTO_working_2-way'!E109)</f>
        <v>1.8515255747197545</v>
      </c>
      <c r="H110" s="30">
        <f>IF(OR($A110="",$B110=""),"",'OddsRatio_working_2-way'!M109)</f>
        <v>2.1746262535134471</v>
      </c>
      <c r="I110" s="30">
        <f>IF(OR($A110="",$B110=""),"",'OddsRatio_working_2-way'!N109)</f>
        <v>1.8513346241060764</v>
      </c>
      <c r="J110" s="30">
        <f>IF('Log_working_2-way'!$D109="","",A110^('Log_working_2-way'!$D109))</f>
        <v>2.177733465070919</v>
      </c>
      <c r="K110" s="32">
        <f>IF('Log_working_2-way'!$D109="","",B110^('Log_working_2-way'!$D109))</f>
        <v>1.8490885498780329</v>
      </c>
      <c r="L110" s="37">
        <f t="shared" si="18"/>
        <v>0.46134020618556709</v>
      </c>
      <c r="M110" s="37">
        <f t="shared" si="19"/>
        <v>0.53865979381443296</v>
      </c>
      <c r="N110" s="38">
        <v>206</v>
      </c>
      <c r="O110" s="38">
        <f t="shared" si="20"/>
        <v>107.43540669856459</v>
      </c>
      <c r="P110" s="38">
        <f t="shared" si="21"/>
        <v>90.916201117318437</v>
      </c>
      <c r="Q110" s="38">
        <f t="shared" si="22"/>
        <v>115.08379888268156</v>
      </c>
      <c r="R110" s="38">
        <f t="shared" si="23"/>
        <v>98.564593301435423</v>
      </c>
      <c r="S110" s="39">
        <f t="shared" si="24"/>
        <v>-7.6483921841169717</v>
      </c>
      <c r="T110" s="39">
        <f t="shared" si="25"/>
        <v>-7.648392184116986</v>
      </c>
      <c r="U110" t="s">
        <v>102</v>
      </c>
      <c r="V110" t="s">
        <v>115</v>
      </c>
      <c r="W110" t="s">
        <v>127</v>
      </c>
      <c r="X110" s="48" t="s">
        <v>302</v>
      </c>
      <c r="Y110" s="41"/>
    </row>
    <row r="111" spans="1:25" ht="15" x14ac:dyDescent="0.25">
      <c r="A111">
        <v>2.27</v>
      </c>
      <c r="B111">
        <v>1.67</v>
      </c>
      <c r="C111" s="29">
        <f t="shared" si="17"/>
        <v>3.9331029570814469E-2</v>
      </c>
      <c r="D111" s="30">
        <f>IF(OR($A111="",$B111=""),"",A111*'MPTO_working_2-way'!$G110)</f>
        <v>2.3592814371257487</v>
      </c>
      <c r="E111" s="32">
        <f>IF(OR($A111="",$B111=""),"",B111*'MPTO_working_2-way'!$G110)</f>
        <v>1.7356828193832601</v>
      </c>
      <c r="F111" s="30">
        <f>IF(OR($A111="",$B111=""),"",'MPTO_working_2-way'!D110)</f>
        <v>2.3760694474913038</v>
      </c>
      <c r="G111" s="32">
        <f>IF(OR($A111="",$B111=""),"",'MPTO_working_2-way'!E110)</f>
        <v>1.7267075087111983</v>
      </c>
      <c r="H111" s="30">
        <f>IF(OR($A111="",$B111=""),"",'OddsRatio_working_2-way'!M110)</f>
        <v>2.376779716606729</v>
      </c>
      <c r="I111" s="30">
        <f>IF(OR($A111="",$B111=""),"",'OddsRatio_working_2-way'!N110)</f>
        <v>1.7263326063988251</v>
      </c>
      <c r="J111" s="30">
        <f>IF('Log_working_2-way'!$D110="","",A111^('Log_working_2-way'!$D110))</f>
        <v>2.3845761893383783</v>
      </c>
      <c r="K111" s="32">
        <f>IF('Log_working_2-way'!$D110="","",B111^('Log_working_2-way'!$D110))</f>
        <v>1.7222426672508611</v>
      </c>
      <c r="L111" s="37">
        <f t="shared" si="18"/>
        <v>0.42385786802030456</v>
      </c>
      <c r="M111" s="37">
        <f t="shared" si="19"/>
        <v>0.57614213197969533</v>
      </c>
      <c r="N111" s="38">
        <v>207</v>
      </c>
      <c r="O111" s="38">
        <f t="shared" si="20"/>
        <v>115.81057268722466</v>
      </c>
      <c r="P111" s="38">
        <f t="shared" si="21"/>
        <v>83.047904191616766</v>
      </c>
      <c r="Q111" s="38">
        <f t="shared" si="22"/>
        <v>123.95209580838325</v>
      </c>
      <c r="R111" s="38">
        <f t="shared" si="23"/>
        <v>91.189427312775322</v>
      </c>
      <c r="S111" s="39">
        <f t="shared" si="24"/>
        <v>-8.1415231211585848</v>
      </c>
      <c r="T111" s="39">
        <f t="shared" si="25"/>
        <v>-8.1415231211585564</v>
      </c>
      <c r="U111" t="s">
        <v>198</v>
      </c>
      <c r="V111" t="s">
        <v>167</v>
      </c>
      <c r="W111" t="s">
        <v>206</v>
      </c>
      <c r="X111" s="48" t="s">
        <v>302</v>
      </c>
      <c r="Y111" s="41"/>
    </row>
    <row r="112" spans="1:25" ht="15" x14ac:dyDescent="0.25">
      <c r="A112">
        <v>2.39</v>
      </c>
      <c r="B112">
        <v>1.6</v>
      </c>
      <c r="C112" s="29">
        <f t="shared" si="17"/>
        <v>4.3410041841004166E-2</v>
      </c>
      <c r="D112" s="30">
        <f>IF(OR($A112="",$B112=""),"",A112*'MPTO_working_2-way'!$G111)</f>
        <v>2.4937499999999999</v>
      </c>
      <c r="E112" s="32">
        <f>IF(OR($A112="",$B112=""),"",B112*'MPTO_working_2-way'!$G111)</f>
        <v>1.6694560669456067</v>
      </c>
      <c r="F112" s="30">
        <f>IF(OR($A112="",$B112=""),"",'MPTO_working_2-way'!D111)</f>
        <v>2.5207646671061306</v>
      </c>
      <c r="G112" s="32">
        <f>IF(OR($A112="",$B112=""),"",'MPTO_working_2-way'!E111)</f>
        <v>1.6575639358474208</v>
      </c>
      <c r="H112" s="30">
        <f>IF(OR($A112="",$B112=""),"",'OddsRatio_working_2-way'!M111)</f>
        <v>2.52206000757745</v>
      </c>
      <c r="I112" s="30">
        <f>IF(OR($A112="",$B112=""),"",'OddsRatio_working_2-way'!N111)</f>
        <v>1.6570043198176039</v>
      </c>
      <c r="J112" s="30">
        <f>IF('Log_working_2-way'!$D111="","",A112^('Log_working_2-way'!$D111))</f>
        <v>2.5347593326332167</v>
      </c>
      <c r="K112" s="32">
        <f>IF('Log_working_2-way'!$D111="","",B112^('Log_working_2-way'!$D111))</f>
        <v>1.6515679551422944</v>
      </c>
      <c r="L112" s="37">
        <f t="shared" si="18"/>
        <v>0.40100250626566419</v>
      </c>
      <c r="M112" s="37">
        <f t="shared" si="19"/>
        <v>0.59899749373433586</v>
      </c>
      <c r="N112" s="38">
        <v>208</v>
      </c>
      <c r="O112" s="38">
        <f t="shared" si="20"/>
        <v>120.97071129707112</v>
      </c>
      <c r="P112" s="38">
        <f t="shared" si="21"/>
        <v>78</v>
      </c>
      <c r="Q112" s="38">
        <f t="shared" si="22"/>
        <v>130</v>
      </c>
      <c r="R112" s="38">
        <f t="shared" si="23"/>
        <v>87.029288702928866</v>
      </c>
      <c r="S112" s="39">
        <f t="shared" si="24"/>
        <v>-9.0292887029288806</v>
      </c>
      <c r="T112" s="39">
        <f t="shared" si="25"/>
        <v>-9.0292887029288664</v>
      </c>
      <c r="U112" t="s">
        <v>199</v>
      </c>
      <c r="V112" t="s">
        <v>203</v>
      </c>
      <c r="W112" t="s">
        <v>207</v>
      </c>
      <c r="X112" s="48" t="s">
        <v>302</v>
      </c>
      <c r="Y112" s="41"/>
    </row>
    <row r="113" spans="1:25" ht="15" x14ac:dyDescent="0.25">
      <c r="A113">
        <v>1.8</v>
      </c>
      <c r="B113">
        <v>2.0699999999999998</v>
      </c>
      <c r="C113" s="29">
        <f t="shared" si="17"/>
        <v>3.8647342995169254E-2</v>
      </c>
      <c r="D113" s="30">
        <f>IF(OR($A113="",$B113=""),"",A113*'MPTO_working_2-way'!$G112)</f>
        <v>1.8695652173913047</v>
      </c>
      <c r="E113" s="32">
        <f>IF(OR($A113="",$B113=""),"",B113*'MPTO_working_2-way'!$G112)</f>
        <v>2.1500000000000004</v>
      </c>
      <c r="F113" s="30">
        <f>IF(OR($A113="",$B113=""),"",'MPTO_working_2-way'!D112)</f>
        <v>1.8648648648648651</v>
      </c>
      <c r="G113" s="32">
        <f>IF(OR($A113="",$B113=""),"",'MPTO_working_2-way'!E112)</f>
        <v>2.15625</v>
      </c>
      <c r="H113" s="30">
        <f>IF(OR($A113="",$B113=""),"",'OddsRatio_working_2-way'!M112)</f>
        <v>1.8646754023342345</v>
      </c>
      <c r="I113" s="30">
        <f>IF(OR($A113="",$B113=""),"",'OddsRatio_working_2-way'!N112)</f>
        <v>2.1565033506220384</v>
      </c>
      <c r="J113" s="30">
        <f>IF('Log_working_2-way'!$D112="","",A113^('Log_working_2-way'!$D112))</f>
        <v>1.8625327535713179</v>
      </c>
      <c r="K113" s="32">
        <f>IF('Log_working_2-way'!$D112="","",B113^('Log_working_2-way'!$D112))</f>
        <v>2.1593762623614712</v>
      </c>
      <c r="L113" s="37">
        <f t="shared" si="18"/>
        <v>0.53488372093023251</v>
      </c>
      <c r="M113" s="37">
        <f t="shared" si="19"/>
        <v>0.46511627906976738</v>
      </c>
      <c r="N113" s="38">
        <v>209</v>
      </c>
      <c r="O113" s="38">
        <f t="shared" si="20"/>
        <v>92.888888888888886</v>
      </c>
      <c r="P113" s="38">
        <f t="shared" si="21"/>
        <v>108.03381642512075</v>
      </c>
      <c r="Q113" s="38">
        <f t="shared" si="22"/>
        <v>100.96618357487924</v>
      </c>
      <c r="R113" s="38">
        <f t="shared" si="23"/>
        <v>116.11111111111111</v>
      </c>
      <c r="S113" s="39">
        <f t="shared" si="24"/>
        <v>-8.0772946859903527</v>
      </c>
      <c r="T113" s="39">
        <f t="shared" si="25"/>
        <v>-8.0772946859903669</v>
      </c>
      <c r="U113" t="s">
        <v>297</v>
      </c>
      <c r="V113" t="s">
        <v>298</v>
      </c>
      <c r="W113" t="s">
        <v>305</v>
      </c>
      <c r="X113" s="48" t="s">
        <v>302</v>
      </c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88" activePane="bottomLeft" state="frozen"/>
      <selection pane="bottomLeft" activeCell="S3" sqref="S3:S1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1.37</v>
      </c>
      <c r="B3">
        <v>6.03</v>
      </c>
      <c r="C3">
        <v>7.56</v>
      </c>
      <c r="D3" s="20">
        <f>IF(OR($A3="",$B3="",$C3=""),"",(1/A3)+(1/B3)+(1/C3)-1)</f>
        <v>2.8039618844717396E-2</v>
      </c>
      <c r="E3" s="17">
        <f>IF(OR($A3="",$B3="",$C3=""),"",A3*'MPTO_working_3-way'!$I2)</f>
        <v>1.408414277817263</v>
      </c>
      <c r="F3" s="21">
        <f>IF(OR($A3="",$B3="",$C3=""),"",B3*'MPTO_working_3-way'!$I2)</f>
        <v>6.1990789016336461</v>
      </c>
      <c r="G3" s="22">
        <f>IF(OR($A3="",$B3="",$C3=""),"",C3*'MPTO_working_3-way'!$I2)</f>
        <v>7.7719795184660629</v>
      </c>
      <c r="H3" s="17">
        <f>IF(OR($A3="",$B3="",$C3=""),"",'MPTO_working_3-way'!E2)</f>
        <v>1.3877700615637973</v>
      </c>
      <c r="I3" s="21">
        <f>IF(OR($A3="",$B3="",$C3=""),"",'MPTO_working_3-way'!F2)</f>
        <v>6.3901463062461312</v>
      </c>
      <c r="J3" s="22">
        <f>IF(OR($A3="",$B3="",$C3=""),"",'MPTO_working_3-way'!G2)</f>
        <v>8.1348039407234651</v>
      </c>
      <c r="K3" s="17">
        <f>IF(OR($A3="",$B3="",$C3=""),"",'OddsRatio_working_3-way'!H2)</f>
        <v>1.3939219325894692</v>
      </c>
      <c r="L3" s="21">
        <f>IF(OR($A3="",$B3="",$C3=""),"",'OddsRatio_working_3-way'!I2)</f>
        <v>6.3552089754730527</v>
      </c>
      <c r="M3" s="22">
        <f>IF(OR($A3="",$B3="",$C3=""),"",'OddsRatio_working_3-way'!J2)</f>
        <v>7.9841293994240994</v>
      </c>
      <c r="N3" s="23">
        <f>(1/E3)* 100</f>
        <v>71.001836302723603</v>
      </c>
      <c r="O3" s="24">
        <f>(1/F3)* 100</f>
        <v>16.131428811729908</v>
      </c>
      <c r="P3" s="24">
        <f>(1/G3)* 100</f>
        <v>12.866734885546476</v>
      </c>
      <c r="Q3" t="s">
        <v>208</v>
      </c>
      <c r="R3" t="s">
        <v>209</v>
      </c>
      <c r="S3" s="48" t="s">
        <v>299</v>
      </c>
      <c r="T3" s="35">
        <v>100</v>
      </c>
      <c r="U3" s="35">
        <f>(1/A4)*((T3*A4)-T3)</f>
        <v>81.684981684981679</v>
      </c>
      <c r="V3" s="35">
        <f>(1/B4)*((T3*B4)-T3)</f>
        <v>77.578475336322867</v>
      </c>
      <c r="W3" s="35">
        <f>(1/C4)*((T3*C4)-T3)</f>
        <v>38.271604938271601</v>
      </c>
      <c r="X3" s="35">
        <f>((1/B4)+(1/C4))*T3</f>
        <v>84.149919725405525</v>
      </c>
      <c r="Y3" s="35">
        <f>((1/A4)+(1/C4))*T3</f>
        <v>80.043413376746713</v>
      </c>
      <c r="Z3" s="35">
        <f>((1/A4)+(1/B4))*T3</f>
        <v>40.736542978695446</v>
      </c>
      <c r="AA3" s="35">
        <f t="shared" ref="AA3" si="0">U3-X3</f>
        <v>-2.4649380404238457</v>
      </c>
      <c r="AB3" s="35">
        <f t="shared" ref="AB3" si="1">V3-Y3</f>
        <v>-2.4649380404238457</v>
      </c>
      <c r="AC3" s="35">
        <f t="shared" ref="AC3" si="2">W3-Z3</f>
        <v>-2.4649380404238457</v>
      </c>
      <c r="AD3" s="27"/>
      <c r="AE3" s="27"/>
      <c r="AF3">
        <v>1.32</v>
      </c>
      <c r="AG3">
        <v>3.32</v>
      </c>
      <c r="AH3" s="41"/>
      <c r="AI3" s="27"/>
      <c r="AJ3" t="s">
        <v>303</v>
      </c>
    </row>
    <row r="4" spans="1:36" ht="15" x14ac:dyDescent="0.25">
      <c r="A4">
        <v>5.46</v>
      </c>
      <c r="B4">
        <v>4.46</v>
      </c>
      <c r="C4">
        <v>1.62</v>
      </c>
      <c r="D4" s="20">
        <f t="shared" ref="D4:D67" si="3">IF(OR($A4="",$B4="",$C4=""),"",(1/A4)+(1/B4)+(1/C4)-1)</f>
        <v>2.4649380404238475E-2</v>
      </c>
      <c r="E4" s="17">
        <f>IF(OR($A4="",$B4="",$C4=""),"",A4*'MPTO_working_3-way'!$I3)</f>
        <v>5.5945856170071417</v>
      </c>
      <c r="F4" s="21">
        <f>IF(OR($A4="",$B4="",$C4=""),"",B4*'MPTO_working_3-way'!$I3)</f>
        <v>4.5699362366029037</v>
      </c>
      <c r="G4" s="22">
        <f>IF(OR($A4="",$B4="",$C4=""),"",C4*'MPTO_working_3-way'!$I3)</f>
        <v>1.6599319962548664</v>
      </c>
      <c r="H4" s="17">
        <f>IF(OR($A4="",$B4="",$C4=""),"",'MPTO_working_3-way'!E3)</f>
        <v>5.7164506806486663</v>
      </c>
      <c r="I4" s="21">
        <f>IF(OR($A4="",$B4="",$C4=""),"",'MPTO_working_3-way'!F3)</f>
        <v>4.6296556392488082</v>
      </c>
      <c r="J4" s="22">
        <f>IF(OR($A4="",$B4="",$C4=""),"",'MPTO_working_3-way'!G3)</f>
        <v>1.641854171543031</v>
      </c>
      <c r="K4" s="17">
        <f>IF(OR($A4="",$B4="",$C4=""),"",'OddsRatio_working_3-way'!H3)</f>
        <v>5.6618902855765034</v>
      </c>
      <c r="L4" s="21">
        <f>IF(OR($A4="",$B4="",$C4=""),"",'OddsRatio_working_3-way'!I3)</f>
        <v>4.6166234054023985</v>
      </c>
      <c r="M4" s="22">
        <f>IF(OR($A4="",$B4="",$C4=""),"",'OddsRatio_working_3-way'!J3)</f>
        <v>1.6480654657079441</v>
      </c>
      <c r="N4" s="23">
        <f t="shared" ref="N4" si="4">(1/E4)* 100</f>
        <v>17.874424818168325</v>
      </c>
      <c r="O4" s="24">
        <f t="shared" ref="O4" si="5">(1/F4)* 100</f>
        <v>21.882143387264357</v>
      </c>
      <c r="P4" s="24">
        <f t="shared" ref="P4" si="6">(1/G4)* 100</f>
        <v>60.2434317945673</v>
      </c>
      <c r="Q4" t="s">
        <v>210</v>
      </c>
      <c r="R4" t="s">
        <v>211</v>
      </c>
      <c r="S4" s="48" t="s">
        <v>299</v>
      </c>
      <c r="T4" s="35">
        <v>100</v>
      </c>
      <c r="U4" s="35">
        <f t="shared" ref="U4:U5" si="7">(1/A5)*((T4*A5)-T4)</f>
        <v>88.776655443322113</v>
      </c>
      <c r="V4" s="35">
        <f t="shared" ref="V4:V5" si="8">(1/B5)*((T4*B5)-T4)</f>
        <v>78.260869565217391</v>
      </c>
      <c r="W4" s="35">
        <f t="shared" ref="W4:W5" si="9">(1/C5)*((T4*C5)-T4)</f>
        <v>29.577464788732396</v>
      </c>
      <c r="X4" s="35">
        <f t="shared" ref="X4:X5" si="10">((1/B5)+(1/C5))*T4</f>
        <v>92.16166564605021</v>
      </c>
      <c r="Y4" s="35">
        <f t="shared" ref="Y4:Y5" si="11">((1/A5)+(1/C5))*T4</f>
        <v>81.645879767945502</v>
      </c>
      <c r="Z4" s="35">
        <f t="shared" ref="Z4:Z5" si="12">((1/A5)+(1/B5))*T4</f>
        <v>32.962474991460496</v>
      </c>
      <c r="AA4" s="35">
        <f t="shared" ref="AA4:AA5" si="13">U4-X4</f>
        <v>-3.3850102027280968</v>
      </c>
      <c r="AB4" s="35">
        <f t="shared" ref="AB4:AB5" si="14">V4-Y4</f>
        <v>-3.385010202728111</v>
      </c>
      <c r="AC4" s="35">
        <f t="shared" ref="AC4:AC5" si="15">W4-Z4</f>
        <v>-3.3850102027281004</v>
      </c>
      <c r="AD4" s="4"/>
      <c r="AE4" s="4"/>
      <c r="AF4">
        <v>1.6</v>
      </c>
      <c r="AG4">
        <v>2.4900000000000002</v>
      </c>
      <c r="AH4" s="4"/>
      <c r="AI4" s="4"/>
      <c r="AJ4" t="s">
        <v>304</v>
      </c>
    </row>
    <row r="5" spans="1:36" s="12" customFormat="1" ht="15" x14ac:dyDescent="0.25">
      <c r="A5">
        <v>8.91</v>
      </c>
      <c r="B5">
        <v>4.5999999999999996</v>
      </c>
      <c r="C5">
        <v>1.42</v>
      </c>
      <c r="D5" s="20">
        <f t="shared" si="3"/>
        <v>3.3850102027281004E-2</v>
      </c>
      <c r="E5" s="17">
        <f>IF(OR($A5="",$B5="",$C5=""),"",A5*'MPTO_working_3-way'!$I4)</f>
        <v>9.2116044090630744</v>
      </c>
      <c r="F5" s="21">
        <f>IF(OR($A5="",$B5="",$C5=""),"",B5*'MPTO_working_3-way'!$I4)</f>
        <v>4.7557104693254919</v>
      </c>
      <c r="G5" s="22">
        <f>IF(OR($A5="",$B5="",$C5=""),"",C5*'MPTO_working_3-way'!$I4)</f>
        <v>1.468067144878739</v>
      </c>
      <c r="H5" s="17">
        <f>IF(OR($A5="",$B5="",$C5=""),"",'MPTO_working_3-way'!E4)</f>
        <v>9.9058863310397403</v>
      </c>
      <c r="I5" s="21">
        <f>IF(OR($A5="",$B5="",$C5=""),"",'MPTO_working_3-way'!F4)</f>
        <v>4.8518267395680379</v>
      </c>
      <c r="J5" s="22">
        <f>IF(OR($A5="",$B5="",$C5=""),"",'MPTO_working_3-way'!G4)</f>
        <v>1.4431222555111285</v>
      </c>
      <c r="K5" s="17">
        <f>IF(OR($A5="",$B5="",$C5=""),"",'OddsRatio_working_3-way'!H4)</f>
        <v>9.494392939739134</v>
      </c>
      <c r="L5" s="21">
        <f>IF(OR($A5="",$B5="",$C5=""),"",'OddsRatio_working_3-way'!I4)</f>
        <v>4.8659689738382905</v>
      </c>
      <c r="M5" s="22">
        <f>IF(OR($A5="",$B5="",$C5=""),"",'OddsRatio_working_3-way'!J4)</f>
        <v>1.4510297136144672</v>
      </c>
      <c r="N5" s="23">
        <f t="shared" ref="N5:N68" si="16">(1/E5)* 100</f>
        <v>10.855872175927619</v>
      </c>
      <c r="O5" s="24">
        <f t="shared" ref="O5:O68" si="17">(1/F5)* 100</f>
        <v>21.027352410329371</v>
      </c>
      <c r="P5" s="24">
        <f t="shared" ref="P5:P68" si="18">(1/G5)* 100</f>
        <v>68.116775413743014</v>
      </c>
      <c r="Q5" t="s">
        <v>122</v>
      </c>
      <c r="R5" t="s">
        <v>117</v>
      </c>
      <c r="S5" s="48" t="s">
        <v>299</v>
      </c>
      <c r="T5" s="35">
        <v>100</v>
      </c>
      <c r="U5" s="35">
        <f t="shared" ref="U5:U68" si="19">(1/A6)*((T5*A6)-T5)</f>
        <v>67.320261437908499</v>
      </c>
      <c r="V5" s="35">
        <f t="shared" ref="V5:V68" si="20">(1/B6)*((T5*B6)-T5)</f>
        <v>68.253968253968253</v>
      </c>
      <c r="W5" s="35">
        <f t="shared" ref="W5:W68" si="21">(1/C6)*((T5*C6)-T5)</f>
        <v>58.15899581589958</v>
      </c>
      <c r="X5" s="35">
        <f t="shared" ref="X5:X68" si="22">((1/B6)+(1/C6))*T5</f>
        <v>73.58703593013216</v>
      </c>
      <c r="Y5" s="35">
        <f t="shared" ref="Y5:Y68" si="23">((1/A6)+(1/C6))*T5</f>
        <v>74.520742746191914</v>
      </c>
      <c r="Z5" s="35">
        <f t="shared" ref="Z5:Z68" si="24">((1/A6)+(1/B6))*T5</f>
        <v>64.425770308123248</v>
      </c>
      <c r="AA5" s="35">
        <f t="shared" ref="AA5:AA68" si="25">U5-X5</f>
        <v>-6.2667744922236608</v>
      </c>
      <c r="AB5" s="35">
        <f t="shared" ref="AB5:AB68" si="26">V5-Y5</f>
        <v>-6.2667744922236608</v>
      </c>
      <c r="AC5" s="35">
        <f t="shared" ref="AC5:AC68" si="27">W5-Z5</f>
        <v>-6.2667744922236679</v>
      </c>
      <c r="AD5" s="27"/>
      <c r="AE5" s="27"/>
      <c r="AF5">
        <v>1.9</v>
      </c>
      <c r="AG5">
        <v>1.98</v>
      </c>
      <c r="AH5" s="36"/>
      <c r="AI5" s="27"/>
      <c r="AJ5" t="s">
        <v>127</v>
      </c>
    </row>
    <row r="6" spans="1:36" s="12" customFormat="1" ht="15" x14ac:dyDescent="0.25">
      <c r="A6">
        <v>3.06</v>
      </c>
      <c r="B6">
        <v>3.15</v>
      </c>
      <c r="C6">
        <v>2.39</v>
      </c>
      <c r="D6" s="20">
        <f t="shared" si="3"/>
        <v>6.266774492223659E-2</v>
      </c>
      <c r="E6" s="17">
        <f>IF(OR($A6="",$B6="",$C6=""),"",A6*'MPTO_working_3-way'!$I5)</f>
        <v>3.251763299462044</v>
      </c>
      <c r="F6" s="21">
        <f>IF(OR($A6="",$B6="",$C6=""),"",B6*'MPTO_working_3-way'!$I5)</f>
        <v>3.3474033965050451</v>
      </c>
      <c r="G6" s="22">
        <f>IF(OR($A6="",$B6="",$C6=""),"",C6*'MPTO_working_3-way'!$I5)</f>
        <v>2.5397759103641455</v>
      </c>
      <c r="H6" s="17">
        <f>IF(OR($A6="",$B6="",$C6=""),"",'MPTO_working_3-way'!E5)</f>
        <v>3.2689552124439674</v>
      </c>
      <c r="I6" s="21">
        <f>IF(OR($A6="",$B6="",$C6=""),"",'MPTO_working_3-way'!F5)</f>
        <v>3.3718730652193951</v>
      </c>
      <c r="J6" s="22">
        <f>IF(OR($A6="",$B6="",$C6=""),"",'MPTO_working_3-way'!G5)</f>
        <v>2.5155916778866469</v>
      </c>
      <c r="K6" s="17">
        <f>IF(OR($A6="",$B6="",$C6=""),"",'OddsRatio_working_3-way'!H5)</f>
        <v>3.2618015065765547</v>
      </c>
      <c r="L6" s="21">
        <f>IF(OR($A6="",$B6="",$C6=""),"",'OddsRatio_working_3-way'!I5)</f>
        <v>3.3606180772522292</v>
      </c>
      <c r="M6" s="22">
        <f>IF(OR($A6="",$B6="",$C6=""),"",'OddsRatio_working_3-way'!J5)</f>
        <v>2.526167035990976</v>
      </c>
      <c r="N6" s="23">
        <f t="shared" si="16"/>
        <v>30.752545862284475</v>
      </c>
      <c r="O6" s="24">
        <f t="shared" si="17"/>
        <v>29.873901694790639</v>
      </c>
      <c r="P6" s="24">
        <f t="shared" si="18"/>
        <v>39.373552442924897</v>
      </c>
      <c r="Q6" t="s">
        <v>153</v>
      </c>
      <c r="R6" t="s">
        <v>155</v>
      </c>
      <c r="S6" s="48" t="s">
        <v>299</v>
      </c>
      <c r="T6" s="35">
        <v>100</v>
      </c>
      <c r="U6" s="35">
        <f t="shared" si="19"/>
        <v>71.098265895953759</v>
      </c>
      <c r="V6" s="35">
        <f t="shared" si="20"/>
        <v>67.320261437908499</v>
      </c>
      <c r="W6" s="35">
        <f t="shared" si="21"/>
        <v>58.847736625514408</v>
      </c>
      <c r="X6" s="35">
        <f t="shared" si="22"/>
        <v>73.8320019365771</v>
      </c>
      <c r="Y6" s="35">
        <f t="shared" si="23"/>
        <v>70.053997478531841</v>
      </c>
      <c r="Z6" s="35">
        <f t="shared" si="24"/>
        <v>61.581472666137749</v>
      </c>
      <c r="AA6" s="35">
        <f t="shared" si="25"/>
        <v>-2.7337360406233415</v>
      </c>
      <c r="AB6" s="35">
        <f t="shared" si="26"/>
        <v>-2.7337360406233415</v>
      </c>
      <c r="AC6" s="35">
        <f t="shared" si="27"/>
        <v>-2.7337360406233415</v>
      </c>
      <c r="AD6" s="27"/>
      <c r="AE6" s="27"/>
      <c r="AF6">
        <v>1.97</v>
      </c>
      <c r="AG6">
        <v>1.85</v>
      </c>
      <c r="AH6" s="36"/>
      <c r="AI6" s="27"/>
      <c r="AJ6" t="s">
        <v>205</v>
      </c>
    </row>
    <row r="7" spans="1:36" s="12" customFormat="1" ht="15" x14ac:dyDescent="0.25">
      <c r="A7">
        <v>3.46</v>
      </c>
      <c r="B7">
        <v>3.06</v>
      </c>
      <c r="C7">
        <v>2.4300000000000002</v>
      </c>
      <c r="D7" s="20">
        <f t="shared" si="3"/>
        <v>2.7337360406233469E-2</v>
      </c>
      <c r="E7" s="17">
        <f>IF(OR($A7="",$B7="",$C7=""),"",A7*'MPTO_working_3-way'!$I6)</f>
        <v>3.5545872670055676</v>
      </c>
      <c r="F7" s="21">
        <f>IF(OR($A7="",$B7="",$C7=""),"",B7*'MPTO_working_3-way'!$I6)</f>
        <v>3.1436523228430744</v>
      </c>
      <c r="G7" s="22">
        <f>IF(OR($A7="",$B7="",$C7=""),"",C7*'MPTO_working_3-way'!$I6)</f>
        <v>2.4964297857871474</v>
      </c>
      <c r="H7" s="17">
        <f>IF(OR($A7="",$B7="",$C7=""),"",'MPTO_working_3-way'!E6)</f>
        <v>3.5726421523946321</v>
      </c>
      <c r="I7" s="21">
        <f>IF(OR($A7="",$B7="",$C7=""),"",'MPTO_working_3-way'!F6)</f>
        <v>3.1477728365190503</v>
      </c>
      <c r="J7" s="22">
        <f>IF(OR($A7="",$B7="",$C7=""),"",'MPTO_working_3-way'!G6)</f>
        <v>2.4850265947890673</v>
      </c>
      <c r="K7" s="17">
        <f>IF(OR($A7="",$B7="",$C7=""),"",'OddsRatio_working_3-way'!H6)</f>
        <v>3.5634963302739662</v>
      </c>
      <c r="L7" s="21">
        <f>IF(OR($A7="",$B7="",$C7=""),"",'OddsRatio_working_3-way'!I6)</f>
        <v>3.146667658684704</v>
      </c>
      <c r="M7" s="22">
        <f>IF(OR($A7="",$B7="",$C7=""),"",'OddsRatio_working_3-way'!J6)</f>
        <v>2.4901625009316151</v>
      </c>
      <c r="N7" s="23">
        <f t="shared" si="16"/>
        <v>28.132661400163446</v>
      </c>
      <c r="O7" s="24">
        <f t="shared" si="17"/>
        <v>31.81013347861618</v>
      </c>
      <c r="P7" s="24">
        <f t="shared" si="18"/>
        <v>40.057205121220377</v>
      </c>
      <c r="Q7" t="s">
        <v>202</v>
      </c>
      <c r="R7" t="s">
        <v>187</v>
      </c>
      <c r="S7" s="48" t="s">
        <v>299</v>
      </c>
      <c r="T7" s="35">
        <v>100</v>
      </c>
      <c r="U7" s="35">
        <f t="shared" si="19"/>
        <v>24.81203007518797</v>
      </c>
      <c r="V7" s="35">
        <f t="shared" si="20"/>
        <v>81.851179673321241</v>
      </c>
      <c r="W7" s="35">
        <f t="shared" si="21"/>
        <v>89.949748743718587</v>
      </c>
      <c r="X7" s="35">
        <f t="shared" si="22"/>
        <v>28.199071582960173</v>
      </c>
      <c r="Y7" s="35">
        <f t="shared" si="23"/>
        <v>85.238221181093436</v>
      </c>
      <c r="Z7" s="35">
        <f t="shared" si="24"/>
        <v>93.336790251490797</v>
      </c>
      <c r="AA7" s="35">
        <f t="shared" si="25"/>
        <v>-3.3870415077722029</v>
      </c>
      <c r="AB7" s="35">
        <f t="shared" si="26"/>
        <v>-3.3870415077721958</v>
      </c>
      <c r="AC7" s="35">
        <f t="shared" si="27"/>
        <v>-3.38704150777221</v>
      </c>
      <c r="AD7" s="27"/>
      <c r="AE7" s="27"/>
      <c r="AF7">
        <v>2.44</v>
      </c>
      <c r="AG7">
        <v>1.6</v>
      </c>
      <c r="AH7" s="36"/>
      <c r="AI7" s="27"/>
      <c r="AJ7" t="s">
        <v>207</v>
      </c>
    </row>
    <row r="8" spans="1:36" ht="15" x14ac:dyDescent="0.25">
      <c r="A8">
        <v>1.33</v>
      </c>
      <c r="B8">
        <v>5.51</v>
      </c>
      <c r="C8">
        <v>9.9499999999999993</v>
      </c>
      <c r="D8" s="20">
        <f t="shared" si="3"/>
        <v>3.3870415077722038E-2</v>
      </c>
      <c r="E8" s="17">
        <f>IF(OR($A8="",$B8="",$C8=""),"",A8*'MPTO_working_3-way'!$I7)</f>
        <v>1.3750476520533703</v>
      </c>
      <c r="F8" s="21">
        <f>IF(OR($A8="",$B8="",$C8=""),"",B8*'MPTO_working_3-way'!$I7)</f>
        <v>5.6966259870782485</v>
      </c>
      <c r="G8" s="22">
        <f>IF(OR($A8="",$B8="",$C8=""),"",C8*'MPTO_working_3-way'!$I7)</f>
        <v>10.287010630023333</v>
      </c>
      <c r="H8" s="17">
        <f>IF(OR($A8="",$B8="",$C8=""),"",'MPTO_working_3-way'!E7)</f>
        <v>1.3502755815242218</v>
      </c>
      <c r="I8" s="21">
        <f>IF(OR($A8="",$B8="",$C8=""),"",'MPTO_working_3-way'!F7)</f>
        <v>5.875507459754072</v>
      </c>
      <c r="J8" s="22">
        <f>IF(OR($A8="",$B8="",$C8=""),"",'MPTO_working_3-way'!G7)</f>
        <v>11.209207342897338</v>
      </c>
      <c r="K8" s="17">
        <f>IF(OR($A8="",$B8="",$C8=""),"",'OddsRatio_working_3-way'!H7)</f>
        <v>1.3575358368724382</v>
      </c>
      <c r="L8" s="21">
        <f>IF(OR($A8="",$B8="",$C8=""),"",'OddsRatio_working_3-way'!I7)</f>
        <v>5.8863231039233224</v>
      </c>
      <c r="M8" s="22">
        <f>IF(OR($A8="",$B8="",$C8=""),"",'OddsRatio_working_3-way'!J7)</f>
        <v>10.69680527275249</v>
      </c>
      <c r="N8" s="23">
        <f t="shared" si="16"/>
        <v>72.724752375431606</v>
      </c>
      <c r="O8" s="24">
        <f t="shared" si="17"/>
        <v>17.554250573380042</v>
      </c>
      <c r="P8" s="24">
        <f t="shared" si="18"/>
        <v>9.7209970511883466</v>
      </c>
      <c r="Q8" t="s">
        <v>212</v>
      </c>
      <c r="R8" t="s">
        <v>213</v>
      </c>
      <c r="S8" s="48" t="s">
        <v>299</v>
      </c>
      <c r="T8" s="35">
        <v>100</v>
      </c>
      <c r="U8" s="35">
        <f t="shared" si="19"/>
        <v>39.024390243902438</v>
      </c>
      <c r="V8" s="35">
        <f t="shared" si="20"/>
        <v>76.24703087885986</v>
      </c>
      <c r="W8" s="35">
        <f t="shared" si="21"/>
        <v>82.174688057040996</v>
      </c>
      <c r="X8" s="35">
        <f t="shared" si="22"/>
        <v>41.578281064099144</v>
      </c>
      <c r="Y8" s="35">
        <f t="shared" si="23"/>
        <v>78.800921699056559</v>
      </c>
      <c r="Z8" s="35">
        <f t="shared" si="24"/>
        <v>84.728578877237709</v>
      </c>
      <c r="AA8" s="35">
        <f t="shared" si="25"/>
        <v>-2.5538908201967061</v>
      </c>
      <c r="AB8" s="35">
        <f t="shared" si="26"/>
        <v>-2.553890820196699</v>
      </c>
      <c r="AC8" s="35">
        <f t="shared" si="27"/>
        <v>-2.5538908201967132</v>
      </c>
      <c r="AF8">
        <v>1.7</v>
      </c>
      <c r="AG8">
        <v>2.2400000000000002</v>
      </c>
      <c r="AJ8" t="s">
        <v>305</v>
      </c>
    </row>
    <row r="9" spans="1:36" ht="15" x14ac:dyDescent="0.25">
      <c r="A9">
        <v>1.64</v>
      </c>
      <c r="B9">
        <v>4.21</v>
      </c>
      <c r="C9">
        <v>5.61</v>
      </c>
      <c r="D9" s="20">
        <f t="shared" si="3"/>
        <v>2.5538908201967025E-2</v>
      </c>
      <c r="E9" s="17">
        <f>IF(OR($A9="",$B9="",$C9=""),"",A9*'MPTO_working_3-way'!$I8)</f>
        <v>1.6818838094512258</v>
      </c>
      <c r="F9" s="21">
        <f>IF(OR($A9="",$B9="",$C9=""),"",B9*'MPTO_working_3-way'!$I8)</f>
        <v>4.3175188035302812</v>
      </c>
      <c r="G9" s="22">
        <f>IF(OR($A9="",$B9="",$C9=""),"",C9*'MPTO_working_3-way'!$I8)</f>
        <v>5.7532732750130355</v>
      </c>
      <c r="H9" s="17">
        <f>IF(OR($A9="",$B9="",$C9=""),"",'MPTO_working_3-way'!E8)</f>
        <v>1.6632206725751593</v>
      </c>
      <c r="I9" s="21">
        <f>IF(OR($A9="",$B9="",$C9=""),"",'MPTO_working_3-way'!F8)</f>
        <v>4.36649338132775</v>
      </c>
      <c r="J9" s="22">
        <f>IF(OR($A9="",$B9="",$C9=""),"",'MPTO_working_3-way'!G8)</f>
        <v>5.8913580542348853</v>
      </c>
      <c r="K9" s="17">
        <f>IF(OR($A9="",$B9="",$C9=""),"",'OddsRatio_working_3-way'!H8)</f>
        <v>1.6697330152629972</v>
      </c>
      <c r="L9" s="21">
        <f>IF(OR($A9="",$B9="",$C9=""),"",'OddsRatio_working_3-way'!I8)</f>
        <v>4.3591296546784699</v>
      </c>
      <c r="M9" s="22">
        <f>IF(OR($A9="",$B9="",$C9=""),"",'OddsRatio_working_3-way'!J8)</f>
        <v>5.8241706255662766</v>
      </c>
      <c r="N9" s="23">
        <f t="shared" si="16"/>
        <v>59.457139332727472</v>
      </c>
      <c r="O9" s="24">
        <f t="shared" si="17"/>
        <v>23.161450951466282</v>
      </c>
      <c r="P9" s="24">
        <f t="shared" si="18"/>
        <v>17.381409715806246</v>
      </c>
      <c r="Q9" t="s">
        <v>214</v>
      </c>
      <c r="R9" t="s">
        <v>215</v>
      </c>
      <c r="S9" s="48" t="s">
        <v>300</v>
      </c>
      <c r="T9" s="35">
        <v>100</v>
      </c>
      <c r="U9" s="35">
        <f t="shared" si="19"/>
        <v>73.753280839895012</v>
      </c>
      <c r="V9" s="35">
        <f t="shared" si="20"/>
        <v>72.972972972972968</v>
      </c>
      <c r="W9" s="35">
        <f t="shared" si="21"/>
        <v>50.980392156862742</v>
      </c>
      <c r="X9" s="35">
        <f t="shared" si="22"/>
        <v>76.046634870164269</v>
      </c>
      <c r="Y9" s="35">
        <f t="shared" si="23"/>
        <v>75.266327003242239</v>
      </c>
      <c r="Z9" s="35">
        <f t="shared" si="24"/>
        <v>53.273746187132012</v>
      </c>
      <c r="AA9" s="35">
        <f t="shared" si="25"/>
        <v>-2.2933540302692563</v>
      </c>
      <c r="AB9" s="35">
        <f t="shared" si="26"/>
        <v>-2.2933540302692705</v>
      </c>
      <c r="AC9" s="35">
        <f t="shared" si="27"/>
        <v>-2.2933540302692705</v>
      </c>
      <c r="AF9">
        <v>2.0299999999999998</v>
      </c>
      <c r="AG9">
        <v>1.88</v>
      </c>
      <c r="AJ9" t="s">
        <v>303</v>
      </c>
    </row>
    <row r="10" spans="1:36" ht="15" x14ac:dyDescent="0.25">
      <c r="A10">
        <v>3.81</v>
      </c>
      <c r="B10">
        <v>3.7</v>
      </c>
      <c r="C10">
        <v>2.04</v>
      </c>
      <c r="D10" s="20">
        <f t="shared" si="3"/>
        <v>2.2933540302692679E-2</v>
      </c>
      <c r="E10" s="17">
        <f>IF(OR($A10="",$B10="",$C10=""),"",A10*'MPTO_working_3-way'!$I9)</f>
        <v>3.8973767885532591</v>
      </c>
      <c r="F10" s="21">
        <f>IF(OR($A10="",$B10="",$C10=""),"",B10*'MPTO_working_3-way'!$I9)</f>
        <v>3.7848540991199631</v>
      </c>
      <c r="G10" s="22">
        <f>IF(OR($A10="",$B10="",$C10=""),"",C10*'MPTO_working_3-way'!$I9)</f>
        <v>2.0867844222174932</v>
      </c>
      <c r="H10" s="17">
        <f>IF(OR($A10="",$B10="",$C10=""),"",'MPTO_working_3-way'!E9)</f>
        <v>3.9242975044213004</v>
      </c>
      <c r="I10" s="21">
        <f>IF(OR($A10="",$B10="",$C10=""),"",'MPTO_working_3-way'!F9)</f>
        <v>3.8076996409164581</v>
      </c>
      <c r="J10" s="22">
        <f>IF(OR($A10="",$B10="",$C10=""),"",'MPTO_working_3-way'!G9)</f>
        <v>2.0723173905900056</v>
      </c>
      <c r="K10" s="17">
        <f>IF(OR($A10="",$B10="",$C10=""),"",'OddsRatio_working_3-way'!H9)</f>
        <v>3.9129619189158507</v>
      </c>
      <c r="L10" s="21">
        <f>IF(OR($A10="",$B10="",$C10=""),"",'OddsRatio_working_3-way'!I9)</f>
        <v>3.7989313811646972</v>
      </c>
      <c r="M10" s="22">
        <f>IF(OR($A10="",$B10="",$C10=""),"",'OddsRatio_working_3-way'!J9)</f>
        <v>2.0781069023745502</v>
      </c>
      <c r="N10" s="23">
        <f t="shared" si="16"/>
        <v>25.658283872809974</v>
      </c>
      <c r="O10" s="24">
        <f t="shared" si="17"/>
        <v>26.421097717677295</v>
      </c>
      <c r="P10" s="24">
        <f t="shared" si="18"/>
        <v>47.920618409512734</v>
      </c>
      <c r="Q10" t="s">
        <v>216</v>
      </c>
      <c r="R10" t="s">
        <v>217</v>
      </c>
      <c r="S10" s="48" t="s">
        <v>300</v>
      </c>
      <c r="T10" s="35">
        <v>100</v>
      </c>
      <c r="U10" s="35">
        <f t="shared" si="19"/>
        <v>37.106918238993707</v>
      </c>
      <c r="V10" s="35">
        <f t="shared" si="20"/>
        <v>77.827050997782706</v>
      </c>
      <c r="W10" s="35">
        <f t="shared" si="21"/>
        <v>82.486865148861654</v>
      </c>
      <c r="X10" s="35">
        <f t="shared" si="22"/>
        <v>39.686083853355647</v>
      </c>
      <c r="Y10" s="35">
        <f t="shared" si="23"/>
        <v>80.406216612144647</v>
      </c>
      <c r="Z10" s="35">
        <f t="shared" si="24"/>
        <v>85.066030763223594</v>
      </c>
      <c r="AA10" s="35">
        <f t="shared" si="25"/>
        <v>-2.5791656143619406</v>
      </c>
      <c r="AB10" s="35">
        <f t="shared" si="26"/>
        <v>-2.5791656143619406</v>
      </c>
      <c r="AC10" s="35">
        <f t="shared" si="27"/>
        <v>-2.5791656143619406</v>
      </c>
      <c r="AF10">
        <v>1.89</v>
      </c>
      <c r="AG10">
        <v>2.02</v>
      </c>
      <c r="AJ10" t="s">
        <v>303</v>
      </c>
    </row>
    <row r="11" spans="1:36" ht="15" x14ac:dyDescent="0.25">
      <c r="A11">
        <v>1.59</v>
      </c>
      <c r="B11">
        <v>4.51</v>
      </c>
      <c r="C11">
        <v>5.71</v>
      </c>
      <c r="D11" s="20">
        <f t="shared" si="3"/>
        <v>2.5791656143619335E-2</v>
      </c>
      <c r="E11" s="17">
        <f>IF(OR($A11="",$B11="",$C11=""),"",A11*'MPTO_working_3-way'!$I10)</f>
        <v>1.6310087332683547</v>
      </c>
      <c r="F11" s="21">
        <f>IF(OR($A11="",$B11="",$C11=""),"",B11*'MPTO_working_3-way'!$I10)</f>
        <v>4.6263203692077228</v>
      </c>
      <c r="G11" s="22">
        <f>IF(OR($A11="",$B11="",$C11=""),"",C11*'MPTO_working_3-way'!$I10)</f>
        <v>5.8572703565800666</v>
      </c>
      <c r="H11" s="17">
        <f>IF(OR($A11="",$B11="",$C11=""),"",'MPTO_working_3-way'!E10)</f>
        <v>1.6120358493888713</v>
      </c>
      <c r="I11" s="21">
        <f>IF(OR($A11="",$B11="",$C11=""),"",'MPTO_working_3-way'!F10)</f>
        <v>4.6919220344469048</v>
      </c>
      <c r="J11" s="22">
        <f>IF(OR($A11="",$B11="",$C11=""),"",'MPTO_working_3-way'!G10)</f>
        <v>6.0047751245940253</v>
      </c>
      <c r="K11" s="17">
        <f>IF(OR($A11="",$B11="",$C11=""),"",'OddsRatio_working_3-way'!H10)</f>
        <v>1.6184685574954645</v>
      </c>
      <c r="L11" s="21">
        <f>IF(OR($A11="",$B11="",$C11=""),"",'OddsRatio_working_3-way'!I10)</f>
        <v>4.6793637912018307</v>
      </c>
      <c r="M11" s="22">
        <f>IF(OR($A11="",$B11="",$C11=""),"",'OddsRatio_working_3-way'!J10)</f>
        <v>5.9372659420400629</v>
      </c>
      <c r="N11" s="23">
        <f t="shared" si="16"/>
        <v>61.311750182729831</v>
      </c>
      <c r="O11" s="24">
        <f t="shared" si="17"/>
        <v>21.615450729609854</v>
      </c>
      <c r="P11" s="24">
        <f t="shared" si="18"/>
        <v>17.072799087660322</v>
      </c>
      <c r="Q11" t="s">
        <v>218</v>
      </c>
      <c r="R11" t="s">
        <v>219</v>
      </c>
      <c r="S11" s="48" t="s">
        <v>300</v>
      </c>
      <c r="T11" s="35">
        <v>100</v>
      </c>
      <c r="U11" s="35">
        <f t="shared" si="19"/>
        <v>46.236559139784944</v>
      </c>
      <c r="V11" s="35">
        <f t="shared" si="20"/>
        <v>73.958333333333343</v>
      </c>
      <c r="W11" s="35">
        <f t="shared" si="21"/>
        <v>77.32426303854875</v>
      </c>
      <c r="X11" s="35">
        <f t="shared" si="22"/>
        <v>48.717403628117914</v>
      </c>
      <c r="Y11" s="35">
        <f t="shared" si="23"/>
        <v>76.439177821666291</v>
      </c>
      <c r="Z11" s="35">
        <f t="shared" si="24"/>
        <v>79.805107526881727</v>
      </c>
      <c r="AA11" s="35">
        <f t="shared" si="25"/>
        <v>-2.4808444883329699</v>
      </c>
      <c r="AB11" s="35">
        <f t="shared" si="26"/>
        <v>-2.4808444883329486</v>
      </c>
      <c r="AC11" s="35">
        <f t="shared" si="27"/>
        <v>-2.480844488332977</v>
      </c>
      <c r="AF11">
        <v>1.61</v>
      </c>
      <c r="AG11">
        <v>2.4500000000000002</v>
      </c>
      <c r="AJ11" t="s">
        <v>303</v>
      </c>
    </row>
    <row r="12" spans="1:36" ht="15" x14ac:dyDescent="0.25">
      <c r="A12">
        <v>1.86</v>
      </c>
      <c r="B12">
        <v>3.84</v>
      </c>
      <c r="C12">
        <v>4.41</v>
      </c>
      <c r="D12" s="20">
        <f t="shared" si="3"/>
        <v>2.4808444883329672E-2</v>
      </c>
      <c r="E12" s="17">
        <f>IF(OR($A12="",$B12="",$C12=""),"",A12*'MPTO_working_3-way'!$I11)</f>
        <v>1.9061437074829932</v>
      </c>
      <c r="F12" s="21">
        <f>IF(OR($A12="",$B12="",$C12=""),"",B12*'MPTO_working_3-way'!$I11)</f>
        <v>3.935264428351986</v>
      </c>
      <c r="G12" s="22">
        <f>IF(OR($A12="",$B12="",$C12=""),"",C12*'MPTO_working_3-way'!$I11)</f>
        <v>4.519405241935484</v>
      </c>
      <c r="H12" s="17">
        <f>IF(OR($A12="",$B12="",$C12=""),"",'MPTO_working_3-way'!E11)</f>
        <v>1.8890560160749166</v>
      </c>
      <c r="I12" s="21">
        <f>IF(OR($A12="",$B12="",$C12=""),"",'MPTO_working_3-way'!F11)</f>
        <v>3.9659375925444666</v>
      </c>
      <c r="J12" s="22">
        <f>IF(OR($A12="",$B12="",$C12=""),"",'MPTO_working_3-way'!G11)</f>
        <v>4.5769127488692121</v>
      </c>
      <c r="K12" s="17">
        <f>IF(OR($A12="",$B12="",$C12=""),"",'OddsRatio_working_3-way'!H11)</f>
        <v>1.8955155376823496</v>
      </c>
      <c r="L12" s="21">
        <f>IF(OR($A12="",$B12="",$C12=""),"",'OddsRatio_working_3-way'!I11)</f>
        <v>3.9572838686254341</v>
      </c>
      <c r="M12" s="22">
        <f>IF(OR($A12="",$B12="",$C12=""),"",'OddsRatio_working_3-way'!J11)</f>
        <v>4.5508232366242014</v>
      </c>
      <c r="N12" s="23">
        <f t="shared" si="16"/>
        <v>52.461941671778291</v>
      </c>
      <c r="O12" s="24">
        <f t="shared" si="17"/>
        <v>25.41125299726761</v>
      </c>
      <c r="P12" s="24">
        <f t="shared" si="18"/>
        <v>22.126805330954106</v>
      </c>
      <c r="Q12" t="s">
        <v>220</v>
      </c>
      <c r="R12" t="s">
        <v>221</v>
      </c>
      <c r="S12" s="48" t="s">
        <v>300</v>
      </c>
      <c r="T12" s="35">
        <v>100</v>
      </c>
      <c r="U12" s="35">
        <f t="shared" si="19"/>
        <v>44.751381215469614</v>
      </c>
      <c r="V12" s="35">
        <f t="shared" si="20"/>
        <v>74.489795918367349</v>
      </c>
      <c r="W12" s="35">
        <f t="shared" si="21"/>
        <v>78.540772532188839</v>
      </c>
      <c r="X12" s="35">
        <f t="shared" si="22"/>
        <v>46.969431549443811</v>
      </c>
      <c r="Y12" s="35">
        <f t="shared" si="23"/>
        <v>76.707846252341554</v>
      </c>
      <c r="Z12" s="35">
        <f t="shared" si="24"/>
        <v>80.758822866163044</v>
      </c>
      <c r="AA12" s="35">
        <f t="shared" si="25"/>
        <v>-2.2180503339741975</v>
      </c>
      <c r="AB12" s="35">
        <f t="shared" si="26"/>
        <v>-2.2180503339742046</v>
      </c>
      <c r="AC12" s="35">
        <f t="shared" si="27"/>
        <v>-2.2180503339742046</v>
      </c>
      <c r="AF12">
        <v>1.78</v>
      </c>
      <c r="AG12">
        <v>2.14</v>
      </c>
      <c r="AJ12" t="s">
        <v>303</v>
      </c>
    </row>
    <row r="13" spans="1:36" ht="15" x14ac:dyDescent="0.25">
      <c r="A13">
        <v>1.81</v>
      </c>
      <c r="B13">
        <v>3.92</v>
      </c>
      <c r="C13">
        <v>4.66</v>
      </c>
      <c r="D13" s="20">
        <f t="shared" si="3"/>
        <v>2.2180503339741975E-2</v>
      </c>
      <c r="E13" s="17">
        <f>IF(OR($A13="",$B13="",$C13=""),"",A13*'MPTO_working_3-way'!$I12)</f>
        <v>1.850146711044933</v>
      </c>
      <c r="F13" s="21">
        <f>IF(OR($A13="",$B13="",$C13=""),"",B13*'MPTO_working_3-way'!$I12)</f>
        <v>4.0069475730917885</v>
      </c>
      <c r="G13" s="22">
        <f>IF(OR($A13="",$B13="",$C13=""),"",C13*'MPTO_working_3-way'!$I12)</f>
        <v>4.7633611455631977</v>
      </c>
      <c r="H13" s="17">
        <f>IF(OR($A13="",$B13="",$C13=""),"",'MPTO_working_3-way'!E12)</f>
        <v>1.8345503881096019</v>
      </c>
      <c r="I13" s="21">
        <f>IF(OR($A13="",$B13="",$C13=""),"",'MPTO_working_3-way'!F12)</f>
        <v>4.0370025240093454</v>
      </c>
      <c r="J13" s="22">
        <f>IF(OR($A13="",$B13="",$C13=""),"",'MPTO_working_3-way'!G12)</f>
        <v>4.8262833934533242</v>
      </c>
      <c r="K13" s="17">
        <f>IF(OR($A13="",$B13="",$C13=""),"",'OddsRatio_working_3-way'!H12)</f>
        <v>1.8403610257426339</v>
      </c>
      <c r="L13" s="21">
        <f>IF(OR($A13="",$B13="",$C13=""),"",'OddsRatio_working_3-way'!I12)</f>
        <v>4.0294496236648047</v>
      </c>
      <c r="M13" s="22">
        <f>IF(OR($A13="",$B13="",$C13=""),"",'OddsRatio_working_3-way'!J12)</f>
        <v>4.7971868570593106</v>
      </c>
      <c r="N13" s="23">
        <f t="shared" si="16"/>
        <v>54.049767730863685</v>
      </c>
      <c r="O13" s="24">
        <f t="shared" si="17"/>
        <v>24.95665295736308</v>
      </c>
      <c r="P13" s="24">
        <f t="shared" si="18"/>
        <v>20.993579311773232</v>
      </c>
      <c r="Q13" t="s">
        <v>222</v>
      </c>
      <c r="R13" t="s">
        <v>223</v>
      </c>
      <c r="S13" s="48" t="s">
        <v>300</v>
      </c>
      <c r="T13" s="35">
        <v>100</v>
      </c>
      <c r="U13" s="35">
        <f t="shared" si="19"/>
        <v>72.752043596730246</v>
      </c>
      <c r="V13" s="35">
        <f t="shared" si="20"/>
        <v>75.247524752475243</v>
      </c>
      <c r="W13" s="35">
        <f t="shared" si="21"/>
        <v>49.748743718592962</v>
      </c>
      <c r="X13" s="35">
        <f t="shared" si="22"/>
        <v>75.00373152893178</v>
      </c>
      <c r="Y13" s="35">
        <f t="shared" si="23"/>
        <v>77.499212684676792</v>
      </c>
      <c r="Z13" s="35">
        <f t="shared" si="24"/>
        <v>52.000431650794511</v>
      </c>
      <c r="AA13" s="35">
        <f t="shared" si="25"/>
        <v>-2.2516879322015342</v>
      </c>
      <c r="AB13" s="35">
        <f t="shared" si="26"/>
        <v>-2.2516879322015484</v>
      </c>
      <c r="AC13" s="35">
        <f t="shared" si="27"/>
        <v>-2.2516879322015484</v>
      </c>
      <c r="AF13">
        <v>1.76</v>
      </c>
      <c r="AG13">
        <v>2.17</v>
      </c>
      <c r="AJ13" t="s">
        <v>303</v>
      </c>
    </row>
    <row r="14" spans="1:36" ht="15" x14ac:dyDescent="0.25">
      <c r="A14">
        <v>3.67</v>
      </c>
      <c r="B14">
        <v>4.04</v>
      </c>
      <c r="C14">
        <v>1.99</v>
      </c>
      <c r="D14" s="20">
        <f t="shared" si="3"/>
        <v>2.2516879322015404E-2</v>
      </c>
      <c r="E14" s="17">
        <f>IF(OR($A14="",$B14="",$C14=""),"",A14*'MPTO_working_3-way'!$I13)</f>
        <v>3.7526369471117964</v>
      </c>
      <c r="F14" s="21">
        <f>IF(OR($A14="",$B14="",$C14=""),"",B14*'MPTO_working_3-way'!$I13)</f>
        <v>4.1309681924609425</v>
      </c>
      <c r="G14" s="22">
        <f>IF(OR($A14="",$B14="",$C14=""),"",C14*'MPTO_working_3-way'!$I13)</f>
        <v>2.0348085898508108</v>
      </c>
      <c r="H14" s="17">
        <f>IF(OR($A14="",$B14="",$C14=""),"",'MPTO_working_3-way'!E13)</f>
        <v>3.7739560693688934</v>
      </c>
      <c r="I14" s="21">
        <f>IF(OR($A14="",$B14="",$C14=""),"",'MPTO_working_3-way'!F13)</f>
        <v>4.1663346439147775</v>
      </c>
      <c r="J14" s="22">
        <f>IF(OR($A14="",$B14="",$C14=""),"",'MPTO_working_3-way'!G13)</f>
        <v>2.0201737117592025</v>
      </c>
      <c r="K14" s="17">
        <f>IF(OR($A14="",$B14="",$C14=""),"",'OddsRatio_working_3-way'!H13)</f>
        <v>3.7669694065884074</v>
      </c>
      <c r="L14" s="21">
        <f>IF(OR($A14="",$B14="",$C14=""),"",'OddsRatio_working_3-way'!I13)</f>
        <v>4.1504071146175123</v>
      </c>
      <c r="M14" s="22">
        <f>IF(OR($A14="",$B14="",$C14=""),"",'OddsRatio_working_3-way'!J13)</f>
        <v>2.0259549485103086</v>
      </c>
      <c r="N14" s="23">
        <f t="shared" si="16"/>
        <v>26.647928219372417</v>
      </c>
      <c r="O14" s="24">
        <f t="shared" si="17"/>
        <v>24.207400139875439</v>
      </c>
      <c r="P14" s="24">
        <f t="shared" si="18"/>
        <v>49.144671640752144</v>
      </c>
      <c r="Q14" t="s">
        <v>224</v>
      </c>
      <c r="R14" t="s">
        <v>225</v>
      </c>
      <c r="S14" s="48" t="s">
        <v>300</v>
      </c>
      <c r="T14" s="35">
        <v>100</v>
      </c>
      <c r="U14" s="35">
        <f t="shared" si="19"/>
        <v>65.635738831615114</v>
      </c>
      <c r="V14" s="35">
        <f t="shared" si="20"/>
        <v>70.930232558139537</v>
      </c>
      <c r="W14" s="35">
        <f t="shared" si="21"/>
        <v>60.15936254980079</v>
      </c>
      <c r="X14" s="35">
        <f t="shared" si="22"/>
        <v>68.910404892059674</v>
      </c>
      <c r="Y14" s="35">
        <f t="shared" si="23"/>
        <v>74.204898618584082</v>
      </c>
      <c r="Z14" s="35">
        <f t="shared" si="24"/>
        <v>63.434028610245342</v>
      </c>
      <c r="AA14" s="35">
        <f t="shared" si="25"/>
        <v>-3.2746660604445594</v>
      </c>
      <c r="AB14" s="35">
        <f t="shared" si="26"/>
        <v>-3.2746660604445452</v>
      </c>
      <c r="AC14" s="35">
        <f t="shared" si="27"/>
        <v>-3.2746660604445523</v>
      </c>
      <c r="AF14">
        <v>1.5</v>
      </c>
      <c r="AG14">
        <v>2.74</v>
      </c>
      <c r="AJ14" t="s">
        <v>303</v>
      </c>
    </row>
    <row r="15" spans="1:36" ht="15" x14ac:dyDescent="0.25">
      <c r="A15">
        <v>2.91</v>
      </c>
      <c r="B15">
        <v>3.44</v>
      </c>
      <c r="C15">
        <v>2.5099999999999998</v>
      </c>
      <c r="D15" s="20">
        <f t="shared" si="3"/>
        <v>3.2746660604445532E-2</v>
      </c>
      <c r="E15" s="17">
        <f>IF(OR($A15="",$B15="",$C15=""),"",A15*'MPTO_working_3-way'!$I14)</f>
        <v>3.0052927823589366</v>
      </c>
      <c r="F15" s="21">
        <f>IF(OR($A15="",$B15="",$C15=""),"",B15*'MPTO_working_3-way'!$I14)</f>
        <v>3.5526485124792924</v>
      </c>
      <c r="G15" s="22">
        <f>IF(OR($A15="",$B15="",$C15=""),"",C15*'MPTO_working_3-way'!$I14)</f>
        <v>2.5921941181171579</v>
      </c>
      <c r="H15" s="17">
        <f>IF(OR($A15="",$B15="",$C15=""),"",'MPTO_working_3-way'!E14)</f>
        <v>3.0054664191214786</v>
      </c>
      <c r="I15" s="21">
        <f>IF(OR($A15="",$B15="",$C15=""),"",'MPTO_working_3-way'!F14)</f>
        <v>3.5742098059774188</v>
      </c>
      <c r="J15" s="22">
        <f>IF(OR($A15="",$B15="",$C15=""),"",'MPTO_working_3-way'!G14)</f>
        <v>2.5807062926135913</v>
      </c>
      <c r="K15" s="17">
        <f>IF(OR($A15="",$B15="",$C15=""),"",'OddsRatio_working_3-way'!H14)</f>
        <v>3.0062187448232711</v>
      </c>
      <c r="L15" s="21">
        <f>IF(OR($A15="",$B15="",$C15=""),"",'OddsRatio_working_3-way'!I14)</f>
        <v>3.5629181871040738</v>
      </c>
      <c r="M15" s="22">
        <f>IF(OR($A15="",$B15="",$C15=""),"",'OddsRatio_working_3-way'!J14)</f>
        <v>2.5860682223471931</v>
      </c>
      <c r="N15" s="23">
        <f t="shared" si="16"/>
        <v>33.274628211600486</v>
      </c>
      <c r="O15" s="24">
        <f t="shared" si="17"/>
        <v>28.148013981324837</v>
      </c>
      <c r="P15" s="24">
        <f t="shared" si="18"/>
        <v>38.577357807074677</v>
      </c>
      <c r="Q15" t="s">
        <v>108</v>
      </c>
      <c r="R15" t="s">
        <v>93</v>
      </c>
      <c r="S15" s="48" t="s">
        <v>300</v>
      </c>
      <c r="T15" s="35">
        <v>100</v>
      </c>
      <c r="U15" s="35">
        <f t="shared" si="19"/>
        <v>64.412811387900362</v>
      </c>
      <c r="V15" s="35">
        <f t="shared" si="20"/>
        <v>72.451790633608823</v>
      </c>
      <c r="W15" s="35">
        <f t="shared" si="21"/>
        <v>58.677685950413228</v>
      </c>
      <c r="X15" s="35">
        <f t="shared" si="22"/>
        <v>68.870523415977971</v>
      </c>
      <c r="Y15" s="35">
        <f t="shared" si="23"/>
        <v>76.909502661686417</v>
      </c>
      <c r="Z15" s="35">
        <f t="shared" si="24"/>
        <v>63.135397978490836</v>
      </c>
      <c r="AA15" s="35">
        <f t="shared" si="25"/>
        <v>-4.4577120280776086</v>
      </c>
      <c r="AB15" s="35">
        <f t="shared" si="26"/>
        <v>-4.4577120280775944</v>
      </c>
      <c r="AC15" s="35">
        <f t="shared" si="27"/>
        <v>-4.4577120280776086</v>
      </c>
      <c r="AF15">
        <v>2.0099999999999998</v>
      </c>
      <c r="AG15">
        <v>1.86</v>
      </c>
      <c r="AJ15" t="s">
        <v>94</v>
      </c>
    </row>
    <row r="16" spans="1:36" ht="15" x14ac:dyDescent="0.25">
      <c r="A16">
        <v>2.81</v>
      </c>
      <c r="B16">
        <v>3.63</v>
      </c>
      <c r="C16">
        <v>2.42</v>
      </c>
      <c r="D16" s="20">
        <f t="shared" si="3"/>
        <v>4.4577120280776095E-2</v>
      </c>
      <c r="E16" s="17">
        <f>IF(OR($A16="",$B16="",$C16=""),"",A16*'MPTO_working_3-way'!$I15)</f>
        <v>2.9352617079889809</v>
      </c>
      <c r="F16" s="21">
        <f>IF(OR($A16="",$B16="",$C16=""),"",B16*'MPTO_working_3-way'!$I15)</f>
        <v>3.7918149466192173</v>
      </c>
      <c r="G16" s="22">
        <f>IF(OR($A16="",$B16="",$C16=""),"",C16*'MPTO_working_3-way'!$I15)</f>
        <v>2.527876631079478</v>
      </c>
      <c r="H16" s="17">
        <f>IF(OR($A16="",$B16="",$C16=""),"",'MPTO_working_3-way'!E15)</f>
        <v>2.9324408498078638</v>
      </c>
      <c r="I16" s="21">
        <f>IF(OR($A16="",$B16="",$C16=""),"",'MPTO_working_3-way'!F15)</f>
        <v>3.8369591112560033</v>
      </c>
      <c r="J16" s="22">
        <f>IF(OR($A16="",$B16="",$C16=""),"",'MPTO_working_3-way'!G15)</f>
        <v>2.5102663593184746</v>
      </c>
      <c r="K16" s="17">
        <f>IF(OR($A16="",$B16="",$C16=""),"",'OddsRatio_working_3-way'!H15)</f>
        <v>2.9355904022444728</v>
      </c>
      <c r="L16" s="21">
        <f>IF(OR($A16="",$B16="",$C16=""),"",'OddsRatio_working_3-way'!I15)</f>
        <v>3.8124877115485987</v>
      </c>
      <c r="M16" s="22">
        <f>IF(OR($A16="",$B16="",$C16=""),"",'OddsRatio_working_3-way'!J15)</f>
        <v>2.5185294868437293</v>
      </c>
      <c r="N16" s="23">
        <f t="shared" si="16"/>
        <v>34.0685124354763</v>
      </c>
      <c r="O16" s="24">
        <f t="shared" si="17"/>
        <v>26.372595025809474</v>
      </c>
      <c r="P16" s="24">
        <f t="shared" si="18"/>
        <v>39.558892538714218</v>
      </c>
      <c r="Q16" t="s">
        <v>69</v>
      </c>
      <c r="R16" t="s">
        <v>73</v>
      </c>
      <c r="S16" s="48" t="s">
        <v>300</v>
      </c>
      <c r="T16" s="35">
        <v>100</v>
      </c>
      <c r="U16" s="35">
        <f t="shared" si="19"/>
        <v>62.406015037593981</v>
      </c>
      <c r="V16" s="35">
        <f t="shared" si="20"/>
        <v>69.230769230769241</v>
      </c>
      <c r="W16" s="35">
        <f t="shared" si="21"/>
        <v>64.02877697841727</v>
      </c>
      <c r="X16" s="35">
        <f t="shared" si="22"/>
        <v>66.740453790813504</v>
      </c>
      <c r="Y16" s="35">
        <f t="shared" si="23"/>
        <v>73.565207983988756</v>
      </c>
      <c r="Z16" s="35">
        <f t="shared" si="24"/>
        <v>68.363215731636785</v>
      </c>
      <c r="AA16" s="35">
        <f t="shared" si="25"/>
        <v>-4.3344387532195228</v>
      </c>
      <c r="AB16" s="35">
        <f t="shared" si="26"/>
        <v>-4.3344387532195157</v>
      </c>
      <c r="AC16" s="35">
        <f t="shared" si="27"/>
        <v>-4.3344387532195157</v>
      </c>
      <c r="AF16">
        <v>1.84</v>
      </c>
      <c r="AG16">
        <v>2</v>
      </c>
      <c r="AJ16" t="s">
        <v>94</v>
      </c>
    </row>
    <row r="17" spans="1:36" ht="15" x14ac:dyDescent="0.25">
      <c r="A17">
        <v>2.66</v>
      </c>
      <c r="B17">
        <v>3.25</v>
      </c>
      <c r="C17">
        <v>2.78</v>
      </c>
      <c r="D17" s="20">
        <f t="shared" si="3"/>
        <v>4.3344387532195272E-2</v>
      </c>
      <c r="E17" s="17">
        <f>IF(OR($A17="",$B17="",$C17=""),"",A17*'MPTO_working_3-way'!$I16)</f>
        <v>2.7752960708356396</v>
      </c>
      <c r="F17" s="21">
        <f>IF(OR($A17="",$B17="",$C17=""),"",B17*'MPTO_working_3-way'!$I16)</f>
        <v>3.3908692594796346</v>
      </c>
      <c r="G17" s="22">
        <f>IF(OR($A17="",$B17="",$C17=""),"",C17*'MPTO_working_3-way'!$I16)</f>
        <v>2.9004973973395027</v>
      </c>
      <c r="H17" s="17">
        <f>IF(OR($A17="",$B17="",$C17=""),"",'MPTO_working_3-way'!E16)</f>
        <v>2.7663150867311512</v>
      </c>
      <c r="I17" s="21">
        <f>IF(OR($A17="",$B17="",$C17=""),"",'MPTO_working_3-way'!F16)</f>
        <v>3.4101273725683101</v>
      </c>
      <c r="J17" s="22">
        <f>IF(OR($A17="",$B17="",$C17=""),"",'MPTO_working_3-way'!G16)</f>
        <v>2.8963335515982216</v>
      </c>
      <c r="K17" s="17">
        <f>IF(OR($A17="",$B17="",$C17=""),"",'OddsRatio_working_3-way'!H16)</f>
        <v>2.7707408097177244</v>
      </c>
      <c r="L17" s="21">
        <f>IF(OR($A17="",$B17="",$C17=""),"",'OddsRatio_working_3-way'!I16)</f>
        <v>3.4001004950993243</v>
      </c>
      <c r="M17" s="22">
        <f>IF(OR($A17="",$B17="",$C17=""),"",'OddsRatio_working_3-way'!J16)</f>
        <v>2.8987461694563539</v>
      </c>
      <c r="N17" s="23">
        <f t="shared" si="16"/>
        <v>36.032191682486001</v>
      </c>
      <c r="O17" s="24">
        <f t="shared" si="17"/>
        <v>29.490963038588543</v>
      </c>
      <c r="P17" s="24">
        <f t="shared" si="18"/>
        <v>34.476845278925452</v>
      </c>
      <c r="Q17" t="s">
        <v>70</v>
      </c>
      <c r="R17" t="s">
        <v>128</v>
      </c>
      <c r="S17" s="48" t="s">
        <v>300</v>
      </c>
      <c r="T17" s="35">
        <v>100</v>
      </c>
      <c r="U17" s="35">
        <f t="shared" si="19"/>
        <v>65.986394557823132</v>
      </c>
      <c r="V17" s="35">
        <f t="shared" si="20"/>
        <v>70.930232558139537</v>
      </c>
      <c r="W17" s="35">
        <f t="shared" si="21"/>
        <v>58.677685950413228</v>
      </c>
      <c r="X17" s="35">
        <f t="shared" si="22"/>
        <v>70.392081491447243</v>
      </c>
      <c r="Y17" s="35">
        <f t="shared" si="23"/>
        <v>75.335919491763647</v>
      </c>
      <c r="Z17" s="35">
        <f t="shared" si="24"/>
        <v>63.083372884037338</v>
      </c>
      <c r="AA17" s="35">
        <f t="shared" si="25"/>
        <v>-4.4056869336241107</v>
      </c>
      <c r="AB17" s="35">
        <f t="shared" si="26"/>
        <v>-4.4056869336241107</v>
      </c>
      <c r="AC17" s="35">
        <f t="shared" si="27"/>
        <v>-4.4056869336241107</v>
      </c>
      <c r="AF17">
        <v>2.2200000000000002</v>
      </c>
      <c r="AG17">
        <v>1.68</v>
      </c>
      <c r="AJ17" t="s">
        <v>94</v>
      </c>
    </row>
    <row r="18" spans="1:36" ht="15" x14ac:dyDescent="0.25">
      <c r="A18">
        <v>2.94</v>
      </c>
      <c r="B18">
        <v>3.44</v>
      </c>
      <c r="C18">
        <v>2.42</v>
      </c>
      <c r="D18" s="20">
        <f t="shared" si="3"/>
        <v>4.4056869336241089E-2</v>
      </c>
      <c r="E18" s="17">
        <f>IF(OR($A18="",$B18="",$C18=""),"",A18*'MPTO_working_3-way'!$I17)</f>
        <v>3.0695271958485488</v>
      </c>
      <c r="F18" s="21">
        <f>IF(OR($A18="",$B18="",$C18=""),"",B18*'MPTO_working_3-way'!$I17)</f>
        <v>3.5915556305166692</v>
      </c>
      <c r="G18" s="22">
        <f>IF(OR($A18="",$B18="",$C18=""),"",C18*'MPTO_working_3-way'!$I17)</f>
        <v>2.5266176237937032</v>
      </c>
      <c r="H18" s="17">
        <f>IF(OR($A18="",$B18="",$C18=""),"",'MPTO_working_3-way'!E17)</f>
        <v>3.072664540574634</v>
      </c>
      <c r="I18" s="21">
        <f>IF(OR($A18="",$B18="",$C18=""),"",'MPTO_working_3-way'!F17)</f>
        <v>3.6230302092478319</v>
      </c>
      <c r="J18" s="22">
        <f>IF(OR($A18="",$B18="",$C18=""),"",'MPTO_working_3-way'!G17)</f>
        <v>2.5091740586044011</v>
      </c>
      <c r="K18" s="17">
        <f>IF(OR($A18="",$B18="",$C18=""),"",'OddsRatio_working_3-way'!H17)</f>
        <v>3.072607869493782</v>
      </c>
      <c r="L18" s="21">
        <f>IF(OR($A18="",$B18="",$C18=""),"",'OddsRatio_working_3-way'!I17)</f>
        <v>3.6067851554457886</v>
      </c>
      <c r="M18" s="22">
        <f>IF(OR($A18="",$B18="",$C18=""),"",'OddsRatio_working_3-way'!J17)</f>
        <v>2.5170634921036963</v>
      </c>
      <c r="N18" s="23">
        <f t="shared" si="16"/>
        <v>32.578307217882688</v>
      </c>
      <c r="O18" s="24">
        <f t="shared" si="17"/>
        <v>27.843088145516028</v>
      </c>
      <c r="P18" s="24">
        <f t="shared" si="18"/>
        <v>39.578604636601291</v>
      </c>
      <c r="Q18" t="s">
        <v>138</v>
      </c>
      <c r="R18" t="s">
        <v>71</v>
      </c>
      <c r="S18" s="48" t="s">
        <v>300</v>
      </c>
      <c r="T18" s="35">
        <v>100</v>
      </c>
      <c r="U18" s="35">
        <f t="shared" si="19"/>
        <v>76.019184652278184</v>
      </c>
      <c r="V18" s="35">
        <f t="shared" si="20"/>
        <v>71.751412429378533</v>
      </c>
      <c r="W18" s="35">
        <f t="shared" si="21"/>
        <v>47.643979057591622</v>
      </c>
      <c r="X18" s="35">
        <f t="shared" si="22"/>
        <v>80.604608513029845</v>
      </c>
      <c r="Y18" s="35">
        <f t="shared" si="23"/>
        <v>76.336836290130194</v>
      </c>
      <c r="Z18" s="35">
        <f t="shared" si="24"/>
        <v>52.22940291834329</v>
      </c>
      <c r="AA18" s="35">
        <f t="shared" si="25"/>
        <v>-4.5854238607516606</v>
      </c>
      <c r="AB18" s="35">
        <f t="shared" si="26"/>
        <v>-4.5854238607516606</v>
      </c>
      <c r="AC18" s="35">
        <f t="shared" si="27"/>
        <v>-4.5854238607516677</v>
      </c>
      <c r="AF18">
        <v>2.06</v>
      </c>
      <c r="AG18">
        <v>1.78</v>
      </c>
      <c r="AJ18" t="s">
        <v>94</v>
      </c>
    </row>
    <row r="19" spans="1:36" ht="15" x14ac:dyDescent="0.25">
      <c r="A19">
        <v>4.17</v>
      </c>
      <c r="B19">
        <v>3.54</v>
      </c>
      <c r="C19">
        <v>1.91</v>
      </c>
      <c r="D19" s="20">
        <f t="shared" si="3"/>
        <v>4.5854238607516695E-2</v>
      </c>
      <c r="E19" s="17">
        <f>IF(OR($A19="",$B19="",$C19=""),"",A19*'MPTO_working_3-way'!$I18)</f>
        <v>4.3612121749933443</v>
      </c>
      <c r="F19" s="21">
        <f>IF(OR($A19="",$B19="",$C19=""),"",B19*'MPTO_working_3-way'!$I18)</f>
        <v>3.7023240046706092</v>
      </c>
      <c r="G19" s="22">
        <f>IF(OR($A19="",$B19="",$C19=""),"",C19*'MPTO_working_3-way'!$I18)</f>
        <v>1.9975815957403569</v>
      </c>
      <c r="H19" s="17">
        <f>IF(OR($A19="",$B19="",$C19=""),"",'MPTO_working_3-way'!E18)</f>
        <v>4.4538786050777466</v>
      </c>
      <c r="I19" s="21">
        <f>IF(OR($A19="",$B19="",$C19=""),"",'MPTO_working_3-way'!F18)</f>
        <v>3.742499149825333</v>
      </c>
      <c r="J19" s="22">
        <f>IF(OR($A19="",$B19="",$C19=""),"",'MPTO_working_3-way'!G18)</f>
        <v>1.9674370933858334</v>
      </c>
      <c r="K19" s="17">
        <f>IF(OR($A19="",$B19="",$C19=""),"",'OddsRatio_working_3-way'!H18)</f>
        <v>4.4101139156736533</v>
      </c>
      <c r="L19" s="21">
        <f>IF(OR($A19="",$B19="",$C19=""),"",'OddsRatio_working_3-way'!I18)</f>
        <v>3.7323941153978164</v>
      </c>
      <c r="M19" s="22">
        <f>IF(OR($A19="",$B19="",$C19=""),"",'OddsRatio_working_3-way'!J18)</f>
        <v>1.978928600398431</v>
      </c>
      <c r="N19" s="23">
        <f t="shared" si="16"/>
        <v>22.92940494236619</v>
      </c>
      <c r="O19" s="24">
        <f t="shared" si="17"/>
        <v>27.010061754143223</v>
      </c>
      <c r="P19" s="24">
        <f t="shared" si="18"/>
        <v>50.060533303490587</v>
      </c>
      <c r="Q19" t="s">
        <v>129</v>
      </c>
      <c r="R19" t="s">
        <v>107</v>
      </c>
      <c r="S19" s="48" t="s">
        <v>300</v>
      </c>
      <c r="T19" s="35">
        <v>100</v>
      </c>
      <c r="U19" s="35">
        <f t="shared" si="19"/>
        <v>69.512195121951223</v>
      </c>
      <c r="V19" s="35">
        <f t="shared" si="20"/>
        <v>72.602739726027394</v>
      </c>
      <c r="W19" s="35">
        <f t="shared" si="21"/>
        <v>53.488372093023258</v>
      </c>
      <c r="X19" s="35">
        <f t="shared" si="22"/>
        <v>73.908888180949333</v>
      </c>
      <c r="Y19" s="35">
        <f t="shared" si="23"/>
        <v>76.999432785025519</v>
      </c>
      <c r="Z19" s="35">
        <f t="shared" si="24"/>
        <v>57.885065152021383</v>
      </c>
      <c r="AA19" s="35">
        <f t="shared" si="25"/>
        <v>-4.3966930589981104</v>
      </c>
      <c r="AB19" s="35">
        <f t="shared" si="26"/>
        <v>-4.3966930589981246</v>
      </c>
      <c r="AC19" s="35">
        <f t="shared" si="27"/>
        <v>-4.3966930589981246</v>
      </c>
      <c r="AF19">
        <v>1.94</v>
      </c>
      <c r="AG19">
        <v>1.89</v>
      </c>
      <c r="AJ19" t="s">
        <v>94</v>
      </c>
    </row>
    <row r="20" spans="1:36" ht="15" x14ac:dyDescent="0.25">
      <c r="A20">
        <v>3.28</v>
      </c>
      <c r="B20">
        <v>3.65</v>
      </c>
      <c r="C20">
        <v>2.15</v>
      </c>
      <c r="D20" s="20">
        <f t="shared" si="3"/>
        <v>4.3966930589981246E-2</v>
      </c>
      <c r="E20" s="17">
        <f>IF(OR($A20="",$B20="",$C20=""),"",A20*'MPTO_working_3-way'!$I19)</f>
        <v>3.4242115323351383</v>
      </c>
      <c r="F20" s="21">
        <f>IF(OR($A20="",$B20="",$C20=""),"",B20*'MPTO_working_3-way'!$I19)</f>
        <v>3.8104792966534315</v>
      </c>
      <c r="G20" s="22">
        <f>IF(OR($A20="",$B20="",$C20=""),"",C20*'MPTO_working_3-way'!$I19)</f>
        <v>2.2445289007684597</v>
      </c>
      <c r="H20" s="17">
        <f>IF(OR($A20="",$B20="",$C20=""),"",'MPTO_working_3-way'!E19)</f>
        <v>3.445633355346529</v>
      </c>
      <c r="I20" s="21">
        <f>IF(OR($A20="",$B20="",$C20=""),"",'MPTO_working_3-way'!F19)</f>
        <v>3.8562846141937541</v>
      </c>
      <c r="J20" s="22">
        <f>IF(OR($A20="",$B20="",$C20=""),"",'MPTO_working_3-way'!G19)</f>
        <v>2.2199498049407347</v>
      </c>
      <c r="K20" s="17">
        <f>IF(OR($A20="",$B20="",$C20=""),"",'OddsRatio_working_3-way'!H19)</f>
        <v>3.4387835048610729</v>
      </c>
      <c r="L20" s="21">
        <f>IF(OR($A20="",$B20="",$C20=""),"",'OddsRatio_working_3-way'!I19)</f>
        <v>3.8345510034569488</v>
      </c>
      <c r="M20" s="22">
        <f>IF(OR($A20="",$B20="",$C20=""),"",'OddsRatio_working_3-way'!J19)</f>
        <v>2.2300881713115057</v>
      </c>
      <c r="N20" s="23">
        <f t="shared" si="16"/>
        <v>29.203803286009343</v>
      </c>
      <c r="O20" s="24">
        <f t="shared" si="17"/>
        <v>26.243417747427571</v>
      </c>
      <c r="P20" s="24">
        <f t="shared" si="18"/>
        <v>44.552778966563089</v>
      </c>
      <c r="Q20" t="s">
        <v>72</v>
      </c>
      <c r="R20" t="s">
        <v>109</v>
      </c>
      <c r="S20" s="48" t="s">
        <v>300</v>
      </c>
      <c r="T20" s="35">
        <v>100</v>
      </c>
      <c r="U20" s="35">
        <f t="shared" si="19"/>
        <v>63.63636363636364</v>
      </c>
      <c r="V20" s="35">
        <f t="shared" si="20"/>
        <v>69.325153374233125</v>
      </c>
      <c r="W20" s="35">
        <f t="shared" si="21"/>
        <v>62.686567164179095</v>
      </c>
      <c r="X20" s="35">
        <f t="shared" si="22"/>
        <v>67.988279461587766</v>
      </c>
      <c r="Y20" s="35">
        <f t="shared" si="23"/>
        <v>73.67706919945725</v>
      </c>
      <c r="Z20" s="35">
        <f t="shared" si="24"/>
        <v>67.038482989403235</v>
      </c>
      <c r="AA20" s="35">
        <f t="shared" si="25"/>
        <v>-4.3519158252241255</v>
      </c>
      <c r="AB20" s="35">
        <f t="shared" si="26"/>
        <v>-4.3519158252241255</v>
      </c>
      <c r="AC20" s="35">
        <f t="shared" si="27"/>
        <v>-4.3519158252241397</v>
      </c>
      <c r="AF20">
        <v>1.9</v>
      </c>
      <c r="AG20">
        <v>1.93</v>
      </c>
      <c r="AJ20" t="s">
        <v>94</v>
      </c>
    </row>
    <row r="21" spans="1:36" ht="15" x14ac:dyDescent="0.25">
      <c r="A21">
        <v>2.75</v>
      </c>
      <c r="B21">
        <v>3.26</v>
      </c>
      <c r="C21">
        <v>2.68</v>
      </c>
      <c r="D21" s="20">
        <f t="shared" si="3"/>
        <v>4.3519158252241397E-2</v>
      </c>
      <c r="E21" s="17">
        <f>IF(OR($A21="",$B21="",$C21=""),"",A21*'MPTO_working_3-way'!$I20)</f>
        <v>2.8696776851936638</v>
      </c>
      <c r="F21" s="21">
        <f>IF(OR($A21="",$B21="",$C21=""),"",B21*'MPTO_working_3-way'!$I20)</f>
        <v>3.4018724559023066</v>
      </c>
      <c r="G21" s="22">
        <f>IF(OR($A21="",$B21="",$C21=""),"",C21*'MPTO_working_3-way'!$I20)</f>
        <v>2.7966313441160069</v>
      </c>
      <c r="H21" s="17">
        <f>IF(OR($A21="",$B21="",$C21=""),"",'MPTO_working_3-way'!E20)</f>
        <v>2.8642627797558498</v>
      </c>
      <c r="I21" s="21">
        <f>IF(OR($A21="",$B21="",$C21=""),"",'MPTO_working_3-way'!F20)</f>
        <v>3.4218207022274547</v>
      </c>
      <c r="J21" s="22">
        <f>IF(OR($A21="",$B21="",$C21=""),"",'MPTO_working_3-way'!G20)</f>
        <v>2.7884051467345472</v>
      </c>
      <c r="K21" s="17">
        <f>IF(OR($A21="",$B21="",$C21=""),"",'OddsRatio_working_3-way'!H20)</f>
        <v>2.8672322026282679</v>
      </c>
      <c r="L21" s="21">
        <f>IF(OR($A21="",$B21="",$C21=""),"",'OddsRatio_working_3-way'!I20)</f>
        <v>3.4113970159656484</v>
      </c>
      <c r="M21" s="22">
        <f>IF(OR($A21="",$B21="",$C21=""),"",'OddsRatio_working_3-way'!J20)</f>
        <v>2.7925429145231373</v>
      </c>
      <c r="N21" s="23">
        <f t="shared" si="16"/>
        <v>34.84711907401941</v>
      </c>
      <c r="O21" s="24">
        <f t="shared" si="17"/>
        <v>29.395575905997973</v>
      </c>
      <c r="P21" s="24">
        <f t="shared" si="18"/>
        <v>35.757305019982603</v>
      </c>
      <c r="Q21" t="s">
        <v>133</v>
      </c>
      <c r="R21" t="s">
        <v>130</v>
      </c>
      <c r="S21" s="48" t="s">
        <v>300</v>
      </c>
      <c r="T21" s="35">
        <v>100</v>
      </c>
      <c r="U21" s="35">
        <f t="shared" si="19"/>
        <v>67.532467532467535</v>
      </c>
      <c r="V21" s="35">
        <f t="shared" si="20"/>
        <v>71.014492753623188</v>
      </c>
      <c r="W21" s="35">
        <f t="shared" si="21"/>
        <v>57.081545064377686</v>
      </c>
      <c r="X21" s="35">
        <f t="shared" si="22"/>
        <v>71.90396218199912</v>
      </c>
      <c r="Y21" s="35">
        <f t="shared" si="23"/>
        <v>75.385987403154786</v>
      </c>
      <c r="Z21" s="35">
        <f t="shared" si="24"/>
        <v>61.453039713909277</v>
      </c>
      <c r="AA21" s="35">
        <f t="shared" si="25"/>
        <v>-4.3714946495315843</v>
      </c>
      <c r="AB21" s="35">
        <f t="shared" si="26"/>
        <v>-4.3714946495315985</v>
      </c>
      <c r="AC21" s="35">
        <f t="shared" si="27"/>
        <v>-4.3714946495315914</v>
      </c>
      <c r="AF21">
        <v>2.17</v>
      </c>
      <c r="AG21">
        <v>1.7</v>
      </c>
      <c r="AJ21" t="s">
        <v>95</v>
      </c>
    </row>
    <row r="22" spans="1:36" ht="15" x14ac:dyDescent="0.25">
      <c r="A22">
        <v>3.08</v>
      </c>
      <c r="B22">
        <v>3.45</v>
      </c>
      <c r="C22">
        <v>2.33</v>
      </c>
      <c r="D22" s="20">
        <f t="shared" si="3"/>
        <v>4.3714946495315932E-2</v>
      </c>
      <c r="E22" s="17">
        <f>IF(OR($A22="",$B22="",$C22=""),"",A22*'MPTO_working_3-way'!$I21)</f>
        <v>3.2146420352055731</v>
      </c>
      <c r="F22" s="21">
        <f>IF(OR($A22="",$B22="",$C22=""),"",B22*'MPTO_working_3-way'!$I21)</f>
        <v>3.6008165654088402</v>
      </c>
      <c r="G22" s="22">
        <f>IF(OR($A22="",$B22="",$C22=""),"",C22*'MPTO_working_3-way'!$I21)</f>
        <v>2.4318558253340861</v>
      </c>
      <c r="H22" s="17">
        <f>IF(OR($A22="",$B22="",$C22=""),"",'MPTO_working_3-way'!E21)</f>
        <v>3.2247279793758397</v>
      </c>
      <c r="I22" s="21">
        <f>IF(OR($A22="",$B22="",$C22=""),"",'MPTO_working_3-way'!F21)</f>
        <v>3.6326197444304467</v>
      </c>
      <c r="J22" s="22">
        <f>IF(OR($A22="",$B22="",$C22=""),"",'MPTO_working_3-way'!G21)</f>
        <v>2.4118882908252064</v>
      </c>
      <c r="K22" s="17">
        <f>IF(OR($A22="",$B22="",$C22=""),"",'OddsRatio_working_3-way'!H21)</f>
        <v>3.2216802408445369</v>
      </c>
      <c r="L22" s="21">
        <f>IF(OR($A22="",$B22="",$C22=""),"",'OddsRatio_working_3-way'!I21)</f>
        <v>3.6168829759947667</v>
      </c>
      <c r="M22" s="22">
        <f>IF(OR($A22="",$B22="",$C22=""),"",'OddsRatio_working_3-way'!J21)</f>
        <v>2.4205936155400165</v>
      </c>
      <c r="N22" s="23">
        <f t="shared" si="16"/>
        <v>31.107662658808323</v>
      </c>
      <c r="O22" s="24">
        <f t="shared" si="17"/>
        <v>27.771478547573807</v>
      </c>
      <c r="P22" s="24">
        <f t="shared" si="18"/>
        <v>41.12085879361787</v>
      </c>
      <c r="Q22" t="s">
        <v>111</v>
      </c>
      <c r="R22" t="s">
        <v>74</v>
      </c>
      <c r="S22" s="48" t="s">
        <v>300</v>
      </c>
      <c r="T22" s="35">
        <v>100</v>
      </c>
      <c r="U22" s="35">
        <f t="shared" si="19"/>
        <v>50.495049504950494</v>
      </c>
      <c r="V22" s="35">
        <f t="shared" si="20"/>
        <v>71.751412429378533</v>
      </c>
      <c r="W22" s="35">
        <f t="shared" si="21"/>
        <v>73.190348525469176</v>
      </c>
      <c r="X22" s="35">
        <f t="shared" si="22"/>
        <v>55.058239045152305</v>
      </c>
      <c r="Y22" s="35">
        <f t="shared" si="23"/>
        <v>76.314601969580337</v>
      </c>
      <c r="Z22" s="35">
        <f t="shared" si="24"/>
        <v>77.75353806567098</v>
      </c>
      <c r="AA22" s="35">
        <f t="shared" si="25"/>
        <v>-4.5631895402018117</v>
      </c>
      <c r="AB22" s="35">
        <f t="shared" si="26"/>
        <v>-4.5631895402018046</v>
      </c>
      <c r="AC22" s="35">
        <f t="shared" si="27"/>
        <v>-4.5631895402018046</v>
      </c>
      <c r="AF22">
        <v>2.0499999999999998</v>
      </c>
      <c r="AG22">
        <v>1.8</v>
      </c>
      <c r="AJ22" t="s">
        <v>95</v>
      </c>
    </row>
    <row r="23" spans="1:36" ht="15" x14ac:dyDescent="0.25">
      <c r="A23">
        <v>2.02</v>
      </c>
      <c r="B23">
        <v>3.54</v>
      </c>
      <c r="C23">
        <v>3.73</v>
      </c>
      <c r="D23" s="20">
        <f t="shared" si="3"/>
        <v>4.5631895402018063E-2</v>
      </c>
      <c r="E23" s="17">
        <f>IF(OR($A23="",$B23="",$C23=""),"",A23*'MPTO_working_3-way'!$I22)</f>
        <v>2.1121764287120763</v>
      </c>
      <c r="F23" s="21">
        <f>IF(OR($A23="",$B23="",$C23=""),"",B23*'MPTO_working_3-way'!$I22)</f>
        <v>3.7015369097231439</v>
      </c>
      <c r="G23" s="22">
        <f>IF(OR($A23="",$B23="",$C23=""),"",C23*'MPTO_working_3-way'!$I22)</f>
        <v>3.9002069698495272</v>
      </c>
      <c r="H23" s="17">
        <f>IF(OR($A23="",$B23="",$C23=""),"",'MPTO_working_3-way'!E22)</f>
        <v>2.0840329034529166</v>
      </c>
      <c r="I23" s="21">
        <f>IF(OR($A23="",$B23="",$C23=""),"",'MPTO_working_3-way'!F22)</f>
        <v>3.7414613691397882</v>
      </c>
      <c r="J23" s="22">
        <f>IF(OR($A23="",$B23="",$C23=""),"",'MPTO_working_3-way'!G22)</f>
        <v>3.9543528027577963</v>
      </c>
      <c r="K23" s="17">
        <f>IF(OR($A23="",$B23="",$C23=""),"",'OddsRatio_working_3-way'!H22)</f>
        <v>2.0951060649342153</v>
      </c>
      <c r="L23" s="21">
        <f>IF(OR($A23="",$B23="",$C23=""),"",'OddsRatio_working_3-way'!I22)</f>
        <v>3.727028828365595</v>
      </c>
      <c r="M23" s="22">
        <f>IF(OR($A23="",$B23="",$C23=""),"",'OddsRatio_working_3-way'!J22)</f>
        <v>3.931019173794517</v>
      </c>
      <c r="N23" s="23">
        <f t="shared" si="16"/>
        <v>47.344529860593198</v>
      </c>
      <c r="O23" s="24">
        <f t="shared" si="17"/>
        <v>27.015805174688772</v>
      </c>
      <c r="P23" s="24">
        <f t="shared" si="18"/>
        <v>25.639664964718033</v>
      </c>
      <c r="Q23" t="s">
        <v>136</v>
      </c>
      <c r="R23" t="s">
        <v>226</v>
      </c>
      <c r="S23" s="48" t="s">
        <v>300</v>
      </c>
      <c r="T23" s="35">
        <v>100</v>
      </c>
      <c r="U23" s="35">
        <f t="shared" si="19"/>
        <v>48.186528497409334</v>
      </c>
      <c r="V23" s="35">
        <f t="shared" si="20"/>
        <v>71.988795518207283</v>
      </c>
      <c r="W23" s="35">
        <f t="shared" si="21"/>
        <v>75.124378109452735</v>
      </c>
      <c r="X23" s="35">
        <f t="shared" si="22"/>
        <v>52.886826372339989</v>
      </c>
      <c r="Y23" s="35">
        <f t="shared" si="23"/>
        <v>76.689093393137938</v>
      </c>
      <c r="Z23" s="35">
        <f t="shared" si="24"/>
        <v>79.824675984383404</v>
      </c>
      <c r="AA23" s="35">
        <f t="shared" si="25"/>
        <v>-4.700297874930655</v>
      </c>
      <c r="AB23" s="35">
        <f t="shared" si="26"/>
        <v>-4.700297874930655</v>
      </c>
      <c r="AC23" s="35">
        <f t="shared" si="27"/>
        <v>-4.7002978749306692</v>
      </c>
      <c r="AF23">
        <v>2.1</v>
      </c>
      <c r="AG23">
        <v>1.75</v>
      </c>
      <c r="AJ23" t="s">
        <v>95</v>
      </c>
    </row>
    <row r="24" spans="1:36" ht="15" x14ac:dyDescent="0.25">
      <c r="A24">
        <v>1.93</v>
      </c>
      <c r="B24">
        <v>3.57</v>
      </c>
      <c r="C24">
        <v>4.0199999999999996</v>
      </c>
      <c r="D24" s="20">
        <f t="shared" si="3"/>
        <v>4.7002978749306701E-2</v>
      </c>
      <c r="E24" s="17">
        <f>IF(OR($A24="",$B24="",$C24=""),"",A24*'MPTO_working_3-way'!$I23)</f>
        <v>2.020715748986162</v>
      </c>
      <c r="F24" s="21">
        <f>IF(OR($A24="",$B24="",$C24=""),"",B24*'MPTO_working_3-way'!$I23)</f>
        <v>3.7378006341350249</v>
      </c>
      <c r="G24" s="22">
        <f>IF(OR($A24="",$B24="",$C24=""),"",C24*'MPTO_working_3-way'!$I23)</f>
        <v>4.2089519745722122</v>
      </c>
      <c r="H24" s="17">
        <f>IF(OR($A24="",$B24="",$C24=""),"",'MPTO_working_3-way'!E23)</f>
        <v>1.9901802300625246</v>
      </c>
      <c r="I24" s="21">
        <f>IF(OR($A24="",$B24="",$C24=""),"",'MPTO_working_3-way'!F23)</f>
        <v>3.7815134517301487</v>
      </c>
      <c r="J24" s="22">
        <f>IF(OR($A24="",$B24="",$C24=""),"",'MPTO_working_3-way'!G23)</f>
        <v>4.2902148561352664</v>
      </c>
      <c r="K24" s="17">
        <f>IF(OR($A24="",$B24="",$C24=""),"",'OddsRatio_working_3-way'!H23)</f>
        <v>2.001853591089644</v>
      </c>
      <c r="L24" s="21">
        <f>IF(OR($A24="",$B24="",$C24=""),"",'OddsRatio_working_3-way'!I23)</f>
        <v>3.7685631495703076</v>
      </c>
      <c r="M24" s="22">
        <f>IF(OR($A24="",$B24="",$C24=""),"",'OddsRatio_working_3-way'!J23)</f>
        <v>4.2533310162265856</v>
      </c>
      <c r="N24" s="23">
        <f t="shared" si="16"/>
        <v>49.487415560635988</v>
      </c>
      <c r="O24" s="24">
        <f t="shared" si="17"/>
        <v>26.75370084930741</v>
      </c>
      <c r="P24" s="24">
        <f t="shared" si="18"/>
        <v>23.758883590056588</v>
      </c>
      <c r="Q24" t="s">
        <v>134</v>
      </c>
      <c r="R24" t="s">
        <v>131</v>
      </c>
      <c r="S24" s="48" t="s">
        <v>300</v>
      </c>
      <c r="T24" s="35">
        <v>100</v>
      </c>
      <c r="U24" s="35">
        <f t="shared" si="19"/>
        <v>66.777408637873762</v>
      </c>
      <c r="V24" s="35">
        <f t="shared" si="20"/>
        <v>71.014492753623188</v>
      </c>
      <c r="W24" s="35">
        <f t="shared" si="21"/>
        <v>57.805907172995774</v>
      </c>
      <c r="X24" s="35">
        <f t="shared" si="22"/>
        <v>71.179600073381025</v>
      </c>
      <c r="Y24" s="35">
        <f t="shared" si="23"/>
        <v>75.41668418913045</v>
      </c>
      <c r="Z24" s="35">
        <f t="shared" si="24"/>
        <v>62.208098608503057</v>
      </c>
      <c r="AA24" s="35">
        <f t="shared" si="25"/>
        <v>-4.4021914355072624</v>
      </c>
      <c r="AB24" s="35">
        <f t="shared" si="26"/>
        <v>-4.4021914355072624</v>
      </c>
      <c r="AC24" s="35">
        <f t="shared" si="27"/>
        <v>-4.4021914355072838</v>
      </c>
      <c r="AF24">
        <v>2.08</v>
      </c>
      <c r="AG24">
        <v>1.76</v>
      </c>
      <c r="AJ24" t="s">
        <v>95</v>
      </c>
    </row>
    <row r="25" spans="1:36" ht="15" x14ac:dyDescent="0.25">
      <c r="A25">
        <v>3.01</v>
      </c>
      <c r="B25">
        <v>3.45</v>
      </c>
      <c r="C25">
        <v>2.37</v>
      </c>
      <c r="D25" s="20">
        <f t="shared" si="3"/>
        <v>4.4021914355072855E-2</v>
      </c>
      <c r="E25" s="17">
        <f>IF(OR($A25="",$B25="",$C25=""),"",A25*'MPTO_working_3-way'!$I24)</f>
        <v>3.142505962208769</v>
      </c>
      <c r="F25" s="21">
        <f>IF(OR($A25="",$B25="",$C25=""),"",B25*'MPTO_working_3-way'!$I24)</f>
        <v>3.6018756045250013</v>
      </c>
      <c r="G25" s="22">
        <f>IF(OR($A25="",$B25="",$C25=""),"",C25*'MPTO_working_3-way'!$I24)</f>
        <v>2.4743319370215229</v>
      </c>
      <c r="H25" s="17">
        <f>IF(OR($A25="",$B25="",$C25=""),"",'MPTO_working_3-way'!E24)</f>
        <v>3.1490911161425168</v>
      </c>
      <c r="I25" s="21">
        <f>IF(OR($A25="",$B25="",$C25=""),"",'MPTO_working_3-way'!F24)</f>
        <v>3.6339704882426211</v>
      </c>
      <c r="J25" s="22">
        <f>IF(OR($A25="",$B25="",$C25=""),"",'MPTO_working_3-way'!G24)</f>
        <v>2.4553919321424815</v>
      </c>
      <c r="K25" s="17">
        <f>IF(OR($A25="",$B25="",$C25=""),"",'OddsRatio_working_3-way'!H24)</f>
        <v>3.147595731230973</v>
      </c>
      <c r="L25" s="21">
        <f>IF(OR($A25="",$B25="",$C25=""),"",'OddsRatio_working_3-way'!I24)</f>
        <v>3.6177161898088976</v>
      </c>
      <c r="M25" s="22">
        <f>IF(OR($A25="",$B25="",$C25=""),"",'OddsRatio_working_3-way'!J24)</f>
        <v>2.4637841551176289</v>
      </c>
      <c r="N25" s="23">
        <f t="shared" si="16"/>
        <v>31.821737556772412</v>
      </c>
      <c r="O25" s="24">
        <f t="shared" si="17"/>
        <v>27.763313056778244</v>
      </c>
      <c r="P25" s="24">
        <f t="shared" si="18"/>
        <v>40.414949386449337</v>
      </c>
      <c r="Q25" t="s">
        <v>75</v>
      </c>
      <c r="R25" t="s">
        <v>110</v>
      </c>
      <c r="S25" s="48" t="s">
        <v>300</v>
      </c>
      <c r="T25" s="35">
        <v>100</v>
      </c>
      <c r="U25" s="35">
        <f t="shared" si="19"/>
        <v>63.503649635036496</v>
      </c>
      <c r="V25" s="35">
        <f t="shared" si="20"/>
        <v>69.135802469135797</v>
      </c>
      <c r="W25" s="35">
        <f t="shared" si="21"/>
        <v>62.962962962962962</v>
      </c>
      <c r="X25" s="35">
        <f t="shared" si="22"/>
        <v>67.901234567901227</v>
      </c>
      <c r="Y25" s="35">
        <f t="shared" si="23"/>
        <v>73.533387402000542</v>
      </c>
      <c r="Z25" s="35">
        <f t="shared" si="24"/>
        <v>67.360547895827708</v>
      </c>
      <c r="AA25" s="35">
        <f t="shared" si="25"/>
        <v>-4.3975849328647314</v>
      </c>
      <c r="AB25" s="35">
        <f t="shared" si="26"/>
        <v>-4.3975849328647456</v>
      </c>
      <c r="AC25" s="35">
        <f t="shared" si="27"/>
        <v>-4.3975849328647456</v>
      </c>
      <c r="AF25">
        <v>1.92</v>
      </c>
      <c r="AG25">
        <v>1.92</v>
      </c>
      <c r="AJ25" t="s">
        <v>95</v>
      </c>
    </row>
    <row r="26" spans="1:36" ht="15" x14ac:dyDescent="0.25">
      <c r="A26">
        <v>2.74</v>
      </c>
      <c r="B26">
        <v>3.24</v>
      </c>
      <c r="C26">
        <v>2.7</v>
      </c>
      <c r="D26" s="20">
        <f t="shared" si="3"/>
        <v>4.3975849328647509E-2</v>
      </c>
      <c r="E26" s="17">
        <f>IF(OR($A26="",$B26="",$C26=""),"",A26*'MPTO_working_3-way'!$I25)</f>
        <v>2.8604938271604943</v>
      </c>
      <c r="F26" s="21">
        <f>IF(OR($A26="",$B26="",$C26=""),"",B26*'MPTO_working_3-way'!$I25)</f>
        <v>3.3824817518248183</v>
      </c>
      <c r="G26" s="22">
        <f>IF(OR($A26="",$B26="",$C26=""),"",C26*'MPTO_working_3-way'!$I25)</f>
        <v>2.8187347931873483</v>
      </c>
      <c r="H26" s="17">
        <f>IF(OR($A26="",$B26="",$C26=""),"",'MPTO_working_3-way'!E25)</f>
        <v>2.8546561481735555</v>
      </c>
      <c r="I26" s="21">
        <f>IF(OR($A26="",$B26="",$C26=""),"",'MPTO_working_3-way'!F25)</f>
        <v>3.4015530806171461</v>
      </c>
      <c r="J26" s="22">
        <f>IF(OR($A26="",$B26="",$C26=""),"",'MPTO_working_3-way'!G25)</f>
        <v>2.8112649890221255</v>
      </c>
      <c r="K26" s="17">
        <f>IF(OR($A26="",$B26="",$C26=""),"",'OddsRatio_working_3-way'!H25)</f>
        <v>2.8577703486211079</v>
      </c>
      <c r="L26" s="21">
        <f>IF(OR($A26="",$B26="",$C26=""),"",'OddsRatio_working_3-way'!I25)</f>
        <v>3.3916124028225765</v>
      </c>
      <c r="M26" s="22">
        <f>IF(OR($A26="",$B26="",$C26=""),"",'OddsRatio_working_3-way'!J25)</f>
        <v>2.8150629842849906</v>
      </c>
      <c r="N26" s="23">
        <f t="shared" si="16"/>
        <v>34.958998705222264</v>
      </c>
      <c r="O26" s="24">
        <f t="shared" si="17"/>
        <v>29.564091497626233</v>
      </c>
      <c r="P26" s="24">
        <f t="shared" si="18"/>
        <v>35.476909797151485</v>
      </c>
      <c r="Q26" t="s">
        <v>112</v>
      </c>
      <c r="R26" t="s">
        <v>135</v>
      </c>
      <c r="S26" s="48" t="s">
        <v>300</v>
      </c>
      <c r="T26" s="35">
        <v>100</v>
      </c>
      <c r="U26" s="35">
        <f t="shared" si="19"/>
        <v>42.528735632183903</v>
      </c>
      <c r="V26" s="35">
        <f t="shared" si="20"/>
        <v>72.222222222222229</v>
      </c>
      <c r="W26" s="35">
        <f t="shared" si="21"/>
        <v>80.54474708171206</v>
      </c>
      <c r="X26" s="35">
        <f t="shared" si="22"/>
        <v>47.233030696065711</v>
      </c>
      <c r="Y26" s="35">
        <f t="shared" si="23"/>
        <v>76.92651728610403</v>
      </c>
      <c r="Z26" s="35">
        <f t="shared" si="24"/>
        <v>85.249042145593862</v>
      </c>
      <c r="AA26" s="35">
        <f t="shared" si="25"/>
        <v>-4.7042950638818084</v>
      </c>
      <c r="AB26" s="35">
        <f t="shared" si="26"/>
        <v>-4.7042950638818013</v>
      </c>
      <c r="AC26" s="35">
        <f t="shared" si="27"/>
        <v>-4.7042950638818013</v>
      </c>
      <c r="AF26">
        <v>2.34</v>
      </c>
      <c r="AG26">
        <v>1.61</v>
      </c>
      <c r="AJ26" t="s">
        <v>95</v>
      </c>
    </row>
    <row r="27" spans="1:36" ht="15" x14ac:dyDescent="0.25">
      <c r="A27">
        <v>1.74</v>
      </c>
      <c r="B27">
        <v>3.6</v>
      </c>
      <c r="C27">
        <v>5.14</v>
      </c>
      <c r="D27" s="20">
        <f t="shared" si="3"/>
        <v>4.7042950638818137E-2</v>
      </c>
      <c r="E27" s="17">
        <f>IF(OR($A27="",$B27="",$C27=""),"",A27*'MPTO_working_3-way'!$I26)</f>
        <v>1.8218547341115436</v>
      </c>
      <c r="F27" s="21">
        <f>IF(OR($A27="",$B27="",$C27=""),"",B27*'MPTO_working_3-way'!$I26)</f>
        <v>3.7693546222997454</v>
      </c>
      <c r="G27" s="22">
        <f>IF(OR($A27="",$B27="",$C27=""),"",C27*'MPTO_working_3-way'!$I26)</f>
        <v>5.3818007662835248</v>
      </c>
      <c r="H27" s="17">
        <f>IF(OR($A27="",$B27="",$C27=""),"",'MPTO_working_3-way'!E26)</f>
        <v>1.7888074528088038</v>
      </c>
      <c r="I27" s="21">
        <f>IF(OR($A27="",$B27="",$C27=""),"",'MPTO_working_3-way'!F26)</f>
        <v>3.8153843236889013</v>
      </c>
      <c r="J27" s="22">
        <f>IF(OR($A27="",$B27="",$C27=""),"",'MPTO_working_3-way'!G26)</f>
        <v>5.5906041200739001</v>
      </c>
      <c r="K27" s="17">
        <f>IF(OR($A27="",$B27="",$C27=""),"",'OddsRatio_working_3-way'!H26)</f>
        <v>1.800804621121302</v>
      </c>
      <c r="L27" s="21">
        <f>IF(OR($A27="",$B27="",$C27=""),"",'OddsRatio_working_3-way'!I26)</f>
        <v>3.813637857993764</v>
      </c>
      <c r="M27" s="22">
        <f>IF(OR($A27="",$B27="",$C27=""),"",'OddsRatio_working_3-way'!J26)</f>
        <v>5.4801772046516097</v>
      </c>
      <c r="N27" s="23">
        <f t="shared" si="16"/>
        <v>54.889118285693939</v>
      </c>
      <c r="O27" s="24">
        <f t="shared" si="17"/>
        <v>26.52974050475207</v>
      </c>
      <c r="P27" s="24">
        <f t="shared" si="18"/>
        <v>18.58114120955398</v>
      </c>
      <c r="Q27" t="s">
        <v>76</v>
      </c>
      <c r="R27" t="s">
        <v>132</v>
      </c>
      <c r="S27" s="48" t="s">
        <v>300</v>
      </c>
      <c r="T27" s="35">
        <v>100</v>
      </c>
      <c r="U27" s="35">
        <f t="shared" si="19"/>
        <v>49.238578680203041</v>
      </c>
      <c r="V27" s="35">
        <f t="shared" si="20"/>
        <v>73.544973544973558</v>
      </c>
      <c r="W27" s="35">
        <f t="shared" si="21"/>
        <v>71.509971509971507</v>
      </c>
      <c r="X27" s="35">
        <f t="shared" si="22"/>
        <v>54.945054945054949</v>
      </c>
      <c r="Y27" s="35">
        <f t="shared" si="23"/>
        <v>79.251449809825431</v>
      </c>
      <c r="Z27" s="35">
        <f t="shared" si="24"/>
        <v>77.216447774823422</v>
      </c>
      <c r="AA27" s="35">
        <f t="shared" si="25"/>
        <v>-5.7064762648519078</v>
      </c>
      <c r="AB27" s="35">
        <f t="shared" si="26"/>
        <v>-5.7064762648518723</v>
      </c>
      <c r="AC27" s="35">
        <f t="shared" si="27"/>
        <v>-5.7064762648519149</v>
      </c>
      <c r="AF27">
        <v>2.23</v>
      </c>
      <c r="AG27">
        <v>1.67</v>
      </c>
      <c r="AJ27" t="s">
        <v>95</v>
      </c>
    </row>
    <row r="28" spans="1:36" ht="15" x14ac:dyDescent="0.25">
      <c r="A28">
        <v>1.97</v>
      </c>
      <c r="B28">
        <v>3.78</v>
      </c>
      <c r="C28">
        <v>3.51</v>
      </c>
      <c r="D28" s="20">
        <f t="shared" si="3"/>
        <v>5.7064762648519007E-2</v>
      </c>
      <c r="E28" s="17">
        <f>IF(OR($A28="",$B28="",$C28=""),"",A28*'MPTO_working_3-way'!$I27)</f>
        <v>2.0824175824175826</v>
      </c>
      <c r="F28" s="21">
        <f>IF(OR($A28="",$B28="",$C28=""),"",B28*'MPTO_working_3-way'!$I27)</f>
        <v>3.9957048028114017</v>
      </c>
      <c r="G28" s="22">
        <f>IF(OR($A28="",$B28="",$C28=""),"",C28*'MPTO_working_3-way'!$I27)</f>
        <v>3.7102973168963014</v>
      </c>
      <c r="H28" s="17">
        <f>IF(OR($A28="",$B28="",$C28=""),"",'MPTO_working_3-way'!E27)</f>
        <v>2.0466948281767325</v>
      </c>
      <c r="I28" s="21">
        <f>IF(OR($A28="",$B28="",$C28=""),"",'MPTO_working_3-way'!F27)</f>
        <v>4.0728440042745468</v>
      </c>
      <c r="J28" s="22">
        <f>IF(OR($A28="",$B28="",$C28=""),"",'MPTO_working_3-way'!G27)</f>
        <v>3.7611136580855211</v>
      </c>
      <c r="K28" s="17">
        <f>IF(OR($A28="",$B28="",$C28=""),"",'OddsRatio_working_3-way'!H27)</f>
        <v>2.0604387914356868</v>
      </c>
      <c r="L28" s="21">
        <f>IF(OR($A28="",$B28="",$C28=""),"",'OddsRatio_working_3-way'!I27)</f>
        <v>4.0391957115373289</v>
      </c>
      <c r="M28" s="22">
        <f>IF(OR($A28="",$B28="",$C28=""),"",'OddsRatio_working_3-way'!J27)</f>
        <v>3.7440220273232718</v>
      </c>
      <c r="N28" s="23">
        <f t="shared" si="16"/>
        <v>48.021108179419521</v>
      </c>
      <c r="O28" s="24">
        <f t="shared" si="17"/>
        <v>25.026873839538748</v>
      </c>
      <c r="P28" s="24">
        <f t="shared" si="18"/>
        <v>26.952017981041731</v>
      </c>
      <c r="Q28" t="s">
        <v>77</v>
      </c>
      <c r="R28" t="s">
        <v>99</v>
      </c>
      <c r="S28" s="48" t="s">
        <v>300</v>
      </c>
      <c r="T28" s="35">
        <v>100</v>
      </c>
      <c r="U28" s="35">
        <f t="shared" si="19"/>
        <v>51.92307692307692</v>
      </c>
      <c r="V28" s="35">
        <f t="shared" si="20"/>
        <v>72.067039106145245</v>
      </c>
      <c r="W28" s="35">
        <f t="shared" si="21"/>
        <v>70.414201183431956</v>
      </c>
      <c r="X28" s="35">
        <f t="shared" si="22"/>
        <v>57.518759710422799</v>
      </c>
      <c r="Y28" s="35">
        <f t="shared" si="23"/>
        <v>77.662721893491124</v>
      </c>
      <c r="Z28" s="35">
        <f t="shared" si="24"/>
        <v>76.009883970777821</v>
      </c>
      <c r="AA28" s="35">
        <f t="shared" si="25"/>
        <v>-5.5956827873458792</v>
      </c>
      <c r="AB28" s="35">
        <f t="shared" si="26"/>
        <v>-5.5956827873458792</v>
      </c>
      <c r="AC28" s="35">
        <f t="shared" si="27"/>
        <v>-5.595682787345865</v>
      </c>
      <c r="AF28">
        <v>1.84</v>
      </c>
      <c r="AG28">
        <v>1.96</v>
      </c>
      <c r="AJ28" t="s">
        <v>96</v>
      </c>
    </row>
    <row r="29" spans="1:36" ht="15" x14ac:dyDescent="0.25">
      <c r="A29">
        <v>2.08</v>
      </c>
      <c r="B29">
        <v>3.58</v>
      </c>
      <c r="C29">
        <v>3.38</v>
      </c>
      <c r="D29" s="20">
        <f t="shared" si="3"/>
        <v>5.595682787345857E-2</v>
      </c>
      <c r="E29" s="17">
        <f>IF(OR($A29="",$B29="",$C29=""),"",A29*'MPTO_working_3-way'!$I28)</f>
        <v>2.196390201976794</v>
      </c>
      <c r="F29" s="21">
        <f>IF(OR($A29="",$B29="",$C29=""),"",B29*'MPTO_working_3-way'!$I28)</f>
        <v>3.7803254437869818</v>
      </c>
      <c r="G29" s="22">
        <f>IF(OR($A29="",$B29="",$C29=""),"",C29*'MPTO_working_3-way'!$I28)</f>
        <v>3.56913407821229</v>
      </c>
      <c r="H29" s="17">
        <f>IF(OR($A29="",$B29="",$C29=""),"",'MPTO_working_3-way'!E28)</f>
        <v>2.1639543617439823</v>
      </c>
      <c r="I29" s="21">
        <f>IF(OR($A29="",$B29="",$C29=""),"",'MPTO_working_3-way'!F28)</f>
        <v>3.8361601623181047</v>
      </c>
      <c r="J29" s="22">
        <f>IF(OR($A29="",$B29="",$C29=""),"",'MPTO_working_3-way'!G28)</f>
        <v>3.6074292698923767</v>
      </c>
      <c r="K29" s="17">
        <f>IF(OR($A29="",$B29="",$C29=""),"",'OddsRatio_working_3-way'!H28)</f>
        <v>2.1769203072503753</v>
      </c>
      <c r="L29" s="21">
        <f>IF(OR($A29="",$B29="",$C29=""),"",'OddsRatio_working_3-way'!I28)</f>
        <v>3.8115318450981177</v>
      </c>
      <c r="M29" s="22">
        <f>IF(OR($A29="",$B29="",$C29=""),"",'OddsRatio_working_3-way'!J28)</f>
        <v>3.5935836400517509</v>
      </c>
      <c r="N29" s="23">
        <f t="shared" si="16"/>
        <v>45.529250635883386</v>
      </c>
      <c r="O29" s="24">
        <f t="shared" si="17"/>
        <v>26.452748972803757</v>
      </c>
      <c r="P29" s="24">
        <f t="shared" si="18"/>
        <v>28.01800039131286</v>
      </c>
      <c r="Q29" t="s">
        <v>139</v>
      </c>
      <c r="R29" t="s">
        <v>81</v>
      </c>
      <c r="S29" s="48" t="s">
        <v>300</v>
      </c>
      <c r="T29" s="35">
        <v>100</v>
      </c>
      <c r="U29" s="35">
        <f t="shared" si="19"/>
        <v>53.917050691244242</v>
      </c>
      <c r="V29" s="35">
        <f t="shared" si="20"/>
        <v>71.83098591549296</v>
      </c>
      <c r="W29" s="35">
        <f t="shared" si="21"/>
        <v>68.75</v>
      </c>
      <c r="X29" s="35">
        <f t="shared" si="22"/>
        <v>59.419014084507047</v>
      </c>
      <c r="Y29" s="35">
        <f t="shared" si="23"/>
        <v>77.332949308755758</v>
      </c>
      <c r="Z29" s="35">
        <f t="shared" si="24"/>
        <v>74.251963393262812</v>
      </c>
      <c r="AA29" s="35">
        <f t="shared" si="25"/>
        <v>-5.5019633932628054</v>
      </c>
      <c r="AB29" s="35">
        <f t="shared" si="26"/>
        <v>-5.5019633932627983</v>
      </c>
      <c r="AC29" s="35">
        <f t="shared" si="27"/>
        <v>-5.5019633932628125</v>
      </c>
      <c r="AF29">
        <v>1.7</v>
      </c>
      <c r="AG29">
        <v>2.14</v>
      </c>
      <c r="AJ29" t="s">
        <v>96</v>
      </c>
    </row>
    <row r="30" spans="1:36" s="35" customFormat="1" ht="15" x14ac:dyDescent="0.25">
      <c r="A30">
        <v>2.17</v>
      </c>
      <c r="B30">
        <v>3.55</v>
      </c>
      <c r="C30">
        <v>3.2</v>
      </c>
      <c r="D30" s="20">
        <f t="shared" si="3"/>
        <v>5.5019633932628098E-2</v>
      </c>
      <c r="E30" s="17">
        <f>IF(OR($A30="",$B30="",$C30=""),"",A30*'MPTO_working_3-way'!$I29)</f>
        <v>2.289392605633803</v>
      </c>
      <c r="F30" s="21">
        <f>IF(OR($A30="",$B30="",$C30=""),"",B30*'MPTO_working_3-way'!$I29)</f>
        <v>3.7453197004608296</v>
      </c>
      <c r="G30" s="22">
        <f>IF(OR($A30="",$B30="",$C30=""),"",C30*'MPTO_working_3-way'!$I29)</f>
        <v>3.3760628285844101</v>
      </c>
      <c r="H30" s="17">
        <f>IF(OR($A30="",$B30="",$C30=""),"",'MPTO_working_3-way'!E29)</f>
        <v>2.2599400434547441</v>
      </c>
      <c r="I30" s="21">
        <f>IF(OR($A30="",$B30="",$C30=""),"",'MPTO_working_3-way'!F29)</f>
        <v>3.7972242332753123</v>
      </c>
      <c r="J30" s="22">
        <f>IF(OR($A30="",$B30="",$C30=""),"",'MPTO_working_3-way'!G29)</f>
        <v>3.3995090603193874</v>
      </c>
      <c r="K30" s="17">
        <f>IF(OR($A30="",$B30="",$C30=""),"",'OddsRatio_working_3-way'!H29)</f>
        <v>2.272117025701843</v>
      </c>
      <c r="L30" s="21">
        <f>IF(OR($A30="",$B30="",$C30=""),"",'OddsRatio_working_3-way'!I29)</f>
        <v>3.7725627483245292</v>
      </c>
      <c r="M30" s="22">
        <f>IF(OR($A30="",$B30="",$C30=""),"",'OddsRatio_working_3-way'!J29)</f>
        <v>3.3920149201231236</v>
      </c>
      <c r="N30" s="23">
        <f t="shared" si="16"/>
        <v>43.679707776602896</v>
      </c>
      <c r="O30" s="24">
        <f t="shared" si="17"/>
        <v>26.699990387388251</v>
      </c>
      <c r="P30" s="24">
        <f t="shared" si="18"/>
        <v>29.620301836008839</v>
      </c>
      <c r="Q30" t="s">
        <v>84</v>
      </c>
      <c r="R30" t="s">
        <v>100</v>
      </c>
      <c r="S30" s="48" t="s">
        <v>300</v>
      </c>
      <c r="T30" s="35">
        <v>100</v>
      </c>
      <c r="U30" s="35">
        <f t="shared" si="19"/>
        <v>87.639060568603213</v>
      </c>
      <c r="V30" s="35">
        <f t="shared" si="20"/>
        <v>79.123173277661792</v>
      </c>
      <c r="W30" s="35">
        <f t="shared" si="21"/>
        <v>27.007299270072991</v>
      </c>
      <c r="X30" s="35">
        <f t="shared" si="22"/>
        <v>93.869527452265217</v>
      </c>
      <c r="Y30" s="35">
        <f t="shared" si="23"/>
        <v>85.353640161323796</v>
      </c>
      <c r="Z30" s="35">
        <f t="shared" si="24"/>
        <v>33.237766153734995</v>
      </c>
      <c r="AA30" s="35">
        <f t="shared" si="25"/>
        <v>-6.2304668836620039</v>
      </c>
      <c r="AB30" s="35">
        <f t="shared" si="26"/>
        <v>-6.2304668836620039</v>
      </c>
      <c r="AC30" s="35">
        <f t="shared" si="27"/>
        <v>-6.2304668836620039</v>
      </c>
      <c r="AD30" s="36"/>
      <c r="AE30" s="36"/>
      <c r="AF30">
        <v>1.93</v>
      </c>
      <c r="AG30">
        <v>1.87</v>
      </c>
      <c r="AH30" s="36"/>
      <c r="AI30" s="36"/>
      <c r="AJ30" t="s">
        <v>96</v>
      </c>
    </row>
    <row r="31" spans="1:36" ht="15" x14ac:dyDescent="0.25">
      <c r="A31">
        <v>8.09</v>
      </c>
      <c r="B31">
        <v>4.79</v>
      </c>
      <c r="C31">
        <v>1.37</v>
      </c>
      <c r="D31" s="20">
        <f t="shared" si="3"/>
        <v>6.2304668836620003E-2</v>
      </c>
      <c r="E31" s="17">
        <f>IF(OR($A31="",$B31="",$C31=""),"",A31*'MPTO_working_3-way'!$I30)</f>
        <v>8.5940447708882548</v>
      </c>
      <c r="F31" s="21">
        <f>IF(OR($A31="",$B31="",$C31=""),"",B31*'MPTO_working_3-way'!$I30)</f>
        <v>5.0884393637274101</v>
      </c>
      <c r="G31" s="22">
        <f>IF(OR($A31="",$B31="",$C31=""),"",C31*'MPTO_working_3-way'!$I30)</f>
        <v>1.4553573963061694</v>
      </c>
      <c r="H31" s="17">
        <f>IF(OR($A31="",$B31="",$C31=""),"",'MPTO_working_3-way'!E30)</f>
        <v>9.7237321074213181</v>
      </c>
      <c r="I31" s="21">
        <f>IF(OR($A31="",$B31="",$C31=""),"",'MPTO_working_3-way'!F30)</f>
        <v>5.3191476834022291</v>
      </c>
      <c r="J31" s="22">
        <f>IF(OR($A31="",$B31="",$C31=""),"",'MPTO_working_3-way'!G30)</f>
        <v>1.4101214312832904</v>
      </c>
      <c r="K31" s="17">
        <f>IF(OR($A31="",$B31="",$C31=""),"",'OddsRatio_working_3-way'!H30)</f>
        <v>9.1069862757271771</v>
      </c>
      <c r="L31" s="21">
        <f>IF(OR($A31="",$B31="",$C31=""),"",'OddsRatio_working_3-way'!I30)</f>
        <v>5.3336358229909742</v>
      </c>
      <c r="M31" s="22">
        <f>IF(OR($A31="",$B31="",$C31=""),"",'OddsRatio_working_3-way'!J30)</f>
        <v>1.4230726265189078</v>
      </c>
      <c r="N31" s="23">
        <f t="shared" si="16"/>
        <v>11.635964515654287</v>
      </c>
      <c r="O31" s="24">
        <f t="shared" si="17"/>
        <v>19.652391008693769</v>
      </c>
      <c r="P31" s="24">
        <f t="shared" si="18"/>
        <v>68.711644475651951</v>
      </c>
      <c r="Q31" t="s">
        <v>79</v>
      </c>
      <c r="R31" t="s">
        <v>141</v>
      </c>
      <c r="S31" s="48" t="s">
        <v>300</v>
      </c>
      <c r="T31" s="35">
        <v>100</v>
      </c>
      <c r="U31" s="35">
        <f t="shared" si="19"/>
        <v>49.748743718592962</v>
      </c>
      <c r="V31" s="35">
        <f t="shared" si="20"/>
        <v>71.910112359550567</v>
      </c>
      <c r="W31" s="35">
        <f t="shared" si="21"/>
        <v>72.752043596730246</v>
      </c>
      <c r="X31" s="35">
        <f t="shared" si="22"/>
        <v>55.337844043719201</v>
      </c>
      <c r="Y31" s="35">
        <f t="shared" si="23"/>
        <v>77.499212684676792</v>
      </c>
      <c r="Z31" s="35">
        <f t="shared" si="24"/>
        <v>78.341143921856471</v>
      </c>
      <c r="AA31" s="35">
        <f t="shared" si="25"/>
        <v>-5.589100325126239</v>
      </c>
      <c r="AB31" s="35">
        <f t="shared" si="26"/>
        <v>-5.5891003251262248</v>
      </c>
      <c r="AC31" s="35">
        <f t="shared" si="27"/>
        <v>-5.5891003251262248</v>
      </c>
      <c r="AF31">
        <v>1.7</v>
      </c>
      <c r="AG31">
        <v>2.13</v>
      </c>
      <c r="AJ31" t="s">
        <v>96</v>
      </c>
    </row>
    <row r="32" spans="1:36" ht="15" x14ac:dyDescent="0.25">
      <c r="A32">
        <v>1.99</v>
      </c>
      <c r="B32">
        <v>3.56</v>
      </c>
      <c r="C32">
        <v>3.67</v>
      </c>
      <c r="D32" s="20">
        <f t="shared" si="3"/>
        <v>5.5891003251262283E-2</v>
      </c>
      <c r="E32" s="17">
        <f>IF(OR($A32="",$B32="",$C32=""),"",A32*'MPTO_working_3-way'!$I31)</f>
        <v>2.101223096470012</v>
      </c>
      <c r="F32" s="21">
        <f>IF(OR($A32="",$B32="",$C32=""),"",B32*'MPTO_working_3-way'!$I31)</f>
        <v>3.7589719715744936</v>
      </c>
      <c r="G32" s="22">
        <f>IF(OR($A32="",$B32="",$C32=""),"",C32*'MPTO_working_3-way'!$I31)</f>
        <v>3.8751199819321327</v>
      </c>
      <c r="H32" s="17">
        <f>IF(OR($A32="",$B32="",$C32=""),"",'MPTO_working_3-way'!E31)</f>
        <v>2.0666185722770285</v>
      </c>
      <c r="I32" s="21">
        <f>IF(OR($A32="",$B32="",$C32=""),"",'MPTO_working_3-way'!F31)</f>
        <v>3.8128858017901961</v>
      </c>
      <c r="J32" s="22">
        <f>IF(OR($A32="",$B32="",$C32=""),"",'MPTO_working_3-way'!G31)</f>
        <v>3.9393462076455572</v>
      </c>
      <c r="K32" s="17">
        <f>IF(OR($A32="",$B32="",$C32=""),"",'OddsRatio_working_3-way'!H31)</f>
        <v>2.0800135436070319</v>
      </c>
      <c r="L32" s="21">
        <f>IF(OR($A32="",$B32="",$C32=""),"",'OddsRatio_working_3-way'!I31)</f>
        <v>3.7927622945797985</v>
      </c>
      <c r="M32" s="22">
        <f>IF(OR($A32="",$B32="",$C32=""),"",'OddsRatio_working_3-way'!J31)</f>
        <v>3.9127637994250248</v>
      </c>
      <c r="N32" s="23">
        <f t="shared" si="16"/>
        <v>47.59132914919735</v>
      </c>
      <c r="O32" s="24">
        <f t="shared" si="17"/>
        <v>26.603018260365936</v>
      </c>
      <c r="P32" s="24">
        <f t="shared" si="18"/>
        <v>25.805652590436711</v>
      </c>
      <c r="Q32" t="s">
        <v>98</v>
      </c>
      <c r="R32" t="s">
        <v>83</v>
      </c>
      <c r="S32" s="48" t="s">
        <v>300</v>
      </c>
      <c r="T32" s="35">
        <v>100</v>
      </c>
      <c r="U32" s="35">
        <f t="shared" si="19"/>
        <v>73.190348525469176</v>
      </c>
      <c r="V32" s="35">
        <f t="shared" si="20"/>
        <v>69.879518072289159</v>
      </c>
      <c r="W32" s="35">
        <f t="shared" si="21"/>
        <v>51.219512195121943</v>
      </c>
      <c r="X32" s="35">
        <f t="shared" si="22"/>
        <v>78.900969732588905</v>
      </c>
      <c r="Y32" s="35">
        <f t="shared" si="23"/>
        <v>75.590139279408888</v>
      </c>
      <c r="Z32" s="35">
        <f t="shared" si="24"/>
        <v>56.93013340224168</v>
      </c>
      <c r="AA32" s="35">
        <f t="shared" si="25"/>
        <v>-5.7106212071197291</v>
      </c>
      <c r="AB32" s="35">
        <f t="shared" si="26"/>
        <v>-5.7106212071197291</v>
      </c>
      <c r="AC32" s="35">
        <f t="shared" si="27"/>
        <v>-5.7106212071197362</v>
      </c>
      <c r="AF32">
        <v>1.97</v>
      </c>
      <c r="AG32">
        <v>1.83</v>
      </c>
      <c r="AJ32" t="s">
        <v>96</v>
      </c>
    </row>
    <row r="33" spans="1:36" ht="15" x14ac:dyDescent="0.25">
      <c r="A33">
        <v>3.73</v>
      </c>
      <c r="B33">
        <v>3.32</v>
      </c>
      <c r="C33">
        <v>2.0499999999999998</v>
      </c>
      <c r="D33" s="20">
        <f t="shared" si="3"/>
        <v>5.7106212071197371E-2</v>
      </c>
      <c r="E33" s="17">
        <f>IF(OR($A33="",$B33="",$C33=""),"",A33*'MPTO_working_3-way'!$I32)</f>
        <v>3.9430061710255662</v>
      </c>
      <c r="F33" s="21">
        <f>IF(OR($A33="",$B33="",$C33=""),"",B33*'MPTO_working_3-way'!$I32)</f>
        <v>3.5095926240763751</v>
      </c>
      <c r="G33" s="22">
        <f>IF(OR($A33="",$B33="",$C33=""),"",C33*'MPTO_working_3-way'!$I32)</f>
        <v>2.1670677347459546</v>
      </c>
      <c r="H33" s="17">
        <f>IF(OR($A33="",$B33="",$C33=""),"",'MPTO_working_3-way'!E32)</f>
        <v>4.0150788579670911</v>
      </c>
      <c r="I33" s="21">
        <f>IF(OR($A33="",$B33="",$C33=""),"",'MPTO_working_3-way'!F32)</f>
        <v>3.5439702035106921</v>
      </c>
      <c r="J33" s="22">
        <f>IF(OR($A33="",$B33="",$C33=""),"",'MPTO_working_3-way'!G32)</f>
        <v>2.1332447085634385</v>
      </c>
      <c r="K33" s="17">
        <f>IF(OR($A33="",$B33="",$C33=""),"",'OddsRatio_working_3-way'!H32)</f>
        <v>3.9813760740846154</v>
      </c>
      <c r="L33" s="21">
        <f>IF(OR($A33="",$B33="",$C33=""),"",'OddsRatio_working_3-way'!I32)</f>
        <v>3.5336236233979137</v>
      </c>
      <c r="M33" s="22">
        <f>IF(OR($A33="",$B33="",$C33=""),"",'OddsRatio_working_3-way'!J32)</f>
        <v>2.1466831054171593</v>
      </c>
      <c r="N33" s="23">
        <f t="shared" si="16"/>
        <v>25.361360257265396</v>
      </c>
      <c r="O33" s="24">
        <f t="shared" si="17"/>
        <v>28.493335469759018</v>
      </c>
      <c r="P33" s="24">
        <f t="shared" si="18"/>
        <v>46.145304272975572</v>
      </c>
      <c r="Q33" t="s">
        <v>137</v>
      </c>
      <c r="R33" t="s">
        <v>78</v>
      </c>
      <c r="S33" s="48" t="s">
        <v>300</v>
      </c>
      <c r="T33" s="35">
        <v>100</v>
      </c>
      <c r="U33" s="35">
        <f t="shared" si="19"/>
        <v>62.121212121212118</v>
      </c>
      <c r="V33" s="35">
        <f t="shared" si="20"/>
        <v>70.501474926253692</v>
      </c>
      <c r="W33" s="35">
        <f t="shared" si="21"/>
        <v>61.832061068702288</v>
      </c>
      <c r="X33" s="35">
        <f t="shared" si="22"/>
        <v>67.66646400504402</v>
      </c>
      <c r="Y33" s="35">
        <f t="shared" si="23"/>
        <v>76.046726810085588</v>
      </c>
      <c r="Z33" s="35">
        <f t="shared" si="24"/>
        <v>67.377312952534197</v>
      </c>
      <c r="AA33" s="35">
        <f t="shared" si="25"/>
        <v>-5.5452518838319023</v>
      </c>
      <c r="AB33" s="35">
        <f t="shared" si="26"/>
        <v>-5.5452518838318952</v>
      </c>
      <c r="AC33" s="35">
        <f t="shared" si="27"/>
        <v>-5.5452518838319094</v>
      </c>
      <c r="AF33">
        <v>1.79</v>
      </c>
      <c r="AG33">
        <v>2</v>
      </c>
      <c r="AJ33" t="s">
        <v>96</v>
      </c>
    </row>
    <row r="34" spans="1:36" ht="15" x14ac:dyDescent="0.25">
      <c r="A34">
        <v>2.64</v>
      </c>
      <c r="B34">
        <v>3.39</v>
      </c>
      <c r="C34">
        <v>2.62</v>
      </c>
      <c r="D34" s="20">
        <f t="shared" si="3"/>
        <v>5.5452518838319032E-2</v>
      </c>
      <c r="E34" s="17">
        <f>IF(OR($A34="",$B34="",$C34=""),"",A34*'MPTO_working_3-way'!$I33)</f>
        <v>2.7863946497331624</v>
      </c>
      <c r="F34" s="21">
        <f>IF(OR($A34="",$B34="",$C34=""),"",B34*'MPTO_working_3-way'!$I33)</f>
        <v>3.5779840388619015</v>
      </c>
      <c r="G34" s="22">
        <f>IF(OR($A34="",$B34="",$C34=""),"",C34*'MPTO_working_3-way'!$I33)</f>
        <v>2.7652855993563961</v>
      </c>
      <c r="H34" s="17">
        <f>IF(OR($A34="",$B34="",$C34=""),"",'MPTO_working_3-way'!E33)</f>
        <v>2.7754363438025544</v>
      </c>
      <c r="I34" s="21">
        <f>IF(OR($A34="",$B34="",$C34=""),"",'MPTO_working_3-way'!F33)</f>
        <v>3.616622430508512</v>
      </c>
      <c r="J34" s="22">
        <f>IF(OR($A34="",$B34="",$C34=""),"",'MPTO_working_3-way'!G33)</f>
        <v>2.7533402284403441</v>
      </c>
      <c r="K34" s="17">
        <f>IF(OR($A34="",$B34="",$C34=""),"",'OddsRatio_working_3-way'!H33)</f>
        <v>2.7813310305500289</v>
      </c>
      <c r="L34" s="21">
        <f>IF(OR($A34="",$B34="",$C34=""),"",'OddsRatio_working_3-way'!I33)</f>
        <v>3.5959641237893716</v>
      </c>
      <c r="M34" s="22">
        <f>IF(OR($A34="",$B34="",$C34=""),"",'OddsRatio_working_3-way'!J33)</f>
        <v>2.75960748139698</v>
      </c>
      <c r="N34" s="23">
        <f t="shared" si="16"/>
        <v>35.888670691201781</v>
      </c>
      <c r="O34" s="24">
        <f t="shared" si="17"/>
        <v>27.948699299342984</v>
      </c>
      <c r="P34" s="24">
        <f t="shared" si="18"/>
        <v>36.162630009455235</v>
      </c>
      <c r="Q34" t="s">
        <v>82</v>
      </c>
      <c r="R34" t="s">
        <v>80</v>
      </c>
      <c r="S34" s="48" t="s">
        <v>300</v>
      </c>
      <c r="T34" s="35">
        <v>100</v>
      </c>
      <c r="U34" s="35">
        <f t="shared" si="19"/>
        <v>64.285714285714292</v>
      </c>
      <c r="V34" s="35">
        <f t="shared" si="20"/>
        <v>71.181556195965413</v>
      </c>
      <c r="W34" s="35">
        <f t="shared" si="21"/>
        <v>59.016393442622956</v>
      </c>
      <c r="X34" s="35">
        <f t="shared" si="22"/>
        <v>69.802050361411631</v>
      </c>
      <c r="Y34" s="35">
        <f t="shared" si="23"/>
        <v>76.697892271662766</v>
      </c>
      <c r="Z34" s="35">
        <f t="shared" si="24"/>
        <v>64.532729518320295</v>
      </c>
      <c r="AA34" s="35">
        <f t="shared" si="25"/>
        <v>-5.516336075697339</v>
      </c>
      <c r="AB34" s="35">
        <f t="shared" si="26"/>
        <v>-5.5163360756973532</v>
      </c>
      <c r="AC34" s="35">
        <f t="shared" si="27"/>
        <v>-5.516336075697339</v>
      </c>
      <c r="AF34">
        <v>1.99</v>
      </c>
      <c r="AG34">
        <v>1.82</v>
      </c>
      <c r="AJ34" t="s">
        <v>96</v>
      </c>
    </row>
    <row r="35" spans="1:36" s="35" customFormat="1" ht="15" x14ac:dyDescent="0.25">
      <c r="A35">
        <v>2.8</v>
      </c>
      <c r="B35">
        <v>3.47</v>
      </c>
      <c r="C35">
        <v>2.44</v>
      </c>
      <c r="D35" s="20">
        <f t="shared" si="3"/>
        <v>5.5163360756973479E-2</v>
      </c>
      <c r="E35" s="17">
        <f>IF(OR($A35="",$B35="",$C35=""),"",A35*'MPTO_working_3-way'!$I34)</f>
        <v>2.9544574101195256</v>
      </c>
      <c r="F35" s="21">
        <f>IF(OR($A35="",$B35="",$C35=""),"",B35*'MPTO_working_3-way'!$I34)</f>
        <v>3.661416861826698</v>
      </c>
      <c r="G35" s="22">
        <f>IF(OR($A35="",$B35="",$C35=""),"",C35*'MPTO_working_3-way'!$I34)</f>
        <v>2.5745986002470151</v>
      </c>
      <c r="H35" s="17">
        <f>IF(OR($A35="",$B35="",$C35=""),"",'MPTO_working_3-way'!E34)</f>
        <v>2.9519853366007207</v>
      </c>
      <c r="I35" s="21">
        <f>IF(OR($A35="",$B35="",$C35=""),"",'MPTO_working_3-way'!F34)</f>
        <v>3.7064952283273502</v>
      </c>
      <c r="J35" s="22">
        <f>IF(OR($A35="",$B35="",$C35=""),"",'MPTO_working_3-way'!G34)</f>
        <v>2.5546159084835476</v>
      </c>
      <c r="K35" s="17">
        <f>IF(OR($A35="",$B35="",$C35=""),"",'OddsRatio_working_3-way'!H34)</f>
        <v>2.9548974176771452</v>
      </c>
      <c r="L35" s="21">
        <f>IF(OR($A35="",$B35="",$C35=""),"",'OddsRatio_working_3-way'!I34)</f>
        <v>3.6825536787014159</v>
      </c>
      <c r="M35" s="22">
        <f>IF(OR($A35="",$B35="",$C35=""),"",'OddsRatio_working_3-way'!J34)</f>
        <v>2.5639179341417164</v>
      </c>
      <c r="N35" s="23">
        <f t="shared" si="16"/>
        <v>33.847162479811956</v>
      </c>
      <c r="O35" s="24">
        <f t="shared" si="17"/>
        <v>27.31183139581368</v>
      </c>
      <c r="P35" s="24">
        <f t="shared" si="18"/>
        <v>38.841006124374374</v>
      </c>
      <c r="Q35" t="s">
        <v>140</v>
      </c>
      <c r="R35" t="s">
        <v>142</v>
      </c>
      <c r="S35" s="48" t="s">
        <v>300</v>
      </c>
      <c r="T35" s="35">
        <v>100</v>
      </c>
      <c r="U35" s="35">
        <f t="shared" si="19"/>
        <v>64.788732394366207</v>
      </c>
      <c r="V35" s="35">
        <f t="shared" si="20"/>
        <v>71.509971509971507</v>
      </c>
      <c r="W35" s="35">
        <f t="shared" si="21"/>
        <v>61.538461538461533</v>
      </c>
      <c r="X35" s="35">
        <f t="shared" si="22"/>
        <v>66.951566951566946</v>
      </c>
      <c r="Y35" s="35">
        <f t="shared" si="23"/>
        <v>73.67280606717226</v>
      </c>
      <c r="Z35" s="35">
        <f t="shared" si="24"/>
        <v>63.701296095662293</v>
      </c>
      <c r="AA35" s="35">
        <f t="shared" si="25"/>
        <v>-2.162834557200739</v>
      </c>
      <c r="AB35" s="35">
        <f t="shared" si="26"/>
        <v>-2.1628345572007532</v>
      </c>
      <c r="AC35" s="35">
        <f t="shared" si="27"/>
        <v>-2.1628345572007603</v>
      </c>
      <c r="AD35" s="36"/>
      <c r="AE35" s="36"/>
      <c r="AF35">
        <v>1.91</v>
      </c>
      <c r="AG35">
        <v>1.89</v>
      </c>
      <c r="AH35" s="36"/>
      <c r="AI35" s="36"/>
      <c r="AJ35" t="s">
        <v>96</v>
      </c>
    </row>
    <row r="36" spans="1:36" ht="15" x14ac:dyDescent="0.25">
      <c r="A36">
        <v>2.84</v>
      </c>
      <c r="B36">
        <v>3.51</v>
      </c>
      <c r="C36">
        <v>2.6</v>
      </c>
      <c r="D36" s="20">
        <f t="shared" si="3"/>
        <v>2.1628345572007657E-2</v>
      </c>
      <c r="E36" s="17">
        <f>IF(OR($A36="",$B36="",$C36=""),"",A36*'MPTO_working_3-way'!$I35)</f>
        <v>2.9014245014245015</v>
      </c>
      <c r="F36" s="21">
        <f>IF(OR($A36="",$B36="",$C36=""),"",B36*'MPTO_working_3-way'!$I35)</f>
        <v>3.5859154929577466</v>
      </c>
      <c r="G36" s="22">
        <f>IF(OR($A36="",$B36="",$C36=""),"",C36*'MPTO_working_3-way'!$I35)</f>
        <v>2.6562336984872199</v>
      </c>
      <c r="H36" s="17">
        <f>IF(OR($A36="",$B36="",$C36=""),"",'MPTO_working_3-way'!E35)</f>
        <v>2.8993639959668038</v>
      </c>
      <c r="I36" s="21">
        <f>IF(OR($A36="",$B36="",$C36=""),"",'MPTO_working_3-way'!F35)</f>
        <v>3.6011271133375078</v>
      </c>
      <c r="J36" s="22">
        <f>IF(OR($A36="",$B36="",$C36=""),"",'MPTO_working_3-way'!G35)</f>
        <v>2.6496668556847185</v>
      </c>
      <c r="K36" s="17">
        <f>IF(OR($A36="",$B36="",$C36=""),"",'OddsRatio_working_3-way'!H35)</f>
        <v>2.900818572134332</v>
      </c>
      <c r="L36" s="21">
        <f>IF(OR($A36="",$B36="",$C36=""),"",'OddsRatio_working_3-way'!I35)</f>
        <v>3.5929644652484631</v>
      </c>
      <c r="M36" s="22">
        <f>IF(OR($A36="",$B36="",$C36=""),"",'OddsRatio_working_3-way'!J35)</f>
        <v>2.6528857148994196</v>
      </c>
      <c r="N36" s="23">
        <f t="shared" si="16"/>
        <v>34.465828750981927</v>
      </c>
      <c r="O36" s="24">
        <f t="shared" si="17"/>
        <v>27.88688138256088</v>
      </c>
      <c r="P36" s="24">
        <f t="shared" si="18"/>
        <v>37.647289866457186</v>
      </c>
      <c r="Q36" t="s">
        <v>227</v>
      </c>
      <c r="R36" t="s">
        <v>228</v>
      </c>
      <c r="S36" s="48" t="s">
        <v>300</v>
      </c>
      <c r="T36" s="35">
        <v>100</v>
      </c>
      <c r="U36" s="35">
        <f t="shared" si="19"/>
        <v>64.02877697841727</v>
      </c>
      <c r="V36" s="35">
        <f t="shared" si="20"/>
        <v>68.152866242038215</v>
      </c>
      <c r="W36" s="35">
        <f t="shared" si="21"/>
        <v>64.539007092198588</v>
      </c>
      <c r="X36" s="35">
        <f t="shared" si="22"/>
        <v>67.308126665763197</v>
      </c>
      <c r="Y36" s="35">
        <f t="shared" si="23"/>
        <v>71.432215929384157</v>
      </c>
      <c r="Z36" s="35">
        <f t="shared" si="24"/>
        <v>67.818356779544516</v>
      </c>
      <c r="AA36" s="35">
        <f t="shared" si="25"/>
        <v>-3.2793496873459276</v>
      </c>
      <c r="AB36" s="35">
        <f t="shared" si="26"/>
        <v>-3.2793496873459418</v>
      </c>
      <c r="AC36" s="35">
        <f t="shared" si="27"/>
        <v>-3.2793496873459276</v>
      </c>
      <c r="AF36">
        <v>1.89</v>
      </c>
      <c r="AG36">
        <v>2.02</v>
      </c>
      <c r="AJ36" t="s">
        <v>304</v>
      </c>
    </row>
    <row r="37" spans="1:36" ht="15" x14ac:dyDescent="0.25">
      <c r="A37">
        <v>2.78</v>
      </c>
      <c r="B37">
        <v>3.14</v>
      </c>
      <c r="C37">
        <v>2.82</v>
      </c>
      <c r="D37" s="20">
        <f t="shared" si="3"/>
        <v>3.2793496873459338E-2</v>
      </c>
      <c r="E37" s="17">
        <f>IF(OR($A37="",$B37="",$C37=""),"",A37*'MPTO_working_3-way'!$I36)</f>
        <v>2.8711659213082168</v>
      </c>
      <c r="F37" s="21">
        <f>IF(OR($A37="",$B37="",$C37=""),"",B37*'MPTO_working_3-way'!$I36)</f>
        <v>3.2429715801826626</v>
      </c>
      <c r="G37" s="22">
        <f>IF(OR($A37="",$B37="",$C37=""),"",C37*'MPTO_working_3-way'!$I36)</f>
        <v>2.9124776611831553</v>
      </c>
      <c r="H37" s="17">
        <f>IF(OR($A37="",$B37="",$C37=""),"",'MPTO_working_3-way'!E36)</f>
        <v>2.8671281256959236</v>
      </c>
      <c r="I37" s="21">
        <f>IF(OR($A37="",$B37="",$C37=""),"",'MPTO_working_3-way'!F36)</f>
        <v>3.2516077286511211</v>
      </c>
      <c r="J37" s="22">
        <f>IF(OR($A37="",$B37="",$C37=""),"",'MPTO_working_3-way'!G36)</f>
        <v>2.9096938954018903</v>
      </c>
      <c r="K37" s="17">
        <f>IF(OR($A37="",$B37="",$C37=""),"",'OddsRatio_working_3-way'!H36)</f>
        <v>2.8691534652305859</v>
      </c>
      <c r="L37" s="21">
        <f>IF(OR($A37="",$B37="",$C37=""),"",'OddsRatio_working_3-way'!I36)</f>
        <v>3.2471845031423903</v>
      </c>
      <c r="M37" s="22">
        <f>IF(OR($A37="",$B37="",$C37=""),"",'OddsRatio_working_3-way'!J36)</f>
        <v>2.9111569138874533</v>
      </c>
      <c r="N37" s="23">
        <f t="shared" si="16"/>
        <v>34.829056467219438</v>
      </c>
      <c r="O37" s="24">
        <f t="shared" si="17"/>
        <v>30.835916235308925</v>
      </c>
      <c r="P37" s="24">
        <f t="shared" si="18"/>
        <v>34.33502729747164</v>
      </c>
      <c r="Q37" t="s">
        <v>229</v>
      </c>
      <c r="R37" t="s">
        <v>230</v>
      </c>
      <c r="S37" s="48" t="s">
        <v>300</v>
      </c>
      <c r="T37" s="35">
        <v>100</v>
      </c>
      <c r="U37" s="35">
        <f t="shared" si="19"/>
        <v>45.945945945945937</v>
      </c>
      <c r="V37" s="35">
        <f t="shared" si="20"/>
        <v>71.910112359550567</v>
      </c>
      <c r="W37" s="35">
        <f t="shared" si="21"/>
        <v>77.27272727272728</v>
      </c>
      <c r="X37" s="35">
        <f t="shared" si="22"/>
        <v>50.817160367722167</v>
      </c>
      <c r="Y37" s="35">
        <f t="shared" si="23"/>
        <v>76.781326781326769</v>
      </c>
      <c r="Z37" s="35">
        <f t="shared" si="24"/>
        <v>82.143941694503482</v>
      </c>
      <c r="AA37" s="35">
        <f t="shared" si="25"/>
        <v>-4.8712144217762301</v>
      </c>
      <c r="AB37" s="35">
        <f t="shared" si="26"/>
        <v>-4.8712144217762017</v>
      </c>
      <c r="AC37" s="35">
        <f t="shared" si="27"/>
        <v>-4.8712144217762017</v>
      </c>
      <c r="AF37">
        <v>2.42</v>
      </c>
      <c r="AG37">
        <v>1.6</v>
      </c>
      <c r="AJ37" t="s">
        <v>306</v>
      </c>
    </row>
    <row r="38" spans="1:36" ht="15" x14ac:dyDescent="0.25">
      <c r="A38">
        <v>1.85</v>
      </c>
      <c r="B38">
        <v>3.56</v>
      </c>
      <c r="C38">
        <v>4.4000000000000004</v>
      </c>
      <c r="D38" s="20">
        <f t="shared" si="3"/>
        <v>4.8712144217762043E-2</v>
      </c>
      <c r="E38" s="17">
        <f>IF(OR($A38="",$B38="",$C38=""),"",A38*'MPTO_working_3-way'!$I37)</f>
        <v>1.9401174668028598</v>
      </c>
      <c r="F38" s="21">
        <f>IF(OR($A38="",$B38="",$C38=""),"",B38*'MPTO_working_3-way'!$I37)</f>
        <v>3.7334152334152328</v>
      </c>
      <c r="G38" s="22">
        <f>IF(OR($A38="",$B38="",$C38=""),"",C38*'MPTO_working_3-way'!$I37)</f>
        <v>4.6143334345581533</v>
      </c>
      <c r="H38" s="17">
        <f>IF(OR($A38="",$B38="",$C38=""),"",'MPTO_working_3-way'!E37)</f>
        <v>1.9072934857965267</v>
      </c>
      <c r="I38" s="21">
        <f>IF(OR($A38="",$B38="",$C38=""),"",'MPTO_working_3-way'!F37)</f>
        <v>3.7784113628066263</v>
      </c>
      <c r="J38" s="22">
        <f>IF(OR($A38="",$B38="",$C38=""),"",'MPTO_working_3-way'!G37)</f>
        <v>4.7385427113766179</v>
      </c>
      <c r="K38" s="17">
        <f>IF(OR($A38="",$B38="",$C38=""),"",'OddsRatio_working_3-way'!H37)</f>
        <v>1.9195534066129627</v>
      </c>
      <c r="L38" s="21">
        <f>IF(OR($A38="",$B38="",$C38=""),"",'OddsRatio_working_3-way'!I37)</f>
        <v>3.7694784952108034</v>
      </c>
      <c r="M38" s="22">
        <f>IF(OR($A38="",$B38="",$C38=""),"",'OddsRatio_working_3-way'!J37)</f>
        <v>4.6782136264518472</v>
      </c>
      <c r="N38" s="23">
        <f t="shared" si="16"/>
        <v>51.543270812767361</v>
      </c>
      <c r="O38" s="24">
        <f t="shared" si="17"/>
        <v>26.785126686410006</v>
      </c>
      <c r="P38" s="24">
        <f t="shared" si="18"/>
        <v>21.67160250082264</v>
      </c>
      <c r="Q38" t="s">
        <v>231</v>
      </c>
      <c r="R38" t="s">
        <v>232</v>
      </c>
      <c r="S38" s="48" t="s">
        <v>300</v>
      </c>
      <c r="T38" s="35">
        <v>100</v>
      </c>
      <c r="U38" s="35">
        <f t="shared" si="19"/>
        <v>52.153110047846894</v>
      </c>
      <c r="V38" s="35">
        <f t="shared" si="20"/>
        <v>70.326409495548958</v>
      </c>
      <c r="W38" s="35">
        <f t="shared" si="21"/>
        <v>73.118279569892465</v>
      </c>
      <c r="X38" s="35">
        <f t="shared" si="22"/>
        <v>56.55531093455857</v>
      </c>
      <c r="Y38" s="35">
        <f t="shared" si="23"/>
        <v>74.728610382260641</v>
      </c>
      <c r="Z38" s="35">
        <f t="shared" si="24"/>
        <v>77.520480456604162</v>
      </c>
      <c r="AA38" s="35">
        <f t="shared" si="25"/>
        <v>-4.4022008867116753</v>
      </c>
      <c r="AB38" s="35">
        <f t="shared" si="26"/>
        <v>-4.4022008867116824</v>
      </c>
      <c r="AC38" s="35">
        <f t="shared" si="27"/>
        <v>-4.4022008867116966</v>
      </c>
      <c r="AF38">
        <v>2.27</v>
      </c>
      <c r="AG38">
        <v>1.65</v>
      </c>
      <c r="AJ38" t="s">
        <v>306</v>
      </c>
    </row>
    <row r="39" spans="1:36" ht="15" x14ac:dyDescent="0.25">
      <c r="A39">
        <v>2.09</v>
      </c>
      <c r="B39">
        <v>3.37</v>
      </c>
      <c r="C39">
        <v>3.72</v>
      </c>
      <c r="D39" s="20">
        <f t="shared" si="3"/>
        <v>4.4022008867116824E-2</v>
      </c>
      <c r="E39" s="17">
        <f>IF(OR($A39="",$B39="",$C39=""),"",A39*'MPTO_working_3-way'!$I38)</f>
        <v>2.1820059985322739</v>
      </c>
      <c r="F39" s="21">
        <f>IF(OR($A39="",$B39="",$C39=""),"",B39*'MPTO_working_3-way'!$I38)</f>
        <v>3.5183541698821839</v>
      </c>
      <c r="G39" s="22">
        <f>IF(OR($A39="",$B39="",$C39=""),"",C39*'MPTO_working_3-way'!$I38)</f>
        <v>3.8837618729856747</v>
      </c>
      <c r="H39" s="17">
        <f>IF(OR($A39="",$B39="",$C39=""),"",'MPTO_working_3-way'!E38)</f>
        <v>2.1561254929808653</v>
      </c>
      <c r="I39" s="21">
        <f>IF(OR($A39="",$B39="",$C39=""),"",'MPTO_working_3-way'!F38)</f>
        <v>3.5453210539761533</v>
      </c>
      <c r="J39" s="22">
        <f>IF(OR($A39="",$B39="",$C39=""),"",'MPTO_working_3-way'!G38)</f>
        <v>3.9347894994092054</v>
      </c>
      <c r="K39" s="17">
        <f>IF(OR($A39="",$B39="",$C39=""),"",'OddsRatio_working_3-way'!H38)</f>
        <v>2.1665878074081961</v>
      </c>
      <c r="L39" s="21">
        <f>IF(OR($A39="",$B39="",$C39=""),"",'OddsRatio_working_3-way'!I38)</f>
        <v>3.5365257830802084</v>
      </c>
      <c r="M39" s="22">
        <f>IF(OR($A39="",$B39="",$C39=""),"",'OddsRatio_working_3-way'!J38)</f>
        <v>3.911118198303023</v>
      </c>
      <c r="N39" s="23">
        <f t="shared" si="16"/>
        <v>45.829388217660714</v>
      </c>
      <c r="O39" s="24">
        <f t="shared" si="17"/>
        <v>28.422380229943883</v>
      </c>
      <c r="P39" s="24">
        <f t="shared" si="18"/>
        <v>25.748231552395399</v>
      </c>
      <c r="Q39" t="s">
        <v>233</v>
      </c>
      <c r="R39" t="s">
        <v>234</v>
      </c>
      <c r="S39" s="48" t="s">
        <v>300</v>
      </c>
      <c r="T39" s="35">
        <v>100</v>
      </c>
      <c r="U39" s="35">
        <f t="shared" si="19"/>
        <v>68.454258675078862</v>
      </c>
      <c r="V39" s="35">
        <f t="shared" si="20"/>
        <v>64.912280701754383</v>
      </c>
      <c r="W39" s="35">
        <f t="shared" si="21"/>
        <v>62.264150943396231</v>
      </c>
      <c r="X39" s="35">
        <f t="shared" si="22"/>
        <v>72.823568354849385</v>
      </c>
      <c r="Y39" s="35">
        <f t="shared" si="23"/>
        <v>69.281590381524907</v>
      </c>
      <c r="Z39" s="35">
        <f t="shared" si="24"/>
        <v>66.633460623166755</v>
      </c>
      <c r="AA39" s="35">
        <f t="shared" si="25"/>
        <v>-4.3693096797705238</v>
      </c>
      <c r="AB39" s="35">
        <f t="shared" si="26"/>
        <v>-4.3693096797705238</v>
      </c>
      <c r="AC39" s="35">
        <f t="shared" si="27"/>
        <v>-4.3693096797705238</v>
      </c>
      <c r="AF39">
        <v>1.99</v>
      </c>
      <c r="AG39">
        <v>1.85</v>
      </c>
      <c r="AJ39" t="s">
        <v>306</v>
      </c>
    </row>
    <row r="40" spans="1:36" ht="15" x14ac:dyDescent="0.25">
      <c r="A40">
        <v>3.17</v>
      </c>
      <c r="B40">
        <v>2.85</v>
      </c>
      <c r="C40">
        <v>2.65</v>
      </c>
      <c r="D40" s="20">
        <f t="shared" si="3"/>
        <v>4.3693096797705167E-2</v>
      </c>
      <c r="E40" s="17">
        <f>IF(OR($A40="",$B40="",$C40=""),"",A40*'MPTO_working_3-way'!$I39)</f>
        <v>3.3085071168487254</v>
      </c>
      <c r="F40" s="21">
        <f>IF(OR($A40="",$B40="",$C40=""),"",B40*'MPTO_working_3-way'!$I39)</f>
        <v>2.9745253258734596</v>
      </c>
      <c r="G40" s="22">
        <f>IF(OR($A40="",$B40="",$C40=""),"",C40*'MPTO_working_3-way'!$I39)</f>
        <v>2.7657867065139188</v>
      </c>
      <c r="H40" s="17">
        <f>IF(OR($A40="",$B40="",$C40=""),"",'MPTO_working_3-way'!E39)</f>
        <v>3.3234400322977313</v>
      </c>
      <c r="I40" s="21">
        <f>IF(OR($A40="",$B40="",$C40=""),"",'MPTO_working_3-way'!F39)</f>
        <v>2.9734221194617771</v>
      </c>
      <c r="J40" s="22">
        <f>IF(OR($A40="",$B40="",$C40=""),"",'MPTO_working_3-way'!G39)</f>
        <v>2.7563842167827404</v>
      </c>
      <c r="K40" s="17">
        <f>IF(OR($A40="",$B40="",$C40=""),"",'OddsRatio_working_3-way'!H39)</f>
        <v>3.3158198854555607</v>
      </c>
      <c r="L40" s="21">
        <f>IF(OR($A40="",$B40="",$C40=""),"",'OddsRatio_working_3-way'!I39)</f>
        <v>2.9743164922086578</v>
      </c>
      <c r="M40" s="22">
        <f>IF(OR($A40="",$B40="",$C40=""),"",'OddsRatio_working_3-way'!J39)</f>
        <v>2.7608768714293426</v>
      </c>
      <c r="N40" s="23">
        <f t="shared" si="16"/>
        <v>30.225112556278138</v>
      </c>
      <c r="O40" s="24">
        <f t="shared" si="17"/>
        <v>33.618809404702354</v>
      </c>
      <c r="P40" s="24">
        <f t="shared" si="18"/>
        <v>36.156078039019512</v>
      </c>
      <c r="Q40" t="s">
        <v>235</v>
      </c>
      <c r="R40" t="s">
        <v>236</v>
      </c>
      <c r="S40" s="48" t="s">
        <v>300</v>
      </c>
      <c r="T40" s="35">
        <v>100</v>
      </c>
      <c r="U40" s="35">
        <f t="shared" si="19"/>
        <v>50.73891625615763</v>
      </c>
      <c r="V40" s="35">
        <f t="shared" si="20"/>
        <v>69.969969969969966</v>
      </c>
      <c r="W40" s="35">
        <f t="shared" si="21"/>
        <v>74.747474747474755</v>
      </c>
      <c r="X40" s="35">
        <f t="shared" si="22"/>
        <v>55.282555282555279</v>
      </c>
      <c r="Y40" s="35">
        <f t="shared" si="23"/>
        <v>74.513608996367637</v>
      </c>
      <c r="Z40" s="35">
        <f t="shared" si="24"/>
        <v>79.291113773872397</v>
      </c>
      <c r="AA40" s="35">
        <f t="shared" si="25"/>
        <v>-4.5436390263976492</v>
      </c>
      <c r="AB40" s="35">
        <f t="shared" si="26"/>
        <v>-4.5436390263976705</v>
      </c>
      <c r="AC40" s="35">
        <f t="shared" si="27"/>
        <v>-4.5436390263976421</v>
      </c>
      <c r="AF40">
        <v>2.2599999999999998</v>
      </c>
      <c r="AG40">
        <v>1.65</v>
      </c>
      <c r="AJ40" t="s">
        <v>306</v>
      </c>
    </row>
    <row r="41" spans="1:36" s="35" customFormat="1" ht="15" x14ac:dyDescent="0.25">
      <c r="A41">
        <v>2.0299999999999998</v>
      </c>
      <c r="B41">
        <v>3.33</v>
      </c>
      <c r="C41">
        <v>3.96</v>
      </c>
      <c r="D41" s="20">
        <f t="shared" si="3"/>
        <v>4.54363902639765E-2</v>
      </c>
      <c r="E41" s="17">
        <f>IF(OR($A41="",$B41="",$C41=""),"",A41*'MPTO_working_3-way'!$I40)</f>
        <v>2.1222358722358723</v>
      </c>
      <c r="F41" s="21">
        <f>IF(OR($A41="",$B41="",$C41=""),"",B41*'MPTO_working_3-way'!$I40)</f>
        <v>3.4813031795790419</v>
      </c>
      <c r="G41" s="22">
        <f>IF(OR($A41="",$B41="",$C41=""),"",C41*'MPTO_working_3-way'!$I40)</f>
        <v>4.139928105445347</v>
      </c>
      <c r="H41" s="17">
        <f>IF(OR($A41="",$B41="",$C41=""),"",'MPTO_working_3-way'!E40)</f>
        <v>2.0943927128927045</v>
      </c>
      <c r="I41" s="21">
        <f>IF(OR($A41="",$B41="",$C41=""),"",'MPTO_working_3-way'!F40)</f>
        <v>3.5068666937058453</v>
      </c>
      <c r="J41" s="22">
        <f>IF(OR($A41="",$B41="",$C41=""),"",'MPTO_working_3-way'!G40)</f>
        <v>4.212658557726626</v>
      </c>
      <c r="K41" s="17">
        <f>IF(OR($A41="",$B41="",$C41=""),"",'OddsRatio_working_3-way'!H40)</f>
        <v>2.1055073370606134</v>
      </c>
      <c r="L41" s="21">
        <f>IF(OR($A41="",$B41="",$C41=""),"",'OddsRatio_working_3-way'!I40)</f>
        <v>3.5008078595643002</v>
      </c>
      <c r="M41" s="22">
        <f>IF(OR($A41="",$B41="",$C41=""),"",'OddsRatio_working_3-way'!J40)</f>
        <v>4.1769919589314712</v>
      </c>
      <c r="N41" s="23">
        <f t="shared" si="16"/>
        <v>47.120115774240226</v>
      </c>
      <c r="O41" s="24">
        <f t="shared" si="17"/>
        <v>28.724875381894194</v>
      </c>
      <c r="P41" s="24">
        <f t="shared" si="18"/>
        <v>24.155008843865573</v>
      </c>
      <c r="Q41" t="s">
        <v>237</v>
      </c>
      <c r="R41" t="s">
        <v>238</v>
      </c>
      <c r="S41" s="48" t="s">
        <v>300</v>
      </c>
      <c r="T41" s="35">
        <v>100</v>
      </c>
      <c r="U41" s="35">
        <f t="shared" si="19"/>
        <v>65.753424657534239</v>
      </c>
      <c r="V41" s="35">
        <f t="shared" si="20"/>
        <v>69.230769230769241</v>
      </c>
      <c r="W41" s="35">
        <f t="shared" si="21"/>
        <v>60.629921259842511</v>
      </c>
      <c r="X41" s="35">
        <f t="shared" si="22"/>
        <v>70.139309509388255</v>
      </c>
      <c r="Y41" s="35">
        <f t="shared" si="23"/>
        <v>73.616654082623228</v>
      </c>
      <c r="Z41" s="35">
        <f t="shared" si="24"/>
        <v>65.015806111696534</v>
      </c>
      <c r="AA41" s="35">
        <f t="shared" si="25"/>
        <v>-4.3858848518540157</v>
      </c>
      <c r="AB41" s="35">
        <f t="shared" si="26"/>
        <v>-4.3858848518539872</v>
      </c>
      <c r="AC41" s="35">
        <f t="shared" si="27"/>
        <v>-4.3858848518540228</v>
      </c>
      <c r="AD41" s="36"/>
      <c r="AE41" s="36"/>
      <c r="AF41">
        <v>2.46</v>
      </c>
      <c r="AG41">
        <v>1.56</v>
      </c>
      <c r="AH41" s="36"/>
      <c r="AI41" s="36"/>
      <c r="AJ41" t="s">
        <v>306</v>
      </c>
    </row>
    <row r="42" spans="1:36" ht="15" x14ac:dyDescent="0.25">
      <c r="A42">
        <v>2.92</v>
      </c>
      <c r="B42">
        <v>3.25</v>
      </c>
      <c r="C42">
        <v>2.54</v>
      </c>
      <c r="D42" s="20">
        <f t="shared" si="3"/>
        <v>4.385884851854005E-2</v>
      </c>
      <c r="E42" s="17">
        <f>IF(OR($A42="",$B42="",$C42=""),"",A42*'MPTO_working_3-way'!$I41)</f>
        <v>3.0480678376741368</v>
      </c>
      <c r="F42" s="21">
        <f>IF(OR($A42="",$B42="",$C42=""),"",B42*'MPTO_working_3-way'!$I41)</f>
        <v>3.3925412576852549</v>
      </c>
      <c r="G42" s="22">
        <f>IF(OR($A42="",$B42="",$C42=""),"",C42*'MPTO_working_3-way'!$I41)</f>
        <v>2.6514014752370918</v>
      </c>
      <c r="H42" s="17">
        <f>IF(OR($A42="",$B42="",$C42=""),"",'MPTO_working_3-way'!E41)</f>
        <v>3.0502113228557688</v>
      </c>
      <c r="I42" s="21">
        <f>IF(OR($A42="",$B42="",$C42=""),"",'MPTO_working_3-way'!F41)</f>
        <v>3.4121227563558119</v>
      </c>
      <c r="J42" s="22">
        <f>IF(OR($A42="",$B42="",$C42=""),"",'MPTO_working_3-way'!G41)</f>
        <v>2.6379574505340573</v>
      </c>
      <c r="K42" s="17">
        <f>IF(OR($A42="",$B42="",$C42=""),"",'OddsRatio_working_3-way'!H41)</f>
        <v>3.0498762765881278</v>
      </c>
      <c r="L42" s="21">
        <f>IF(OR($A42="",$B42="",$C42=""),"",'OddsRatio_working_3-way'!I41)</f>
        <v>3.4021987616267118</v>
      </c>
      <c r="M42" s="22">
        <f>IF(OR($A42="",$B42="",$C42=""),"",'OddsRatio_working_3-way'!J41)</f>
        <v>2.6441715968467272</v>
      </c>
      <c r="N42" s="23">
        <f t="shared" si="16"/>
        <v>32.807668767735223</v>
      </c>
      <c r="O42" s="24">
        <f t="shared" si="17"/>
        <v>29.476428554395952</v>
      </c>
      <c r="P42" s="24">
        <f t="shared" si="18"/>
        <v>37.715902677868826</v>
      </c>
      <c r="Q42" t="s">
        <v>239</v>
      </c>
      <c r="R42" t="s">
        <v>240</v>
      </c>
      <c r="S42" s="48" t="s">
        <v>300</v>
      </c>
      <c r="T42" s="35">
        <v>100</v>
      </c>
      <c r="U42" s="35">
        <f t="shared" si="19"/>
        <v>59.016393442622956</v>
      </c>
      <c r="V42" s="35">
        <f t="shared" si="20"/>
        <v>67.845659163987136</v>
      </c>
      <c r="W42" s="35">
        <f t="shared" si="21"/>
        <v>67.637540453074436</v>
      </c>
      <c r="X42" s="35">
        <f t="shared" si="22"/>
        <v>64.516800382938428</v>
      </c>
      <c r="Y42" s="35">
        <f t="shared" si="23"/>
        <v>73.346066104302622</v>
      </c>
      <c r="Z42" s="35">
        <f t="shared" si="24"/>
        <v>73.137947393389908</v>
      </c>
      <c r="AA42" s="35">
        <f t="shared" si="25"/>
        <v>-5.5004069403154716</v>
      </c>
      <c r="AB42" s="35">
        <f t="shared" si="26"/>
        <v>-5.5004069403154858</v>
      </c>
      <c r="AC42" s="35">
        <f t="shared" si="27"/>
        <v>-5.5004069403154716</v>
      </c>
      <c r="AF42">
        <v>2.09</v>
      </c>
      <c r="AG42">
        <v>1.76</v>
      </c>
      <c r="AJ42" t="s">
        <v>306</v>
      </c>
    </row>
    <row r="43" spans="1:36" ht="15" x14ac:dyDescent="0.25">
      <c r="A43">
        <v>2.44</v>
      </c>
      <c r="B43">
        <v>3.11</v>
      </c>
      <c r="C43">
        <v>3.09</v>
      </c>
      <c r="D43" s="20">
        <f t="shared" si="3"/>
        <v>5.5004069403154832E-2</v>
      </c>
      <c r="E43" s="17">
        <f>IF(OR($A43="",$B43="",$C43=""),"",A43*'MPTO_working_3-way'!$I42)</f>
        <v>2.5742099293436977</v>
      </c>
      <c r="F43" s="21">
        <f>IF(OR($A43="",$B43="",$C43=""),"",B43*'MPTO_working_3-way'!$I42)</f>
        <v>3.2810626558438112</v>
      </c>
      <c r="G43" s="22">
        <f>IF(OR($A43="",$B43="",$C43=""),"",C43*'MPTO_working_3-way'!$I42)</f>
        <v>3.2599625744557481</v>
      </c>
      <c r="H43" s="17">
        <f>IF(OR($A43="",$B43="",$C43=""),"",'MPTO_working_3-way'!E42)</f>
        <v>2.5542694403723814</v>
      </c>
      <c r="I43" s="21">
        <f>IF(OR($A43="",$B43="",$C43=""),"",'MPTO_working_3-way'!F42)</f>
        <v>3.2980581981687327</v>
      </c>
      <c r="J43" s="22">
        <f>IF(OR($A43="",$B43="",$C43=""),"",'MPTO_working_3-way'!G42)</f>
        <v>3.2755750564737718</v>
      </c>
      <c r="K43" s="17">
        <f>IF(OR($A43="",$B43="",$C43=""),"",'OddsRatio_working_3-way'!H42)</f>
        <v>2.5631104370340796</v>
      </c>
      <c r="L43" s="21">
        <f>IF(OR($A43="",$B43="",$C43=""),"",'OddsRatio_working_3-way'!I42)</f>
        <v>3.2903909875985469</v>
      </c>
      <c r="M43" s="22">
        <f>IF(OR($A43="",$B43="",$C43=""),"",'OddsRatio_working_3-way'!J42)</f>
        <v>3.2686811204175177</v>
      </c>
      <c r="N43" s="23">
        <f t="shared" si="16"/>
        <v>38.846870591278964</v>
      </c>
      <c r="O43" s="24">
        <f t="shared" si="17"/>
        <v>30.477930624669032</v>
      </c>
      <c r="P43" s="24">
        <f t="shared" si="18"/>
        <v>30.675198784052004</v>
      </c>
      <c r="Q43" t="s">
        <v>241</v>
      </c>
      <c r="R43" t="s">
        <v>242</v>
      </c>
      <c r="S43" s="48" t="s">
        <v>300</v>
      </c>
      <c r="T43" s="35">
        <v>100</v>
      </c>
      <c r="U43" s="35">
        <f t="shared" si="19"/>
        <v>58.50622406639004</v>
      </c>
      <c r="V43" s="35">
        <f t="shared" si="20"/>
        <v>69.418960244648318</v>
      </c>
      <c r="W43" s="35">
        <f t="shared" si="21"/>
        <v>69.418960244648318</v>
      </c>
      <c r="X43" s="35">
        <f t="shared" si="22"/>
        <v>61.162079510703357</v>
      </c>
      <c r="Y43" s="35">
        <f t="shared" si="23"/>
        <v>72.074815688961635</v>
      </c>
      <c r="Z43" s="35">
        <f t="shared" si="24"/>
        <v>72.074815688961635</v>
      </c>
      <c r="AA43" s="35">
        <f t="shared" si="25"/>
        <v>-2.6558554443133175</v>
      </c>
      <c r="AB43" s="35">
        <f t="shared" si="26"/>
        <v>-2.6558554443133175</v>
      </c>
      <c r="AC43" s="35">
        <f t="shared" si="27"/>
        <v>-2.6558554443133175</v>
      </c>
      <c r="AF43">
        <v>2.39</v>
      </c>
      <c r="AG43">
        <v>1.56</v>
      </c>
      <c r="AJ43" t="s">
        <v>307</v>
      </c>
    </row>
    <row r="44" spans="1:36" ht="15" x14ac:dyDescent="0.25">
      <c r="A44">
        <v>2.41</v>
      </c>
      <c r="B44">
        <v>3.27</v>
      </c>
      <c r="C44">
        <v>3.27</v>
      </c>
      <c r="D44" s="20">
        <f t="shared" si="3"/>
        <v>2.6558554443133264E-2</v>
      </c>
      <c r="E44" s="17">
        <f>IF(OR($A44="",$B44="",$C44=""),"",A44*'MPTO_working_3-way'!$I43)</f>
        <v>2.4740061162079514</v>
      </c>
      <c r="F44" s="21">
        <f>IF(OR($A44="",$B44="",$C44=""),"",B44*'MPTO_working_3-way'!$I43)</f>
        <v>3.3568464730290457</v>
      </c>
      <c r="G44" s="22">
        <f>IF(OR($A44="",$B44="",$C44=""),"",C44*'MPTO_working_3-way'!$I43)</f>
        <v>3.3568464730290457</v>
      </c>
      <c r="H44" s="17">
        <f>IF(OR($A44="",$B44="",$C44=""),"",'MPTO_working_3-way'!E43)</f>
        <v>2.4625391898507405</v>
      </c>
      <c r="I44" s="21">
        <f>IF(OR($A44="",$B44="",$C44=""),"",'MPTO_working_3-way'!F43)</f>
        <v>3.3674847237454957</v>
      </c>
      <c r="J44" s="22">
        <f>IF(OR($A44="",$B44="",$C44=""),"",'MPTO_working_3-way'!G43)</f>
        <v>3.3674847237454957</v>
      </c>
      <c r="K44" s="17">
        <f>IF(OR($A44="",$B44="",$C44=""),"",'OddsRatio_working_3-way'!H43)</f>
        <v>2.4676146669940429</v>
      </c>
      <c r="L44" s="21">
        <f>IF(OR($A44="",$B44="",$C44=""),"",'OddsRatio_working_3-way'!I43)</f>
        <v>3.3627555277138144</v>
      </c>
      <c r="M44" s="22">
        <f>IF(OR($A44="",$B44="",$C44=""),"",'OddsRatio_working_3-way'!J43)</f>
        <v>3.3627555277138144</v>
      </c>
      <c r="N44" s="23">
        <f t="shared" si="16"/>
        <v>40.420271940667483</v>
      </c>
      <c r="O44" s="24">
        <f t="shared" si="17"/>
        <v>29.789864029666251</v>
      </c>
      <c r="P44" s="24">
        <f t="shared" si="18"/>
        <v>29.789864029666251</v>
      </c>
      <c r="Q44" t="s">
        <v>104</v>
      </c>
      <c r="R44" t="s">
        <v>105</v>
      </c>
      <c r="S44" s="48" t="s">
        <v>300</v>
      </c>
      <c r="T44" s="35">
        <v>100</v>
      </c>
      <c r="U44" s="35">
        <f t="shared" si="19"/>
        <v>97.463216641298828</v>
      </c>
      <c r="V44" s="35">
        <f t="shared" si="20"/>
        <v>89.293361884368309</v>
      </c>
      <c r="W44" s="35">
        <f t="shared" si="21"/>
        <v>7.4074074074074066</v>
      </c>
      <c r="X44" s="35">
        <f t="shared" si="22"/>
        <v>103.29923070822427</v>
      </c>
      <c r="Y44" s="35">
        <f t="shared" si="23"/>
        <v>95.129375951293753</v>
      </c>
      <c r="Z44" s="35">
        <f t="shared" si="24"/>
        <v>13.243421474332859</v>
      </c>
      <c r="AA44" s="35">
        <f t="shared" si="25"/>
        <v>-5.8360140669254434</v>
      </c>
      <c r="AB44" s="35">
        <f t="shared" si="26"/>
        <v>-5.8360140669254434</v>
      </c>
      <c r="AC44" s="35">
        <f t="shared" si="27"/>
        <v>-5.8360140669254523</v>
      </c>
      <c r="AF44">
        <v>2.2400000000000002</v>
      </c>
      <c r="AG44">
        <v>1.7</v>
      </c>
      <c r="AJ44" t="s">
        <v>127</v>
      </c>
    </row>
    <row r="45" spans="1:36" ht="15" x14ac:dyDescent="0.25">
      <c r="A45">
        <v>39.42</v>
      </c>
      <c r="B45">
        <v>9.34</v>
      </c>
      <c r="C45">
        <v>1.08</v>
      </c>
      <c r="D45" s="20">
        <f t="shared" si="3"/>
        <v>5.8360140669254434E-2</v>
      </c>
      <c r="E45" s="17">
        <f>IF(OR($A45="",$B45="",$C45=""),"",A45*'MPTO_working_3-way'!$I44)</f>
        <v>41.720556745182009</v>
      </c>
      <c r="F45" s="21">
        <f>IF(OR($A45="",$B45="",$C45=""),"",B45*'MPTO_working_3-way'!$I44)</f>
        <v>9.8850837138508361</v>
      </c>
      <c r="G45" s="22">
        <f>IF(OR($A45="",$B45="",$C45=""),"",C45*'MPTO_working_3-way'!$I44)</f>
        <v>1.143028951922795</v>
      </c>
      <c r="H45" s="17">
        <f>IF(OR($A45="",$B45="",$C45=""),"",'MPTO_working_3-way'!E44)</f>
        <v>169.07733284349666</v>
      </c>
      <c r="I45" s="21">
        <f>IF(OR($A45="",$B45="",$C45=""),"",'MPTO_working_3-way'!F44)</f>
        <v>11.413831159168687</v>
      </c>
      <c r="J45" s="22">
        <f>IF(OR($A45="",$B45="",$C45=""),"",'MPTO_working_3-way'!G44)</f>
        <v>1.1031773711631185</v>
      </c>
      <c r="K45" s="17">
        <f>IF(OR($A45="",$B45="",$C45=""),"",'OddsRatio_working_3-way'!H44)</f>
        <v>53.736462271525248</v>
      </c>
      <c r="L45" s="21">
        <f>IF(OR($A45="",$B45="",$C45=""),"",'OddsRatio_working_3-way'!I44)</f>
        <v>12.447738036036451</v>
      </c>
      <c r="M45" s="22">
        <f>IF(OR($A45="",$B45="",$C45=""),"",'OddsRatio_working_3-way'!J44)</f>
        <v>1.1098104367965129</v>
      </c>
      <c r="N45" s="23">
        <f t="shared" si="16"/>
        <v>2.3968999409756977</v>
      </c>
      <c r="O45" s="24">
        <f t="shared" si="17"/>
        <v>10.116252213411348</v>
      </c>
      <c r="P45" s="24">
        <f t="shared" si="18"/>
        <v>87.486847845612942</v>
      </c>
      <c r="Q45" t="s">
        <v>106</v>
      </c>
      <c r="R45" t="s">
        <v>125</v>
      </c>
      <c r="S45" s="48" t="s">
        <v>300</v>
      </c>
      <c r="T45" s="35">
        <v>100</v>
      </c>
      <c r="U45" s="35">
        <f t="shared" si="19"/>
        <v>50.495049504950494</v>
      </c>
      <c r="V45" s="35">
        <f t="shared" si="20"/>
        <v>70.588235294117652</v>
      </c>
      <c r="W45" s="35">
        <f t="shared" si="21"/>
        <v>75.961538461538453</v>
      </c>
      <c r="X45" s="35">
        <f t="shared" si="22"/>
        <v>53.450226244343888</v>
      </c>
      <c r="Y45" s="35">
        <f t="shared" si="23"/>
        <v>73.543412033511046</v>
      </c>
      <c r="Z45" s="35">
        <f t="shared" si="24"/>
        <v>78.916715200931861</v>
      </c>
      <c r="AA45" s="35">
        <f t="shared" si="25"/>
        <v>-2.9551767393933943</v>
      </c>
      <c r="AB45" s="35">
        <f t="shared" si="26"/>
        <v>-2.9551767393933943</v>
      </c>
      <c r="AC45" s="35">
        <f t="shared" si="27"/>
        <v>-2.9551767393934085</v>
      </c>
      <c r="AF45">
        <v>1.52</v>
      </c>
      <c r="AG45">
        <v>2.35</v>
      </c>
      <c r="AJ45" t="s">
        <v>127</v>
      </c>
    </row>
    <row r="46" spans="1:36" ht="15" x14ac:dyDescent="0.25">
      <c r="A46">
        <v>2.02</v>
      </c>
      <c r="B46">
        <v>3.4</v>
      </c>
      <c r="C46">
        <v>4.16</v>
      </c>
      <c r="D46" s="20">
        <f t="shared" si="3"/>
        <v>2.9551767393934059E-2</v>
      </c>
      <c r="E46" s="17">
        <f>IF(OR($A46="",$B46="",$C46=""),"",A46*'MPTO_working_3-way'!$I45)</f>
        <v>2.079694570135747</v>
      </c>
      <c r="F46" s="21">
        <f>IF(OR($A46="",$B46="",$C46=""),"",B46*'MPTO_working_3-way'!$I45)</f>
        <v>3.5004760091393758</v>
      </c>
      <c r="G46" s="22">
        <f>IF(OR($A46="",$B46="",$C46=""),"",C46*'MPTO_working_3-way'!$I45)</f>
        <v>4.2829353523587654</v>
      </c>
      <c r="H46" s="17">
        <f>IF(OR($A46="",$B46="",$C46=""),"",'MPTO_working_3-way'!E45)</f>
        <v>2.0610103761498602</v>
      </c>
      <c r="I46" s="21">
        <f>IF(OR($A46="",$B46="",$C46=""),"",'MPTO_working_3-way'!F45)</f>
        <v>3.5178187978960227</v>
      </c>
      <c r="J46" s="22">
        <f>IF(OR($A46="",$B46="",$C46=""),"",'MPTO_working_3-way'!G45)</f>
        <v>4.3377544575620668</v>
      </c>
      <c r="K46" s="17">
        <f>IF(OR($A46="",$B46="",$C46=""),"",'OddsRatio_working_3-way'!H45)</f>
        <v>2.068522677986099</v>
      </c>
      <c r="L46" s="21">
        <f>IF(OR($A46="",$B46="",$C46=""),"",'OddsRatio_working_3-way'!I45)</f>
        <v>3.514171007026115</v>
      </c>
      <c r="M46" s="22">
        <f>IF(OR($A46="",$B46="",$C46=""),"",'OddsRatio_working_3-way'!J45)</f>
        <v>4.3103251592510521</v>
      </c>
      <c r="N46" s="23">
        <f t="shared" si="16"/>
        <v>48.083983790693239</v>
      </c>
      <c r="O46" s="24">
        <f t="shared" si="17"/>
        <v>28.567543310941279</v>
      </c>
      <c r="P46" s="24">
        <f t="shared" si="18"/>
        <v>23.348472898365468</v>
      </c>
      <c r="Q46" t="s">
        <v>116</v>
      </c>
      <c r="R46" t="s">
        <v>101</v>
      </c>
      <c r="S46" s="48" t="s">
        <v>300</v>
      </c>
      <c r="T46" s="35">
        <v>100</v>
      </c>
      <c r="U46" s="35">
        <f t="shared" si="19"/>
        <v>75.550122249388764</v>
      </c>
      <c r="V46" s="35">
        <f t="shared" si="20"/>
        <v>71.83098591549296</v>
      </c>
      <c r="W46" s="35">
        <f t="shared" si="21"/>
        <v>46.808510638297875</v>
      </c>
      <c r="X46" s="35">
        <f t="shared" si="22"/>
        <v>81.360503446209179</v>
      </c>
      <c r="Y46" s="35">
        <f t="shared" si="23"/>
        <v>77.641367112313375</v>
      </c>
      <c r="Z46" s="35">
        <f t="shared" si="24"/>
        <v>52.618891835118298</v>
      </c>
      <c r="AA46" s="35">
        <f t="shared" si="25"/>
        <v>-5.8103811968204155</v>
      </c>
      <c r="AB46" s="35">
        <f t="shared" si="26"/>
        <v>-5.8103811968204155</v>
      </c>
      <c r="AC46" s="35">
        <f t="shared" si="27"/>
        <v>-5.8103811968204226</v>
      </c>
      <c r="AF46">
        <v>2.0299999999999998</v>
      </c>
      <c r="AG46">
        <v>1.87</v>
      </c>
      <c r="AJ46" t="s">
        <v>127</v>
      </c>
    </row>
    <row r="47" spans="1:36" ht="15" x14ac:dyDescent="0.25">
      <c r="A47">
        <v>4.09</v>
      </c>
      <c r="B47">
        <v>3.55</v>
      </c>
      <c r="C47">
        <v>1.88</v>
      </c>
      <c r="D47" s="20">
        <f t="shared" si="3"/>
        <v>5.8103811968204244E-2</v>
      </c>
      <c r="E47" s="17">
        <f>IF(OR($A47="",$B47="",$C47=""),"",A47*'MPTO_working_3-way'!$I46)</f>
        <v>4.327644590949955</v>
      </c>
      <c r="F47" s="21">
        <f>IF(OR($A47="",$B47="",$C47=""),"",B47*'MPTO_working_3-way'!$I46)</f>
        <v>3.756268532487125</v>
      </c>
      <c r="G47" s="22">
        <f>IF(OR($A47="",$B47="",$C47=""),"",C47*'MPTO_working_3-way'!$I46)</f>
        <v>1.9892351665002239</v>
      </c>
      <c r="H47" s="17">
        <f>IF(OR($A47="",$B47="",$C47=""),"",'MPTO_working_3-way'!E46)</f>
        <v>4.441861449037642</v>
      </c>
      <c r="I47" s="21">
        <f>IF(OR($A47="",$B47="",$C47=""),"",'MPTO_working_3-way'!F46)</f>
        <v>3.8121058247166406</v>
      </c>
      <c r="J47" s="22">
        <f>IF(OR($A47="",$B47="",$C47=""),"",'MPTO_working_3-way'!G46)</f>
        <v>1.951040753865749</v>
      </c>
      <c r="K47" s="17">
        <f>IF(OR($A47="",$B47="",$C47=""),"",'OddsRatio_working_3-way'!H46)</f>
        <v>4.3895037042830003</v>
      </c>
      <c r="L47" s="21">
        <f>IF(OR($A47="",$B47="",$C47=""),"",'OddsRatio_working_3-way'!I46)</f>
        <v>3.7971632511073294</v>
      </c>
      <c r="M47" s="22">
        <f>IF(OR($A47="",$B47="",$C47=""),"",'OddsRatio_working_3-way'!J46)</f>
        <v>1.9652955533233141</v>
      </c>
      <c r="N47" s="23">
        <f t="shared" si="16"/>
        <v>23.107257977959126</v>
      </c>
      <c r="O47" s="24">
        <f t="shared" si="17"/>
        <v>26.622164825310652</v>
      </c>
      <c r="P47" s="24">
        <f t="shared" si="18"/>
        <v>50.270577196730216</v>
      </c>
      <c r="Q47" t="s">
        <v>85</v>
      </c>
      <c r="R47" t="s">
        <v>87</v>
      </c>
      <c r="S47" s="48" t="s">
        <v>300</v>
      </c>
      <c r="T47" s="35">
        <v>100</v>
      </c>
      <c r="U47" s="35">
        <f t="shared" si="19"/>
        <v>65.635738831615114</v>
      </c>
      <c r="V47" s="35">
        <f t="shared" si="20"/>
        <v>69.512195121951223</v>
      </c>
      <c r="W47" s="35">
        <f t="shared" si="21"/>
        <v>59.349593495934961</v>
      </c>
      <c r="X47" s="35">
        <f t="shared" si="22"/>
        <v>71.138211382113823</v>
      </c>
      <c r="Y47" s="35">
        <f t="shared" si="23"/>
        <v>75.014667672449917</v>
      </c>
      <c r="Z47" s="35">
        <f t="shared" si="24"/>
        <v>64.852066046433649</v>
      </c>
      <c r="AA47" s="35">
        <f t="shared" si="25"/>
        <v>-5.5024725504987089</v>
      </c>
      <c r="AB47" s="35">
        <f t="shared" si="26"/>
        <v>-5.5024725504986947</v>
      </c>
      <c r="AC47" s="35">
        <f t="shared" si="27"/>
        <v>-5.5024725504986876</v>
      </c>
      <c r="AF47">
        <v>2.16</v>
      </c>
      <c r="AG47">
        <v>1.68</v>
      </c>
      <c r="AJ47" t="s">
        <v>97</v>
      </c>
    </row>
    <row r="48" spans="1:36" ht="15" x14ac:dyDescent="0.25">
      <c r="A48">
        <v>2.91</v>
      </c>
      <c r="B48">
        <v>3.28</v>
      </c>
      <c r="C48">
        <v>2.46</v>
      </c>
      <c r="D48" s="20">
        <f t="shared" si="3"/>
        <v>5.5024725504986938E-2</v>
      </c>
      <c r="E48" s="17">
        <f>IF(OR($A48="",$B48="",$C48=""),"",A48*'MPTO_working_3-way'!$I47)</f>
        <v>3.0701219512195119</v>
      </c>
      <c r="F48" s="21">
        <f>IF(OR($A48="",$B48="",$C48=""),"",B48*'MPTO_working_3-way'!$I47)</f>
        <v>3.4604810996563571</v>
      </c>
      <c r="G48" s="22">
        <f>IF(OR($A48="",$B48="",$C48=""),"",C48*'MPTO_working_3-way'!$I47)</f>
        <v>2.5953608247422677</v>
      </c>
      <c r="H48" s="17">
        <f>IF(OR($A48="",$B48="",$C48=""),"",'MPTO_working_3-way'!E47)</f>
        <v>3.0740756645338605</v>
      </c>
      <c r="I48" s="21">
        <f>IF(OR($A48="",$B48="",$C48=""),"",'MPTO_working_3-way'!F47)</f>
        <v>3.4899570982839312</v>
      </c>
      <c r="J48" s="22">
        <f>IF(OR($A48="",$B48="",$C48=""),"",'MPTO_working_3-way'!G47)</f>
        <v>2.5762406880915534</v>
      </c>
      <c r="K48" s="17">
        <f>IF(OR($A48="",$B48="",$C48=""),"",'OddsRatio_working_3-way'!H47)</f>
        <v>3.0733990055341431</v>
      </c>
      <c r="L48" s="21">
        <f>IF(OR($A48="",$B48="",$C48=""),"",'OddsRatio_working_3-way'!I47)</f>
        <v>3.4750522160302864</v>
      </c>
      <c r="M48" s="22">
        <f>IF(OR($A48="",$B48="",$C48=""),"",'OddsRatio_working_3-way'!J47)</f>
        <v>2.5849018576334295</v>
      </c>
      <c r="N48" s="23">
        <f t="shared" si="16"/>
        <v>32.571996027805369</v>
      </c>
      <c r="O48" s="24">
        <f t="shared" si="17"/>
        <v>28.897715988083416</v>
      </c>
      <c r="P48" s="24">
        <f t="shared" si="18"/>
        <v>38.530287984111226</v>
      </c>
      <c r="Q48" t="s">
        <v>88</v>
      </c>
      <c r="R48" t="s">
        <v>120</v>
      </c>
      <c r="S48" s="48" t="s">
        <v>300</v>
      </c>
      <c r="T48" s="35">
        <v>100</v>
      </c>
      <c r="U48" s="35">
        <f t="shared" si="19"/>
        <v>53.703703703703695</v>
      </c>
      <c r="V48" s="35">
        <f t="shared" si="20"/>
        <v>68.454258675078862</v>
      </c>
      <c r="W48" s="35">
        <f t="shared" si="21"/>
        <v>72.375690607734811</v>
      </c>
      <c r="X48" s="35">
        <f t="shared" si="22"/>
        <v>59.170050717186328</v>
      </c>
      <c r="Y48" s="35">
        <f t="shared" si="23"/>
        <v>73.920605688561494</v>
      </c>
      <c r="Z48" s="35">
        <f t="shared" si="24"/>
        <v>77.842037621217415</v>
      </c>
      <c r="AA48" s="35">
        <f t="shared" si="25"/>
        <v>-5.4663470134826326</v>
      </c>
      <c r="AB48" s="35">
        <f t="shared" si="26"/>
        <v>-5.4663470134826326</v>
      </c>
      <c r="AC48" s="35">
        <f t="shared" si="27"/>
        <v>-5.4663470134826042</v>
      </c>
      <c r="AF48">
        <v>2.08</v>
      </c>
      <c r="AG48">
        <v>1.74</v>
      </c>
      <c r="AJ48" t="s">
        <v>97</v>
      </c>
    </row>
    <row r="49" spans="1:36" ht="15" x14ac:dyDescent="0.25">
      <c r="A49">
        <v>2.16</v>
      </c>
      <c r="B49">
        <v>3.17</v>
      </c>
      <c r="C49">
        <v>3.62</v>
      </c>
      <c r="D49" s="20">
        <f t="shared" si="3"/>
        <v>5.4663470134826087E-2</v>
      </c>
      <c r="E49" s="17">
        <f>IF(OR($A49="",$B49="",$C49=""),"",A49*'MPTO_working_3-way'!$I48)</f>
        <v>2.2780730954912243</v>
      </c>
      <c r="F49" s="21">
        <f>IF(OR($A49="",$B49="",$C49=""),"",B49*'MPTO_working_3-way'!$I48)</f>
        <v>3.3432832003273987</v>
      </c>
      <c r="G49" s="22">
        <f>IF(OR($A49="",$B49="",$C49=""),"",C49*'MPTO_working_3-way'!$I48)</f>
        <v>3.8178817618880707</v>
      </c>
      <c r="H49" s="17">
        <f>IF(OR($A49="",$B49="",$C49=""),"",'MPTO_working_3-way'!E48)</f>
        <v>2.2484956123842137</v>
      </c>
      <c r="I49" s="21">
        <f>IF(OR($A49="",$B49="",$C49=""),"",'MPTO_working_3-way'!F48)</f>
        <v>3.3643271236444612</v>
      </c>
      <c r="J49" s="22">
        <f>IF(OR($A49="",$B49="",$C49=""),"",'MPTO_working_3-way'!G48)</f>
        <v>3.8756394545711532</v>
      </c>
      <c r="K49" s="17">
        <f>IF(OR($A49="",$B49="",$C49=""),"",'OddsRatio_working_3-way'!H48)</f>
        <v>2.260732080679023</v>
      </c>
      <c r="L49" s="21">
        <f>IF(OR($A49="",$B49="",$C49=""),"",'OddsRatio_working_3-way'!I48)</f>
        <v>3.358438461270242</v>
      </c>
      <c r="M49" s="22">
        <f>IF(OR($A49="",$B49="",$C49=""),"",'OddsRatio_working_3-way'!J48)</f>
        <v>3.8475155615336556</v>
      </c>
      <c r="N49" s="23">
        <f t="shared" si="16"/>
        <v>43.896747737340206</v>
      </c>
      <c r="O49" s="24">
        <f t="shared" si="17"/>
        <v>29.910717701152951</v>
      </c>
      <c r="P49" s="24">
        <f t="shared" si="18"/>
        <v>26.192534561506857</v>
      </c>
      <c r="Q49" t="s">
        <v>119</v>
      </c>
      <c r="R49" t="s">
        <v>144</v>
      </c>
      <c r="S49" s="48" t="s">
        <v>300</v>
      </c>
      <c r="T49" s="35">
        <v>100</v>
      </c>
      <c r="U49" s="35">
        <f t="shared" si="19"/>
        <v>64.157706093189958</v>
      </c>
      <c r="V49" s="35">
        <f t="shared" si="20"/>
        <v>68.652037617554868</v>
      </c>
      <c r="W49" s="35">
        <f t="shared" si="21"/>
        <v>61.685823754789276</v>
      </c>
      <c r="X49" s="35">
        <f t="shared" si="22"/>
        <v>69.662138627655864</v>
      </c>
      <c r="Y49" s="35">
        <f t="shared" si="23"/>
        <v>74.156470152020759</v>
      </c>
      <c r="Z49" s="35">
        <f t="shared" si="24"/>
        <v>67.190256289255174</v>
      </c>
      <c r="AA49" s="35">
        <f t="shared" si="25"/>
        <v>-5.5044325344659057</v>
      </c>
      <c r="AB49" s="35">
        <f t="shared" si="26"/>
        <v>-5.5044325344658915</v>
      </c>
      <c r="AC49" s="35">
        <f t="shared" si="27"/>
        <v>-5.5044325344658986</v>
      </c>
      <c r="AF49">
        <v>2.2200000000000002</v>
      </c>
      <c r="AG49">
        <v>1.65</v>
      </c>
      <c r="AJ49" t="s">
        <v>97</v>
      </c>
    </row>
    <row r="50" spans="1:36" ht="15" x14ac:dyDescent="0.25">
      <c r="A50">
        <v>2.79</v>
      </c>
      <c r="B50">
        <v>3.19</v>
      </c>
      <c r="C50">
        <v>2.61</v>
      </c>
      <c r="D50" s="20">
        <f t="shared" si="3"/>
        <v>5.5044325344659084E-2</v>
      </c>
      <c r="E50" s="17">
        <f>IF(OR($A50="",$B50="",$C50=""),"",A50*'MPTO_working_3-way'!$I49)</f>
        <v>2.9435736677115987</v>
      </c>
      <c r="F50" s="21">
        <f>IF(OR($A50="",$B50="",$C50=""),"",B50*'MPTO_working_3-way'!$I49)</f>
        <v>3.3655913978494625</v>
      </c>
      <c r="G50" s="22">
        <f>IF(OR($A50="",$B50="",$C50=""),"",C50*'MPTO_working_3-way'!$I49)</f>
        <v>2.7536656891495599</v>
      </c>
      <c r="H50" s="17">
        <f>IF(OR($A50="",$B50="",$C50=""),"",'MPTO_working_3-way'!E49)</f>
        <v>2.9405292893250077</v>
      </c>
      <c r="I50" s="21">
        <f>IF(OR($A50="",$B50="",$C50=""),"",'MPTO_working_3-way'!F49)</f>
        <v>3.388319945178361</v>
      </c>
      <c r="J50" s="22">
        <f>IF(OR($A50="",$B50="",$C50=""),"",'MPTO_working_3-way'!G49)</f>
        <v>2.7412757569224135</v>
      </c>
      <c r="K50" s="17">
        <f>IF(OR($A50="",$B50="",$C50=""),"",'OddsRatio_working_3-way'!H49)</f>
        <v>2.9425483323967385</v>
      </c>
      <c r="L50" s="21">
        <f>IF(OR($A50="",$B50="",$C50=""),"",'OddsRatio_working_3-way'!I49)</f>
        <v>3.3766373452228255</v>
      </c>
      <c r="M50" s="22">
        <f>IF(OR($A50="",$B50="",$C50=""),"",'OddsRatio_working_3-way'!J49)</f>
        <v>2.7472082766249999</v>
      </c>
      <c r="N50" s="23">
        <f t="shared" si="16"/>
        <v>33.97231096911608</v>
      </c>
      <c r="O50" s="24">
        <f t="shared" si="17"/>
        <v>29.712460063897762</v>
      </c>
      <c r="P50" s="24">
        <f t="shared" si="18"/>
        <v>36.315228966986155</v>
      </c>
      <c r="Q50" t="s">
        <v>90</v>
      </c>
      <c r="R50" t="s">
        <v>86</v>
      </c>
      <c r="S50" s="48" t="s">
        <v>300</v>
      </c>
      <c r="T50" s="35">
        <v>100</v>
      </c>
      <c r="U50" s="35">
        <f t="shared" si="19"/>
        <v>76.19047619047619</v>
      </c>
      <c r="V50" s="35">
        <f t="shared" si="20"/>
        <v>72.067039106145245</v>
      </c>
      <c r="W50" s="35">
        <f t="shared" si="21"/>
        <v>45.945945945945937</v>
      </c>
      <c r="X50" s="35">
        <f t="shared" si="22"/>
        <v>81.98701494790879</v>
      </c>
      <c r="Y50" s="35">
        <f t="shared" si="23"/>
        <v>77.863577863577845</v>
      </c>
      <c r="Z50" s="35">
        <f t="shared" si="24"/>
        <v>51.742484703378558</v>
      </c>
      <c r="AA50" s="35">
        <f t="shared" si="25"/>
        <v>-5.7965387574326002</v>
      </c>
      <c r="AB50" s="35">
        <f t="shared" si="26"/>
        <v>-5.7965387574326002</v>
      </c>
      <c r="AC50" s="35">
        <f t="shared" si="27"/>
        <v>-5.7965387574326215</v>
      </c>
      <c r="AF50">
        <v>2.08</v>
      </c>
      <c r="AG50">
        <v>1.74</v>
      </c>
      <c r="AJ50" t="s">
        <v>97</v>
      </c>
    </row>
    <row r="51" spans="1:36" ht="15" x14ac:dyDescent="0.25">
      <c r="A51">
        <v>4.2</v>
      </c>
      <c r="B51">
        <v>3.58</v>
      </c>
      <c r="C51">
        <v>1.85</v>
      </c>
      <c r="D51" s="20">
        <f t="shared" si="3"/>
        <v>5.7965387574326011E-2</v>
      </c>
      <c r="E51" s="17">
        <f>IF(OR($A51="",$B51="",$C51=""),"",A51*'MPTO_working_3-way'!$I50)</f>
        <v>4.4434546278121694</v>
      </c>
      <c r="F51" s="21">
        <f>IF(OR($A51="",$B51="",$C51=""),"",B51*'MPTO_working_3-way'!$I50)</f>
        <v>3.7875160875160874</v>
      </c>
      <c r="G51" s="22">
        <f>IF(OR($A51="",$B51="",$C51=""),"",C51*'MPTO_working_3-way'!$I50)</f>
        <v>1.9572359670125032</v>
      </c>
      <c r="H51" s="17">
        <f>IF(OR($A51="",$B51="",$C51=""),"",'MPTO_working_3-way'!E50)</f>
        <v>4.5709387290075911</v>
      </c>
      <c r="I51" s="21">
        <f>IF(OR($A51="",$B51="",$C51=""),"",'MPTO_working_3-way'!F50)</f>
        <v>3.8460382715138999</v>
      </c>
      <c r="J51" s="22">
        <f>IF(OR($A51="",$B51="",$C51=""),"",'MPTO_working_3-way'!G50)</f>
        <v>1.9185802701882491</v>
      </c>
      <c r="K51" s="17">
        <f>IF(OR($A51="",$B51="",$C51=""),"",'OddsRatio_working_3-way'!H50)</f>
        <v>4.5119213128260984</v>
      </c>
      <c r="L51" s="21">
        <f>IF(OR($A51="",$B51="",$C51=""),"",'OddsRatio_working_3-way'!I50)</f>
        <v>3.8314865584660418</v>
      </c>
      <c r="M51" s="22">
        <f>IF(OR($A51="",$B51="",$C51=""),"",'OddsRatio_working_3-way'!J50)</f>
        <v>1.932854098719432</v>
      </c>
      <c r="N51" s="23">
        <f t="shared" si="16"/>
        <v>22.505012062931122</v>
      </c>
      <c r="O51" s="24">
        <f t="shared" si="17"/>
        <v>26.402528118522543</v>
      </c>
      <c r="P51" s="24">
        <f t="shared" si="18"/>
        <v>51.092459818546331</v>
      </c>
      <c r="Q51" t="s">
        <v>143</v>
      </c>
      <c r="R51" t="s">
        <v>89</v>
      </c>
      <c r="S51" s="48" t="s">
        <v>300</v>
      </c>
      <c r="T51" s="35">
        <v>100</v>
      </c>
      <c r="U51" s="35">
        <f t="shared" si="19"/>
        <v>37.888198757763973</v>
      </c>
      <c r="V51" s="35">
        <f t="shared" si="20"/>
        <v>76.076555023923447</v>
      </c>
      <c r="W51" s="35">
        <f t="shared" si="21"/>
        <v>79.466119096509232</v>
      </c>
      <c r="X51" s="35">
        <f t="shared" si="22"/>
        <v>44.457325879567314</v>
      </c>
      <c r="Y51" s="35">
        <f t="shared" si="23"/>
        <v>82.645682145726781</v>
      </c>
      <c r="Z51" s="35">
        <f t="shared" si="24"/>
        <v>86.035246218312579</v>
      </c>
      <c r="AA51" s="35">
        <f t="shared" si="25"/>
        <v>-6.5691271218033407</v>
      </c>
      <c r="AB51" s="35">
        <f t="shared" si="26"/>
        <v>-6.5691271218033336</v>
      </c>
      <c r="AC51" s="35">
        <f t="shared" si="27"/>
        <v>-6.5691271218033478</v>
      </c>
      <c r="AF51">
        <v>1.96</v>
      </c>
      <c r="AG51">
        <v>1.84</v>
      </c>
      <c r="AJ51" t="s">
        <v>97</v>
      </c>
    </row>
    <row r="52" spans="1:36" ht="15" x14ac:dyDescent="0.25">
      <c r="A52">
        <v>1.61</v>
      </c>
      <c r="B52">
        <v>4.18</v>
      </c>
      <c r="C52">
        <v>4.87</v>
      </c>
      <c r="D52" s="20">
        <f t="shared" si="3"/>
        <v>6.5691271218033309E-2</v>
      </c>
      <c r="E52" s="17">
        <f>IF(OR($A52="",$B52="",$C52=""),"",A52*'MPTO_working_3-way'!$I51)</f>
        <v>1.7157629466610338</v>
      </c>
      <c r="F52" s="21">
        <f>IF(OR($A52="",$B52="",$C52=""),"",B52*'MPTO_working_3-way'!$I51)</f>
        <v>4.4545895136913787</v>
      </c>
      <c r="G52" s="22">
        <f>IF(OR($A52="",$B52="",$C52=""),"",C52*'MPTO_working_3-way'!$I51)</f>
        <v>5.1899164908318225</v>
      </c>
      <c r="H52" s="17">
        <f>IF(OR($A52="",$B52="",$C52=""),"",'MPTO_working_3-way'!E51)</f>
        <v>1.6688335858418442</v>
      </c>
      <c r="I52" s="21">
        <f>IF(OR($A52="",$B52="",$C52=""),"",'MPTO_working_3-way'!F51)</f>
        <v>4.6011417593775237</v>
      </c>
      <c r="J52" s="22">
        <f>IF(OR($A52="",$B52="",$C52=""),"",'MPTO_working_3-way'!G51)</f>
        <v>5.4513226733500302</v>
      </c>
      <c r="K52" s="17">
        <f>IF(OR($A52="",$B52="",$C52=""),"",'OddsRatio_working_3-way'!H51)</f>
        <v>1.6841571033287903</v>
      </c>
      <c r="L52" s="21">
        <f>IF(OR($A52="",$B52="",$C52=""),"",'OddsRatio_working_3-way'!I51)</f>
        <v>4.5665894894845103</v>
      </c>
      <c r="M52" s="22">
        <f>IF(OR($A52="",$B52="",$C52=""),"",'OddsRatio_working_3-way'!J51)</f>
        <v>5.3404721145613383</v>
      </c>
      <c r="N52" s="23">
        <f t="shared" si="16"/>
        <v>58.28310967701298</v>
      </c>
      <c r="O52" s="24">
        <f t="shared" si="17"/>
        <v>22.44875755502175</v>
      </c>
      <c r="P52" s="24">
        <f t="shared" si="18"/>
        <v>19.268132767965277</v>
      </c>
      <c r="Q52" t="s">
        <v>91</v>
      </c>
      <c r="R52" t="s">
        <v>149</v>
      </c>
      <c r="S52" s="48" t="s">
        <v>300</v>
      </c>
      <c r="T52" s="35">
        <v>100</v>
      </c>
      <c r="U52" s="35">
        <f t="shared" si="19"/>
        <v>76.851851851851848</v>
      </c>
      <c r="V52" s="35">
        <f t="shared" si="20"/>
        <v>74.226804123711347</v>
      </c>
      <c r="W52" s="35">
        <f t="shared" si="21"/>
        <v>42.528735632183903</v>
      </c>
      <c r="X52" s="35">
        <f t="shared" si="22"/>
        <v>83.244460244104744</v>
      </c>
      <c r="Y52" s="35">
        <f t="shared" si="23"/>
        <v>80.619412515964228</v>
      </c>
      <c r="Z52" s="35">
        <f t="shared" si="24"/>
        <v>48.921344024436806</v>
      </c>
      <c r="AA52" s="35">
        <f t="shared" si="25"/>
        <v>-6.392608392252896</v>
      </c>
      <c r="AB52" s="35">
        <f t="shared" si="26"/>
        <v>-6.3926083922528818</v>
      </c>
      <c r="AC52" s="35">
        <f t="shared" si="27"/>
        <v>-6.3926083922529031</v>
      </c>
      <c r="AF52">
        <v>1.65</v>
      </c>
      <c r="AG52">
        <v>2.23</v>
      </c>
      <c r="AJ52" t="s">
        <v>68</v>
      </c>
    </row>
    <row r="53" spans="1:36" s="50" customFormat="1" ht="15" x14ac:dyDescent="0.25">
      <c r="A53">
        <v>4.32</v>
      </c>
      <c r="B53">
        <v>3.88</v>
      </c>
      <c r="C53">
        <v>1.74</v>
      </c>
      <c r="D53" s="20">
        <f t="shared" si="3"/>
        <v>6.3926083922528854E-2</v>
      </c>
      <c r="E53" s="17">
        <f>IF(OR($A53="",$B53="",$C53=""),"",A53*'MPTO_working_3-way'!$I52)</f>
        <v>4.5961606825453254</v>
      </c>
      <c r="F53" s="21">
        <f>IF(OR($A53="",$B53="",$C53=""),"",B53*'MPTO_working_3-way'!$I52)</f>
        <v>4.1280332056194116</v>
      </c>
      <c r="G53" s="22">
        <f>IF(OR($A53="",$B53="",$C53=""),"",C53*'MPTO_working_3-way'!$I52)</f>
        <v>1.8512313860252001</v>
      </c>
      <c r="H53" s="17">
        <f>IF(OR($A53="",$B53="",$C53=""),"",'MPTO_working_3-way'!E52)</f>
        <v>4.757989914071227</v>
      </c>
      <c r="I53" s="21">
        <f>IF(OR($A53="",$B53="",$C53=""),"",'MPTO_working_3-way'!F52)</f>
        <v>4.2297021983580763</v>
      </c>
      <c r="J53" s="22">
        <f>IF(OR($A53="",$B53="",$C53=""),"",'MPTO_working_3-way'!G52)</f>
        <v>1.8069983088114294</v>
      </c>
      <c r="K53" s="17">
        <f>IF(OR($A53="",$B53="",$C53=""),"",'OddsRatio_working_3-way'!H52)</f>
        <v>4.6897906385286641</v>
      </c>
      <c r="L53" s="21">
        <f>IF(OR($A53="",$B53="",$C53=""),"",'OddsRatio_working_3-way'!I52)</f>
        <v>4.2007822406513711</v>
      </c>
      <c r="M53" s="22">
        <f>IF(OR($A53="",$B53="",$C53=""),"",'OddsRatio_working_3-way'!J52)</f>
        <v>1.8224232146118109</v>
      </c>
      <c r="N53" s="23">
        <f t="shared" si="16"/>
        <v>21.757289813597339</v>
      </c>
      <c r="O53" s="24">
        <f t="shared" si="17"/>
        <v>24.22461133885065</v>
      </c>
      <c r="P53" s="24">
        <f t="shared" si="18"/>
        <v>54.018098847552018</v>
      </c>
      <c r="Q53" t="s">
        <v>148</v>
      </c>
      <c r="R53" t="s">
        <v>152</v>
      </c>
      <c r="S53" s="48" t="s">
        <v>300</v>
      </c>
      <c r="T53" s="35">
        <v>100</v>
      </c>
      <c r="U53" s="35">
        <f t="shared" si="19"/>
        <v>38.650306748466257</v>
      </c>
      <c r="V53" s="35">
        <f t="shared" si="20"/>
        <v>73.958333333333343</v>
      </c>
      <c r="W53" s="35">
        <f t="shared" si="21"/>
        <v>78.354978354978357</v>
      </c>
      <c r="X53" s="35">
        <f t="shared" si="22"/>
        <v>47.686688311688314</v>
      </c>
      <c r="Y53" s="35">
        <f t="shared" si="23"/>
        <v>82.994714896555394</v>
      </c>
      <c r="Z53" s="35">
        <f t="shared" si="24"/>
        <v>87.391359918200422</v>
      </c>
      <c r="AA53" s="35">
        <f t="shared" si="25"/>
        <v>-9.0363815632220579</v>
      </c>
      <c r="AB53" s="35">
        <f t="shared" si="26"/>
        <v>-9.0363815632220508</v>
      </c>
      <c r="AC53" s="35">
        <f t="shared" si="27"/>
        <v>-9.036381563222065</v>
      </c>
      <c r="AD53" s="51"/>
      <c r="AE53" s="51"/>
      <c r="AF53">
        <v>1.7</v>
      </c>
      <c r="AG53">
        <v>2.13</v>
      </c>
      <c r="AH53" s="51"/>
      <c r="AI53" s="51"/>
      <c r="AJ53" t="s">
        <v>68</v>
      </c>
    </row>
    <row r="54" spans="1:36" ht="15" x14ac:dyDescent="0.25">
      <c r="A54">
        <v>1.63</v>
      </c>
      <c r="B54">
        <v>3.84</v>
      </c>
      <c r="C54">
        <v>4.62</v>
      </c>
      <c r="D54" s="20">
        <f t="shared" si="3"/>
        <v>9.0363815632220623E-2</v>
      </c>
      <c r="E54" s="17">
        <f>IF(OR($A54="",$B54="",$C54=""),"",A54*'MPTO_working_3-way'!$I53)</f>
        <v>1.7772930194805194</v>
      </c>
      <c r="F54" s="21">
        <f>IF(OR($A54="",$B54="",$C54=""),"",B54*'MPTO_working_3-way'!$I53)</f>
        <v>4.1869970520277269</v>
      </c>
      <c r="G54" s="22">
        <f>IF(OR($A54="",$B54="",$C54=""),"",C54*'MPTO_working_3-way'!$I53)</f>
        <v>5.0374808282208594</v>
      </c>
      <c r="H54" s="17">
        <f>IF(OR($A54="",$B54="",$C54=""),"",'MPTO_working_3-way'!E53)</f>
        <v>1.7141613328648029</v>
      </c>
      <c r="I54" s="21">
        <f>IF(OR($A54="",$B54="",$C54=""),"",'MPTO_working_3-way'!F53)</f>
        <v>4.3422492269768851</v>
      </c>
      <c r="J54" s="22">
        <f>IF(OR($A54="",$B54="",$C54=""),"",'MPTO_working_3-way'!G53)</f>
        <v>5.3668527039246001</v>
      </c>
      <c r="K54" s="17">
        <f>IF(OR($A54="",$B54="",$C54=""),"",'OddsRatio_working_3-way'!H53)</f>
        <v>1.7345629785370358</v>
      </c>
      <c r="L54" s="21">
        <f>IF(OR($A54="",$B54="",$C54=""),"",'OddsRatio_working_3-way'!I53)</f>
        <v>4.3113632683256844</v>
      </c>
      <c r="M54" s="22">
        <f>IF(OR($A54="",$B54="",$C54=""),"",'OddsRatio_working_3-way'!J53)</f>
        <v>5.2208221941334445</v>
      </c>
      <c r="N54" s="23">
        <f t="shared" si="16"/>
        <v>56.265342238967861</v>
      </c>
      <c r="O54" s="24">
        <f t="shared" si="17"/>
        <v>23.883465585811877</v>
      </c>
      <c r="P54" s="24">
        <f t="shared" si="18"/>
        <v>19.851192175220262</v>
      </c>
      <c r="Q54" t="s">
        <v>147</v>
      </c>
      <c r="R54" t="s">
        <v>145</v>
      </c>
      <c r="S54" s="48" t="s">
        <v>300</v>
      </c>
      <c r="T54" s="35">
        <v>100</v>
      </c>
      <c r="U54" s="35">
        <f t="shared" si="19"/>
        <v>43.181818181818187</v>
      </c>
      <c r="V54" s="35">
        <f t="shared" si="20"/>
        <v>74.683544303797461</v>
      </c>
      <c r="W54" s="35">
        <f t="shared" si="21"/>
        <v>75.550122249388764</v>
      </c>
      <c r="X54" s="35">
        <f t="shared" si="22"/>
        <v>49.766333446813775</v>
      </c>
      <c r="Y54" s="35">
        <f t="shared" si="23"/>
        <v>81.268059568793078</v>
      </c>
      <c r="Z54" s="35">
        <f t="shared" si="24"/>
        <v>82.134637514384352</v>
      </c>
      <c r="AA54" s="35">
        <f t="shared" si="25"/>
        <v>-6.5845152649955878</v>
      </c>
      <c r="AB54" s="35">
        <f t="shared" si="26"/>
        <v>-6.5845152649956162</v>
      </c>
      <c r="AC54" s="35">
        <f t="shared" si="27"/>
        <v>-6.5845152649955878</v>
      </c>
      <c r="AF54">
        <v>1.83</v>
      </c>
      <c r="AG54">
        <v>2</v>
      </c>
      <c r="AJ54" t="s">
        <v>68</v>
      </c>
    </row>
    <row r="55" spans="1:36" ht="15" x14ac:dyDescent="0.25">
      <c r="A55">
        <v>1.76</v>
      </c>
      <c r="B55">
        <v>3.95</v>
      </c>
      <c r="C55">
        <v>4.09</v>
      </c>
      <c r="D55" s="20">
        <f t="shared" si="3"/>
        <v>6.584515264995594E-2</v>
      </c>
      <c r="E55" s="17">
        <f>IF(OR($A55="",$B55="",$C55=""),"",A55*'MPTO_working_3-way'!$I54)</f>
        <v>1.8758874686639224</v>
      </c>
      <c r="F55" s="21">
        <f>IF(OR($A55="",$B55="",$C55=""),"",B55*'MPTO_working_3-way'!$I54)</f>
        <v>4.2100883529673263</v>
      </c>
      <c r="G55" s="22">
        <f>IF(OR($A55="",$B55="",$C55=""),"",C55*'MPTO_working_3-way'!$I54)</f>
        <v>4.3593066743383195</v>
      </c>
      <c r="H55" s="17">
        <f>IF(OR($A55="",$B55="",$C55=""),"",'MPTO_working_3-way'!E54)</f>
        <v>1.8307191354818662</v>
      </c>
      <c r="I55" s="21">
        <f>IF(OR($A55="",$B55="",$C55=""),"",'MPTO_working_3-way'!F54)</f>
        <v>4.3249569791177604</v>
      </c>
      <c r="J55" s="22">
        <f>IF(OR($A55="",$B55="",$C55=""),"",'MPTO_working_3-way'!G54)</f>
        <v>4.4933643352377652</v>
      </c>
      <c r="K55" s="17">
        <f>IF(OR($A55="",$B55="",$C55=""),"",'OddsRatio_working_3-way'!H54)</f>
        <v>1.8465501551248811</v>
      </c>
      <c r="L55" s="21">
        <f>IF(OR($A55="",$B55="",$C55=""),"",'OddsRatio_working_3-way'!I54)</f>
        <v>4.28595126002421</v>
      </c>
      <c r="M55" s="22">
        <f>IF(OR($A55="",$B55="",$C55=""),"",'OddsRatio_working_3-way'!J54)</f>
        <v>4.441894709652475</v>
      </c>
      <c r="N55" s="23">
        <f t="shared" si="16"/>
        <v>53.308101722766857</v>
      </c>
      <c r="O55" s="24">
        <f t="shared" si="17"/>
        <v>23.752470641030293</v>
      </c>
      <c r="P55" s="24">
        <f t="shared" si="18"/>
        <v>22.939427636202854</v>
      </c>
      <c r="Q55" t="s">
        <v>150</v>
      </c>
      <c r="R55" t="s">
        <v>146</v>
      </c>
      <c r="S55" s="48" t="s">
        <v>300</v>
      </c>
      <c r="T55" s="35">
        <v>100</v>
      </c>
      <c r="U55" s="35">
        <f t="shared" si="19"/>
        <v>39.393939393939398</v>
      </c>
      <c r="V55" s="35">
        <f t="shared" si="20"/>
        <v>75.247524752475243</v>
      </c>
      <c r="W55" s="35">
        <f t="shared" si="21"/>
        <v>78.723404255319153</v>
      </c>
      <c r="X55" s="35">
        <f t="shared" si="22"/>
        <v>46.029070992205604</v>
      </c>
      <c r="Y55" s="35">
        <f t="shared" si="23"/>
        <v>81.882656350741456</v>
      </c>
      <c r="Z55" s="35">
        <f t="shared" si="24"/>
        <v>85.358535853585366</v>
      </c>
      <c r="AA55" s="35">
        <f t="shared" si="25"/>
        <v>-6.6351315982662058</v>
      </c>
      <c r="AB55" s="35">
        <f t="shared" si="26"/>
        <v>-6.6351315982662129</v>
      </c>
      <c r="AC55" s="35">
        <f t="shared" si="27"/>
        <v>-6.6351315982662129</v>
      </c>
      <c r="AF55">
        <v>1.7</v>
      </c>
      <c r="AG55">
        <v>2.13</v>
      </c>
      <c r="AJ55" t="s">
        <v>68</v>
      </c>
    </row>
    <row r="56" spans="1:36" ht="15" x14ac:dyDescent="0.25">
      <c r="A56">
        <v>1.65</v>
      </c>
      <c r="B56">
        <v>4.04</v>
      </c>
      <c r="C56">
        <v>4.7</v>
      </c>
      <c r="D56" s="20">
        <f t="shared" si="3"/>
        <v>6.6351315982662085E-2</v>
      </c>
      <c r="E56" s="17">
        <f>IF(OR($A56="",$B56="",$C56=""),"",A56*'MPTO_working_3-way'!$I55)</f>
        <v>1.7594796713713923</v>
      </c>
      <c r="F56" s="21">
        <f>IF(OR($A56="",$B56="",$C56=""),"",B56*'MPTO_working_3-way'!$I55)</f>
        <v>4.3080593165699552</v>
      </c>
      <c r="G56" s="22">
        <f>IF(OR($A56="",$B56="",$C56=""),"",C56*'MPTO_working_3-way'!$I55)</f>
        <v>5.0118511851185117</v>
      </c>
      <c r="H56" s="17">
        <f>IF(OR($A56="",$B56="",$C56=""),"",'MPTO_working_3-way'!E55)</f>
        <v>1.712494442946368</v>
      </c>
      <c r="I56" s="21">
        <f>IF(OR($A56="",$B56="",$C56=""),"",'MPTO_working_3-way'!F55)</f>
        <v>4.4364067175803115</v>
      </c>
      <c r="J56" s="22">
        <f>IF(OR($A56="",$B56="",$C56=""),"",'MPTO_working_3-way'!G55)</f>
        <v>5.2452453234519405</v>
      </c>
      <c r="K56" s="17">
        <f>IF(OR($A56="",$B56="",$C56=""),"",'OddsRatio_working_3-way'!H55)</f>
        <v>1.7281643720867998</v>
      </c>
      <c r="L56" s="21">
        <f>IF(OR($A56="",$B56="",$C56=""),"",'OddsRatio_working_3-way'!I55)</f>
        <v>4.4055687556059562</v>
      </c>
      <c r="M56" s="22">
        <f>IF(OR($A56="",$B56="",$C56=""),"",'OddsRatio_working_3-way'!J55)</f>
        <v>5.1449356564940913</v>
      </c>
      <c r="N56" s="23">
        <f t="shared" si="16"/>
        <v>56.834984584992078</v>
      </c>
      <c r="O56" s="24">
        <f t="shared" si="17"/>
        <v>23.212308060702206</v>
      </c>
      <c r="P56" s="24">
        <f t="shared" si="18"/>
        <v>19.952707354305726</v>
      </c>
      <c r="Q56" t="s">
        <v>92</v>
      </c>
      <c r="R56" t="s">
        <v>151</v>
      </c>
      <c r="S56" s="48" t="s">
        <v>300</v>
      </c>
      <c r="T56" s="35">
        <v>100</v>
      </c>
      <c r="U56" s="35">
        <f t="shared" si="19"/>
        <v>78.354978354978357</v>
      </c>
      <c r="V56" s="35">
        <f t="shared" si="20"/>
        <v>74.683544303797461</v>
      </c>
      <c r="W56" s="35">
        <f t="shared" si="21"/>
        <v>40.476190476190474</v>
      </c>
      <c r="X56" s="35">
        <f t="shared" si="22"/>
        <v>84.840265220012043</v>
      </c>
      <c r="Y56" s="35">
        <f t="shared" si="23"/>
        <v>81.168831168831161</v>
      </c>
      <c r="Z56" s="35">
        <f t="shared" si="24"/>
        <v>46.961477341224175</v>
      </c>
      <c r="AA56" s="35">
        <f t="shared" si="25"/>
        <v>-6.4852868650336859</v>
      </c>
      <c r="AB56" s="35">
        <f t="shared" si="26"/>
        <v>-6.4852868650337001</v>
      </c>
      <c r="AC56" s="35">
        <f t="shared" si="27"/>
        <v>-6.4852868650337001</v>
      </c>
      <c r="AF56">
        <v>1.78</v>
      </c>
      <c r="AG56">
        <v>2.02</v>
      </c>
      <c r="AJ56" t="s">
        <v>68</v>
      </c>
    </row>
    <row r="57" spans="1:36" ht="15" x14ac:dyDescent="0.25">
      <c r="A57">
        <v>4.62</v>
      </c>
      <c r="B57">
        <v>3.95</v>
      </c>
      <c r="C57">
        <v>1.68</v>
      </c>
      <c r="D57" s="20">
        <f t="shared" si="3"/>
        <v>6.4852868650336903E-2</v>
      </c>
      <c r="E57" s="17">
        <f>IF(OR($A57="",$B57="",$C57=""),"",A57*'MPTO_working_3-way'!$I56)</f>
        <v>4.919620253164557</v>
      </c>
      <c r="F57" s="21">
        <f>IF(OR($A57="",$B57="",$C57=""),"",B57*'MPTO_working_3-way'!$I56)</f>
        <v>4.2061688311688306</v>
      </c>
      <c r="G57" s="22">
        <f>IF(OR($A57="",$B57="",$C57=""),"",C57*'MPTO_working_3-way'!$I56)</f>
        <v>1.7889528193325659</v>
      </c>
      <c r="H57" s="17">
        <f>IF(OR($A57="",$B57="",$C57=""),"",'MPTO_working_3-way'!E56)</f>
        <v>5.1326114470538586</v>
      </c>
      <c r="I57" s="21">
        <f>IF(OR($A57="",$B57="",$C57=""),"",'MPTO_working_3-way'!F56)</f>
        <v>4.3187788427405041</v>
      </c>
      <c r="J57" s="22">
        <f>IF(OR($A57="",$B57="",$C57=""),"",'MPTO_working_3-way'!G56)</f>
        <v>1.7433129537638516</v>
      </c>
      <c r="K57" s="17">
        <f>IF(OR($A57="",$B57="",$C57=""),"",'OddsRatio_working_3-way'!H56)</f>
        <v>5.0395058305471814</v>
      </c>
      <c r="L57" s="21">
        <f>IF(OR($A57="",$B57="",$C57=""),"",'OddsRatio_working_3-way'!I56)</f>
        <v>4.2918624862193893</v>
      </c>
      <c r="M57" s="22">
        <f>IF(OR($A57="",$B57="",$C57=""),"",'OddsRatio_working_3-way'!J56)</f>
        <v>1.7588022002132828</v>
      </c>
      <c r="N57" s="23">
        <f t="shared" si="16"/>
        <v>20.326772160041166</v>
      </c>
      <c r="O57" s="24">
        <f t="shared" si="17"/>
        <v>23.774604399845622</v>
      </c>
      <c r="P57" s="24">
        <f t="shared" si="18"/>
        <v>55.898623440113226</v>
      </c>
      <c r="Q57" t="s">
        <v>160</v>
      </c>
      <c r="R57" t="s">
        <v>157</v>
      </c>
      <c r="S57" s="48" t="s">
        <v>300</v>
      </c>
      <c r="T57" s="35">
        <v>100</v>
      </c>
      <c r="U57" s="35">
        <f t="shared" si="19"/>
        <v>63.503649635036496</v>
      </c>
      <c r="V57" s="35">
        <f t="shared" si="20"/>
        <v>69.418960244648318</v>
      </c>
      <c r="W57" s="35">
        <f t="shared" si="21"/>
        <v>60.629921259842511</v>
      </c>
      <c r="X57" s="35">
        <f t="shared" si="22"/>
        <v>69.951118495509164</v>
      </c>
      <c r="Y57" s="35">
        <f t="shared" si="23"/>
        <v>75.866429105120986</v>
      </c>
      <c r="Z57" s="35">
        <f t="shared" si="24"/>
        <v>67.077390120315187</v>
      </c>
      <c r="AA57" s="35">
        <f t="shared" si="25"/>
        <v>-6.447468860472668</v>
      </c>
      <c r="AB57" s="35">
        <f t="shared" si="26"/>
        <v>-6.447468860472668</v>
      </c>
      <c r="AC57" s="35">
        <f t="shared" si="27"/>
        <v>-6.4474688604726751</v>
      </c>
      <c r="AF57">
        <v>1.78</v>
      </c>
      <c r="AG57">
        <v>2.0299999999999998</v>
      </c>
      <c r="AJ57" t="s">
        <v>205</v>
      </c>
    </row>
    <row r="58" spans="1:36" ht="15" x14ac:dyDescent="0.25">
      <c r="A58">
        <v>2.74</v>
      </c>
      <c r="B58">
        <v>3.27</v>
      </c>
      <c r="C58">
        <v>2.54</v>
      </c>
      <c r="D58" s="20">
        <f t="shared" si="3"/>
        <v>6.4474688604726715E-2</v>
      </c>
      <c r="E58" s="17">
        <f>IF(OR($A58="",$B58="",$C58=""),"",A58*'MPTO_working_3-way'!$I57)</f>
        <v>2.9166606467769514</v>
      </c>
      <c r="F58" s="21">
        <f>IF(OR($A58="",$B58="",$C58=""),"",B58*'MPTO_working_3-way'!$I57)</f>
        <v>3.4808322317374563</v>
      </c>
      <c r="G58" s="22">
        <f>IF(OR($A58="",$B58="",$C58=""),"",C58*'MPTO_working_3-way'!$I57)</f>
        <v>2.7037657090560061</v>
      </c>
      <c r="H58" s="17">
        <f>IF(OR($A58="",$B58="",$C58=""),"",'MPTO_working_3-way'!E57)</f>
        <v>2.9114459764166387</v>
      </c>
      <c r="I58" s="21">
        <f>IF(OR($A58="",$B58="",$C58=""),"",'MPTO_working_3-way'!F57)</f>
        <v>3.5171781746606601</v>
      </c>
      <c r="J58" s="22">
        <f>IF(OR($A58="",$B58="",$C58=""),"",'MPTO_working_3-way'!G57)</f>
        <v>2.6866609801349686</v>
      </c>
      <c r="K58" s="17">
        <f>IF(OR($A58="",$B58="",$C58=""),"",'OddsRatio_working_3-way'!H57)</f>
        <v>2.9149401046936667</v>
      </c>
      <c r="L58" s="21">
        <f>IF(OR($A58="",$B58="",$C58=""),"",'OddsRatio_working_3-way'!I57)</f>
        <v>3.4982264584221983</v>
      </c>
      <c r="M58" s="22">
        <f>IF(OR($A58="",$B58="",$C58=""),"",'OddsRatio_working_3-way'!J57)</f>
        <v>2.6948320466829014</v>
      </c>
      <c r="N58" s="23">
        <f t="shared" si="16"/>
        <v>34.285785050278214</v>
      </c>
      <c r="O58" s="24">
        <f t="shared" si="17"/>
        <v>28.72876178524842</v>
      </c>
      <c r="P58" s="24">
        <f t="shared" si="18"/>
        <v>36.985453164473356</v>
      </c>
      <c r="Q58" t="s">
        <v>154</v>
      </c>
      <c r="R58" t="s">
        <v>159</v>
      </c>
      <c r="S58" s="48" t="s">
        <v>300</v>
      </c>
      <c r="T58" s="35">
        <v>100</v>
      </c>
      <c r="U58" s="35">
        <f t="shared" si="19"/>
        <v>69.325153374233125</v>
      </c>
      <c r="V58" s="35">
        <f t="shared" si="20"/>
        <v>71.988795518207283</v>
      </c>
      <c r="W58" s="35">
        <f t="shared" si="21"/>
        <v>52.153110047846894</v>
      </c>
      <c r="X58" s="35">
        <f t="shared" si="22"/>
        <v>75.858094433945837</v>
      </c>
      <c r="Y58" s="35">
        <f t="shared" si="23"/>
        <v>78.521736577919981</v>
      </c>
      <c r="Z58" s="35">
        <f t="shared" si="24"/>
        <v>58.686051107559592</v>
      </c>
      <c r="AA58" s="35">
        <f t="shared" si="25"/>
        <v>-6.5329410597127122</v>
      </c>
      <c r="AB58" s="35">
        <f t="shared" si="26"/>
        <v>-6.532941059712698</v>
      </c>
      <c r="AC58" s="35">
        <f t="shared" si="27"/>
        <v>-6.532941059712698</v>
      </c>
      <c r="AF58">
        <v>1.75</v>
      </c>
      <c r="AG58">
        <v>2.06</v>
      </c>
      <c r="AJ58" t="s">
        <v>205</v>
      </c>
    </row>
    <row r="59" spans="1:36" ht="15" x14ac:dyDescent="0.25">
      <c r="A59">
        <v>3.26</v>
      </c>
      <c r="B59">
        <v>3.57</v>
      </c>
      <c r="C59">
        <v>2.09</v>
      </c>
      <c r="D59" s="20">
        <f t="shared" si="3"/>
        <v>6.5329410597127158E-2</v>
      </c>
      <c r="E59" s="17">
        <f>IF(OR($A59="",$B59="",$C59=""),"",A59*'MPTO_working_3-way'!$I58)</f>
        <v>3.4729738785466342</v>
      </c>
      <c r="F59" s="21">
        <f>IF(OR($A59="",$B59="",$C59=""),"",B59*'MPTO_working_3-way'!$I58)</f>
        <v>3.8032259958317436</v>
      </c>
      <c r="G59" s="22">
        <f>IF(OR($A59="",$B59="",$C59=""),"",C59*'MPTO_working_3-way'!$I58)</f>
        <v>2.2265384681479956</v>
      </c>
      <c r="H59" s="17">
        <f>IF(OR($A59="",$B59="",$C59=""),"",'MPTO_working_3-way'!E58)</f>
        <v>3.509116733681696</v>
      </c>
      <c r="I59" s="21">
        <f>IF(OR($A59="",$B59="",$C59=""),"",'MPTO_working_3-way'!F58)</f>
        <v>3.8709341579272301</v>
      </c>
      <c r="J59" s="22">
        <f>IF(OR($A59="",$B59="",$C59=""),"",'MPTO_working_3-way'!G58)</f>
        <v>2.1896574933013837</v>
      </c>
      <c r="K59" s="17">
        <f>IF(OR($A59="",$B59="",$C59=""),"",'OddsRatio_working_3-way'!H58)</f>
        <v>3.4972596824073046</v>
      </c>
      <c r="L59" s="21">
        <f>IF(OR($A59="",$B59="",$C59=""),"",'OddsRatio_working_3-way'!I58)</f>
        <v>3.8398041521180417</v>
      </c>
      <c r="M59" s="22">
        <f>IF(OR($A59="",$B59="",$C59=""),"",'OddsRatio_working_3-way'!J58)</f>
        <v>2.2044305547893641</v>
      </c>
      <c r="N59" s="23">
        <f t="shared" si="16"/>
        <v>28.793766811124961</v>
      </c>
      <c r="O59" s="24">
        <f t="shared" si="17"/>
        <v>26.29346773228778</v>
      </c>
      <c r="P59" s="24">
        <f t="shared" si="18"/>
        <v>44.912765456587259</v>
      </c>
      <c r="Q59" t="s">
        <v>158</v>
      </c>
      <c r="R59" t="s">
        <v>162</v>
      </c>
      <c r="S59" s="48" t="s">
        <v>300</v>
      </c>
      <c r="T59" s="35">
        <v>100</v>
      </c>
      <c r="U59" s="35">
        <f t="shared" si="19"/>
        <v>43.502824858757066</v>
      </c>
      <c r="V59" s="35">
        <f t="shared" si="20"/>
        <v>73.753280839895012</v>
      </c>
      <c r="W59" s="35">
        <f t="shared" si="21"/>
        <v>76.30331753554502</v>
      </c>
      <c r="X59" s="35">
        <f t="shared" si="22"/>
        <v>49.943401624559961</v>
      </c>
      <c r="Y59" s="35">
        <f t="shared" si="23"/>
        <v>80.193857605697914</v>
      </c>
      <c r="Z59" s="35">
        <f t="shared" si="24"/>
        <v>82.743894301347922</v>
      </c>
      <c r="AA59" s="35">
        <f t="shared" si="25"/>
        <v>-6.440576765802895</v>
      </c>
      <c r="AB59" s="35">
        <f t="shared" si="26"/>
        <v>-6.4405767658029021</v>
      </c>
      <c r="AC59" s="35">
        <f t="shared" si="27"/>
        <v>-6.4405767658029021</v>
      </c>
      <c r="AF59">
        <v>1.91</v>
      </c>
      <c r="AG59">
        <v>1.91</v>
      </c>
      <c r="AJ59" t="s">
        <v>205</v>
      </c>
    </row>
    <row r="60" spans="1:36" s="35" customFormat="1" ht="15" x14ac:dyDescent="0.25">
      <c r="A60">
        <v>1.77</v>
      </c>
      <c r="B60">
        <v>3.81</v>
      </c>
      <c r="C60">
        <v>4.22</v>
      </c>
      <c r="D60" s="20">
        <f t="shared" si="3"/>
        <v>6.4405767658028967E-2</v>
      </c>
      <c r="E60" s="17">
        <f>IF(OR($A60="",$B60="",$C60=""),"",A60*'MPTO_working_3-way'!$I59)</f>
        <v>1.8839982087547114</v>
      </c>
      <c r="F60" s="21">
        <f>IF(OR($A60="",$B60="",$C60=""),"",B60*'MPTO_working_3-way'!$I59)</f>
        <v>4.0553859747770904</v>
      </c>
      <c r="G60" s="22">
        <f>IF(OR($A60="",$B60="",$C60=""),"",C60*'MPTO_working_3-way'!$I59)</f>
        <v>4.4917923395168824</v>
      </c>
      <c r="H60" s="17">
        <f>IF(OR($A60="",$B60="",$C60=""),"",'MPTO_working_3-way'!E59)</f>
        <v>1.8399156979416753</v>
      </c>
      <c r="I60" s="21">
        <f>IF(OR($A60="",$B60="",$C60=""),"",'MPTO_working_3-way'!F59)</f>
        <v>4.1494016567620786</v>
      </c>
      <c r="J60" s="22">
        <f>IF(OR($A60="",$B60="",$C60=""),"",'MPTO_working_3-way'!G59)</f>
        <v>4.640409226678198</v>
      </c>
      <c r="K60" s="17">
        <f>IF(OR($A60="",$B60="",$C60=""),"",'OddsRatio_working_3-way'!H59)</f>
        <v>1.8554936338130796</v>
      </c>
      <c r="L60" s="21">
        <f>IF(OR($A60="",$B60="",$C60=""),"",'OddsRatio_working_3-way'!I59)</f>
        <v>4.1219962480711088</v>
      </c>
      <c r="M60" s="22">
        <f>IF(OR($A60="",$B60="",$C60=""),"",'OddsRatio_working_3-way'!J59)</f>
        <v>4.5775188323092415</v>
      </c>
      <c r="N60" s="23">
        <f t="shared" si="16"/>
        <v>53.078606728664667</v>
      </c>
      <c r="O60" s="24">
        <f t="shared" si="17"/>
        <v>24.658565330639494</v>
      </c>
      <c r="P60" s="24">
        <f t="shared" si="18"/>
        <v>22.262827940695843</v>
      </c>
      <c r="Q60" t="s">
        <v>156</v>
      </c>
      <c r="R60" t="s">
        <v>161</v>
      </c>
      <c r="S60" s="48" t="s">
        <v>300</v>
      </c>
      <c r="T60" s="35">
        <v>100</v>
      </c>
      <c r="U60" s="35">
        <f t="shared" si="19"/>
        <v>54.954954954954964</v>
      </c>
      <c r="V60" s="35">
        <f t="shared" si="20"/>
        <v>69.696969696969703</v>
      </c>
      <c r="W60" s="35">
        <f t="shared" si="21"/>
        <v>72.067039106145245</v>
      </c>
      <c r="X60" s="35">
        <f t="shared" si="22"/>
        <v>58.235991196885053</v>
      </c>
      <c r="Y60" s="35">
        <f t="shared" si="23"/>
        <v>72.978005938899784</v>
      </c>
      <c r="Z60" s="35">
        <f t="shared" si="24"/>
        <v>75.348075348075355</v>
      </c>
      <c r="AA60" s="35">
        <f t="shared" si="25"/>
        <v>-3.2810362419300887</v>
      </c>
      <c r="AB60" s="35">
        <f t="shared" si="26"/>
        <v>-3.2810362419300816</v>
      </c>
      <c r="AC60" s="35">
        <f t="shared" si="27"/>
        <v>-3.28103624193011</v>
      </c>
      <c r="AD60" s="36"/>
      <c r="AE60" s="36"/>
      <c r="AF60">
        <v>1.81</v>
      </c>
      <c r="AG60">
        <v>2.02</v>
      </c>
      <c r="AH60" s="36"/>
      <c r="AI60" s="36"/>
      <c r="AJ60" t="s">
        <v>205</v>
      </c>
    </row>
    <row r="61" spans="1:36" ht="15" x14ac:dyDescent="0.25">
      <c r="A61">
        <v>2.2200000000000002</v>
      </c>
      <c r="B61">
        <v>3.3</v>
      </c>
      <c r="C61">
        <v>3.58</v>
      </c>
      <c r="D61" s="20">
        <f t="shared" si="3"/>
        <v>3.281036241930102E-2</v>
      </c>
      <c r="E61" s="17">
        <f>IF(OR($A61="",$B61="",$C61=""),"",A61*'MPTO_working_3-way'!$I60)</f>
        <v>2.2928390045708484</v>
      </c>
      <c r="F61" s="21">
        <f>IF(OR($A61="",$B61="",$C61=""),"",B61*'MPTO_working_3-way'!$I60)</f>
        <v>3.4082741959836933</v>
      </c>
      <c r="G61" s="22">
        <f>IF(OR($A61="",$B61="",$C61=""),"",C61*'MPTO_working_3-way'!$I60)</f>
        <v>3.6974610974610975</v>
      </c>
      <c r="H61" s="17">
        <f>IF(OR($A61="",$B61="",$C61=""),"",'MPTO_working_3-way'!E60)</f>
        <v>2.2752421238188765</v>
      </c>
      <c r="I61" s="21">
        <f>IF(OR($A61="",$B61="",$C61=""),"",'MPTO_working_3-way'!F60)</f>
        <v>3.4235611088194902</v>
      </c>
      <c r="J61" s="22">
        <f>IF(OR($A61="",$B61="",$C61=""),"",'MPTO_working_3-way'!G60)</f>
        <v>3.7258820654737215</v>
      </c>
      <c r="K61" s="17">
        <f>IF(OR($A61="",$B61="",$C61=""),"",'OddsRatio_working_3-way'!H60)</f>
        <v>2.2826650687041394</v>
      </c>
      <c r="L61" s="21">
        <f>IF(OR($A61="",$B61="",$C61=""),"",'OddsRatio_working_3-way'!I60)</f>
        <v>3.4181390639504263</v>
      </c>
      <c r="M61" s="22">
        <f>IF(OR($A61="",$B61="",$C61=""),"",'OddsRatio_working_3-way'!J60)</f>
        <v>3.712521210866131</v>
      </c>
      <c r="N61" s="23">
        <f t="shared" si="16"/>
        <v>43.614052186240194</v>
      </c>
      <c r="O61" s="24">
        <f t="shared" si="17"/>
        <v>29.340362379834318</v>
      </c>
      <c r="P61" s="24">
        <f t="shared" si="18"/>
        <v>27.045585433925485</v>
      </c>
      <c r="Q61" t="s">
        <v>190</v>
      </c>
      <c r="R61" t="s">
        <v>173</v>
      </c>
      <c r="S61" s="48" t="s">
        <v>300</v>
      </c>
      <c r="T61" s="35">
        <v>100</v>
      </c>
      <c r="U61" s="35">
        <f t="shared" si="19"/>
        <v>46.808510638297875</v>
      </c>
      <c r="V61" s="35">
        <f t="shared" si="20"/>
        <v>70.845481049562679</v>
      </c>
      <c r="W61" s="35">
        <f t="shared" si="21"/>
        <v>78.632478632478637</v>
      </c>
      <c r="X61" s="35">
        <f t="shared" si="22"/>
        <v>50.522040317958684</v>
      </c>
      <c r="Y61" s="35">
        <f t="shared" si="23"/>
        <v>74.559010729223502</v>
      </c>
      <c r="Z61" s="35">
        <f t="shared" si="24"/>
        <v>82.346008312139446</v>
      </c>
      <c r="AA61" s="35">
        <f t="shared" si="25"/>
        <v>-3.7135296796608088</v>
      </c>
      <c r="AB61" s="35">
        <f t="shared" si="26"/>
        <v>-3.713529679660823</v>
      </c>
      <c r="AC61" s="35">
        <f t="shared" si="27"/>
        <v>-3.7135296796608088</v>
      </c>
      <c r="AF61">
        <v>2.12</v>
      </c>
      <c r="AG61">
        <v>1.76</v>
      </c>
      <c r="AJ61" t="s">
        <v>206</v>
      </c>
    </row>
    <row r="62" spans="1:36" ht="15" x14ac:dyDescent="0.25">
      <c r="A62">
        <v>1.88</v>
      </c>
      <c r="B62">
        <v>3.43</v>
      </c>
      <c r="C62">
        <v>4.68</v>
      </c>
      <c r="D62" s="20">
        <f t="shared" si="3"/>
        <v>3.7135296796608097E-2</v>
      </c>
      <c r="E62" s="17">
        <f>IF(OR($A62="",$B62="",$C62=""),"",A62*'MPTO_working_3-way'!$I61)</f>
        <v>1.949814357977623</v>
      </c>
      <c r="F62" s="21">
        <f>IF(OR($A62="",$B62="",$C62=""),"",B62*'MPTO_working_3-way'!$I61)</f>
        <v>3.5573740680123658</v>
      </c>
      <c r="G62" s="22">
        <f>IF(OR($A62="",$B62="",$C62=""),"",C62*'MPTO_working_3-way'!$I61)</f>
        <v>4.8537931890081252</v>
      </c>
      <c r="H62" s="17">
        <f>IF(OR($A62="",$B62="",$C62=""),"",'MPTO_working_3-way'!E61)</f>
        <v>1.9247927227256985</v>
      </c>
      <c r="I62" s="21">
        <f>IF(OR($A62="",$B62="",$C62=""),"",'MPTO_working_3-way'!F61)</f>
        <v>3.5820883900745542</v>
      </c>
      <c r="J62" s="22">
        <f>IF(OR($A62="",$B62="",$C62=""),"",'MPTO_working_3-way'!G61)</f>
        <v>4.9677893158401165</v>
      </c>
      <c r="K62" s="17">
        <f>IF(OR($A62="",$B62="",$C62=""),"",'OddsRatio_working_3-way'!H61)</f>
        <v>1.9344592214337544</v>
      </c>
      <c r="L62" s="21">
        <f>IF(OR($A62="",$B62="",$C62=""),"",'OddsRatio_working_3-way'!I61)</f>
        <v>3.5803817137318443</v>
      </c>
      <c r="M62" s="22">
        <f>IF(OR($A62="",$B62="",$C62=""),"",'OddsRatio_working_3-way'!J61)</f>
        <v>4.9077385623593353</v>
      </c>
      <c r="N62" s="23">
        <f t="shared" si="16"/>
        <v>51.28693385134445</v>
      </c>
      <c r="O62" s="24">
        <f t="shared" si="17"/>
        <v>28.110622635722322</v>
      </c>
      <c r="P62" s="24">
        <f t="shared" si="18"/>
        <v>20.602443512933242</v>
      </c>
      <c r="Q62" t="s">
        <v>170</v>
      </c>
      <c r="R62" t="s">
        <v>172</v>
      </c>
      <c r="S62" s="48" t="s">
        <v>300</v>
      </c>
      <c r="T62" s="35">
        <v>100</v>
      </c>
      <c r="U62" s="35">
        <f t="shared" si="19"/>
        <v>78.448275862068954</v>
      </c>
      <c r="V62" s="35">
        <f t="shared" si="20"/>
        <v>73.474801061007966</v>
      </c>
      <c r="W62" s="35">
        <f t="shared" si="21"/>
        <v>44.444444444444443</v>
      </c>
      <c r="X62" s="35">
        <f t="shared" si="22"/>
        <v>82.080754494547605</v>
      </c>
      <c r="Y62" s="35">
        <f t="shared" si="23"/>
        <v>77.107279693486603</v>
      </c>
      <c r="Z62" s="35">
        <f t="shared" si="24"/>
        <v>48.07692307692308</v>
      </c>
      <c r="AA62" s="35">
        <f t="shared" si="25"/>
        <v>-3.6324786324786515</v>
      </c>
      <c r="AB62" s="35">
        <f t="shared" si="26"/>
        <v>-3.6324786324786373</v>
      </c>
      <c r="AC62" s="35">
        <f t="shared" si="27"/>
        <v>-3.6324786324786373</v>
      </c>
      <c r="AF62">
        <v>2.15</v>
      </c>
      <c r="AG62">
        <v>1.74</v>
      </c>
      <c r="AJ62" t="s">
        <v>206</v>
      </c>
    </row>
    <row r="63" spans="1:36" ht="15" x14ac:dyDescent="0.25">
      <c r="A63">
        <v>4.6399999999999997</v>
      </c>
      <c r="B63">
        <v>3.77</v>
      </c>
      <c r="C63">
        <v>1.8</v>
      </c>
      <c r="D63" s="20">
        <f t="shared" si="3"/>
        <v>3.6324786324786418E-2</v>
      </c>
      <c r="E63" s="17">
        <f>IF(OR($A63="",$B63="",$C63=""),"",A63*'MPTO_working_3-way'!$I62)</f>
        <v>4.8085470085470083</v>
      </c>
      <c r="F63" s="21">
        <f>IF(OR($A63="",$B63="",$C63=""),"",B63*'MPTO_working_3-way'!$I62)</f>
        <v>3.906944444444445</v>
      </c>
      <c r="G63" s="22">
        <f>IF(OR($A63="",$B63="",$C63=""),"",C63*'MPTO_working_3-way'!$I62)</f>
        <v>1.8653846153846156</v>
      </c>
      <c r="H63" s="17">
        <f>IF(OR($A63="",$B63="",$C63=""),"",'MPTO_working_3-way'!E62)</f>
        <v>4.9162038155035015</v>
      </c>
      <c r="I63" s="21">
        <f>IF(OR($A63="",$B63="",$C63=""),"",'MPTO_working_3-way'!F62)</f>
        <v>3.9503250218298254</v>
      </c>
      <c r="J63" s="22">
        <f>IF(OR($A63="",$B63="",$C63=""),"",'MPTO_working_3-way'!G62)</f>
        <v>1.8401048492791614</v>
      </c>
      <c r="K63" s="17">
        <f>IF(OR($A63="",$B63="",$C63=""),"",'OddsRatio_working_3-way'!H62)</f>
        <v>4.8648672213420578</v>
      </c>
      <c r="L63" s="21">
        <f>IF(OR($A63="",$B63="",$C63=""),"",'OddsRatio_working_3-way'!I62)</f>
        <v>3.9411214843729403</v>
      </c>
      <c r="M63" s="22">
        <f>IF(OR($A63="",$B63="",$C63=""),"",'OddsRatio_working_3-way'!J62)</f>
        <v>1.8494213673279254</v>
      </c>
      <c r="N63" s="23">
        <f t="shared" si="16"/>
        <v>20.796302879488092</v>
      </c>
      <c r="O63" s="24">
        <f t="shared" si="17"/>
        <v>25.595449697831491</v>
      </c>
      <c r="P63" s="24">
        <f t="shared" si="18"/>
        <v>53.6082474226804</v>
      </c>
      <c r="Q63" t="s">
        <v>168</v>
      </c>
      <c r="R63" t="s">
        <v>174</v>
      </c>
      <c r="S63" s="48" t="s">
        <v>300</v>
      </c>
      <c r="T63" s="35">
        <v>100</v>
      </c>
      <c r="U63" s="35">
        <f t="shared" si="19"/>
        <v>25.925925925925924</v>
      </c>
      <c r="V63" s="35">
        <f t="shared" si="20"/>
        <v>81.308411214953281</v>
      </c>
      <c r="W63" s="35">
        <f t="shared" si="21"/>
        <v>88.974641675854457</v>
      </c>
      <c r="X63" s="35">
        <f t="shared" si="22"/>
        <v>29.716947109192265</v>
      </c>
      <c r="Y63" s="35">
        <f t="shared" si="23"/>
        <v>85.099432398219605</v>
      </c>
      <c r="Z63" s="35">
        <f t="shared" si="24"/>
        <v>92.765662859120795</v>
      </c>
      <c r="AA63" s="35">
        <f t="shared" si="25"/>
        <v>-3.7910211832663414</v>
      </c>
      <c r="AB63" s="35">
        <f t="shared" si="26"/>
        <v>-3.7910211832663236</v>
      </c>
      <c r="AC63" s="35">
        <f t="shared" si="27"/>
        <v>-3.7910211832663379</v>
      </c>
      <c r="AF63">
        <v>1.86</v>
      </c>
      <c r="AG63">
        <v>2.0099999999999998</v>
      </c>
      <c r="AJ63" t="s">
        <v>206</v>
      </c>
    </row>
    <row r="64" spans="1:36" ht="15" x14ac:dyDescent="0.25">
      <c r="A64">
        <v>1.35</v>
      </c>
      <c r="B64">
        <v>5.35</v>
      </c>
      <c r="C64">
        <v>9.07</v>
      </c>
      <c r="D64" s="20">
        <f t="shared" si="3"/>
        <v>3.7910211832663299E-2</v>
      </c>
      <c r="E64" s="17">
        <f>IF(OR($A64="",$B64="",$C64=""),"",A64*'MPTO_working_3-way'!$I63)</f>
        <v>1.4011787859740956</v>
      </c>
      <c r="F64" s="21">
        <f>IF(OR($A64="",$B64="",$C64=""),"",B64*'MPTO_working_3-way'!$I63)</f>
        <v>5.5528196333047486</v>
      </c>
      <c r="G64" s="22">
        <f>IF(OR($A64="",$B64="",$C64=""),"",C64*'MPTO_working_3-way'!$I63)</f>
        <v>9.4138456213222561</v>
      </c>
      <c r="H64" s="17">
        <f>IF(OR($A64="",$B64="",$C64=""),"",'MPTO_working_3-way'!E63)</f>
        <v>1.373430162783827</v>
      </c>
      <c r="I64" s="21">
        <f>IF(OR($A64="",$B64="",$C64=""),"",'MPTO_working_3-way'!F63)</f>
        <v>5.7379210118517969</v>
      </c>
      <c r="J64" s="22">
        <f>IF(OR($A64="",$B64="",$C64=""),"",'MPTO_working_3-way'!G63)</f>
        <v>10.24413348050401</v>
      </c>
      <c r="K64" s="17">
        <f>IF(OR($A64="",$B64="",$C64=""),"",'OddsRatio_working_3-way'!H63)</f>
        <v>1.3815882981657424</v>
      </c>
      <c r="L64" s="21">
        <f>IF(OR($A64="",$B64="",$C64=""),"",'OddsRatio_working_3-way'!I63)</f>
        <v>5.742597420059937</v>
      </c>
      <c r="M64" s="22">
        <f>IF(OR($A64="",$B64="",$C64=""),"",'OddsRatio_working_3-way'!J63)</f>
        <v>9.7983359034215383</v>
      </c>
      <c r="N64" s="23">
        <f t="shared" si="16"/>
        <v>71.368479883514851</v>
      </c>
      <c r="O64" s="24">
        <f t="shared" si="17"/>
        <v>18.008868755653282</v>
      </c>
      <c r="P64" s="24">
        <f t="shared" si="18"/>
        <v>10.62265136083187</v>
      </c>
      <c r="Q64" t="s">
        <v>164</v>
      </c>
      <c r="R64" t="s">
        <v>197</v>
      </c>
      <c r="S64" s="48" t="s">
        <v>300</v>
      </c>
      <c r="T64" s="35">
        <v>100</v>
      </c>
      <c r="U64" s="35">
        <f t="shared" si="19"/>
        <v>53.703703703703695</v>
      </c>
      <c r="V64" s="35">
        <f t="shared" si="20"/>
        <v>70.845481049562679</v>
      </c>
      <c r="W64" s="35">
        <f t="shared" si="21"/>
        <v>71.509971509971507</v>
      </c>
      <c r="X64" s="35">
        <f t="shared" si="22"/>
        <v>57.644547440465807</v>
      </c>
      <c r="Y64" s="35">
        <f t="shared" si="23"/>
        <v>74.786324786324784</v>
      </c>
      <c r="Z64" s="35">
        <f t="shared" si="24"/>
        <v>75.450815246733612</v>
      </c>
      <c r="AA64" s="35">
        <f t="shared" si="25"/>
        <v>-3.9408437367621119</v>
      </c>
      <c r="AB64" s="35">
        <f t="shared" si="26"/>
        <v>-3.9408437367621048</v>
      </c>
      <c r="AC64" s="35">
        <f t="shared" si="27"/>
        <v>-3.9408437367621048</v>
      </c>
      <c r="AF64">
        <v>1.57</v>
      </c>
      <c r="AG64">
        <v>2.5</v>
      </c>
      <c r="AJ64" t="s">
        <v>206</v>
      </c>
    </row>
    <row r="65" spans="1:36" ht="15" x14ac:dyDescent="0.25">
      <c r="A65">
        <v>2.16</v>
      </c>
      <c r="B65">
        <v>3.43</v>
      </c>
      <c r="C65">
        <v>3.51</v>
      </c>
      <c r="D65" s="20">
        <f t="shared" si="3"/>
        <v>3.9408437367620897E-2</v>
      </c>
      <c r="E65" s="17">
        <f>IF(OR($A65="",$B65="",$C65=""),"",A65*'MPTO_working_3-way'!$I64)</f>
        <v>2.2451222247140614</v>
      </c>
      <c r="F65" s="21">
        <f>IF(OR($A65="",$B65="",$C65=""),"",B65*'MPTO_working_3-way'!$I64)</f>
        <v>3.5651709401709399</v>
      </c>
      <c r="G65" s="22">
        <f>IF(OR($A65="",$B65="",$C65=""),"",C65*'MPTO_working_3-way'!$I64)</f>
        <v>3.6483236151603493</v>
      </c>
      <c r="H65" s="17">
        <f>IF(OR($A65="",$B65="",$C65=""),"",'MPTO_working_3-way'!E64)</f>
        <v>2.2230777753157547</v>
      </c>
      <c r="I65" s="21">
        <f>IF(OR($A65="",$B65="",$C65=""),"",'MPTO_working_3-way'!F64)</f>
        <v>3.5918373435565432</v>
      </c>
      <c r="J65" s="22">
        <f>IF(OR($A65="",$B65="",$C65=""),"",'MPTO_working_3-way'!G64)</f>
        <v>3.6796613536684131</v>
      </c>
      <c r="K65" s="17">
        <f>IF(OR($A65="",$B65="",$C65=""),"",'OddsRatio_working_3-way'!H64)</f>
        <v>2.2321637649590982</v>
      </c>
      <c r="L65" s="21">
        <f>IF(OR($A65="",$B65="",$C65=""),"",'OddsRatio_working_3-way'!I64)</f>
        <v>3.5811706455608712</v>
      </c>
      <c r="M65" s="22">
        <f>IF(OR($A65="",$B65="",$C65=""),"",'OddsRatio_working_3-way'!J64)</f>
        <v>3.6661474569373591</v>
      </c>
      <c r="N65" s="23">
        <f t="shared" si="16"/>
        <v>44.541004894615924</v>
      </c>
      <c r="O65" s="24">
        <f t="shared" si="17"/>
        <v>28.049145939466591</v>
      </c>
      <c r="P65" s="24">
        <f t="shared" si="18"/>
        <v>27.409849165917493</v>
      </c>
      <c r="Q65" t="s">
        <v>176</v>
      </c>
      <c r="R65" t="s">
        <v>181</v>
      </c>
      <c r="S65" s="48" t="s">
        <v>300</v>
      </c>
      <c r="T65" s="35">
        <v>100</v>
      </c>
      <c r="U65" s="35">
        <f t="shared" si="19"/>
        <v>42.857142857142854</v>
      </c>
      <c r="V65" s="35">
        <f t="shared" si="20"/>
        <v>70.930232558139537</v>
      </c>
      <c r="W65" s="35">
        <f t="shared" si="21"/>
        <v>81.818181818181827</v>
      </c>
      <c r="X65" s="35">
        <f t="shared" si="22"/>
        <v>47.25158562367865</v>
      </c>
      <c r="Y65" s="35">
        <f t="shared" si="23"/>
        <v>75.324675324675326</v>
      </c>
      <c r="Z65" s="35">
        <f t="shared" si="24"/>
        <v>86.212624584717616</v>
      </c>
      <c r="AA65" s="35">
        <f t="shared" si="25"/>
        <v>-4.3944427665357964</v>
      </c>
      <c r="AB65" s="35">
        <f t="shared" si="26"/>
        <v>-4.3944427665357892</v>
      </c>
      <c r="AC65" s="35">
        <f t="shared" si="27"/>
        <v>-4.3944427665357892</v>
      </c>
      <c r="AF65">
        <v>2.15</v>
      </c>
      <c r="AG65">
        <v>1.73</v>
      </c>
      <c r="AJ65" t="s">
        <v>207</v>
      </c>
    </row>
    <row r="66" spans="1:36" ht="15" x14ac:dyDescent="0.25">
      <c r="A66">
        <v>1.75</v>
      </c>
      <c r="B66">
        <v>3.44</v>
      </c>
      <c r="C66">
        <v>5.5</v>
      </c>
      <c r="D66" s="20">
        <f t="shared" si="3"/>
        <v>4.3944427665357999E-2</v>
      </c>
      <c r="E66" s="17">
        <f>IF(OR($A66="",$B66="",$C66=""),"",A66*'MPTO_working_3-way'!$I65)</f>
        <v>1.8269027484143765</v>
      </c>
      <c r="F66" s="21">
        <f>IF(OR($A66="",$B66="",$C66=""),"",B66*'MPTO_working_3-way'!$I65)</f>
        <v>3.5911688311688317</v>
      </c>
      <c r="G66" s="22">
        <f>IF(OR($A66="",$B66="",$C66=""),"",C66*'MPTO_working_3-way'!$I65)</f>
        <v>5.7416943521594686</v>
      </c>
      <c r="H66" s="17">
        <f>IF(OR($A66="",$B66="",$C66=""),"",'MPTO_working_3-way'!E65)</f>
        <v>1.7960401410360727</v>
      </c>
      <c r="I66" s="21">
        <f>IF(OR($A66="",$B66="",$C66=""),"",'MPTO_working_3-way'!F65)</f>
        <v>3.622538293216631</v>
      </c>
      <c r="J66" s="22">
        <f>IF(OR($A66="",$B66="",$C66=""),"",'MPTO_working_3-way'!G65)</f>
        <v>5.9819331526648609</v>
      </c>
      <c r="K66" s="17">
        <f>IF(OR($A66="",$B66="",$C66=""),"",'OddsRatio_working_3-way'!H65)</f>
        <v>1.8075571076166106</v>
      </c>
      <c r="L66" s="21">
        <f>IF(OR($A66="",$B66="",$C66=""),"",'OddsRatio_working_3-way'!I65)</f>
        <v>3.6272524567793738</v>
      </c>
      <c r="M66" s="22">
        <f>IF(OR($A66="",$B66="",$C66=""),"",'OddsRatio_working_3-way'!J65)</f>
        <v>5.8453426456996658</v>
      </c>
      <c r="N66" s="23">
        <f t="shared" si="16"/>
        <v>54.737451178938223</v>
      </c>
      <c r="O66" s="24">
        <f t="shared" si="17"/>
        <v>27.846087082308692</v>
      </c>
      <c r="P66" s="24">
        <f t="shared" si="18"/>
        <v>17.416461738753071</v>
      </c>
      <c r="Q66" t="s">
        <v>186</v>
      </c>
      <c r="R66" t="s">
        <v>195</v>
      </c>
      <c r="S66" s="48" t="s">
        <v>300</v>
      </c>
      <c r="T66" s="35">
        <v>100</v>
      </c>
      <c r="U66" s="35">
        <f t="shared" si="19"/>
        <v>32.432432432432435</v>
      </c>
      <c r="V66" s="35">
        <f t="shared" si="20"/>
        <v>75.369458128078819</v>
      </c>
      <c r="W66" s="35">
        <f t="shared" si="21"/>
        <v>87.81973203410476</v>
      </c>
      <c r="X66" s="35">
        <f t="shared" si="22"/>
        <v>36.810809837816436</v>
      </c>
      <c r="Y66" s="35">
        <f t="shared" si="23"/>
        <v>79.747835533462819</v>
      </c>
      <c r="Z66" s="35">
        <f t="shared" si="24"/>
        <v>92.198109439488746</v>
      </c>
      <c r="AA66" s="35">
        <f t="shared" si="25"/>
        <v>-4.3783774053840006</v>
      </c>
      <c r="AB66" s="35">
        <f t="shared" si="26"/>
        <v>-4.3783774053840006</v>
      </c>
      <c r="AC66" s="35">
        <f t="shared" si="27"/>
        <v>-4.3783774053839863</v>
      </c>
      <c r="AF66">
        <v>2.4300000000000002</v>
      </c>
      <c r="AG66">
        <v>1.58</v>
      </c>
      <c r="AJ66" t="s">
        <v>207</v>
      </c>
    </row>
    <row r="67" spans="1:36" ht="15" x14ac:dyDescent="0.25">
      <c r="A67">
        <v>1.48</v>
      </c>
      <c r="B67">
        <v>4.0599999999999996</v>
      </c>
      <c r="C67">
        <v>8.2100000000000009</v>
      </c>
      <c r="D67" s="20">
        <f t="shared" si="3"/>
        <v>4.3783774053840041E-2</v>
      </c>
      <c r="E67" s="17">
        <f>IF(OR($A67="",$B67="",$C67=""),"",A67*'MPTO_working_3-way'!$I66)</f>
        <v>1.5447999855996832</v>
      </c>
      <c r="F67" s="21">
        <f>IF(OR($A67="",$B67="",$C67=""),"",B67*'MPTO_working_3-way'!$I66)</f>
        <v>4.23776212265859</v>
      </c>
      <c r="G67" s="22">
        <f>IF(OR($A67="",$B67="",$C67=""),"",C67*'MPTO_working_3-way'!$I66)</f>
        <v>8.5694647849820278</v>
      </c>
      <c r="H67" s="17">
        <f>IF(OR($A67="",$B67="",$C67=""),"",'MPTO_working_3-way'!E66)</f>
        <v>1.5126737456449368</v>
      </c>
      <c r="I67" s="21">
        <f>IF(OR($A67="",$B67="",$C67=""),"",'MPTO_working_3-way'!F66)</f>
        <v>4.3157240917883728</v>
      </c>
      <c r="J67" s="22">
        <f>IF(OR($A67="",$B67="",$C67=""),"",'MPTO_working_3-way'!G66)</f>
        <v>9.3276544315400685</v>
      </c>
      <c r="K67" s="17">
        <f>IF(OR($A67="",$B67="",$C67=""),"",'OddsRatio_working_3-way'!H66)</f>
        <v>1.5232547683879478</v>
      </c>
      <c r="L67" s="21">
        <f>IF(OR($A67="",$B67="",$C67=""),"",'OddsRatio_working_3-way'!I66)</f>
        <v>4.3357491484731652</v>
      </c>
      <c r="M67" s="22">
        <f>IF(OR($A67="",$B67="",$C67=""),"",'OddsRatio_working_3-way'!J66)</f>
        <v>8.859722666827297</v>
      </c>
      <c r="N67" s="23">
        <f t="shared" si="16"/>
        <v>64.73329941233817</v>
      </c>
      <c r="O67" s="24">
        <f t="shared" si="17"/>
        <v>23.597360376911457</v>
      </c>
      <c r="P67" s="24">
        <f t="shared" si="18"/>
        <v>11.669340210750365</v>
      </c>
      <c r="Q67" t="s">
        <v>177</v>
      </c>
      <c r="R67" t="s">
        <v>201</v>
      </c>
      <c r="S67" s="48" t="s">
        <v>300</v>
      </c>
      <c r="T67" s="35">
        <v>100</v>
      </c>
      <c r="U67" s="35">
        <f t="shared" si="19"/>
        <v>42.528735632183903</v>
      </c>
      <c r="V67" s="35">
        <f t="shared" si="20"/>
        <v>70.326409495548958</v>
      </c>
      <c r="W67" s="35">
        <f t="shared" si="21"/>
        <v>83.022071307300521</v>
      </c>
      <c r="X67" s="35">
        <f t="shared" si="22"/>
        <v>46.651519197150527</v>
      </c>
      <c r="Y67" s="35">
        <f t="shared" si="23"/>
        <v>74.449193060515583</v>
      </c>
      <c r="Z67" s="35">
        <f t="shared" si="24"/>
        <v>87.144854872267132</v>
      </c>
      <c r="AA67" s="35">
        <f t="shared" si="25"/>
        <v>-4.1227835649666247</v>
      </c>
      <c r="AB67" s="35">
        <f t="shared" si="26"/>
        <v>-4.1227835649666247</v>
      </c>
      <c r="AC67" s="35">
        <f t="shared" si="27"/>
        <v>-4.1227835649666105</v>
      </c>
      <c r="AF67">
        <v>1.95</v>
      </c>
      <c r="AG67">
        <v>1.9</v>
      </c>
      <c r="AJ67" t="s">
        <v>207</v>
      </c>
    </row>
    <row r="68" spans="1:36" ht="15" x14ac:dyDescent="0.25">
      <c r="A68">
        <v>1.74</v>
      </c>
      <c r="B68">
        <v>3.37</v>
      </c>
      <c r="C68">
        <v>5.89</v>
      </c>
      <c r="D68" s="20">
        <f t="shared" ref="D68:D113" si="28">IF(OR($A68="",$B68="",$C68=""),"",(1/A68)+(1/B68)+(1/C68)-1)</f>
        <v>4.1227835649666256E-2</v>
      </c>
      <c r="E68" s="17">
        <f>IF(OR($A68="",$B68="",$C68=""),"",A68*'MPTO_working_3-way'!$I67)</f>
        <v>1.8117364340304192</v>
      </c>
      <c r="F68" s="21">
        <f>IF(OR($A68="",$B68="",$C68=""),"",B68*'MPTO_working_3-way'!$I67)</f>
        <v>3.5089378061393752</v>
      </c>
      <c r="G68" s="22">
        <f>IF(OR($A68="",$B68="",$C68=""),"",C68*'MPTO_working_3-way'!$I67)</f>
        <v>6.1328319519765335</v>
      </c>
      <c r="H68" s="17">
        <f>IF(OR($A68="",$B68="",$C68=""),"",'MPTO_working_3-way'!E67)</f>
        <v>1.7826264208807991</v>
      </c>
      <c r="I68" s="21">
        <f>IF(OR($A68="",$B68="",$C68=""),"",'MPTO_working_3-way'!F67)</f>
        <v>3.5336526488988667</v>
      </c>
      <c r="J68" s="22">
        <f>IF(OR($A68="",$B68="",$C68=""),"",'MPTO_working_3-way'!G67)</f>
        <v>6.40874973604424</v>
      </c>
      <c r="K68" s="17">
        <f>IF(OR($A68="",$B68="",$C68=""),"",'OddsRatio_working_3-way'!H67)</f>
        <v>1.7936540407508315</v>
      </c>
      <c r="L68" s="21">
        <f>IF(OR($A68="",$B68="",$C68=""),"",'OddsRatio_working_3-way'!I67)</f>
        <v>3.541837941323609</v>
      </c>
      <c r="M68" s="22">
        <f>IF(OR($A68="",$B68="",$C68=""),"",'OddsRatio_working_3-way'!J67)</f>
        <v>6.244551701718331</v>
      </c>
      <c r="N68" s="23">
        <f t="shared" si="16"/>
        <v>55.195666500749411</v>
      </c>
      <c r="O68" s="24">
        <f t="shared" si="17"/>
        <v>28.498652733324619</v>
      </c>
      <c r="P68" s="24">
        <f t="shared" si="18"/>
        <v>16.305680765925974</v>
      </c>
      <c r="Q68" t="s">
        <v>178</v>
      </c>
      <c r="R68" t="s">
        <v>204</v>
      </c>
      <c r="S68" s="48" t="s">
        <v>300</v>
      </c>
      <c r="T68" s="35">
        <v>100</v>
      </c>
      <c r="U68" s="35">
        <f t="shared" si="19"/>
        <v>53.271028037383175</v>
      </c>
      <c r="V68" s="35">
        <f t="shared" si="20"/>
        <v>72.14484679665739</v>
      </c>
      <c r="W68" s="35">
        <f t="shared" si="21"/>
        <v>71.910112359550567</v>
      </c>
      <c r="X68" s="35">
        <f t="shared" si="22"/>
        <v>55.945040843792057</v>
      </c>
      <c r="Y68" s="35">
        <f t="shared" si="23"/>
        <v>74.818859603066272</v>
      </c>
      <c r="Z68" s="35">
        <f t="shared" si="24"/>
        <v>74.584125165959449</v>
      </c>
      <c r="AA68" s="35">
        <f t="shared" si="25"/>
        <v>-2.6740128064088822</v>
      </c>
      <c r="AB68" s="35">
        <f t="shared" si="26"/>
        <v>-2.6740128064088822</v>
      </c>
      <c r="AC68" s="35">
        <f t="shared" si="27"/>
        <v>-2.6740128064088822</v>
      </c>
      <c r="AF68">
        <v>2.34</v>
      </c>
      <c r="AG68">
        <v>1.63</v>
      </c>
      <c r="AJ68" t="s">
        <v>207</v>
      </c>
    </row>
    <row r="69" spans="1:36" ht="15" x14ac:dyDescent="0.25">
      <c r="A69">
        <v>2.14</v>
      </c>
      <c r="B69">
        <v>3.59</v>
      </c>
      <c r="C69">
        <v>3.56</v>
      </c>
      <c r="D69" s="20">
        <f t="shared" si="28"/>
        <v>2.6740128064088875E-2</v>
      </c>
      <c r="E69" s="17">
        <f>IF(OR($A69="",$B69="",$C69=""),"",A69*'MPTO_working_3-way'!$I68)</f>
        <v>2.1972238740571504</v>
      </c>
      <c r="F69" s="21">
        <f>IF(OR($A69="",$B69="",$C69=""),"",B69*'MPTO_working_3-way'!$I68)</f>
        <v>3.6859970597500791</v>
      </c>
      <c r="G69" s="22">
        <f>IF(OR($A69="",$B69="",$C69=""),"",C69*'MPTO_working_3-way'!$I68)</f>
        <v>3.6551948559081566</v>
      </c>
      <c r="H69" s="17">
        <f>IF(OR($A69="",$B69="",$C69=""),"",'MPTO_working_3-way'!E68)</f>
        <v>2.181613457919116</v>
      </c>
      <c r="I69" s="21">
        <f>IF(OR($A69="",$B69="",$C69=""),"",'MPTO_working_3-way'!F68)</f>
        <v>3.7086739309820138</v>
      </c>
      <c r="J69" s="22">
        <f>IF(OR($A69="",$B69="",$C69=""),"",'MPTO_working_3-way'!G68)</f>
        <v>3.6766665818264337</v>
      </c>
      <c r="K69" s="17">
        <f>IF(OR($A69="",$B69="",$C69=""),"",'OddsRatio_working_3-way'!H68)</f>
        <v>2.1880399831200283</v>
      </c>
      <c r="L69" s="21">
        <f>IF(OR($A69="",$B69="",$C69=""),"",'OddsRatio_working_3-way'!I68)</f>
        <v>3.6991434704218182</v>
      </c>
      <c r="M69" s="22">
        <f>IF(OR($A69="",$B69="",$C69=""),"",'OddsRatio_working_3-way'!J68)</f>
        <v>3.6678792603397112</v>
      </c>
      <c r="N69" s="23">
        <f t="shared" ref="N69:N113" si="29">(1/E69)* 100</f>
        <v>45.511975898637523</v>
      </c>
      <c r="O69" s="24">
        <f t="shared" ref="O69:O113" si="30">(1/F69)* 100</f>
        <v>27.129701510608445</v>
      </c>
      <c r="P69" s="24">
        <f t="shared" ref="P69:P113" si="31">(1/G69)* 100</f>
        <v>27.358322590754021</v>
      </c>
      <c r="Q69" t="s">
        <v>243</v>
      </c>
      <c r="R69" t="s">
        <v>244</v>
      </c>
      <c r="S69" s="48" t="s">
        <v>300</v>
      </c>
      <c r="T69" s="35">
        <v>100</v>
      </c>
      <c r="U69" s="35">
        <f t="shared" ref="U69:U113" si="32">(1/A70)*((T69*A70)-T69)</f>
        <v>68.35443037974683</v>
      </c>
      <c r="V69" s="35">
        <f t="shared" ref="V69:V113" si="33">(1/B70)*((T69*B70)-T69)</f>
        <v>73.118279569892465</v>
      </c>
      <c r="W69" s="35">
        <f t="shared" ref="W69:W113" si="34">(1/C70)*((T69*C70)-T69)</f>
        <v>55.752212389380524</v>
      </c>
      <c r="X69" s="35">
        <f t="shared" ref="X69:X113" si="35">((1/B70)+(1/C70))*T69</f>
        <v>71.129508040726989</v>
      </c>
      <c r="Y69" s="35">
        <f t="shared" ref="Y69:Y113" si="36">((1/A70)+(1/C70))*T69</f>
        <v>75.893357230872624</v>
      </c>
      <c r="Z69" s="35">
        <f t="shared" ref="Z69:Z113" si="37">((1/A70)+(1/B70))*T69</f>
        <v>58.527290050360683</v>
      </c>
      <c r="AA69" s="35">
        <f t="shared" ref="AA69:AA113" si="38">U69-X69</f>
        <v>-2.7750776609801591</v>
      </c>
      <c r="AB69" s="35">
        <f t="shared" ref="AB69:AB113" si="39">V69-Y69</f>
        <v>-2.7750776609801591</v>
      </c>
      <c r="AC69" s="35">
        <f t="shared" ref="AC69:AC113" si="40">W69-Z69</f>
        <v>-2.7750776609801591</v>
      </c>
      <c r="AF69">
        <v>1.88</v>
      </c>
      <c r="AG69">
        <v>2.0099999999999998</v>
      </c>
      <c r="AJ69" t="s">
        <v>305</v>
      </c>
    </row>
    <row r="70" spans="1:36" ht="15" x14ac:dyDescent="0.25">
      <c r="A70">
        <v>3.16</v>
      </c>
      <c r="B70">
        <v>3.72</v>
      </c>
      <c r="C70">
        <v>2.2599999999999998</v>
      </c>
      <c r="D70" s="20">
        <f t="shared" si="28"/>
        <v>2.775077660980152E-2</v>
      </c>
      <c r="E70" s="17">
        <f>IF(OR($A70="",$B70="",$C70=""),"",A70*'MPTO_working_3-way'!$I69)</f>
        <v>3.2476924540869732</v>
      </c>
      <c r="F70" s="21">
        <f>IF(OR($A70="",$B70="",$C70=""),"",B70*'MPTO_working_3-way'!$I69)</f>
        <v>3.8232328889884619</v>
      </c>
      <c r="G70" s="22">
        <f>IF(OR($A70="",$B70="",$C70=""),"",C70*'MPTO_working_3-way'!$I69)</f>
        <v>2.3227167551381513</v>
      </c>
      <c r="H70" s="17">
        <f>IF(OR($A70="",$B70="",$C70=""),"",'MPTO_working_3-way'!E69)</f>
        <v>3.2551507183036743</v>
      </c>
      <c r="I70" s="21">
        <f>IF(OR($A70="",$B70="",$C70=""),"",'MPTO_working_3-way'!F69)</f>
        <v>3.8525706666501671</v>
      </c>
      <c r="J70" s="22">
        <f>IF(OR($A70="",$B70="",$C70=""),"",'MPTO_working_3-way'!G69)</f>
        <v>2.3082554302041403</v>
      </c>
      <c r="K70" s="17">
        <f>IF(OR($A70="",$B70="",$C70=""),"",'OddsRatio_working_3-way'!H69)</f>
        <v>3.2534385801051173</v>
      </c>
      <c r="L70" s="21">
        <f>IF(OR($A70="",$B70="",$C70=""),"",'OddsRatio_working_3-way'!I69)</f>
        <v>3.8376633971694072</v>
      </c>
      <c r="M70" s="22">
        <f>IF(OR($A70="",$B70="",$C70=""),"",'OddsRatio_working_3-way'!J69)</f>
        <v>2.3145058383946515</v>
      </c>
      <c r="N70" s="23">
        <f t="shared" si="29"/>
        <v>30.791092880164079</v>
      </c>
      <c r="O70" s="24">
        <f t="shared" si="30"/>
        <v>26.155874597128626</v>
      </c>
      <c r="P70" s="24">
        <f t="shared" si="31"/>
        <v>43.053032522707305</v>
      </c>
      <c r="Q70" t="s">
        <v>245</v>
      </c>
      <c r="R70" t="s">
        <v>246</v>
      </c>
      <c r="S70" s="48" t="s">
        <v>300</v>
      </c>
      <c r="T70" s="35">
        <v>100</v>
      </c>
      <c r="U70" s="35">
        <f t="shared" si="32"/>
        <v>57.081545064377686</v>
      </c>
      <c r="V70" s="35">
        <f t="shared" si="33"/>
        <v>72.972972972972968</v>
      </c>
      <c r="W70" s="35">
        <f t="shared" si="34"/>
        <v>67.21311475409837</v>
      </c>
      <c r="X70" s="35">
        <f t="shared" si="35"/>
        <v>59.813912272928668</v>
      </c>
      <c r="Y70" s="35">
        <f t="shared" si="36"/>
        <v>75.705340181523965</v>
      </c>
      <c r="Z70" s="35">
        <f t="shared" si="37"/>
        <v>69.945481962649339</v>
      </c>
      <c r="AA70" s="35">
        <f t="shared" si="38"/>
        <v>-2.7323672085509827</v>
      </c>
      <c r="AB70" s="35">
        <f t="shared" si="39"/>
        <v>-2.7323672085509969</v>
      </c>
      <c r="AC70" s="35">
        <f t="shared" si="40"/>
        <v>-2.7323672085509685</v>
      </c>
      <c r="AF70">
        <v>1.85</v>
      </c>
      <c r="AG70">
        <v>2.04</v>
      </c>
      <c r="AJ70" t="s">
        <v>305</v>
      </c>
    </row>
    <row r="71" spans="1:36" ht="15" x14ac:dyDescent="0.25">
      <c r="A71">
        <v>2.33</v>
      </c>
      <c r="B71">
        <v>3.7</v>
      </c>
      <c r="C71">
        <v>3.05</v>
      </c>
      <c r="D71" s="20">
        <f t="shared" si="28"/>
        <v>2.7323672085509898E-2</v>
      </c>
      <c r="E71" s="17">
        <f>IF(OR($A71="",$B71="",$C71=""),"",A71*'MPTO_working_3-way'!$I70)</f>
        <v>2.3936641559592382</v>
      </c>
      <c r="F71" s="21">
        <f>IF(OR($A71="",$B71="",$C71=""),"",B71*'MPTO_working_3-way'!$I70)</f>
        <v>3.801097586716387</v>
      </c>
      <c r="G71" s="22">
        <f>IF(OR($A71="",$B71="",$C71=""),"",C71*'MPTO_working_3-way'!$I70)</f>
        <v>3.1333371998608048</v>
      </c>
      <c r="H71" s="17">
        <f>IF(OR($A71="",$B71="",$C71=""),"",'MPTO_working_3-way'!E70)</f>
        <v>2.3805178873479589</v>
      </c>
      <c r="I71" s="21">
        <f>IF(OR($A71="",$B71="",$C71=""),"",'MPTO_working_3-way'!F70)</f>
        <v>3.8290354132435009</v>
      </c>
      <c r="J71" s="22">
        <f>IF(OR($A71="",$B71="",$C71=""),"",'MPTO_working_3-way'!G70)</f>
        <v>3.1371470159537549</v>
      </c>
      <c r="K71" s="17">
        <f>IF(OR($A71="",$B71="",$C71=""),"",'OddsRatio_working_3-way'!H70)</f>
        <v>2.3863614758561544</v>
      </c>
      <c r="L71" s="21">
        <f>IF(OR($A71="",$B71="",$C71=""),"",'OddsRatio_working_3-way'!I70)</f>
        <v>3.8144180336929461</v>
      </c>
      <c r="M71" s="22">
        <f>IF(OR($A71="",$B71="",$C71=""),"",'OddsRatio_working_3-way'!J70)</f>
        <v>3.1368729515076059</v>
      </c>
      <c r="N71" s="23">
        <f t="shared" si="29"/>
        <v>41.776955113373432</v>
      </c>
      <c r="O71" s="24">
        <f t="shared" si="30"/>
        <v>26.308190652475698</v>
      </c>
      <c r="P71" s="24">
        <f t="shared" si="31"/>
        <v>31.914854234150859</v>
      </c>
      <c r="Q71" t="s">
        <v>247</v>
      </c>
      <c r="R71" t="s">
        <v>248</v>
      </c>
      <c r="S71" s="48" t="s">
        <v>300</v>
      </c>
      <c r="T71" s="35">
        <v>100</v>
      </c>
      <c r="U71" s="35">
        <f t="shared" si="32"/>
        <v>41.520467836257311</v>
      </c>
      <c r="V71" s="35">
        <f t="shared" si="33"/>
        <v>75.429975429975428</v>
      </c>
      <c r="W71" s="35">
        <f t="shared" si="34"/>
        <v>79.797979797979792</v>
      </c>
      <c r="X71" s="35">
        <f t="shared" si="35"/>
        <v>44.772044772044772</v>
      </c>
      <c r="Y71" s="35">
        <f t="shared" si="36"/>
        <v>78.681552365762883</v>
      </c>
      <c r="Z71" s="35">
        <f t="shared" si="37"/>
        <v>83.049556733767261</v>
      </c>
      <c r="AA71" s="35">
        <f t="shared" si="38"/>
        <v>-3.2515769357874618</v>
      </c>
      <c r="AB71" s="35">
        <f t="shared" si="39"/>
        <v>-3.2515769357874547</v>
      </c>
      <c r="AC71" s="35">
        <f t="shared" si="40"/>
        <v>-3.2515769357874689</v>
      </c>
      <c r="AF71">
        <v>1.81</v>
      </c>
      <c r="AG71">
        <v>2.08</v>
      </c>
      <c r="AJ71" t="s">
        <v>305</v>
      </c>
    </row>
    <row r="72" spans="1:36" ht="15" x14ac:dyDescent="0.25">
      <c r="A72">
        <v>1.71</v>
      </c>
      <c r="B72">
        <v>4.07</v>
      </c>
      <c r="C72">
        <v>4.95</v>
      </c>
      <c r="D72" s="20">
        <f t="shared" si="28"/>
        <v>3.2515769357874591E-2</v>
      </c>
      <c r="E72" s="17">
        <f>IF(OR($A72="",$B72="",$C72=""),"",A72*'MPTO_working_3-way'!$I71)</f>
        <v>1.7656019656019655</v>
      </c>
      <c r="F72" s="21">
        <f>IF(OR($A72="",$B72="",$C72=""),"",B72*'MPTO_working_3-way'!$I71)</f>
        <v>4.2023391812865496</v>
      </c>
      <c r="G72" s="22">
        <f>IF(OR($A72="",$B72="",$C72=""),"",C72*'MPTO_working_3-way'!$I71)</f>
        <v>5.1109530583214795</v>
      </c>
      <c r="H72" s="17">
        <f>IF(OR($A72="",$B72="",$C72=""),"",'MPTO_working_3-way'!E71)</f>
        <v>1.742291612774018</v>
      </c>
      <c r="I72" s="21">
        <f>IF(OR($A72="",$B72="",$C72=""),"",'MPTO_working_3-way'!F71)</f>
        <v>4.2578257234333261</v>
      </c>
      <c r="J72" s="22">
        <f>IF(OR($A72="",$B72="",$C72=""),"",'MPTO_working_3-way'!G71)</f>
        <v>5.2306285542500692</v>
      </c>
      <c r="K72" s="17">
        <f>IF(OR($A72="",$B72="",$C72=""),"",'OddsRatio_working_3-way'!H71)</f>
        <v>1.7505708729189968</v>
      </c>
      <c r="L72" s="21">
        <f>IF(OR($A72="",$B72="",$C72=""),"",'OddsRatio_working_3-way'!I71)</f>
        <v>4.2454261688187618</v>
      </c>
      <c r="M72" s="22">
        <f>IF(OR($A72="",$B72="",$C72=""),"",'OddsRatio_working_3-way'!J71)</f>
        <v>5.1757111944085041</v>
      </c>
      <c r="N72" s="23">
        <f t="shared" si="29"/>
        <v>56.637907041469525</v>
      </c>
      <c r="O72" s="24">
        <f t="shared" si="30"/>
        <v>23.796270526022823</v>
      </c>
      <c r="P72" s="24">
        <f t="shared" si="31"/>
        <v>19.565822432507655</v>
      </c>
      <c r="Q72" t="s">
        <v>249</v>
      </c>
      <c r="R72" t="s">
        <v>250</v>
      </c>
      <c r="S72" s="48" t="s">
        <v>300</v>
      </c>
      <c r="T72" s="35">
        <v>100</v>
      </c>
      <c r="U72" s="35">
        <f t="shared" si="32"/>
        <v>65.156794425087099</v>
      </c>
      <c r="V72" s="35">
        <f t="shared" si="33"/>
        <v>70.674486803519059</v>
      </c>
      <c r="W72" s="35">
        <f t="shared" si="34"/>
        <v>61.977186311787079</v>
      </c>
      <c r="X72" s="35">
        <f t="shared" si="35"/>
        <v>67.348326884693861</v>
      </c>
      <c r="Y72" s="35">
        <f t="shared" si="36"/>
        <v>72.866019263125821</v>
      </c>
      <c r="Z72" s="35">
        <f t="shared" si="37"/>
        <v>64.168718771393827</v>
      </c>
      <c r="AA72" s="35">
        <f t="shared" si="38"/>
        <v>-2.191532459606762</v>
      </c>
      <c r="AB72" s="35">
        <f t="shared" si="39"/>
        <v>-2.191532459606762</v>
      </c>
      <c r="AC72" s="35">
        <f t="shared" si="40"/>
        <v>-2.1915324596067478</v>
      </c>
      <c r="AF72">
        <v>1.92</v>
      </c>
      <c r="AG72">
        <v>1.97</v>
      </c>
      <c r="AJ72" t="s">
        <v>305</v>
      </c>
    </row>
    <row r="73" spans="1:36" ht="15" x14ac:dyDescent="0.25">
      <c r="A73">
        <v>2.87</v>
      </c>
      <c r="B73">
        <v>3.41</v>
      </c>
      <c r="C73">
        <v>2.63</v>
      </c>
      <c r="D73" s="20">
        <f t="shared" si="28"/>
        <v>2.1915324596067709E-2</v>
      </c>
      <c r="E73" s="17">
        <f>IF(OR($A73="",$B73="",$C73=""),"",A73*'MPTO_working_3-way'!$I72)</f>
        <v>2.9328969815907144</v>
      </c>
      <c r="F73" s="21">
        <f>IF(OR($A73="",$B73="",$C73=""),"",B73*'MPTO_working_3-way'!$I72)</f>
        <v>3.4847312568725912</v>
      </c>
      <c r="G73" s="22">
        <f>IF(OR($A73="",$B73="",$C73=""),"",C73*'MPTO_working_3-way'!$I72)</f>
        <v>2.6876373036876582</v>
      </c>
      <c r="H73" s="17">
        <f>IF(OR($A73="",$B73="",$C73=""),"",'MPTO_working_3-way'!E72)</f>
        <v>2.9314599951155662</v>
      </c>
      <c r="I73" s="21">
        <f>IF(OR($A73="",$B73="",$C73=""),"",'MPTO_working_3-way'!F72)</f>
        <v>3.4971145895686471</v>
      </c>
      <c r="J73" s="22">
        <f>IF(OR($A73="",$B73="",$C73=""),"",'MPTO_working_3-way'!G72)</f>
        <v>2.6815184986842451</v>
      </c>
      <c r="K73" s="17">
        <f>IF(OR($A73="",$B73="",$C73=""),"",'OddsRatio_working_3-way'!H72)</f>
        <v>2.9325167319251255</v>
      </c>
      <c r="L73" s="21">
        <f>IF(OR($A73="",$B73="",$C73=""),"",'OddsRatio_working_3-way'!I72)</f>
        <v>3.4905696919462845</v>
      </c>
      <c r="M73" s="22">
        <f>IF(OR($A73="",$B73="",$C73=""),"",'OddsRatio_working_3-way'!J72)</f>
        <v>2.6844931941379429</v>
      </c>
      <c r="N73" s="23">
        <f t="shared" si="29"/>
        <v>34.09598108207777</v>
      </c>
      <c r="O73" s="24">
        <f t="shared" si="30"/>
        <v>28.696617508962813</v>
      </c>
      <c r="P73" s="24">
        <f t="shared" si="31"/>
        <v>37.207401408959399</v>
      </c>
      <c r="Q73" t="s">
        <v>251</v>
      </c>
      <c r="R73" t="s">
        <v>252</v>
      </c>
      <c r="S73" s="48" t="s">
        <v>301</v>
      </c>
      <c r="T73" s="35">
        <v>100</v>
      </c>
      <c r="U73" s="35">
        <f t="shared" si="32"/>
        <v>71.988795518207283</v>
      </c>
      <c r="V73" s="35">
        <f t="shared" si="33"/>
        <v>71.671388101982998</v>
      </c>
      <c r="W73" s="35">
        <f t="shared" si="34"/>
        <v>54.128440366972484</v>
      </c>
      <c r="X73" s="35">
        <f t="shared" si="35"/>
        <v>74.200171531044518</v>
      </c>
      <c r="Y73" s="35">
        <f t="shared" si="36"/>
        <v>73.882764114820247</v>
      </c>
      <c r="Z73" s="35">
        <f t="shared" si="37"/>
        <v>56.339816379809719</v>
      </c>
      <c r="AA73" s="35">
        <f t="shared" si="38"/>
        <v>-2.2113760128372348</v>
      </c>
      <c r="AB73" s="35">
        <f t="shared" si="39"/>
        <v>-2.211376012837249</v>
      </c>
      <c r="AC73" s="35">
        <f t="shared" si="40"/>
        <v>-2.2113760128372348</v>
      </c>
      <c r="AF73">
        <v>1.79</v>
      </c>
      <c r="AG73">
        <v>2.12</v>
      </c>
      <c r="AJ73" t="s">
        <v>303</v>
      </c>
    </row>
    <row r="74" spans="1:36" ht="15" x14ac:dyDescent="0.25">
      <c r="A74">
        <v>3.57</v>
      </c>
      <c r="B74">
        <v>3.53</v>
      </c>
      <c r="C74">
        <v>2.1800000000000002</v>
      </c>
      <c r="D74" s="20">
        <f t="shared" si="28"/>
        <v>2.2113760128372295E-2</v>
      </c>
      <c r="E74" s="17">
        <f>IF(OR($A74="",$B74="",$C74=""),"",A74*'MPTO_working_3-way'!$I73)</f>
        <v>3.648946123658289</v>
      </c>
      <c r="F74" s="21">
        <f>IF(OR($A74="",$B74="",$C74=""),"",B74*'MPTO_working_3-way'!$I73)</f>
        <v>3.608061573253154</v>
      </c>
      <c r="G74" s="22">
        <f>IF(OR($A74="",$B74="",$C74=""),"",C74*'MPTO_working_3-way'!$I73)</f>
        <v>2.2282079970798518</v>
      </c>
      <c r="H74" s="17">
        <f>IF(OR($A74="",$B74="",$C74=""),"",'MPTO_working_3-way'!E73)</f>
        <v>3.6664849240689326</v>
      </c>
      <c r="I74" s="21">
        <f>IF(OR($A74="",$B74="",$C74=""),"",'MPTO_working_3-way'!F73)</f>
        <v>3.6243063519276233</v>
      </c>
      <c r="J74" s="22">
        <f>IF(OR($A74="",$B74="",$C74=""),"",'MPTO_working_3-way'!G73)</f>
        <v>2.2156032652470468</v>
      </c>
      <c r="K74" s="17">
        <f>IF(OR($A74="",$B74="",$C74=""),"",'OddsRatio_working_3-way'!H73)</f>
        <v>3.6589966740220796</v>
      </c>
      <c r="L74" s="21">
        <f>IF(OR($A74="",$B74="",$C74=""),"",'OddsRatio_working_3-way'!I73)</f>
        <v>3.6176115117804901</v>
      </c>
      <c r="M74" s="22">
        <f>IF(OR($A74="",$B74="",$C74=""),"",'OddsRatio_working_3-way'!J73)</f>
        <v>2.2208622861268692</v>
      </c>
      <c r="N74" s="23">
        <f t="shared" si="29"/>
        <v>27.405173058500509</v>
      </c>
      <c r="O74" s="24">
        <f t="shared" si="30"/>
        <v>27.715713263129409</v>
      </c>
      <c r="P74" s="24">
        <f t="shared" si="31"/>
        <v>44.879113678370089</v>
      </c>
      <c r="Q74" t="s">
        <v>253</v>
      </c>
      <c r="R74" t="s">
        <v>254</v>
      </c>
      <c r="S74" s="48" t="s">
        <v>301</v>
      </c>
      <c r="T74" s="35">
        <v>100</v>
      </c>
      <c r="U74" s="35">
        <f t="shared" si="32"/>
        <v>66.996699669967001</v>
      </c>
      <c r="V74" s="35">
        <f t="shared" si="33"/>
        <v>71.014492753623188</v>
      </c>
      <c r="W74" s="35">
        <f t="shared" si="34"/>
        <v>59.839357429718881</v>
      </c>
      <c r="X74" s="35">
        <f t="shared" si="35"/>
        <v>69.146149816657925</v>
      </c>
      <c r="Y74" s="35">
        <f t="shared" si="36"/>
        <v>73.163942900314112</v>
      </c>
      <c r="Z74" s="35">
        <f t="shared" si="37"/>
        <v>61.988807576409812</v>
      </c>
      <c r="AA74" s="35">
        <f t="shared" si="38"/>
        <v>-2.1494501466909242</v>
      </c>
      <c r="AB74" s="35">
        <f t="shared" si="39"/>
        <v>-2.1494501466909242</v>
      </c>
      <c r="AC74" s="35">
        <f t="shared" si="40"/>
        <v>-2.1494501466909313</v>
      </c>
      <c r="AF74">
        <v>2.0099999999999998</v>
      </c>
      <c r="AG74">
        <v>1.9</v>
      </c>
      <c r="AJ74" t="s">
        <v>303</v>
      </c>
    </row>
    <row r="75" spans="1:36" ht="15" x14ac:dyDescent="0.25">
      <c r="A75">
        <v>3.03</v>
      </c>
      <c r="B75">
        <v>3.45</v>
      </c>
      <c r="C75">
        <v>2.4900000000000002</v>
      </c>
      <c r="D75" s="20">
        <f t="shared" si="28"/>
        <v>2.1494501466909233E-2</v>
      </c>
      <c r="E75" s="17">
        <f>IF(OR($A75="",$B75="",$C75=""),"",A75*'MPTO_working_3-way'!$I74)</f>
        <v>3.0951283394447349</v>
      </c>
      <c r="F75" s="21">
        <f>IF(OR($A75="",$B75="",$C75=""),"",B75*'MPTO_working_3-way'!$I74)</f>
        <v>3.524156030060837</v>
      </c>
      <c r="G75" s="22">
        <f>IF(OR($A75="",$B75="",$C75=""),"",C75*'MPTO_working_3-way'!$I74)</f>
        <v>2.5435213086526041</v>
      </c>
      <c r="H75" s="17">
        <f>IF(OR($A75="",$B75="",$C75=""),"",'MPTO_working_3-way'!E74)</f>
        <v>3.0972393519518366</v>
      </c>
      <c r="I75" s="21">
        <f>IF(OR($A75="",$B75="",$C75=""),"",'MPTO_working_3-way'!F74)</f>
        <v>3.5374408568394058</v>
      </c>
      <c r="J75" s="22">
        <f>IF(OR($A75="",$B75="",$C75=""),"",'MPTO_working_3-way'!G74)</f>
        <v>2.5352296020114919</v>
      </c>
      <c r="K75" s="17">
        <f>IF(OR($A75="",$B75="",$C75=""),"",'OddsRatio_working_3-way'!H74)</f>
        <v>3.0968044564634862</v>
      </c>
      <c r="L75" s="21">
        <f>IF(OR($A75="",$B75="",$C75=""),"",'OddsRatio_working_3-way'!I74)</f>
        <v>3.5306260681455872</v>
      </c>
      <c r="M75" s="22">
        <f>IF(OR($A75="",$B75="",$C75=""),"",'OddsRatio_working_3-way'!J74)</f>
        <v>2.5390338128722147</v>
      </c>
      <c r="N75" s="23">
        <f t="shared" si="29"/>
        <v>32.308837965000173</v>
      </c>
      <c r="O75" s="24">
        <f t="shared" si="30"/>
        <v>28.375588125782759</v>
      </c>
      <c r="P75" s="24">
        <f t="shared" si="31"/>
        <v>39.315573909217079</v>
      </c>
      <c r="Q75" t="s">
        <v>255</v>
      </c>
      <c r="R75" t="s">
        <v>256</v>
      </c>
      <c r="S75" s="48" t="s">
        <v>301</v>
      </c>
      <c r="T75" s="35">
        <v>100</v>
      </c>
      <c r="U75" s="35">
        <f t="shared" si="32"/>
        <v>59.349593495934961</v>
      </c>
      <c r="V75" s="35">
        <f t="shared" si="33"/>
        <v>68.75</v>
      </c>
      <c r="W75" s="35">
        <f t="shared" si="34"/>
        <v>69.696969696969703</v>
      </c>
      <c r="X75" s="35">
        <f t="shared" si="35"/>
        <v>61.553030303030297</v>
      </c>
      <c r="Y75" s="35">
        <f t="shared" si="36"/>
        <v>70.953436807095343</v>
      </c>
      <c r="Z75" s="35">
        <f t="shared" si="37"/>
        <v>71.900406504065046</v>
      </c>
      <c r="AA75" s="35">
        <f t="shared" si="38"/>
        <v>-2.2034368070953363</v>
      </c>
      <c r="AB75" s="35">
        <f t="shared" si="39"/>
        <v>-2.2034368070953434</v>
      </c>
      <c r="AC75" s="35">
        <f t="shared" si="40"/>
        <v>-2.2034368070953434</v>
      </c>
      <c r="AF75">
        <v>1.97</v>
      </c>
      <c r="AG75">
        <v>1.93</v>
      </c>
      <c r="AJ75" t="s">
        <v>304</v>
      </c>
    </row>
    <row r="76" spans="1:36" ht="15" x14ac:dyDescent="0.25">
      <c r="A76">
        <v>2.46</v>
      </c>
      <c r="B76">
        <v>3.2</v>
      </c>
      <c r="C76">
        <v>3.3</v>
      </c>
      <c r="D76" s="20">
        <f t="shared" si="28"/>
        <v>2.2034368070953381E-2</v>
      </c>
      <c r="E76" s="17">
        <f>IF(OR($A76="",$B76="",$C76=""),"",A76*'MPTO_working_3-way'!$I75)</f>
        <v>2.5142045454545454</v>
      </c>
      <c r="F76" s="21">
        <f>IF(OR($A76="",$B76="",$C76=""),"",B76*'MPTO_working_3-way'!$I75)</f>
        <v>3.270509977827051</v>
      </c>
      <c r="G76" s="22">
        <f>IF(OR($A76="",$B76="",$C76=""),"",C76*'MPTO_working_3-way'!$I75)</f>
        <v>3.3727134146341458</v>
      </c>
      <c r="H76" s="17">
        <f>IF(OR($A76="",$B76="",$C76=""),"",'MPTO_working_3-way'!E75)</f>
        <v>2.5052655942599236</v>
      </c>
      <c r="I76" s="21">
        <f>IF(OR($A76="",$B76="",$C76=""),"",'MPTO_working_3-way'!F75)</f>
        <v>3.2770208900999096</v>
      </c>
      <c r="J76" s="22">
        <f>IF(OR($A76="",$B76="",$C76=""),"",'MPTO_working_3-way'!G75)</f>
        <v>3.3819715669426644</v>
      </c>
      <c r="K76" s="17">
        <f>IF(OR($A76="",$B76="",$C76=""),"",'OddsRatio_working_3-way'!H75)</f>
        <v>2.5092771978552402</v>
      </c>
      <c r="L76" s="21">
        <f>IF(OR($A76="",$B76="",$C76=""),"",'OddsRatio_working_3-way'!I75)</f>
        <v>3.2742533118366626</v>
      </c>
      <c r="M76" s="22">
        <f>IF(OR($A76="",$B76="",$C76=""),"",'OddsRatio_working_3-way'!J75)</f>
        <v>3.3776284623746928</v>
      </c>
      <c r="N76" s="23">
        <f t="shared" si="29"/>
        <v>39.774011299435031</v>
      </c>
      <c r="O76" s="24">
        <f t="shared" si="30"/>
        <v>30.576271186440678</v>
      </c>
      <c r="P76" s="24">
        <f t="shared" si="31"/>
        <v>29.649717514124298</v>
      </c>
      <c r="Q76" t="s">
        <v>257</v>
      </c>
      <c r="R76" t="s">
        <v>258</v>
      </c>
      <c r="S76" s="48" t="s">
        <v>301</v>
      </c>
      <c r="T76" s="35">
        <v>100</v>
      </c>
      <c r="U76" s="35">
        <f t="shared" si="32"/>
        <v>79.716024340770801</v>
      </c>
      <c r="V76" s="35">
        <f t="shared" si="33"/>
        <v>74.293059125964007</v>
      </c>
      <c r="W76" s="35">
        <f t="shared" si="34"/>
        <v>43.820224719101127</v>
      </c>
      <c r="X76" s="35">
        <f t="shared" si="35"/>
        <v>81.886716154934874</v>
      </c>
      <c r="Y76" s="35">
        <f t="shared" si="36"/>
        <v>76.463750940128094</v>
      </c>
      <c r="Z76" s="35">
        <f t="shared" si="37"/>
        <v>45.990916533265199</v>
      </c>
      <c r="AA76" s="35">
        <f t="shared" si="38"/>
        <v>-2.1706918141640728</v>
      </c>
      <c r="AB76" s="35">
        <f t="shared" si="39"/>
        <v>-2.170691814164087</v>
      </c>
      <c r="AC76" s="35">
        <f t="shared" si="40"/>
        <v>-2.1706918141640728</v>
      </c>
      <c r="AF76">
        <v>2.57</v>
      </c>
      <c r="AG76">
        <v>1.56</v>
      </c>
      <c r="AJ76" t="s">
        <v>304</v>
      </c>
    </row>
    <row r="77" spans="1:36" ht="15" x14ac:dyDescent="0.25">
      <c r="A77">
        <v>4.93</v>
      </c>
      <c r="B77">
        <v>3.89</v>
      </c>
      <c r="C77">
        <v>1.78</v>
      </c>
      <c r="D77" s="20">
        <f t="shared" si="28"/>
        <v>2.1706918141640941E-2</v>
      </c>
      <c r="E77" s="17">
        <f>IF(OR($A77="",$B77="",$C77=""),"",A77*'MPTO_working_3-way'!$I76)</f>
        <v>5.0370151064382895</v>
      </c>
      <c r="F77" s="21">
        <f>IF(OR($A77="",$B77="",$C77=""),"",B77*'MPTO_working_3-way'!$I76)</f>
        <v>3.9744399115709834</v>
      </c>
      <c r="G77" s="22">
        <f>IF(OR($A77="",$B77="",$C77=""),"",C77*'MPTO_working_3-way'!$I76)</f>
        <v>1.818638314292121</v>
      </c>
      <c r="H77" s="17">
        <f>IF(OR($A77="",$B77="",$C77=""),"",'MPTO_working_3-way'!E76)</f>
        <v>5.1123668267037612</v>
      </c>
      <c r="I77" s="21">
        <f>IF(OR($A77="",$B77="",$C77=""),"",'MPTO_working_3-way'!F76)</f>
        <v>4.0026614599077304</v>
      </c>
      <c r="J77" s="22">
        <f>IF(OR($A77="",$B77="",$C77=""),"",'MPTO_working_3-way'!G76)</f>
        <v>1.803224518562492</v>
      </c>
      <c r="K77" s="17">
        <f>IF(OR($A77="",$B77="",$C77=""),"",'OddsRatio_working_3-way'!H76)</f>
        <v>5.0757867776212393</v>
      </c>
      <c r="L77" s="21">
        <f>IF(OR($A77="",$B77="",$C77=""),"",'OddsRatio_working_3-way'!I76)</f>
        <v>3.997207070566255</v>
      </c>
      <c r="M77" s="22">
        <f>IF(OR($A77="",$B77="",$C77=""),"",'OddsRatio_working_3-way'!J76)</f>
        <v>1.8089347802912386</v>
      </c>
      <c r="N77" s="23">
        <f t="shared" si="29"/>
        <v>19.853027613949472</v>
      </c>
      <c r="O77" s="24">
        <f t="shared" si="30"/>
        <v>25.160777927190459</v>
      </c>
      <c r="P77" s="24">
        <f t="shared" si="31"/>
        <v>54.986194458860048</v>
      </c>
      <c r="Q77" t="s">
        <v>259</v>
      </c>
      <c r="R77" t="s">
        <v>260</v>
      </c>
      <c r="S77" s="48" t="s">
        <v>301</v>
      </c>
      <c r="T77" s="35">
        <v>100</v>
      </c>
      <c r="U77" s="35">
        <f t="shared" si="32"/>
        <v>73.118279569892465</v>
      </c>
      <c r="V77" s="35">
        <f t="shared" si="33"/>
        <v>69.418960244648318</v>
      </c>
      <c r="W77" s="35">
        <f t="shared" si="34"/>
        <v>55.357142857142868</v>
      </c>
      <c r="X77" s="35">
        <f t="shared" si="35"/>
        <v>75.223896898208821</v>
      </c>
      <c r="Y77" s="35">
        <f t="shared" si="36"/>
        <v>71.52457757296466</v>
      </c>
      <c r="Z77" s="35">
        <f t="shared" si="37"/>
        <v>57.462760185459203</v>
      </c>
      <c r="AA77" s="35">
        <f t="shared" si="38"/>
        <v>-2.105617328316356</v>
      </c>
      <c r="AB77" s="35">
        <f t="shared" si="39"/>
        <v>-2.1056173283163417</v>
      </c>
      <c r="AC77" s="35">
        <f t="shared" si="40"/>
        <v>-2.1056173283163346</v>
      </c>
      <c r="AF77">
        <v>1.95</v>
      </c>
      <c r="AG77">
        <v>1.95</v>
      </c>
      <c r="AJ77" t="s">
        <v>304</v>
      </c>
    </row>
    <row r="78" spans="1:36" ht="15" x14ac:dyDescent="0.25">
      <c r="A78">
        <v>3.72</v>
      </c>
      <c r="B78">
        <v>3.27</v>
      </c>
      <c r="C78">
        <v>2.2400000000000002</v>
      </c>
      <c r="D78" s="20">
        <f t="shared" si="28"/>
        <v>2.105617328316356E-2</v>
      </c>
      <c r="E78" s="17">
        <f>IF(OR($A78="",$B78="",$C78=""),"",A78*'MPTO_working_3-way'!$I77)</f>
        <v>3.7983289646133684</v>
      </c>
      <c r="F78" s="21">
        <f>IF(OR($A78="",$B78="",$C78=""),"",B78*'MPTO_working_3-way'!$I77)</f>
        <v>3.3388536866359448</v>
      </c>
      <c r="G78" s="22">
        <f>IF(OR($A78="",$B78="",$C78=""),"",C78*'MPTO_working_3-way'!$I77)</f>
        <v>2.2871658281542864</v>
      </c>
      <c r="H78" s="17">
        <f>IF(OR($A78="",$B78="",$C78=""),"",'MPTO_working_3-way'!E77)</f>
        <v>3.8197318811161676</v>
      </c>
      <c r="I78" s="21">
        <f>IF(OR($A78="",$B78="",$C78=""),"",'MPTO_working_3-way'!F77)</f>
        <v>3.3468134822451545</v>
      </c>
      <c r="J78" s="22">
        <f>IF(OR($A78="",$B78="",$C78=""),"",'MPTO_working_3-way'!G77)</f>
        <v>2.2757796777323134</v>
      </c>
      <c r="K78" s="17">
        <f>IF(OR($A78="",$B78="",$C78=""),"",'OddsRatio_working_3-way'!H77)</f>
        <v>3.8091760289462502</v>
      </c>
      <c r="L78" s="21">
        <f>IF(OR($A78="",$B78="",$C78=""),"",'OddsRatio_working_3-way'!I77)</f>
        <v>3.3444226418044081</v>
      </c>
      <c r="M78" s="22">
        <f>IF(OR($A78="",$B78="",$C78=""),"",'OddsRatio_working_3-way'!J77)</f>
        <v>2.2806537779019669</v>
      </c>
      <c r="N78" s="23">
        <f t="shared" si="29"/>
        <v>26.327366832003452</v>
      </c>
      <c r="O78" s="24">
        <f t="shared" si="30"/>
        <v>29.950398964847963</v>
      </c>
      <c r="P78" s="24">
        <f t="shared" si="31"/>
        <v>43.722234203148588</v>
      </c>
      <c r="Q78" t="s">
        <v>261</v>
      </c>
      <c r="R78" t="s">
        <v>262</v>
      </c>
      <c r="S78" s="48" t="s">
        <v>301</v>
      </c>
      <c r="T78" s="35">
        <v>100</v>
      </c>
      <c r="U78" s="35">
        <f t="shared" si="32"/>
        <v>73.190348525469176</v>
      </c>
      <c r="V78" s="35">
        <f t="shared" si="33"/>
        <v>76.019184652278184</v>
      </c>
      <c r="W78" s="35">
        <f t="shared" si="34"/>
        <v>47.368421052631575</v>
      </c>
      <c r="X78" s="35">
        <f t="shared" si="35"/>
        <v>76.61239429509024</v>
      </c>
      <c r="Y78" s="35">
        <f t="shared" si="36"/>
        <v>79.441230421899263</v>
      </c>
      <c r="Z78" s="35">
        <f t="shared" si="37"/>
        <v>50.790466822252654</v>
      </c>
      <c r="AA78" s="35">
        <f t="shared" si="38"/>
        <v>-3.4220457696210644</v>
      </c>
      <c r="AB78" s="35">
        <f t="shared" si="39"/>
        <v>-3.4220457696210786</v>
      </c>
      <c r="AC78" s="35">
        <f t="shared" si="40"/>
        <v>-3.4220457696210786</v>
      </c>
      <c r="AF78">
        <v>2.2200000000000002</v>
      </c>
      <c r="AG78">
        <v>1.73</v>
      </c>
      <c r="AJ78" t="s">
        <v>304</v>
      </c>
    </row>
    <row r="79" spans="1:36" ht="15" x14ac:dyDescent="0.25">
      <c r="A79">
        <v>3.73</v>
      </c>
      <c r="B79">
        <v>4.17</v>
      </c>
      <c r="C79">
        <v>1.9</v>
      </c>
      <c r="D79" s="20">
        <f t="shared" si="28"/>
        <v>3.4220457696210627E-2</v>
      </c>
      <c r="E79" s="17">
        <f>IF(OR($A79="",$B79="",$C79=""),"",A79*'MPTO_working_3-way'!$I78)</f>
        <v>3.8576423072068655</v>
      </c>
      <c r="F79" s="21">
        <f>IF(OR($A79="",$B79="",$C79=""),"",B79*'MPTO_working_3-way'!$I78)</f>
        <v>4.3126993085931984</v>
      </c>
      <c r="G79" s="22">
        <f>IF(OR($A79="",$B79="",$C79=""),"",C79*'MPTO_working_3-way'!$I78)</f>
        <v>1.9650188696228001</v>
      </c>
      <c r="H79" s="17">
        <f>IF(OR($A79="",$B79="",$C79=""),"",'MPTO_working_3-way'!E78)</f>
        <v>3.8957543581971623</v>
      </c>
      <c r="I79" s="21">
        <f>IF(OR($A79="",$B79="",$C79=""),"",'MPTO_working_3-way'!F78)</f>
        <v>4.3782581362973945</v>
      </c>
      <c r="J79" s="22">
        <f>IF(OR($A79="",$B79="",$C79=""),"",'MPTO_working_3-way'!G78)</f>
        <v>1.9420908506036776</v>
      </c>
      <c r="K79" s="17">
        <f>IF(OR($A79="",$B79="",$C79=""),"",'OddsRatio_working_3-way'!H78)</f>
        <v>3.8841504028497722</v>
      </c>
      <c r="L79" s="21">
        <f>IF(OR($A79="",$B79="",$C79=""),"",'OddsRatio_working_3-way'!I78)</f>
        <v>4.3489951564226299</v>
      </c>
      <c r="M79" s="22">
        <f>IF(OR($A79="",$B79="",$C79=""),"",'OddsRatio_working_3-way'!J78)</f>
        <v>1.950818814126299</v>
      </c>
      <c r="N79" s="23">
        <f t="shared" si="29"/>
        <v>25.922569288806152</v>
      </c>
      <c r="O79" s="24">
        <f t="shared" si="30"/>
        <v>23.187334160011257</v>
      </c>
      <c r="P79" s="24">
        <f t="shared" si="31"/>
        <v>50.890096551182609</v>
      </c>
      <c r="Q79" t="s">
        <v>263</v>
      </c>
      <c r="R79" t="s">
        <v>264</v>
      </c>
      <c r="S79" s="48" t="s">
        <v>301</v>
      </c>
      <c r="T79" s="35">
        <v>100</v>
      </c>
      <c r="U79" s="35">
        <f t="shared" si="32"/>
        <v>49.494949494949495</v>
      </c>
      <c r="V79" s="35">
        <f t="shared" si="33"/>
        <v>70.238095238095241</v>
      </c>
      <c r="W79" s="35">
        <f t="shared" si="34"/>
        <v>74.489795918367349</v>
      </c>
      <c r="X79" s="35">
        <f t="shared" si="35"/>
        <v>55.272108843537417</v>
      </c>
      <c r="Y79" s="35">
        <f t="shared" si="36"/>
        <v>76.01525458668317</v>
      </c>
      <c r="Z79" s="35">
        <f t="shared" si="37"/>
        <v>80.266955266955264</v>
      </c>
      <c r="AA79" s="35">
        <f t="shared" si="38"/>
        <v>-5.7771593485879222</v>
      </c>
      <c r="AB79" s="35">
        <f t="shared" si="39"/>
        <v>-5.7771593485879293</v>
      </c>
      <c r="AC79" s="35">
        <f t="shared" si="40"/>
        <v>-5.7771593485879151</v>
      </c>
      <c r="AF79">
        <v>1.51</v>
      </c>
      <c r="AG79">
        <v>2.64</v>
      </c>
      <c r="AJ79" t="s">
        <v>304</v>
      </c>
    </row>
    <row r="80" spans="1:36" ht="15" x14ac:dyDescent="0.25">
      <c r="A80">
        <v>1.98</v>
      </c>
      <c r="B80">
        <v>3.36</v>
      </c>
      <c r="C80">
        <v>3.92</v>
      </c>
      <c r="D80" s="20">
        <f t="shared" si="28"/>
        <v>5.7771593485879125E-2</v>
      </c>
      <c r="E80" s="17">
        <f>IF(OR($A80="",$B80="",$C80=""),"",A80*'MPTO_working_3-way'!$I79)</f>
        <v>2.0943877551020407</v>
      </c>
      <c r="F80" s="21">
        <f>IF(OR($A80="",$B80="",$C80=""),"",B80*'MPTO_working_3-way'!$I79)</f>
        <v>3.5541125541125536</v>
      </c>
      <c r="G80" s="22">
        <f>IF(OR($A80="",$B80="",$C80=""),"",C80*'MPTO_working_3-way'!$I79)</f>
        <v>4.1464646464646462</v>
      </c>
      <c r="H80" s="17">
        <f>IF(OR($A80="",$B80="",$C80=""),"",'MPTO_working_3-way'!E79)</f>
        <v>2.0584886311397148</v>
      </c>
      <c r="I80" s="21">
        <f>IF(OR($A80="",$B80="",$C80=""),"",'MPTO_working_3-way'!F79)</f>
        <v>3.5924463095531962</v>
      </c>
      <c r="J80" s="22">
        <f>IF(OR($A80="",$B80="",$C80=""),"",'MPTO_working_3-way'!G79)</f>
        <v>4.2400757520576873</v>
      </c>
      <c r="K80" s="17">
        <f>IF(OR($A80="",$B80="",$C80=""),"",'OddsRatio_working_3-way'!H79)</f>
        <v>2.0724458910147892</v>
      </c>
      <c r="L80" s="21">
        <f>IF(OR($A80="",$B80="",$C80=""),"",'OddsRatio_working_3-way'!I79)</f>
        <v>3.5826247987703099</v>
      </c>
      <c r="M80" s="22">
        <f>IF(OR($A80="",$B80="",$C80=""),"",'OddsRatio_working_3-way'!J79)</f>
        <v>4.1954510222073313</v>
      </c>
      <c r="N80" s="23">
        <f t="shared" si="29"/>
        <v>47.746650426309387</v>
      </c>
      <c r="O80" s="24">
        <f t="shared" si="30"/>
        <v>28.136419001218034</v>
      </c>
      <c r="P80" s="24">
        <f t="shared" si="31"/>
        <v>24.116930572472594</v>
      </c>
      <c r="Q80" t="s">
        <v>265</v>
      </c>
      <c r="R80" t="s">
        <v>266</v>
      </c>
      <c r="S80" s="48" t="s">
        <v>301</v>
      </c>
      <c r="T80" s="35">
        <v>100</v>
      </c>
      <c r="U80" s="35">
        <f t="shared" si="32"/>
        <v>73.614775725593674</v>
      </c>
      <c r="V80" s="35">
        <f t="shared" si="33"/>
        <v>69.6048632218845</v>
      </c>
      <c r="W80" s="35">
        <f t="shared" si="34"/>
        <v>51.219512195121943</v>
      </c>
      <c r="X80" s="35">
        <f t="shared" si="35"/>
        <v>79.175624582993549</v>
      </c>
      <c r="Y80" s="35">
        <f t="shared" si="36"/>
        <v>75.16571207928439</v>
      </c>
      <c r="Z80" s="35">
        <f t="shared" si="37"/>
        <v>56.780361052521833</v>
      </c>
      <c r="AA80" s="35">
        <f t="shared" si="38"/>
        <v>-5.5608488573998756</v>
      </c>
      <c r="AB80" s="35">
        <f t="shared" si="39"/>
        <v>-5.5608488573998898</v>
      </c>
      <c r="AC80" s="35">
        <f t="shared" si="40"/>
        <v>-5.5608488573998898</v>
      </c>
      <c r="AF80">
        <v>2.4300000000000002</v>
      </c>
      <c r="AG80">
        <v>1.55</v>
      </c>
      <c r="AJ80" t="s">
        <v>307</v>
      </c>
    </row>
    <row r="81" spans="1:36" ht="15" x14ac:dyDescent="0.25">
      <c r="A81">
        <v>3.79</v>
      </c>
      <c r="B81">
        <v>3.29</v>
      </c>
      <c r="C81">
        <v>2.0499999999999998</v>
      </c>
      <c r="D81" s="20">
        <f t="shared" si="28"/>
        <v>5.5608488573998915E-2</v>
      </c>
      <c r="E81" s="17">
        <f>IF(OR($A81="",$B81="",$C81=""),"",A81*'MPTO_working_3-way'!$I80)</f>
        <v>4.0007561716954561</v>
      </c>
      <c r="F81" s="21">
        <f>IF(OR($A81="",$B81="",$C81=""),"",B81*'MPTO_working_3-way'!$I80)</f>
        <v>3.4729519274084564</v>
      </c>
      <c r="G81" s="22">
        <f>IF(OR($A81="",$B81="",$C81=""),"",C81*'MPTO_working_3-way'!$I80)</f>
        <v>2.1639974015766974</v>
      </c>
      <c r="H81" s="17">
        <f>IF(OR($A81="",$B81="",$C81=""),"",'MPTO_working_3-way'!E80)</f>
        <v>4.0763736338215057</v>
      </c>
      <c r="I81" s="21">
        <f>IF(OR($A81="",$B81="",$C81=""),"",'MPTO_working_3-way'!F80)</f>
        <v>3.5036675788496905</v>
      </c>
      <c r="J81" s="22">
        <f>IF(OR($A81="",$B81="",$C81=""),"",'MPTO_working_3-way'!G80)</f>
        <v>2.1309752123438499</v>
      </c>
      <c r="K81" s="17">
        <f>IF(OR($A81="",$B81="",$C81=""),"",'OddsRatio_working_3-way'!H80)</f>
        <v>4.0401466627993834</v>
      </c>
      <c r="L81" s="21">
        <f>IF(OR($A81="",$B81="",$C81=""),"",'OddsRatio_working_3-way'!I80)</f>
        <v>3.4953175117600677</v>
      </c>
      <c r="M81" s="22">
        <f>IF(OR($A81="",$B81="",$C81=""),"",'OddsRatio_working_3-way'!J80)</f>
        <v>2.1441412171825638</v>
      </c>
      <c r="N81" s="23">
        <f t="shared" si="29"/>
        <v>24.995274820165211</v>
      </c>
      <c r="O81" s="24">
        <f t="shared" si="30"/>
        <v>28.793948804992752</v>
      </c>
      <c r="P81" s="24">
        <f t="shared" si="31"/>
        <v>46.210776374842034</v>
      </c>
      <c r="Q81" t="s">
        <v>267</v>
      </c>
      <c r="R81" t="s">
        <v>268</v>
      </c>
      <c r="S81" s="48" t="s">
        <v>301</v>
      </c>
      <c r="T81" s="35">
        <v>100</v>
      </c>
      <c r="U81" s="35">
        <f t="shared" si="32"/>
        <v>56.521739130434774</v>
      </c>
      <c r="V81" s="35">
        <f t="shared" si="33"/>
        <v>69.78851963746223</v>
      </c>
      <c r="W81" s="35">
        <f t="shared" si="34"/>
        <v>68.152866242038215</v>
      </c>
      <c r="X81" s="35">
        <f t="shared" si="35"/>
        <v>62.058614120499541</v>
      </c>
      <c r="Y81" s="35">
        <f t="shared" si="36"/>
        <v>75.325394627527004</v>
      </c>
      <c r="Z81" s="35">
        <f t="shared" si="37"/>
        <v>73.689741232102989</v>
      </c>
      <c r="AA81" s="35">
        <f t="shared" si="38"/>
        <v>-5.5368749900647671</v>
      </c>
      <c r="AB81" s="35">
        <f t="shared" si="39"/>
        <v>-5.5368749900647742</v>
      </c>
      <c r="AC81" s="35">
        <f t="shared" si="40"/>
        <v>-5.5368749900647742</v>
      </c>
      <c r="AF81">
        <v>2.1</v>
      </c>
      <c r="AG81">
        <v>1.72</v>
      </c>
      <c r="AJ81" t="s">
        <v>307</v>
      </c>
    </row>
    <row r="82" spans="1:36" ht="15" x14ac:dyDescent="0.25">
      <c r="A82">
        <v>2.2999999999999998</v>
      </c>
      <c r="B82">
        <v>3.31</v>
      </c>
      <c r="C82">
        <v>3.14</v>
      </c>
      <c r="D82" s="20">
        <f t="shared" si="28"/>
        <v>5.5368749900647662E-2</v>
      </c>
      <c r="E82" s="17">
        <f>IF(OR($A82="",$B82="",$C82=""),"",A82*'MPTO_working_3-way'!$I81)</f>
        <v>2.4273481247714894</v>
      </c>
      <c r="F82" s="21">
        <f>IF(OR($A82="",$B82="",$C82=""),"",B82*'MPTO_working_3-way'!$I81)</f>
        <v>3.4932705621711437</v>
      </c>
      <c r="G82" s="22">
        <f>IF(OR($A82="",$B82="",$C82=""),"",C82*'MPTO_working_3-way'!$I81)</f>
        <v>3.3138578746880336</v>
      </c>
      <c r="H82" s="17">
        <f>IF(OR($A82="",$B82="",$C82=""),"",'MPTO_working_3-way'!E81)</f>
        <v>2.4019617759813401</v>
      </c>
      <c r="I82" s="21">
        <f>IF(OR($A82="",$B82="",$C82=""),"",'MPTO_working_3-way'!F81)</f>
        <v>3.5253652220335634</v>
      </c>
      <c r="J82" s="22">
        <f>IF(OR($A82="",$B82="",$C82=""),"",'MPTO_working_3-way'!G81)</f>
        <v>3.333165701622371</v>
      </c>
      <c r="K82" s="17">
        <f>IF(OR($A82="",$B82="",$C82=""),"",'OddsRatio_working_3-way'!H81)</f>
        <v>2.4128234235152703</v>
      </c>
      <c r="L82" s="21">
        <f>IF(OR($A82="",$B82="",$C82=""),"",'OddsRatio_working_3-way'!I81)</f>
        <v>3.5104785448617508</v>
      </c>
      <c r="M82" s="22">
        <f>IF(OR($A82="",$B82="",$C82=""),"",'OddsRatio_working_3-way'!J81)</f>
        <v>3.3257247125559068</v>
      </c>
      <c r="N82" s="23">
        <f t="shared" si="29"/>
        <v>41.197222178180148</v>
      </c>
      <c r="O82" s="24">
        <f t="shared" si="30"/>
        <v>28.626468583025478</v>
      </c>
      <c r="P82" s="24">
        <f t="shared" si="31"/>
        <v>30.176309238794374</v>
      </c>
      <c r="Q82" t="s">
        <v>269</v>
      </c>
      <c r="R82" t="s">
        <v>270</v>
      </c>
      <c r="S82" s="48" t="s">
        <v>301</v>
      </c>
      <c r="T82" s="35">
        <v>100</v>
      </c>
      <c r="U82" s="35">
        <f t="shared" si="32"/>
        <v>20.634920634920633</v>
      </c>
      <c r="V82" s="35">
        <f t="shared" si="33"/>
        <v>82.486865148861654</v>
      </c>
      <c r="W82" s="35">
        <f t="shared" si="34"/>
        <v>90.41227229146692</v>
      </c>
      <c r="X82" s="35">
        <f t="shared" si="35"/>
        <v>27.100862559671434</v>
      </c>
      <c r="Y82" s="35">
        <f t="shared" si="36"/>
        <v>88.952807073612433</v>
      </c>
      <c r="Z82" s="35">
        <f t="shared" si="37"/>
        <v>96.878214216217714</v>
      </c>
      <c r="AA82" s="35">
        <f t="shared" si="38"/>
        <v>-6.4659419247508012</v>
      </c>
      <c r="AB82" s="35">
        <f t="shared" si="39"/>
        <v>-6.4659419247507799</v>
      </c>
      <c r="AC82" s="35">
        <f t="shared" si="40"/>
        <v>-6.4659419247507941</v>
      </c>
      <c r="AF82">
        <v>2.13</v>
      </c>
      <c r="AG82">
        <v>1.7</v>
      </c>
      <c r="AJ82" t="s">
        <v>307</v>
      </c>
    </row>
    <row r="83" spans="1:36" ht="15" x14ac:dyDescent="0.25">
      <c r="A83">
        <v>1.26</v>
      </c>
      <c r="B83">
        <v>5.71</v>
      </c>
      <c r="C83">
        <v>10.43</v>
      </c>
      <c r="D83" s="20">
        <f t="shared" si="28"/>
        <v>6.4659419247508065E-2</v>
      </c>
      <c r="E83" s="17">
        <f>IF(OR($A83="",$B83="",$C83=""),"",A83*'MPTO_working_3-way'!$I82)</f>
        <v>1.3414708682518601</v>
      </c>
      <c r="F83" s="21">
        <f>IF(OR($A83="",$B83="",$C83=""),"",B83*'MPTO_working_3-way'!$I82)</f>
        <v>6.0792052839032706</v>
      </c>
      <c r="G83" s="22">
        <f>IF(OR($A83="",$B83="",$C83=""),"",C83*'MPTO_working_3-way'!$I82)</f>
        <v>11.104397742751509</v>
      </c>
      <c r="H83" s="17">
        <f>IF(OR($A83="",$B83="",$C83=""),"",'MPTO_working_3-way'!E82)</f>
        <v>1.2951729550617357</v>
      </c>
      <c r="I83" s="21">
        <f>IF(OR($A83="",$B83="",$C83=""),"",'MPTO_working_3-way'!F82)</f>
        <v>6.5113404307788505</v>
      </c>
      <c r="J83" s="22">
        <f>IF(OR($A83="",$B83="",$C83=""),"",'MPTO_working_3-way'!G82)</f>
        <v>13.45457930412417</v>
      </c>
      <c r="K83" s="17">
        <f>IF(OR($A83="",$B83="",$C83=""),"",'OddsRatio_working_3-way'!H82)</f>
        <v>1.3069405385309492</v>
      </c>
      <c r="L83" s="21">
        <f>IF(OR($A83="",$B83="",$C83=""),"",'OddsRatio_working_3-way'!I82)</f>
        <v>6.5603459095414216</v>
      </c>
      <c r="M83" s="22">
        <f>IF(OR($A83="",$B83="",$C83=""),"",'OddsRatio_working_3-way'!J82)</f>
        <v>12.13249722441096</v>
      </c>
      <c r="N83" s="23">
        <f t="shared" si="29"/>
        <v>74.5450403483716</v>
      </c>
      <c r="O83" s="24">
        <f t="shared" si="30"/>
        <v>16.449518535717729</v>
      </c>
      <c r="P83" s="24">
        <f t="shared" si="31"/>
        <v>9.0054411159106635</v>
      </c>
      <c r="Q83" t="s">
        <v>271</v>
      </c>
      <c r="R83" t="s">
        <v>272</v>
      </c>
      <c r="S83" s="48" t="s">
        <v>301</v>
      </c>
      <c r="T83" s="35">
        <v>100</v>
      </c>
      <c r="U83" s="35">
        <f t="shared" si="32"/>
        <v>61.832061068702288</v>
      </c>
      <c r="V83" s="35">
        <f t="shared" si="33"/>
        <v>74.619289340101517</v>
      </c>
      <c r="W83" s="35">
        <f t="shared" si="34"/>
        <v>60.317460317460316</v>
      </c>
      <c r="X83" s="35">
        <f t="shared" si="35"/>
        <v>65.063250342438167</v>
      </c>
      <c r="Y83" s="35">
        <f t="shared" si="36"/>
        <v>77.850478613837382</v>
      </c>
      <c r="Z83" s="35">
        <f t="shared" si="37"/>
        <v>63.548649591196181</v>
      </c>
      <c r="AA83" s="35">
        <f t="shared" si="38"/>
        <v>-3.2311892737358789</v>
      </c>
      <c r="AB83" s="35">
        <f t="shared" si="39"/>
        <v>-3.2311892737358647</v>
      </c>
      <c r="AC83" s="35">
        <f t="shared" si="40"/>
        <v>-3.2311892737358647</v>
      </c>
      <c r="AF83">
        <v>1.77</v>
      </c>
      <c r="AG83">
        <v>2.04</v>
      </c>
      <c r="AJ83" t="s">
        <v>307</v>
      </c>
    </row>
    <row r="84" spans="1:36" ht="15" x14ac:dyDescent="0.25">
      <c r="A84">
        <v>2.62</v>
      </c>
      <c r="B84">
        <v>3.94</v>
      </c>
      <c r="C84">
        <v>2.52</v>
      </c>
      <c r="D84" s="20">
        <f t="shared" si="28"/>
        <v>3.2311892737358683E-2</v>
      </c>
      <c r="E84" s="17">
        <f>IF(OR($A84="",$B84="",$C84=""),"",A84*'MPTO_working_3-way'!$I83)</f>
        <v>2.7046571589718797</v>
      </c>
      <c r="F84" s="21">
        <f>IF(OR($A84="",$B84="",$C84=""),"",B84*'MPTO_working_3-way'!$I83)</f>
        <v>4.0673088573851928</v>
      </c>
      <c r="G84" s="22">
        <f>IF(OR($A84="",$B84="",$C84=""),"",C84*'MPTO_working_3-way'!$I83)</f>
        <v>2.6014259696981439</v>
      </c>
      <c r="H84" s="17">
        <f>IF(OR($A84="",$B84="",$C84=""),"",'MPTO_working_3-way'!E83)</f>
        <v>2.6960808483259227</v>
      </c>
      <c r="I84" s="21">
        <f>IF(OR($A84="",$B84="",$C84=""),"",'MPTO_working_3-way'!F83)</f>
        <v>4.114608711203493</v>
      </c>
      <c r="J84" s="22">
        <f>IF(OR($A84="",$B84="",$C84=""),"",'MPTO_working_3-way'!G83)</f>
        <v>2.5903060609424049</v>
      </c>
      <c r="K84" s="17">
        <f>IF(OR($A84="",$B84="",$C84=""),"",'OddsRatio_working_3-way'!H83)</f>
        <v>2.7013104892053033</v>
      </c>
      <c r="L84" s="21">
        <f>IF(OR($A84="",$B84="",$C84=""),"",'OddsRatio_working_3-way'!I83)</f>
        <v>4.0875634804096252</v>
      </c>
      <c r="M84" s="22">
        <f>IF(OR($A84="",$B84="",$C84=""),"",'OddsRatio_working_3-way'!J83)</f>
        <v>2.596291323204976</v>
      </c>
      <c r="N84" s="23">
        <f t="shared" si="29"/>
        <v>36.973262828628883</v>
      </c>
      <c r="O84" s="24">
        <f t="shared" si="30"/>
        <v>24.586281373352204</v>
      </c>
      <c r="P84" s="24">
        <f t="shared" si="31"/>
        <v>38.440455798018917</v>
      </c>
      <c r="Q84" t="s">
        <v>273</v>
      </c>
      <c r="R84" t="s">
        <v>274</v>
      </c>
      <c r="S84" s="48" t="s">
        <v>301</v>
      </c>
      <c r="T84" s="35">
        <v>100</v>
      </c>
      <c r="U84" s="35">
        <f t="shared" si="32"/>
        <v>84.101748807631168</v>
      </c>
      <c r="V84" s="35">
        <f t="shared" si="33"/>
        <v>76.019184652278184</v>
      </c>
      <c r="W84" s="35">
        <f t="shared" si="34"/>
        <v>35.897435897435898</v>
      </c>
      <c r="X84" s="35">
        <f t="shared" si="35"/>
        <v>88.083379450285932</v>
      </c>
      <c r="Y84" s="35">
        <f t="shared" si="36"/>
        <v>80.000815294932934</v>
      </c>
      <c r="Z84" s="35">
        <f t="shared" si="37"/>
        <v>39.879066540090662</v>
      </c>
      <c r="AA84" s="35">
        <f t="shared" si="38"/>
        <v>-3.9816306426547641</v>
      </c>
      <c r="AB84" s="35">
        <f t="shared" si="39"/>
        <v>-3.9816306426547499</v>
      </c>
      <c r="AC84" s="35">
        <f t="shared" si="40"/>
        <v>-3.9816306426547641</v>
      </c>
      <c r="AF84">
        <v>1.46</v>
      </c>
      <c r="AG84">
        <v>2.78</v>
      </c>
      <c r="AJ84" t="s">
        <v>308</v>
      </c>
    </row>
    <row r="85" spans="1:36" ht="15" x14ac:dyDescent="0.25">
      <c r="A85">
        <v>6.29</v>
      </c>
      <c r="B85">
        <v>4.17</v>
      </c>
      <c r="C85">
        <v>1.56</v>
      </c>
      <c r="D85" s="20">
        <f t="shared" si="28"/>
        <v>3.9816306426547543E-2</v>
      </c>
      <c r="E85" s="17">
        <f>IF(OR($A85="",$B85="",$C85=""),"",A85*'MPTO_working_3-way'!$I84)</f>
        <v>6.5404445674229841</v>
      </c>
      <c r="F85" s="21">
        <f>IF(OR($A85="",$B85="",$C85=""),"",B85*'MPTO_working_3-way'!$I84)</f>
        <v>4.3360339977987028</v>
      </c>
      <c r="G85" s="22">
        <f>IF(OR($A85="",$B85="",$C85=""),"",C85*'MPTO_working_3-way'!$I84)</f>
        <v>1.6221134380254143</v>
      </c>
      <c r="H85" s="17">
        <f>IF(OR($A85="",$B85="",$C85=""),"",'MPTO_working_3-way'!E84)</f>
        <v>6.8629276487487019</v>
      </c>
      <c r="I85" s="21">
        <f>IF(OR($A85="",$B85="",$C85=""),"",'MPTO_working_3-way'!F84)</f>
        <v>4.4143084251126501</v>
      </c>
      <c r="J85" s="22">
        <f>IF(OR($A85="",$B85="",$C85=""),"",'MPTO_working_3-way'!G84)</f>
        <v>1.5929818600124983</v>
      </c>
      <c r="K85" s="17">
        <f>IF(OR($A85="",$B85="",$C85=""),"",'OddsRatio_working_3-way'!H84)</f>
        <v>6.6935552231343154</v>
      </c>
      <c r="L85" s="21">
        <f>IF(OR($A85="",$B85="",$C85=""),"",'OddsRatio_working_3-way'!I84)</f>
        <v>4.4118279881542124</v>
      </c>
      <c r="M85" s="22">
        <f>IF(OR($A85="",$B85="",$C85=""),"",'OddsRatio_working_3-way'!J84)</f>
        <v>1.6027204016928578</v>
      </c>
      <c r="N85" s="23">
        <f t="shared" si="29"/>
        <v>15.289480549699274</v>
      </c>
      <c r="O85" s="24">
        <f t="shared" si="30"/>
        <v>23.062549797987636</v>
      </c>
      <c r="P85" s="24">
        <f t="shared" si="31"/>
        <v>61.647969652313094</v>
      </c>
      <c r="Q85" t="s">
        <v>275</v>
      </c>
      <c r="R85" t="s">
        <v>276</v>
      </c>
      <c r="S85" s="48" t="s">
        <v>301</v>
      </c>
      <c r="T85" s="35">
        <v>100</v>
      </c>
      <c r="U85" s="35">
        <f t="shared" si="32"/>
        <v>31.506849315068493</v>
      </c>
      <c r="V85" s="35">
        <f t="shared" si="33"/>
        <v>78.991596638655466</v>
      </c>
      <c r="W85" s="35">
        <f t="shared" si="34"/>
        <v>85.875706214689274</v>
      </c>
      <c r="X85" s="35">
        <f t="shared" si="35"/>
        <v>35.132697146655275</v>
      </c>
      <c r="Y85" s="35">
        <f t="shared" si="36"/>
        <v>82.617444470242248</v>
      </c>
      <c r="Z85" s="35">
        <f t="shared" si="37"/>
        <v>89.501554046276041</v>
      </c>
      <c r="AA85" s="35">
        <f t="shared" si="38"/>
        <v>-3.6258478315867819</v>
      </c>
      <c r="AB85" s="35">
        <f t="shared" si="39"/>
        <v>-3.6258478315867819</v>
      </c>
      <c r="AC85" s="35">
        <f t="shared" si="40"/>
        <v>-3.6258478315867677</v>
      </c>
      <c r="AF85">
        <v>1.81</v>
      </c>
      <c r="AG85">
        <v>2.06</v>
      </c>
      <c r="AJ85" t="s">
        <v>308</v>
      </c>
    </row>
    <row r="86" spans="1:36" ht="15" x14ac:dyDescent="0.25">
      <c r="A86">
        <v>1.46</v>
      </c>
      <c r="B86">
        <v>4.76</v>
      </c>
      <c r="C86">
        <v>7.08</v>
      </c>
      <c r="D86" s="20">
        <f t="shared" si="28"/>
        <v>3.6258478315867704E-2</v>
      </c>
      <c r="E86" s="17">
        <f>IF(OR($A86="",$B86="",$C86=""),"",A86*'MPTO_working_3-way'!$I85)</f>
        <v>1.5129373783411668</v>
      </c>
      <c r="F86" s="21">
        <f>IF(OR($A86="",$B86="",$C86=""),"",B86*'MPTO_working_3-way'!$I85)</f>
        <v>4.9325903567835301</v>
      </c>
      <c r="G86" s="22">
        <f>IF(OR($A86="",$B86="",$C86=""),"",C86*'MPTO_working_3-way'!$I85)</f>
        <v>7.3367100264763438</v>
      </c>
      <c r="H86" s="17">
        <f>IF(OR($A86="",$B86="",$C86=""),"",'MPTO_working_3-way'!E85)</f>
        <v>1.4862256294827558</v>
      </c>
      <c r="I86" s="21">
        <f>IF(OR($A86="",$B86="",$C86=""),"",'MPTO_working_3-way'!F85)</f>
        <v>5.0505592757882187</v>
      </c>
      <c r="J86" s="22">
        <f>IF(OR($A86="",$B86="",$C86=""),"",'MPTO_working_3-way'!G85)</f>
        <v>7.7425282070046686</v>
      </c>
      <c r="K86" s="17">
        <f>IF(OR($A86="",$B86="",$C86=""),"",'OddsRatio_working_3-way'!H85)</f>
        <v>1.4946502209488648</v>
      </c>
      <c r="L86" s="21">
        <f>IF(OR($A86="",$B86="",$C86=""),"",'OddsRatio_working_3-way'!I85)</f>
        <v>5.0432278929733299</v>
      </c>
      <c r="M86" s="22">
        <f>IF(OR($A86="",$B86="",$C86=""),"",'OddsRatio_working_3-way'!J85)</f>
        <v>7.5379855290632571</v>
      </c>
      <c r="N86" s="23">
        <f t="shared" si="29"/>
        <v>66.096588947814354</v>
      </c>
      <c r="O86" s="24">
        <f t="shared" si="30"/>
        <v>20.273323500800203</v>
      </c>
      <c r="P86" s="24">
        <f t="shared" si="31"/>
        <v>13.630087551385445</v>
      </c>
      <c r="Q86" t="s">
        <v>277</v>
      </c>
      <c r="R86" t="s">
        <v>278</v>
      </c>
      <c r="S86" s="48" t="s">
        <v>301</v>
      </c>
      <c r="T86" s="35">
        <v>100</v>
      </c>
      <c r="U86" s="35">
        <f t="shared" si="32"/>
        <v>54.337899543379002</v>
      </c>
      <c r="V86" s="35">
        <f t="shared" si="33"/>
        <v>69.879518072289159</v>
      </c>
      <c r="W86" s="35">
        <f t="shared" si="34"/>
        <v>72.527472527472526</v>
      </c>
      <c r="X86" s="35">
        <f t="shared" si="35"/>
        <v>57.593009400238316</v>
      </c>
      <c r="Y86" s="35">
        <f t="shared" si="36"/>
        <v>73.134627929148479</v>
      </c>
      <c r="Z86" s="35">
        <f t="shared" si="37"/>
        <v>75.78258238433186</v>
      </c>
      <c r="AA86" s="35">
        <f t="shared" si="38"/>
        <v>-3.2551098568593133</v>
      </c>
      <c r="AB86" s="35">
        <f t="shared" si="39"/>
        <v>-3.2551098568593204</v>
      </c>
      <c r="AC86" s="35">
        <f t="shared" si="40"/>
        <v>-3.2551098568593346</v>
      </c>
      <c r="AF86">
        <v>1.64</v>
      </c>
      <c r="AG86">
        <v>2.33</v>
      </c>
      <c r="AJ86" t="s">
        <v>308</v>
      </c>
    </row>
    <row r="87" spans="1:36" ht="15" x14ac:dyDescent="0.25">
      <c r="A87">
        <v>2.19</v>
      </c>
      <c r="B87">
        <v>3.32</v>
      </c>
      <c r="C87">
        <v>3.64</v>
      </c>
      <c r="D87" s="20">
        <f t="shared" si="28"/>
        <v>3.2551098568593284E-2</v>
      </c>
      <c r="E87" s="17">
        <f>IF(OR($A87="",$B87="",$C87=""),"",A87*'MPTO_working_3-way'!$I86)</f>
        <v>2.2612869058652194</v>
      </c>
      <c r="F87" s="21">
        <f>IF(OR($A87="",$B87="",$C87=""),"",B87*'MPTO_working_3-way'!$I86)</f>
        <v>3.4280696472477294</v>
      </c>
      <c r="G87" s="22">
        <f>IF(OR($A87="",$B87="",$C87=""),"",C87*'MPTO_working_3-way'!$I86)</f>
        <v>3.7584859987896797</v>
      </c>
      <c r="H87" s="17">
        <f>IF(OR($A87="",$B87="",$C87=""),"",'MPTO_working_3-way'!E86)</f>
        <v>2.2433061173378448</v>
      </c>
      <c r="I87" s="21">
        <f>IF(OR($A87="",$B87="",$C87=""),"",'MPTO_working_3-way'!F86)</f>
        <v>3.4440663450006661</v>
      </c>
      <c r="J87" s="22">
        <f>IF(OR($A87="",$B87="",$C87=""),"",'MPTO_working_3-way'!G86)</f>
        <v>3.7896744542671943</v>
      </c>
      <c r="K87" s="17">
        <f>IF(OR($A87="",$B87="",$C87=""),"",'OddsRatio_working_3-way'!H86)</f>
        <v>2.2508325305463233</v>
      </c>
      <c r="L87" s="21">
        <f>IF(OR($A87="",$B87="",$C87=""),"",'OddsRatio_working_3-way'!I86)</f>
        <v>3.4385978746785462</v>
      </c>
      <c r="M87" s="22">
        <f>IF(OR($A87="",$B87="",$C87=""),"",'OddsRatio_working_3-way'!J86)</f>
        <v>3.7749562022204151</v>
      </c>
      <c r="N87" s="23">
        <f t="shared" si="29"/>
        <v>44.222606048186421</v>
      </c>
      <c r="O87" s="24">
        <f t="shared" si="30"/>
        <v>29.170935917327789</v>
      </c>
      <c r="P87" s="24">
        <f t="shared" si="31"/>
        <v>26.606458034485787</v>
      </c>
      <c r="Q87" t="s">
        <v>279</v>
      </c>
      <c r="R87" t="s">
        <v>280</v>
      </c>
      <c r="S87" s="48" t="s">
        <v>301</v>
      </c>
      <c r="T87" s="35">
        <v>100</v>
      </c>
      <c r="U87" s="35">
        <f t="shared" si="32"/>
        <v>70.326409495548958</v>
      </c>
      <c r="V87" s="35">
        <f t="shared" si="33"/>
        <v>70.588235294117652</v>
      </c>
      <c r="W87" s="35">
        <f t="shared" si="34"/>
        <v>55.752212389380524</v>
      </c>
      <c r="X87" s="35">
        <f t="shared" si="35"/>
        <v>73.659552316501831</v>
      </c>
      <c r="Y87" s="35">
        <f t="shared" si="36"/>
        <v>73.92137811507051</v>
      </c>
      <c r="Z87" s="35">
        <f t="shared" si="37"/>
        <v>59.08535521033339</v>
      </c>
      <c r="AA87" s="35">
        <f t="shared" si="38"/>
        <v>-3.3331428209528724</v>
      </c>
      <c r="AB87" s="35">
        <f t="shared" si="39"/>
        <v>-3.3331428209528582</v>
      </c>
      <c r="AC87" s="35">
        <f t="shared" si="40"/>
        <v>-3.3331428209528653</v>
      </c>
      <c r="AF87">
        <v>2.09</v>
      </c>
      <c r="AG87">
        <v>1.79</v>
      </c>
      <c r="AJ87" t="s">
        <v>308</v>
      </c>
    </row>
    <row r="88" spans="1:36" ht="15" x14ac:dyDescent="0.25">
      <c r="A88">
        <v>3.37</v>
      </c>
      <c r="B88">
        <v>3.4</v>
      </c>
      <c r="C88">
        <v>2.2599999999999998</v>
      </c>
      <c r="D88" s="20">
        <f t="shared" si="28"/>
        <v>3.3331428209528724E-2</v>
      </c>
      <c r="E88" s="17">
        <f>IF(OR($A88="",$B88="",$C88=""),"",A88*'MPTO_working_3-way'!$I87)</f>
        <v>3.4823269130661121</v>
      </c>
      <c r="F88" s="21">
        <f>IF(OR($A88="",$B88="",$C88=""),"",B88*'MPTO_working_3-way'!$I87)</f>
        <v>3.5133268559123976</v>
      </c>
      <c r="G88" s="22">
        <f>IF(OR($A88="",$B88="",$C88=""),"",C88*'MPTO_working_3-way'!$I87)</f>
        <v>2.3353290277535348</v>
      </c>
      <c r="H88" s="17">
        <f>IF(OR($A88="",$B88="",$C88=""),"",'MPTO_working_3-way'!E87)</f>
        <v>3.5010888336860631</v>
      </c>
      <c r="I88" s="21">
        <f>IF(OR($A88="",$B88="",$C88=""),"",'MPTO_working_3-way'!F87)</f>
        <v>3.5334793691108861</v>
      </c>
      <c r="J88" s="22">
        <f>IF(OR($A88="",$B88="",$C88=""),"",'MPTO_working_3-way'!G87)</f>
        <v>2.3182094889779084</v>
      </c>
      <c r="K88" s="17">
        <f>IF(OR($A88="",$B88="",$C88=""),"",'OddsRatio_working_3-way'!H87)</f>
        <v>3.4931734621102319</v>
      </c>
      <c r="L88" s="21">
        <f>IF(OR($A88="",$B88="",$C88=""),"",'OddsRatio_working_3-way'!I87)</f>
        <v>3.5247326198584625</v>
      </c>
      <c r="M88" s="22">
        <f>IF(OR($A88="",$B88="",$C88=""),"",'OddsRatio_working_3-way'!J87)</f>
        <v>2.3254846254256925</v>
      </c>
      <c r="N88" s="23">
        <f t="shared" si="29"/>
        <v>28.716430851103581</v>
      </c>
      <c r="O88" s="24">
        <f t="shared" si="30"/>
        <v>28.463050578887966</v>
      </c>
      <c r="P88" s="24">
        <f t="shared" si="31"/>
        <v>42.820518570008446</v>
      </c>
      <c r="Q88" t="s">
        <v>281</v>
      </c>
      <c r="R88" t="s">
        <v>282</v>
      </c>
      <c r="S88" s="48" t="s">
        <v>301</v>
      </c>
      <c r="T88" s="35">
        <v>100</v>
      </c>
      <c r="U88" s="35">
        <f t="shared" si="32"/>
        <v>30.555555555555554</v>
      </c>
      <c r="V88" s="35">
        <f t="shared" si="33"/>
        <v>79.079497907949786</v>
      </c>
      <c r="W88" s="35">
        <f t="shared" si="34"/>
        <v>86.595174262734588</v>
      </c>
      <c r="X88" s="35">
        <f t="shared" si="35"/>
        <v>34.325327829315619</v>
      </c>
      <c r="Y88" s="35">
        <f t="shared" si="36"/>
        <v>82.849270181709855</v>
      </c>
      <c r="Z88" s="35">
        <f t="shared" si="37"/>
        <v>90.364946536494656</v>
      </c>
      <c r="AA88" s="35">
        <f t="shared" si="38"/>
        <v>-3.769772273760065</v>
      </c>
      <c r="AB88" s="35">
        <f t="shared" si="39"/>
        <v>-3.7697722737600685</v>
      </c>
      <c r="AC88" s="35">
        <f t="shared" si="40"/>
        <v>-3.7697722737600685</v>
      </c>
      <c r="AF88">
        <v>1.94</v>
      </c>
      <c r="AG88">
        <v>1.93</v>
      </c>
      <c r="AJ88" t="s">
        <v>308</v>
      </c>
    </row>
    <row r="89" spans="1:36" ht="15" x14ac:dyDescent="0.25">
      <c r="A89">
        <v>1.44</v>
      </c>
      <c r="B89">
        <v>4.78</v>
      </c>
      <c r="C89">
        <v>7.46</v>
      </c>
      <c r="D89" s="20">
        <f t="shared" si="28"/>
        <v>3.7697722737600747E-2</v>
      </c>
      <c r="E89" s="17">
        <f>IF(OR($A89="",$B89="",$C89=""),"",A89*'MPTO_working_3-way'!$I88)</f>
        <v>1.494284720742145</v>
      </c>
      <c r="F89" s="21">
        <f>IF(OR($A89="",$B89="",$C89=""),"",B89*'MPTO_working_3-way'!$I88)</f>
        <v>4.9601951146857317</v>
      </c>
      <c r="G89" s="22">
        <f>IF(OR($A89="",$B89="",$C89=""),"",C89*'MPTO_working_3-way'!$I88)</f>
        <v>7.7412250116225012</v>
      </c>
      <c r="H89" s="17">
        <f>IF(OR($A89="",$B89="",$C89=""),"",'MPTO_working_3-way'!E88)</f>
        <v>1.4665368477459857</v>
      </c>
      <c r="I89" s="21">
        <f>IF(OR($A89="",$B89="",$C89=""),"",'MPTO_working_3-way'!F88)</f>
        <v>5.085458243825193</v>
      </c>
      <c r="J89" s="22">
        <f>IF(OR($A89="",$B89="",$C89=""),"",'MPTO_working_3-way'!G88)</f>
        <v>8.2316484798015086</v>
      </c>
      <c r="K89" s="17">
        <f>IF(OR($A89="",$B89="",$C89=""),"",'OddsRatio_working_3-way'!H88)</f>
        <v>1.4751952859737942</v>
      </c>
      <c r="L89" s="21">
        <f>IF(OR($A89="",$B89="",$C89=""),"",'OddsRatio_working_3-way'!I88)</f>
        <v>5.0823595022294139</v>
      </c>
      <c r="M89" s="22">
        <f>IF(OR($A89="",$B89="",$C89=""),"",'OddsRatio_working_3-way'!J88)</f>
        <v>7.9767307895243418</v>
      </c>
      <c r="N89" s="23">
        <f t="shared" si="29"/>
        <v>66.921650614438747</v>
      </c>
      <c r="O89" s="24">
        <f t="shared" si="30"/>
        <v>20.160497256232592</v>
      </c>
      <c r="P89" s="24">
        <f t="shared" si="31"/>
        <v>12.917852129328658</v>
      </c>
      <c r="Q89" t="s">
        <v>283</v>
      </c>
      <c r="R89" t="s">
        <v>284</v>
      </c>
      <c r="S89" s="48" t="s">
        <v>301</v>
      </c>
      <c r="T89" s="35">
        <v>100</v>
      </c>
      <c r="U89" s="35">
        <f t="shared" si="32"/>
        <v>27.536231884057976</v>
      </c>
      <c r="V89" s="35">
        <f t="shared" si="33"/>
        <v>80.276134122287957</v>
      </c>
      <c r="W89" s="35">
        <f t="shared" si="34"/>
        <v>88.571428571428569</v>
      </c>
      <c r="X89" s="35">
        <f t="shared" si="35"/>
        <v>31.15243730628346</v>
      </c>
      <c r="Y89" s="35">
        <f t="shared" si="36"/>
        <v>83.892339544513476</v>
      </c>
      <c r="Z89" s="35">
        <f t="shared" si="37"/>
        <v>92.187633993654075</v>
      </c>
      <c r="AA89" s="35">
        <f t="shared" si="38"/>
        <v>-3.6162054222254838</v>
      </c>
      <c r="AB89" s="35">
        <f t="shared" si="39"/>
        <v>-3.6162054222255193</v>
      </c>
      <c r="AC89" s="35">
        <f t="shared" si="40"/>
        <v>-3.6162054222255051</v>
      </c>
      <c r="AF89">
        <v>1.53</v>
      </c>
      <c r="AG89">
        <v>2.59</v>
      </c>
      <c r="AJ89" t="s">
        <v>308</v>
      </c>
    </row>
    <row r="90" spans="1:36" ht="15" x14ac:dyDescent="0.25">
      <c r="A90">
        <v>1.38</v>
      </c>
      <c r="B90">
        <v>5.07</v>
      </c>
      <c r="C90">
        <v>8.75</v>
      </c>
      <c r="D90" s="20">
        <f t="shared" si="28"/>
        <v>3.6162054222254936E-2</v>
      </c>
      <c r="E90" s="17">
        <f>IF(OR($A90="",$B90="",$C90=""),"",A90*'MPTO_working_3-way'!$I89)</f>
        <v>1.4299036348267118</v>
      </c>
      <c r="F90" s="21">
        <f>IF(OR($A90="",$B90="",$C90=""),"",B90*'MPTO_working_3-way'!$I89)</f>
        <v>5.2533416149068328</v>
      </c>
      <c r="G90" s="22">
        <f>IF(OR($A90="",$B90="",$C90=""),"",C90*'MPTO_working_3-way'!$I89)</f>
        <v>9.0664179744447306</v>
      </c>
      <c r="H90" s="17">
        <f>IF(OR($A90="",$B90="",$C90=""),"",'MPTO_working_3-way'!E89)</f>
        <v>1.4033439886485934</v>
      </c>
      <c r="I90" s="21">
        <f>IF(OR($A90="",$B90="",$C90=""),"",'MPTO_working_3-way'!F89)</f>
        <v>5.4000158771461724</v>
      </c>
      <c r="J90" s="22">
        <f>IF(OR($A90="",$B90="",$C90=""),"",'MPTO_working_3-way'!G89)</f>
        <v>9.7817021242600255</v>
      </c>
      <c r="K90" s="17">
        <f>IF(OR($A90="",$B90="",$C90=""),"",'OddsRatio_working_3-way'!H89)</f>
        <v>1.411379259181176</v>
      </c>
      <c r="L90" s="21">
        <f>IF(OR($A90="",$B90="",$C90=""),"",'OddsRatio_working_3-way'!I89)</f>
        <v>5.4060883812299698</v>
      </c>
      <c r="M90" s="22">
        <f>IF(OR($A90="",$B90="",$C90=""),"",'OddsRatio_working_3-way'!J89)</f>
        <v>9.3899717333003121</v>
      </c>
      <c r="N90" s="23">
        <f t="shared" si="29"/>
        <v>69.934782711506898</v>
      </c>
      <c r="O90" s="24">
        <f t="shared" si="30"/>
        <v>19.035502986564008</v>
      </c>
      <c r="P90" s="24">
        <f t="shared" si="31"/>
        <v>11.029714301929088</v>
      </c>
      <c r="Q90" t="s">
        <v>285</v>
      </c>
      <c r="R90" t="s">
        <v>286</v>
      </c>
      <c r="S90" s="48" t="s">
        <v>301</v>
      </c>
      <c r="T90" s="35">
        <v>100</v>
      </c>
      <c r="U90" s="35">
        <f t="shared" si="32"/>
        <v>54.751131221719454</v>
      </c>
      <c r="V90" s="35">
        <f t="shared" si="33"/>
        <v>69.969969969969966</v>
      </c>
      <c r="W90" s="35">
        <f t="shared" si="34"/>
        <v>72.527472527472526</v>
      </c>
      <c r="X90" s="35">
        <f t="shared" si="35"/>
        <v>57.502557502557508</v>
      </c>
      <c r="Y90" s="35">
        <f t="shared" si="36"/>
        <v>72.721396250808013</v>
      </c>
      <c r="Z90" s="35">
        <f t="shared" si="37"/>
        <v>75.278898808310572</v>
      </c>
      <c r="AA90" s="35">
        <f t="shared" si="38"/>
        <v>-2.7514262808380536</v>
      </c>
      <c r="AB90" s="35">
        <f t="shared" si="39"/>
        <v>-2.7514262808380465</v>
      </c>
      <c r="AC90" s="35">
        <f t="shared" si="40"/>
        <v>-2.7514262808380465</v>
      </c>
      <c r="AF90">
        <v>1.67</v>
      </c>
      <c r="AG90">
        <v>2.29</v>
      </c>
      <c r="AJ90" t="s">
        <v>308</v>
      </c>
    </row>
    <row r="91" spans="1:36" ht="15" x14ac:dyDescent="0.25">
      <c r="A91">
        <v>2.21</v>
      </c>
      <c r="B91">
        <v>3.33</v>
      </c>
      <c r="C91">
        <v>3.64</v>
      </c>
      <c r="D91" s="20">
        <f t="shared" si="28"/>
        <v>2.751426280838043E-2</v>
      </c>
      <c r="E91" s="17">
        <f>IF(OR($A91="",$B91="",$C91=""),"",A91*'MPTO_working_3-way'!$I90)</f>
        <v>2.2708065208065209</v>
      </c>
      <c r="F91" s="21">
        <f>IF(OR($A91="",$B91="",$C91=""),"",B91*'MPTO_working_3-way'!$I90)</f>
        <v>3.4216224951519068</v>
      </c>
      <c r="G91" s="22">
        <f>IF(OR($A91="",$B91="",$C91=""),"",C91*'MPTO_working_3-way'!$I90)</f>
        <v>3.740151916622505</v>
      </c>
      <c r="H91" s="17">
        <f>IF(OR($A91="",$B91="",$C91=""),"",'MPTO_working_3-way'!E90)</f>
        <v>2.2557208455087094</v>
      </c>
      <c r="I91" s="21">
        <f>IF(OR($A91="",$B91="",$C91=""),"",'MPTO_working_3-way'!F90)</f>
        <v>3.4349048510199451</v>
      </c>
      <c r="J91" s="22">
        <f>IF(OR($A91="",$B91="",$C91=""),"",'MPTO_working_3-way'!G90)</f>
        <v>3.7657145084929131</v>
      </c>
      <c r="K91" s="17">
        <f>IF(OR($A91="",$B91="",$C91=""),"",'OddsRatio_working_3-way'!H90)</f>
        <v>2.262081400642812</v>
      </c>
      <c r="L91" s="21">
        <f>IF(OR($A91="",$B91="",$C91=""),"",'OddsRatio_working_3-way'!I90)</f>
        <v>3.4302889780973156</v>
      </c>
      <c r="M91" s="22">
        <f>IF(OR($A91="",$B91="",$C91=""),"",'OddsRatio_working_3-way'!J90)</f>
        <v>3.7536321468570453</v>
      </c>
      <c r="N91" s="23">
        <f t="shared" si="29"/>
        <v>44.037217210598399</v>
      </c>
      <c r="O91" s="24">
        <f t="shared" si="30"/>
        <v>29.225900911538282</v>
      </c>
      <c r="P91" s="24">
        <f t="shared" si="31"/>
        <v>26.736881877863318</v>
      </c>
      <c r="Q91" t="s">
        <v>118</v>
      </c>
      <c r="R91" t="s">
        <v>103</v>
      </c>
      <c r="S91" s="48" t="s">
        <v>301</v>
      </c>
      <c r="T91" s="35">
        <v>100</v>
      </c>
      <c r="U91" s="35">
        <f t="shared" si="32"/>
        <v>14.529914529914532</v>
      </c>
      <c r="V91" s="35">
        <f t="shared" si="33"/>
        <v>86.893840104849275</v>
      </c>
      <c r="W91" s="35">
        <f t="shared" si="34"/>
        <v>94.708994708994709</v>
      </c>
      <c r="X91" s="35">
        <f t="shared" si="35"/>
        <v>18.397165186156013</v>
      </c>
      <c r="Y91" s="35">
        <f t="shared" si="36"/>
        <v>90.76109076109077</v>
      </c>
      <c r="Z91" s="35">
        <f t="shared" si="37"/>
        <v>98.57624536523619</v>
      </c>
      <c r="AA91" s="35">
        <f t="shared" si="38"/>
        <v>-3.867250656241481</v>
      </c>
      <c r="AB91" s="35">
        <f t="shared" si="39"/>
        <v>-3.8672506562414952</v>
      </c>
      <c r="AC91" s="35">
        <f t="shared" si="40"/>
        <v>-3.867250656241481</v>
      </c>
      <c r="AF91">
        <v>2.35</v>
      </c>
      <c r="AG91">
        <v>1.65</v>
      </c>
      <c r="AJ91" t="s">
        <v>127</v>
      </c>
    </row>
    <row r="92" spans="1:36" ht="15" x14ac:dyDescent="0.25">
      <c r="A92">
        <v>1.17</v>
      </c>
      <c r="B92">
        <v>7.63</v>
      </c>
      <c r="C92">
        <v>18.899999999999999</v>
      </c>
      <c r="D92" s="20">
        <f t="shared" si="28"/>
        <v>3.8672506562414943E-2</v>
      </c>
      <c r="E92" s="17">
        <f>IF(OR($A92="",$B92="",$C92=""),"",A92*'MPTO_working_3-way'!$I91)</f>
        <v>1.2152468326780255</v>
      </c>
      <c r="F92" s="21">
        <f>IF(OR($A92="",$B92="",$C92=""),"",B92*'MPTO_working_3-way'!$I91)</f>
        <v>7.9250712250712256</v>
      </c>
      <c r="G92" s="22">
        <f>IF(OR($A92="",$B92="",$C92=""),"",C92*'MPTO_working_3-way'!$I91)</f>
        <v>19.630910374029639</v>
      </c>
      <c r="H92" s="17">
        <f>IF(OR($A92="",$B92="",$C92=""),"",'MPTO_working_3-way'!E91)</f>
        <v>1.1879164861616072</v>
      </c>
      <c r="I92" s="21">
        <f>IF(OR($A92="",$B92="",$C92=""),"",'MPTO_working_3-way'!F91)</f>
        <v>8.4623300295967088</v>
      </c>
      <c r="J92" s="22">
        <f>IF(OR($A92="",$B92="",$C92=""),"",'MPTO_working_3-way'!G91)</f>
        <v>24.987994899387331</v>
      </c>
      <c r="K92" s="17">
        <f>IF(OR($A92="",$B92="",$C92=""),"",'OddsRatio_working_3-way'!H91)</f>
        <v>1.1946381651335738</v>
      </c>
      <c r="L92" s="21">
        <f>IF(OR($A92="",$B92="",$C92=""),"",'OddsRatio_working_3-way'!I91)</f>
        <v>8.5908884402093832</v>
      </c>
      <c r="M92" s="22">
        <f>IF(OR($A92="",$B92="",$C92=""),"",'OddsRatio_working_3-way'!J91)</f>
        <v>21.494253858182198</v>
      </c>
      <c r="N92" s="23">
        <f t="shared" si="29"/>
        <v>82.287809612826678</v>
      </c>
      <c r="O92" s="24">
        <f t="shared" si="30"/>
        <v>12.618183125426896</v>
      </c>
      <c r="P92" s="24">
        <f t="shared" si="31"/>
        <v>5.0940072617464143</v>
      </c>
      <c r="Q92" t="s">
        <v>126</v>
      </c>
      <c r="R92" t="s">
        <v>121</v>
      </c>
      <c r="S92" s="48" t="s">
        <v>301</v>
      </c>
      <c r="T92" s="35">
        <v>100</v>
      </c>
      <c r="U92" s="35">
        <f t="shared" si="32"/>
        <v>29.078014184397166</v>
      </c>
      <c r="V92" s="35">
        <f t="shared" si="33"/>
        <v>79.797979797979792</v>
      </c>
      <c r="W92" s="35">
        <f t="shared" si="34"/>
        <v>87.730061349693244</v>
      </c>
      <c r="X92" s="35">
        <f t="shared" si="35"/>
        <v>32.471958852326949</v>
      </c>
      <c r="Y92" s="35">
        <f t="shared" si="36"/>
        <v>83.19192446590958</v>
      </c>
      <c r="Z92" s="35">
        <f t="shared" si="37"/>
        <v>91.124006017623032</v>
      </c>
      <c r="AA92" s="35">
        <f t="shared" si="38"/>
        <v>-3.3939446679297838</v>
      </c>
      <c r="AB92" s="35">
        <f t="shared" si="39"/>
        <v>-3.3939446679297873</v>
      </c>
      <c r="AC92" s="35">
        <f t="shared" si="40"/>
        <v>-3.3939446679297873</v>
      </c>
      <c r="AF92">
        <v>1.56</v>
      </c>
      <c r="AG92">
        <v>2.5099999999999998</v>
      </c>
      <c r="AJ92" t="s">
        <v>127</v>
      </c>
    </row>
    <row r="93" spans="1:36" ht="15" x14ac:dyDescent="0.25">
      <c r="A93">
        <v>1.41</v>
      </c>
      <c r="B93">
        <v>4.95</v>
      </c>
      <c r="C93">
        <v>8.15</v>
      </c>
      <c r="D93" s="20">
        <f t="shared" si="28"/>
        <v>3.3939446679297935E-2</v>
      </c>
      <c r="E93" s="17">
        <f>IF(OR($A93="",$B93="",$C93=""),"",A93*'MPTO_working_3-way'!$I92)</f>
        <v>1.4578546198178099</v>
      </c>
      <c r="F93" s="21">
        <f>IF(OR($A93="",$B93="",$C93=""),"",B93*'MPTO_working_3-way'!$I92)</f>
        <v>5.1180002610625248</v>
      </c>
      <c r="G93" s="22">
        <f>IF(OR($A93="",$B93="",$C93=""),"",C93*'MPTO_working_3-way'!$I92)</f>
        <v>8.4266064904362779</v>
      </c>
      <c r="H93" s="17">
        <f>IF(OR($A93="",$B93="",$C93=""),"",'MPTO_working_3-way'!E92)</f>
        <v>1.4328562639211717</v>
      </c>
      <c r="I93" s="21">
        <f>IF(OR($A93="",$B93="",$C93=""),"",'MPTO_working_3-way'!F92)</f>
        <v>5.243644551171994</v>
      </c>
      <c r="J93" s="22">
        <f>IF(OR($A93="",$B93="",$C93=""),"",'MPTO_working_3-way'!G92)</f>
        <v>8.9777697986497778</v>
      </c>
      <c r="K93" s="17">
        <f>IF(OR($A93="",$B93="",$C93=""),"",'OddsRatio_working_3-way'!H92)</f>
        <v>1.4405804715390791</v>
      </c>
      <c r="L93" s="21">
        <f>IF(OR($A93="",$B93="",$C93=""),"",'OddsRatio_working_3-way'!I92)</f>
        <v>5.2446167379984461</v>
      </c>
      <c r="M93" s="22">
        <f>IF(OR($A93="",$B93="",$C93=""),"",'OddsRatio_working_3-way'!J92)</f>
        <v>8.6832935890351628</v>
      </c>
      <c r="N93" s="23">
        <f t="shared" si="29"/>
        <v>68.593945267668147</v>
      </c>
      <c r="O93" s="24">
        <f t="shared" si="30"/>
        <v>19.538881379275168</v>
      </c>
      <c r="P93" s="24">
        <f t="shared" si="31"/>
        <v>11.867173353056696</v>
      </c>
      <c r="Q93" t="s">
        <v>124</v>
      </c>
      <c r="R93" t="s">
        <v>113</v>
      </c>
      <c r="S93" s="48" t="s">
        <v>301</v>
      </c>
      <c r="T93" s="35">
        <v>100</v>
      </c>
      <c r="U93" s="35">
        <f t="shared" si="32"/>
        <v>65.156794425087099</v>
      </c>
      <c r="V93" s="35">
        <f t="shared" si="33"/>
        <v>69.879518072289159</v>
      </c>
      <c r="W93" s="35">
        <f t="shared" si="34"/>
        <v>62.264150943396231</v>
      </c>
      <c r="X93" s="35">
        <f t="shared" si="35"/>
        <v>67.856330984314624</v>
      </c>
      <c r="Y93" s="35">
        <f t="shared" si="36"/>
        <v>72.579054631516655</v>
      </c>
      <c r="Z93" s="35">
        <f t="shared" si="37"/>
        <v>64.963687502623742</v>
      </c>
      <c r="AA93" s="35">
        <f t="shared" si="38"/>
        <v>-2.6995365592275249</v>
      </c>
      <c r="AB93" s="35">
        <f t="shared" si="39"/>
        <v>-2.6995365592274965</v>
      </c>
      <c r="AC93" s="35">
        <f t="shared" si="40"/>
        <v>-2.6995365592275107</v>
      </c>
      <c r="AF93">
        <v>1.72</v>
      </c>
      <c r="AG93">
        <v>2.2000000000000002</v>
      </c>
      <c r="AJ93" t="s">
        <v>127</v>
      </c>
    </row>
    <row r="94" spans="1:36" ht="15" x14ac:dyDescent="0.25">
      <c r="A94">
        <v>2.87</v>
      </c>
      <c r="B94">
        <v>3.32</v>
      </c>
      <c r="C94">
        <v>2.65</v>
      </c>
      <c r="D94" s="20">
        <f t="shared" si="28"/>
        <v>2.6995365592275E-2</v>
      </c>
      <c r="E94" s="17">
        <f>IF(OR($A94="",$B94="",$C94=""),"",A94*'MPTO_working_3-way'!$I93)</f>
        <v>2.9474766992498296</v>
      </c>
      <c r="F94" s="21">
        <f>IF(OR($A94="",$B94="",$C94=""),"",B94*'MPTO_working_3-way'!$I93)</f>
        <v>3.4096246137663528</v>
      </c>
      <c r="G94" s="22">
        <f>IF(OR($A94="",$B94="",$C94=""),"",C94*'MPTO_working_3-way'!$I93)</f>
        <v>2.7215377188195284</v>
      </c>
      <c r="H94" s="17">
        <f>IF(OR($A94="",$B94="",$C94=""),"",'MPTO_working_3-way'!E93)</f>
        <v>2.9460842956461404</v>
      </c>
      <c r="I94" s="21">
        <f>IF(OR($A94="",$B94="",$C94=""),"",'MPTO_working_3-way'!F93)</f>
        <v>3.4222389479761781</v>
      </c>
      <c r="J94" s="22">
        <f>IF(OR($A94="",$B94="",$C94=""),"",'MPTO_working_3-way'!G93)</f>
        <v>2.7147353240948462</v>
      </c>
      <c r="K94" s="17">
        <f>IF(OR($A94="",$B94="",$C94=""),"",'OddsRatio_working_3-way'!H93)</f>
        <v>2.9470999043607242</v>
      </c>
      <c r="L94" s="21">
        <f>IF(OR($A94="",$B94="",$C94=""),"",'OddsRatio_working_3-way'!I93)</f>
        <v>3.4156533572817529</v>
      </c>
      <c r="M94" s="22">
        <f>IF(OR($A94="",$B94="",$C94=""),"",'OddsRatio_working_3-way'!J93)</f>
        <v>2.7180293273771086</v>
      </c>
      <c r="N94" s="23">
        <f t="shared" si="29"/>
        <v>33.927325032103319</v>
      </c>
      <c r="O94" s="24">
        <f t="shared" si="30"/>
        <v>29.328741819920641</v>
      </c>
      <c r="P94" s="24">
        <f t="shared" si="31"/>
        <v>36.743933147976051</v>
      </c>
      <c r="Q94" t="s">
        <v>114</v>
      </c>
      <c r="R94" t="s">
        <v>123</v>
      </c>
      <c r="S94" s="48" t="s">
        <v>301</v>
      </c>
      <c r="T94" s="35">
        <v>100</v>
      </c>
      <c r="U94" s="35">
        <f t="shared" si="32"/>
        <v>61.089494163424128</v>
      </c>
      <c r="V94" s="35">
        <f t="shared" si="33"/>
        <v>71.509971509971507</v>
      </c>
      <c r="W94" s="35">
        <f t="shared" si="34"/>
        <v>64.157706093189958</v>
      </c>
      <c r="X94" s="35">
        <f t="shared" si="35"/>
        <v>64.332322396838521</v>
      </c>
      <c r="Y94" s="35">
        <f t="shared" si="36"/>
        <v>74.752799743385907</v>
      </c>
      <c r="Z94" s="35">
        <f t="shared" si="37"/>
        <v>67.400534326604372</v>
      </c>
      <c r="AA94" s="35">
        <f t="shared" si="38"/>
        <v>-3.242828233414393</v>
      </c>
      <c r="AB94" s="35">
        <f t="shared" si="39"/>
        <v>-3.2428282334144001</v>
      </c>
      <c r="AC94" s="35">
        <f t="shared" si="40"/>
        <v>-3.2428282334144143</v>
      </c>
      <c r="AF94">
        <v>2.27</v>
      </c>
      <c r="AG94">
        <v>1.68</v>
      </c>
      <c r="AJ94" t="s">
        <v>127</v>
      </c>
    </row>
    <row r="95" spans="1:36" ht="15" x14ac:dyDescent="0.25">
      <c r="A95">
        <v>2.57</v>
      </c>
      <c r="B95">
        <v>3.51</v>
      </c>
      <c r="C95">
        <v>2.79</v>
      </c>
      <c r="D95" s="20">
        <f t="shared" si="28"/>
        <v>3.2428282334143965E-2</v>
      </c>
      <c r="E95" s="17">
        <f>IF(OR($A95="",$B95="",$C95=""),"",A95*'MPTO_working_3-way'!$I94)</f>
        <v>2.6533406855987498</v>
      </c>
      <c r="F95" s="21">
        <f>IF(OR($A95="",$B95="",$C95=""),"",B95*'MPTO_working_3-way'!$I94)</f>
        <v>3.6238232709928453</v>
      </c>
      <c r="G95" s="22">
        <f>IF(OR($A95="",$B95="",$C95=""),"",C95*'MPTO_working_3-way'!$I94)</f>
        <v>2.8804749077122618</v>
      </c>
      <c r="H95" s="17">
        <f>IF(OR($A95="",$B95="",$C95=""),"",'MPTO_working_3-way'!E94)</f>
        <v>2.6434352349385573</v>
      </c>
      <c r="I95" s="21">
        <f>IF(OR($A95="",$B95="",$C95=""),"",'MPTO_working_3-way'!F94)</f>
        <v>3.6484252312651422</v>
      </c>
      <c r="J95" s="22">
        <f>IF(OR($A95="",$B95="",$C95=""),"",'MPTO_working_3-way'!G94)</f>
        <v>2.8767581424839102</v>
      </c>
      <c r="K95" s="17">
        <f>IF(OR($A95="",$B95="",$C95=""),"",'OddsRatio_working_3-way'!H94)</f>
        <v>2.6483006604681893</v>
      </c>
      <c r="L95" s="21">
        <f>IF(OR($A95="",$B95="",$C95=""),"",'OddsRatio_working_3-way'!I94)</f>
        <v>3.6351813106848128</v>
      </c>
      <c r="M95" s="22">
        <f>IF(OR($A95="",$B95="",$C95=""),"",'OddsRatio_working_3-way'!J94)</f>
        <v>2.8792727275401657</v>
      </c>
      <c r="N95" s="23">
        <f t="shared" si="29"/>
        <v>37.688337778393546</v>
      </c>
      <c r="O95" s="24">
        <f t="shared" si="30"/>
        <v>27.59516469814</v>
      </c>
      <c r="P95" s="24">
        <f t="shared" si="31"/>
        <v>34.716497523466458</v>
      </c>
      <c r="Q95" t="s">
        <v>166</v>
      </c>
      <c r="R95" t="s">
        <v>171</v>
      </c>
      <c r="S95" s="48" t="s">
        <v>301</v>
      </c>
      <c r="T95" s="35">
        <v>100</v>
      </c>
      <c r="U95" s="35">
        <f t="shared" si="32"/>
        <v>36.30573248407643</v>
      </c>
      <c r="V95" s="35">
        <f t="shared" si="33"/>
        <v>73.118279569892465</v>
      </c>
      <c r="W95" s="35">
        <f t="shared" si="34"/>
        <v>86.772486772486786</v>
      </c>
      <c r="X95" s="35">
        <f t="shared" si="35"/>
        <v>40.109233657620756</v>
      </c>
      <c r="Y95" s="35">
        <f t="shared" si="36"/>
        <v>76.921780743436798</v>
      </c>
      <c r="Z95" s="35">
        <f t="shared" si="37"/>
        <v>90.575987946031091</v>
      </c>
      <c r="AA95" s="35">
        <f t="shared" si="38"/>
        <v>-3.8035011735443263</v>
      </c>
      <c r="AB95" s="35">
        <f t="shared" si="39"/>
        <v>-3.8035011735443334</v>
      </c>
      <c r="AC95" s="35">
        <f t="shared" si="40"/>
        <v>-3.8035011735443049</v>
      </c>
      <c r="AF95">
        <v>1.89</v>
      </c>
      <c r="AG95">
        <v>1.98</v>
      </c>
      <c r="AJ95" t="s">
        <v>206</v>
      </c>
    </row>
    <row r="96" spans="1:36" ht="15" x14ac:dyDescent="0.25">
      <c r="A96">
        <v>1.57</v>
      </c>
      <c r="B96">
        <v>3.72</v>
      </c>
      <c r="C96">
        <v>7.56</v>
      </c>
      <c r="D96" s="20">
        <f t="shared" si="28"/>
        <v>3.8035011735443103E-2</v>
      </c>
      <c r="E96" s="17">
        <f>IF(OR($A96="",$B96="",$C96=""),"",A96*'MPTO_working_3-way'!$I95)</f>
        <v>1.6297149684246457</v>
      </c>
      <c r="F96" s="21">
        <f>IF(OR($A96="",$B96="",$C96=""),"",B96*'MPTO_working_3-way'!$I95)</f>
        <v>3.8614902436558487</v>
      </c>
      <c r="G96" s="22">
        <f>IF(OR($A96="",$B96="",$C96=""),"",C96*'MPTO_working_3-way'!$I95)</f>
        <v>7.8475446887199496</v>
      </c>
      <c r="H96" s="17">
        <f>IF(OR($A96="",$B96="",$C96=""),"",'MPTO_working_3-way'!E95)</f>
        <v>1.6018855143021502</v>
      </c>
      <c r="I96" s="21">
        <f>IF(OR($A96="",$B96="",$C96=""),"",'MPTO_working_3-way'!F95)</f>
        <v>3.904132205682207</v>
      </c>
      <c r="J96" s="22">
        <f>IF(OR($A96="",$B96="",$C96=""),"",'MPTO_working_3-way'!G95)</f>
        <v>8.3614280779788963</v>
      </c>
      <c r="K96" s="17">
        <f>IF(OR($A96="",$B96="",$C96=""),"",'OddsRatio_working_3-way'!H95)</f>
        <v>1.6117115568439511</v>
      </c>
      <c r="L96" s="21">
        <f>IF(OR($A96="",$B96="",$C96=""),"",'OddsRatio_working_3-way'!I95)</f>
        <v>3.9190446221325375</v>
      </c>
      <c r="M96" s="22">
        <f>IF(OR($A96="",$B96="",$C96=""),"",'OddsRatio_working_3-way'!J95)</f>
        <v>8.0400487945549433</v>
      </c>
      <c r="N96" s="23">
        <f t="shared" si="29"/>
        <v>61.360423103105212</v>
      </c>
      <c r="O96" s="24">
        <f t="shared" si="30"/>
        <v>25.896737707493322</v>
      </c>
      <c r="P96" s="24">
        <f t="shared" si="31"/>
        <v>12.742839189401478</v>
      </c>
      <c r="Q96" t="s">
        <v>194</v>
      </c>
      <c r="R96" t="s">
        <v>163</v>
      </c>
      <c r="S96" s="48" t="s">
        <v>301</v>
      </c>
      <c r="T96" s="35">
        <v>100</v>
      </c>
      <c r="U96" s="35">
        <f t="shared" si="32"/>
        <v>74.747474747474755</v>
      </c>
      <c r="V96" s="35">
        <f t="shared" si="33"/>
        <v>70.760233918128648</v>
      </c>
      <c r="W96" s="35">
        <f t="shared" si="34"/>
        <v>50.980392156862742</v>
      </c>
      <c r="X96" s="35">
        <f t="shared" si="35"/>
        <v>78.259373925008589</v>
      </c>
      <c r="Y96" s="35">
        <f t="shared" si="36"/>
        <v>74.272133095662511</v>
      </c>
      <c r="Z96" s="35">
        <f t="shared" si="37"/>
        <v>54.49229133439659</v>
      </c>
      <c r="AA96" s="35">
        <f t="shared" si="38"/>
        <v>-3.5118991775338344</v>
      </c>
      <c r="AB96" s="35">
        <f t="shared" si="39"/>
        <v>-3.5118991775338628</v>
      </c>
      <c r="AC96" s="35">
        <f t="shared" si="40"/>
        <v>-3.5118991775338486</v>
      </c>
      <c r="AF96">
        <v>2.63</v>
      </c>
      <c r="AG96">
        <v>1.52</v>
      </c>
      <c r="AJ96" t="s">
        <v>206</v>
      </c>
    </row>
    <row r="97" spans="1:36" ht="15" x14ac:dyDescent="0.25">
      <c r="A97">
        <v>3.96</v>
      </c>
      <c r="B97">
        <v>3.42</v>
      </c>
      <c r="C97">
        <v>2.04</v>
      </c>
      <c r="D97" s="20">
        <f t="shared" si="28"/>
        <v>3.5118991775338504E-2</v>
      </c>
      <c r="E97" s="17">
        <f>IF(OR($A97="",$B97="",$C97=""),"",A97*'MPTO_working_3-way'!$I96)</f>
        <v>4.0990712074303408</v>
      </c>
      <c r="F97" s="21">
        <f>IF(OR($A97="",$B97="",$C97=""),"",B97*'MPTO_working_3-way'!$I96)</f>
        <v>3.5401069518716577</v>
      </c>
      <c r="G97" s="22">
        <f>IF(OR($A97="",$B97="",$C97=""),"",C97*'MPTO_working_3-way'!$I96)</f>
        <v>2.1116427432216907</v>
      </c>
      <c r="H97" s="17">
        <f>IF(OR($A97="",$B97="",$C97=""),"",'MPTO_working_3-way'!E96)</f>
        <v>4.1524976192537437</v>
      </c>
      <c r="I97" s="21">
        <f>IF(OR($A97="",$B97="",$C97=""),"",'MPTO_working_3-way'!F96)</f>
        <v>3.5626323021502579</v>
      </c>
      <c r="J97" s="22">
        <f>IF(OR($A97="",$B97="",$C97=""),"",'MPTO_working_3-way'!G96)</f>
        <v>2.0899089364297851</v>
      </c>
      <c r="K97" s="17">
        <f>IF(OR($A97="",$B97="",$C97=""),"",'OddsRatio_working_3-way'!H96)</f>
        <v>4.1268541214374039</v>
      </c>
      <c r="L97" s="21">
        <f>IF(OR($A97="",$B97="",$C97=""),"",'OddsRatio_working_3-way'!I96)</f>
        <v>3.5564145182022022</v>
      </c>
      <c r="M97" s="22">
        <f>IF(OR($A97="",$B97="",$C97=""),"",'OddsRatio_working_3-way'!J96)</f>
        <v>2.0986244210455749</v>
      </c>
      <c r="N97" s="23">
        <f t="shared" si="29"/>
        <v>24.395770392749245</v>
      </c>
      <c r="O97" s="24">
        <f t="shared" si="30"/>
        <v>28.247734138972806</v>
      </c>
      <c r="P97" s="24">
        <f t="shared" si="31"/>
        <v>47.356495468277942</v>
      </c>
      <c r="Q97" t="s">
        <v>169</v>
      </c>
      <c r="R97" t="s">
        <v>192</v>
      </c>
      <c r="S97" s="48" t="s">
        <v>301</v>
      </c>
      <c r="T97" s="35">
        <v>100</v>
      </c>
      <c r="U97" s="35">
        <f t="shared" si="32"/>
        <v>42.857142857142854</v>
      </c>
      <c r="V97" s="35">
        <f t="shared" si="33"/>
        <v>69.696969696969703</v>
      </c>
      <c r="W97" s="35">
        <f t="shared" si="34"/>
        <v>83.686786296900493</v>
      </c>
      <c r="X97" s="35">
        <f t="shared" si="35"/>
        <v>46.616244006129811</v>
      </c>
      <c r="Y97" s="35">
        <f t="shared" si="36"/>
        <v>73.456070845956646</v>
      </c>
      <c r="Z97" s="35">
        <f t="shared" si="37"/>
        <v>87.445887445887436</v>
      </c>
      <c r="AA97" s="35">
        <f t="shared" si="38"/>
        <v>-3.7591011489869572</v>
      </c>
      <c r="AB97" s="35">
        <f t="shared" si="39"/>
        <v>-3.759101148986943</v>
      </c>
      <c r="AC97" s="35">
        <f t="shared" si="40"/>
        <v>-3.759101148986943</v>
      </c>
      <c r="AF97">
        <v>2.3199999999999998</v>
      </c>
      <c r="AG97">
        <v>1.65</v>
      </c>
      <c r="AJ97" t="s">
        <v>206</v>
      </c>
    </row>
    <row r="98" spans="1:36" ht="15" x14ac:dyDescent="0.25">
      <c r="A98">
        <v>1.75</v>
      </c>
      <c r="B98">
        <v>3.3</v>
      </c>
      <c r="C98">
        <v>6.13</v>
      </c>
      <c r="D98" s="20">
        <f t="shared" si="28"/>
        <v>3.759101148986943E-2</v>
      </c>
      <c r="E98" s="17">
        <f>IF(OR($A98="",$B98="",$C98=""),"",A98*'MPTO_working_3-way'!$I97)</f>
        <v>1.8157842701072715</v>
      </c>
      <c r="F98" s="21">
        <f>IF(OR($A98="",$B98="",$C98=""),"",B98*'MPTO_working_3-way'!$I97)</f>
        <v>3.4240503379165688</v>
      </c>
      <c r="G98" s="22">
        <f>IF(OR($A98="",$B98="",$C98=""),"",C98*'MPTO_working_3-way'!$I97)</f>
        <v>6.3604329004328992</v>
      </c>
      <c r="H98" s="17">
        <f>IF(OR($A98="",$B98="",$C98=""),"",'MPTO_working_3-way'!E97)</f>
        <v>1.7892344951037169</v>
      </c>
      <c r="I98" s="21">
        <f>IF(OR($A98="",$B98="",$C98=""),"",'MPTO_working_3-way'!F97)</f>
        <v>3.4423411962044281</v>
      </c>
      <c r="J98" s="22">
        <f>IF(OR($A98="",$B98="",$C98=""),"",'MPTO_working_3-way'!G97)</f>
        <v>6.6400268846616735</v>
      </c>
      <c r="K98" s="17">
        <f>IF(OR($A98="",$B98="",$C98=""),"",'OddsRatio_working_3-way'!H97)</f>
        <v>1.7995099728058654</v>
      </c>
      <c r="L98" s="21">
        <f>IF(OR($A98="",$B98="",$C98=""),"",'OddsRatio_working_3-way'!I97)</f>
        <v>3.4518305832713212</v>
      </c>
      <c r="M98" s="22">
        <f>IF(OR($A98="",$B98="",$C98=""),"",'OddsRatio_working_3-way'!J97)</f>
        <v>6.4686482139921218</v>
      </c>
      <c r="N98" s="23">
        <f t="shared" si="29"/>
        <v>55.072621591821736</v>
      </c>
      <c r="O98" s="24">
        <f t="shared" si="30"/>
        <v>29.205178116875167</v>
      </c>
      <c r="P98" s="24">
        <f t="shared" si="31"/>
        <v>15.722200291303107</v>
      </c>
      <c r="Q98" t="s">
        <v>191</v>
      </c>
      <c r="R98" t="s">
        <v>193</v>
      </c>
      <c r="S98" s="48" t="s">
        <v>301</v>
      </c>
      <c r="T98" s="35">
        <v>100</v>
      </c>
      <c r="U98" s="35">
        <f t="shared" si="32"/>
        <v>65.156794425087099</v>
      </c>
      <c r="V98" s="35">
        <f t="shared" si="33"/>
        <v>68.75</v>
      </c>
      <c r="W98" s="35">
        <f t="shared" si="34"/>
        <v>62.825278810408925</v>
      </c>
      <c r="X98" s="35">
        <f t="shared" si="35"/>
        <v>68.424721189591082</v>
      </c>
      <c r="Y98" s="35">
        <f t="shared" si="36"/>
        <v>72.017926764503969</v>
      </c>
      <c r="Z98" s="35">
        <f t="shared" si="37"/>
        <v>66.093205574912901</v>
      </c>
      <c r="AA98" s="35">
        <f t="shared" si="38"/>
        <v>-3.2679267645039829</v>
      </c>
      <c r="AB98" s="35">
        <f t="shared" si="39"/>
        <v>-3.2679267645039687</v>
      </c>
      <c r="AC98" s="35">
        <f t="shared" si="40"/>
        <v>-3.2679267645039758</v>
      </c>
      <c r="AF98">
        <v>2.4900000000000002</v>
      </c>
      <c r="AG98">
        <v>1.57</v>
      </c>
      <c r="AJ98" t="s">
        <v>206</v>
      </c>
    </row>
    <row r="99" spans="1:36" ht="15" x14ac:dyDescent="0.25">
      <c r="A99">
        <v>2.87</v>
      </c>
      <c r="B99">
        <v>3.2</v>
      </c>
      <c r="C99">
        <v>2.69</v>
      </c>
      <c r="D99" s="20">
        <f t="shared" si="28"/>
        <v>3.2679267645039811E-2</v>
      </c>
      <c r="E99" s="17">
        <f>IF(OR($A99="",$B99="",$C99=""),"",A99*'MPTO_working_3-way'!$I98)</f>
        <v>2.9637894981412645</v>
      </c>
      <c r="F99" s="21">
        <f>IF(OR($A99="",$B99="",$C99=""),"",B99*'MPTO_working_3-way'!$I98)</f>
        <v>3.3045736564641275</v>
      </c>
      <c r="G99" s="22">
        <f>IF(OR($A99="",$B99="",$C99=""),"",C99*'MPTO_working_3-way'!$I98)</f>
        <v>2.777907229965157</v>
      </c>
      <c r="H99" s="17">
        <f>IF(OR($A99="",$B99="",$C99=""),"",'MPTO_working_3-way'!E98)</f>
        <v>2.9626209094259588</v>
      </c>
      <c r="I99" s="21">
        <f>IF(OR($A99="",$B99="",$C99=""),"",'MPTO_working_3-way'!F98)</f>
        <v>3.3155738951647979</v>
      </c>
      <c r="J99" s="22">
        <f>IF(OR($A99="",$B99="",$C99=""),"",'MPTO_working_3-way'!G98)</f>
        <v>2.7712029242473082</v>
      </c>
      <c r="K99" s="17">
        <f>IF(OR($A99="",$B99="",$C99=""),"",'OddsRatio_working_3-way'!H98)</f>
        <v>2.9634378265933559</v>
      </c>
      <c r="L99" s="21">
        <f>IF(OR($A99="",$B99="",$C99=""),"",'OddsRatio_working_3-way'!I98)</f>
        <v>3.3099268548157119</v>
      </c>
      <c r="M99" s="22">
        <f>IF(OR($A99="",$B99="",$C99=""),"",'OddsRatio_working_3-way'!J98)</f>
        <v>2.7744438111993421</v>
      </c>
      <c r="N99" s="23">
        <f t="shared" si="29"/>
        <v>33.740587873300328</v>
      </c>
      <c r="O99" s="24">
        <f t="shared" si="30"/>
        <v>30.261089748866226</v>
      </c>
      <c r="P99" s="24">
        <f t="shared" si="31"/>
        <v>35.998322377833439</v>
      </c>
      <c r="Q99" t="s">
        <v>189</v>
      </c>
      <c r="R99" t="s">
        <v>165</v>
      </c>
      <c r="S99" s="48" t="s">
        <v>301</v>
      </c>
      <c r="T99" s="35">
        <v>100</v>
      </c>
      <c r="U99" s="35">
        <f t="shared" si="32"/>
        <v>40.119760479041922</v>
      </c>
      <c r="V99" s="35">
        <f t="shared" si="33"/>
        <v>71.988795518207283</v>
      </c>
      <c r="W99" s="35">
        <f t="shared" si="34"/>
        <v>83.471074380165291</v>
      </c>
      <c r="X99" s="35">
        <f t="shared" si="35"/>
        <v>44.540130101627426</v>
      </c>
      <c r="Y99" s="35">
        <f t="shared" si="36"/>
        <v>76.409165140792794</v>
      </c>
      <c r="Z99" s="35">
        <f t="shared" si="37"/>
        <v>87.891444002750802</v>
      </c>
      <c r="AA99" s="35">
        <f t="shared" si="38"/>
        <v>-4.420369622585504</v>
      </c>
      <c r="AB99" s="35">
        <f t="shared" si="39"/>
        <v>-4.4203696225855111</v>
      </c>
      <c r="AC99" s="35">
        <f t="shared" si="40"/>
        <v>-4.4203696225855111</v>
      </c>
      <c r="AF99">
        <v>2.17</v>
      </c>
      <c r="AG99">
        <v>1.73</v>
      </c>
      <c r="AJ99" t="s">
        <v>206</v>
      </c>
    </row>
    <row r="100" spans="1:36" ht="15" x14ac:dyDescent="0.25">
      <c r="A100">
        <v>1.67</v>
      </c>
      <c r="B100">
        <v>3.57</v>
      </c>
      <c r="C100">
        <v>6.05</v>
      </c>
      <c r="D100" s="20">
        <f t="shared" si="28"/>
        <v>4.4203696225855182E-2</v>
      </c>
      <c r="E100" s="17">
        <f>IF(OR($A100="",$B100="",$C100=""),"",A100*'MPTO_working_3-way'!$I99)</f>
        <v>1.743820172697178</v>
      </c>
      <c r="F100" s="21">
        <f>IF(OR($A100="",$B100="",$C100=""),"",B100*'MPTO_working_3-way'!$I99)</f>
        <v>3.727807195526303</v>
      </c>
      <c r="G100" s="22">
        <f>IF(OR($A100="",$B100="",$C100=""),"",C100*'MPTO_working_3-way'!$I99)</f>
        <v>6.3174323621664232</v>
      </c>
      <c r="H100" s="17">
        <f>IF(OR($A100="",$B100="",$C100=""),"",'MPTO_working_3-way'!E99)</f>
        <v>1.7121299085087056</v>
      </c>
      <c r="I100" s="21">
        <f>IF(OR($A100="",$B100="",$C100=""),"",'MPTO_working_3-way'!F99)</f>
        <v>3.768217266310061</v>
      </c>
      <c r="J100" s="22">
        <f>IF(OR($A100="",$B100="",$C100=""),"",'MPTO_working_3-way'!G99)</f>
        <v>6.6421045717973932</v>
      </c>
      <c r="K100" s="17">
        <f>IF(OR($A100="",$B100="",$C100=""),"",'OddsRatio_working_3-way'!H99)</f>
        <v>1.7235774402915127</v>
      </c>
      <c r="L100" s="21">
        <f>IF(OR($A100="",$B100="",$C100=""),"",'OddsRatio_working_3-way'!I99)</f>
        <v>3.7755134649987885</v>
      </c>
      <c r="M100" s="22">
        <f>IF(OR($A100="",$B100="",$C100=""),"",'OddsRatio_working_3-way'!J99)</f>
        <v>6.4538299604061784</v>
      </c>
      <c r="N100" s="23">
        <f t="shared" si="29"/>
        <v>57.345362535478273</v>
      </c>
      <c r="O100" s="24">
        <f t="shared" si="30"/>
        <v>26.825421690265745</v>
      </c>
      <c r="P100" s="24">
        <f t="shared" si="31"/>
        <v>15.829215774255987</v>
      </c>
      <c r="Q100" t="s">
        <v>182</v>
      </c>
      <c r="R100" t="s">
        <v>185</v>
      </c>
      <c r="S100" s="48" t="s">
        <v>301</v>
      </c>
      <c r="T100" s="35">
        <v>100</v>
      </c>
      <c r="U100" s="35">
        <f t="shared" si="32"/>
        <v>57.446808510638299</v>
      </c>
      <c r="V100" s="35">
        <f t="shared" si="33"/>
        <v>68.454258675078862</v>
      </c>
      <c r="W100" s="35">
        <f t="shared" si="34"/>
        <v>70.238095238095241</v>
      </c>
      <c r="X100" s="35">
        <f t="shared" si="35"/>
        <v>61.307646086825898</v>
      </c>
      <c r="Y100" s="35">
        <f t="shared" si="36"/>
        <v>72.315096251266468</v>
      </c>
      <c r="Z100" s="35">
        <f t="shared" si="37"/>
        <v>74.098932814282833</v>
      </c>
      <c r="AA100" s="35">
        <f t="shared" si="38"/>
        <v>-3.860837576187599</v>
      </c>
      <c r="AB100" s="35">
        <f t="shared" si="39"/>
        <v>-3.8608375761876061</v>
      </c>
      <c r="AC100" s="35">
        <f t="shared" si="40"/>
        <v>-3.8608375761875919</v>
      </c>
      <c r="AF100">
        <v>2.36</v>
      </c>
      <c r="AG100">
        <v>1.62</v>
      </c>
      <c r="AJ100" t="s">
        <v>207</v>
      </c>
    </row>
    <row r="101" spans="1:36" ht="15" x14ac:dyDescent="0.25">
      <c r="A101">
        <v>2.35</v>
      </c>
      <c r="B101">
        <v>3.17</v>
      </c>
      <c r="C101">
        <v>3.36</v>
      </c>
      <c r="D101" s="20">
        <f t="shared" si="28"/>
        <v>3.8608375761876035E-2</v>
      </c>
      <c r="E101" s="17">
        <f>IF(OR($A101="",$B101="",$C101=""),"",A101*'MPTO_working_3-way'!$I100)</f>
        <v>2.4407296830404088</v>
      </c>
      <c r="F101" s="21">
        <f>IF(OR($A101="",$B101="",$C101=""),"",B101*'MPTO_working_3-way'!$I100)</f>
        <v>3.2923885511651472</v>
      </c>
      <c r="G101" s="22">
        <f>IF(OR($A101="",$B101="",$C101=""),"",C101*'MPTO_working_3-way'!$I100)</f>
        <v>3.4897241425599033</v>
      </c>
      <c r="H101" s="17">
        <f>IF(OR($A101="",$B101="",$C101=""),"",'MPTO_working_3-way'!E100)</f>
        <v>2.4232880523002711</v>
      </c>
      <c r="I101" s="21">
        <f>IF(OR($A101="",$B101="",$C101=""),"",'MPTO_working_3-way'!F100)</f>
        <v>3.3048242158789738</v>
      </c>
      <c r="J101" s="22">
        <f>IF(OR($A101="",$B101="",$C101=""),"",'MPTO_working_3-way'!G100)</f>
        <v>3.5118575707179644</v>
      </c>
      <c r="K101" s="17">
        <f>IF(OR($A101="",$B101="",$C101=""),"",'OddsRatio_working_3-way'!H100)</f>
        <v>2.4308890378813164</v>
      </c>
      <c r="L101" s="21">
        <f>IF(OR($A101="",$B101="",$C101=""),"",'OddsRatio_working_3-way'!I100)</f>
        <v>3.300021638668488</v>
      </c>
      <c r="M101" s="22">
        <f>IF(OR($A101="",$B101="",$C101=""),"",'OddsRatio_working_3-way'!J100)</f>
        <v>3.5014060217777092</v>
      </c>
      <c r="N101" s="23">
        <f t="shared" si="29"/>
        <v>40.971354056476393</v>
      </c>
      <c r="O101" s="24">
        <f t="shared" si="30"/>
        <v>30.373085814738022</v>
      </c>
      <c r="P101" s="24">
        <f t="shared" si="31"/>
        <v>28.655560128785577</v>
      </c>
      <c r="Q101" t="s">
        <v>180</v>
      </c>
      <c r="R101" t="s">
        <v>183</v>
      </c>
      <c r="S101" s="48" t="s">
        <v>301</v>
      </c>
      <c r="T101" s="35">
        <v>100</v>
      </c>
      <c r="U101" s="35">
        <f t="shared" si="32"/>
        <v>61.240310077519375</v>
      </c>
      <c r="V101" s="35">
        <f t="shared" si="33"/>
        <v>66.666666666666657</v>
      </c>
      <c r="W101" s="35">
        <f t="shared" si="34"/>
        <v>68.253968253968253</v>
      </c>
      <c r="X101" s="35">
        <f t="shared" si="35"/>
        <v>65.079365079365076</v>
      </c>
      <c r="Y101" s="35">
        <f t="shared" si="36"/>
        <v>70.505721668512365</v>
      </c>
      <c r="Z101" s="35">
        <f t="shared" si="37"/>
        <v>72.093023255813947</v>
      </c>
      <c r="AA101" s="35">
        <f t="shared" si="38"/>
        <v>-3.8390550018457006</v>
      </c>
      <c r="AB101" s="35">
        <f t="shared" si="39"/>
        <v>-3.8390550018457077</v>
      </c>
      <c r="AC101" s="35">
        <f t="shared" si="40"/>
        <v>-3.8390550018456935</v>
      </c>
      <c r="AF101">
        <v>2.1800000000000002</v>
      </c>
      <c r="AG101">
        <v>1.71</v>
      </c>
      <c r="AJ101" t="s">
        <v>207</v>
      </c>
    </row>
    <row r="102" spans="1:36" ht="15" x14ac:dyDescent="0.25">
      <c r="A102">
        <v>2.58</v>
      </c>
      <c r="B102">
        <v>3</v>
      </c>
      <c r="C102">
        <v>3.15</v>
      </c>
      <c r="D102" s="20">
        <f t="shared" si="28"/>
        <v>3.8390550018456926E-2</v>
      </c>
      <c r="E102" s="17">
        <f>IF(OR($A102="",$B102="",$C102=""),"",A102*'MPTO_working_3-way'!$I101)</f>
        <v>2.6790476190476191</v>
      </c>
      <c r="F102" s="21">
        <f>IF(OR($A102="",$B102="",$C102=""),"",B102*'MPTO_working_3-way'!$I101)</f>
        <v>3.1151716500553706</v>
      </c>
      <c r="G102" s="22">
        <f>IF(OR($A102="",$B102="",$C102=""),"",C102*'MPTO_working_3-way'!$I101)</f>
        <v>3.2709302325581393</v>
      </c>
      <c r="H102" s="17">
        <f>IF(OR($A102="",$B102="",$C102=""),"",'MPTO_working_3-way'!E101)</f>
        <v>2.6680892974392645</v>
      </c>
      <c r="I102" s="21">
        <f>IF(OR($A102="",$B102="",$C102=""),"",'MPTO_working_3-way'!F101)</f>
        <v>3.1197696737044143</v>
      </c>
      <c r="J102" s="22">
        <f>IF(OR($A102="",$B102="",$C102=""),"",'MPTO_working_3-way'!G101)</f>
        <v>3.2823101777059769</v>
      </c>
      <c r="K102" s="17">
        <f>IF(OR($A102="",$B102="",$C102=""),"",'OddsRatio_working_3-way'!H101)</f>
        <v>2.6731449911097069</v>
      </c>
      <c r="L102" s="21">
        <f>IF(OR($A102="",$B102="",$C102=""),"",'OddsRatio_working_3-way'!I101)</f>
        <v>3.1179050520376026</v>
      </c>
      <c r="M102" s="22">
        <f>IF(OR($A102="",$B102="",$C102=""),"",'OddsRatio_working_3-way'!J101)</f>
        <v>3.2767479309404233</v>
      </c>
      <c r="N102" s="23">
        <f t="shared" si="29"/>
        <v>37.32669747600427</v>
      </c>
      <c r="O102" s="24">
        <f t="shared" si="30"/>
        <v>32.100959829363674</v>
      </c>
      <c r="P102" s="24">
        <f t="shared" si="31"/>
        <v>30.572342694632066</v>
      </c>
      <c r="Q102" t="s">
        <v>196</v>
      </c>
      <c r="R102" t="s">
        <v>179</v>
      </c>
      <c r="S102" s="48" t="s">
        <v>301</v>
      </c>
      <c r="T102" s="35">
        <v>100</v>
      </c>
      <c r="U102" s="35">
        <f t="shared" si="32"/>
        <v>60.629921259842511</v>
      </c>
      <c r="V102" s="35">
        <f t="shared" si="33"/>
        <v>67.320261437908499</v>
      </c>
      <c r="W102" s="35">
        <f t="shared" si="34"/>
        <v>68.152866242038215</v>
      </c>
      <c r="X102" s="35">
        <f t="shared" si="35"/>
        <v>64.526872320053286</v>
      </c>
      <c r="Y102" s="35">
        <f t="shared" si="36"/>
        <v>71.217212498119252</v>
      </c>
      <c r="Z102" s="35">
        <f t="shared" si="37"/>
        <v>72.049817302248982</v>
      </c>
      <c r="AA102" s="35">
        <f t="shared" si="38"/>
        <v>-3.8969510602107746</v>
      </c>
      <c r="AB102" s="35">
        <f t="shared" si="39"/>
        <v>-3.8969510602107533</v>
      </c>
      <c r="AC102" s="35">
        <f t="shared" si="40"/>
        <v>-3.8969510602107675</v>
      </c>
      <c r="AF102">
        <v>2.4700000000000002</v>
      </c>
      <c r="AG102">
        <v>1.57</v>
      </c>
      <c r="AJ102" t="s">
        <v>207</v>
      </c>
    </row>
    <row r="103" spans="1:36" ht="15" x14ac:dyDescent="0.25">
      <c r="A103">
        <v>2.54</v>
      </c>
      <c r="B103">
        <v>3.06</v>
      </c>
      <c r="C103">
        <v>3.14</v>
      </c>
      <c r="D103" s="20">
        <f t="shared" si="28"/>
        <v>3.8969510602107515E-2</v>
      </c>
      <c r="E103" s="17">
        <f>IF(OR($A103="",$B103="",$C103=""),"",A103*'MPTO_working_3-way'!$I102)</f>
        <v>2.6389825569293532</v>
      </c>
      <c r="F103" s="21">
        <f>IF(OR($A103="",$B103="",$C103=""),"",B103*'MPTO_working_3-way'!$I102)</f>
        <v>3.1792467024424491</v>
      </c>
      <c r="G103" s="22">
        <f>IF(OR($A103="",$B103="",$C103=""),"",C103*'MPTO_working_3-way'!$I102)</f>
        <v>3.2623642632906176</v>
      </c>
      <c r="H103" s="17">
        <f>IF(OR($A103="",$B103="",$C103=""),"",'MPTO_working_3-way'!E102)</f>
        <v>2.6266646614625113</v>
      </c>
      <c r="I103" s="21">
        <f>IF(OR($A103="",$B103="",$C103=""),"",'MPTO_working_3-way'!F102)</f>
        <v>3.1866664902486685</v>
      </c>
      <c r="J103" s="22">
        <f>IF(OR($A103="",$B103="",$C103=""),"",'MPTO_working_3-way'!G102)</f>
        <v>3.2735206474645411</v>
      </c>
      <c r="K103" s="17">
        <f>IF(OR($A103="",$B103="",$C103=""),"",'OddsRatio_working_3-way'!H102)</f>
        <v>2.632280393282342</v>
      </c>
      <c r="L103" s="21">
        <f>IF(OR($A103="",$B103="",$C103=""),"",'OddsRatio_working_3-way'!I102)</f>
        <v>3.1834400065984569</v>
      </c>
      <c r="M103" s="22">
        <f>IF(OR($A103="",$B103="",$C103=""),"",'OddsRatio_working_3-way'!J102)</f>
        <v>3.2682337932624748</v>
      </c>
      <c r="N103" s="23">
        <f t="shared" si="29"/>
        <v>37.893391806407855</v>
      </c>
      <c r="O103" s="24">
        <f t="shared" si="30"/>
        <v>31.453991891593446</v>
      </c>
      <c r="P103" s="24">
        <f t="shared" si="31"/>
        <v>30.652616301998709</v>
      </c>
      <c r="Q103" t="s">
        <v>200</v>
      </c>
      <c r="R103" t="s">
        <v>184</v>
      </c>
      <c r="S103" s="48" t="s">
        <v>301</v>
      </c>
      <c r="T103" s="35">
        <v>100</v>
      </c>
      <c r="U103" s="35">
        <f t="shared" si="32"/>
        <v>58.677685950413228</v>
      </c>
      <c r="V103" s="35">
        <f t="shared" si="33"/>
        <v>69.135802469135797</v>
      </c>
      <c r="W103" s="35">
        <f t="shared" si="34"/>
        <v>68.253968253968253</v>
      </c>
      <c r="X103" s="35">
        <f t="shared" si="35"/>
        <v>62.610229276895943</v>
      </c>
      <c r="Y103" s="35">
        <f t="shared" si="36"/>
        <v>73.068345795618512</v>
      </c>
      <c r="Z103" s="35">
        <f t="shared" si="37"/>
        <v>72.186511580450968</v>
      </c>
      <c r="AA103" s="35">
        <f t="shared" si="38"/>
        <v>-3.9325433264827154</v>
      </c>
      <c r="AB103" s="35">
        <f t="shared" si="39"/>
        <v>-3.9325433264827154</v>
      </c>
      <c r="AC103" s="35">
        <f t="shared" si="40"/>
        <v>-3.9325433264827154</v>
      </c>
      <c r="AF103">
        <v>2.5499999999999998</v>
      </c>
      <c r="AG103">
        <v>1.53</v>
      </c>
      <c r="AJ103" t="s">
        <v>207</v>
      </c>
    </row>
    <row r="104" spans="1:36" ht="15" x14ac:dyDescent="0.25">
      <c r="A104">
        <v>2.42</v>
      </c>
      <c r="B104">
        <v>3.24</v>
      </c>
      <c r="C104">
        <v>3.15</v>
      </c>
      <c r="D104" s="20">
        <f t="shared" si="28"/>
        <v>3.9325433264827181E-2</v>
      </c>
      <c r="E104" s="17">
        <f>IF(OR($A104="",$B104="",$C104=""),"",A104*'MPTO_working_3-way'!$I103)</f>
        <v>2.5151675485008815</v>
      </c>
      <c r="F104" s="21">
        <f>IF(OR($A104="",$B104="",$C104=""),"",B104*'MPTO_working_3-way'!$I103)</f>
        <v>3.3674144037780405</v>
      </c>
      <c r="G104" s="22">
        <f>IF(OR($A104="",$B104="",$C104=""),"",C104*'MPTO_working_3-way'!$I103)</f>
        <v>3.2738751147842056</v>
      </c>
      <c r="H104" s="17">
        <f>IF(OR($A104="",$B104="",$C104=""),"",'MPTO_working_3-way'!E103)</f>
        <v>2.4992835632407226</v>
      </c>
      <c r="I104" s="21">
        <f>IF(OR($A104="",$B104="",$C104=""),"",'MPTO_working_3-way'!F103)</f>
        <v>3.3837111808900655</v>
      </c>
      <c r="J104" s="22">
        <f>IF(OR($A104="",$B104="",$C104=""),"",'MPTO_working_3-way'!G103)</f>
        <v>3.2856709555889019</v>
      </c>
      <c r="K104" s="17">
        <f>IF(OR($A104="",$B104="",$C104=""),"",'OddsRatio_working_3-way'!H103)</f>
        <v>2.506316896189944</v>
      </c>
      <c r="L104" s="21">
        <f>IF(OR($A104="",$B104="",$C104=""),"",'OddsRatio_working_3-way'!I103)</f>
        <v>3.3761618644123068</v>
      </c>
      <c r="M104" s="22">
        <f>IF(OR($A104="",$B104="",$C104=""),"",'OddsRatio_working_3-way'!J103)</f>
        <v>3.2806910752171698</v>
      </c>
      <c r="N104" s="23">
        <f t="shared" si="29"/>
        <v>39.758782694060727</v>
      </c>
      <c r="O104" s="24">
        <f t="shared" si="30"/>
        <v>29.696374728279924</v>
      </c>
      <c r="P104" s="24">
        <f t="shared" si="31"/>
        <v>30.544842577659352</v>
      </c>
      <c r="Q104" t="s">
        <v>188</v>
      </c>
      <c r="R104" t="s">
        <v>175</v>
      </c>
      <c r="S104" s="48" t="s">
        <v>301</v>
      </c>
      <c r="T104" s="35">
        <v>100</v>
      </c>
      <c r="U104" s="35">
        <f t="shared" si="32"/>
        <v>57.264957264957268</v>
      </c>
      <c r="V104" s="35">
        <f t="shared" si="33"/>
        <v>70.326409495548958</v>
      </c>
      <c r="W104" s="35">
        <f t="shared" si="34"/>
        <v>69.512195121951223</v>
      </c>
      <c r="X104" s="35">
        <f t="shared" si="35"/>
        <v>60.161395382499819</v>
      </c>
      <c r="Y104" s="35">
        <f t="shared" si="36"/>
        <v>73.222847613091517</v>
      </c>
      <c r="Z104" s="35">
        <f t="shared" si="37"/>
        <v>72.408633239493781</v>
      </c>
      <c r="AA104" s="35">
        <f t="shared" si="38"/>
        <v>-2.8964381175425515</v>
      </c>
      <c r="AB104" s="35">
        <f t="shared" si="39"/>
        <v>-2.8964381175425586</v>
      </c>
      <c r="AC104" s="35">
        <f t="shared" si="40"/>
        <v>-2.8964381175425586</v>
      </c>
      <c r="AF104">
        <v>2.2599999999999998</v>
      </c>
      <c r="AG104">
        <v>1.67</v>
      </c>
      <c r="AJ104" t="s">
        <v>207</v>
      </c>
    </row>
    <row r="105" spans="1:36" ht="15" x14ac:dyDescent="0.25">
      <c r="A105">
        <v>2.34</v>
      </c>
      <c r="B105">
        <v>3.37</v>
      </c>
      <c r="C105">
        <v>3.28</v>
      </c>
      <c r="D105" s="20">
        <f t="shared" si="28"/>
        <v>2.8964381175425657E-2</v>
      </c>
      <c r="E105" s="17">
        <f>IF(OR($A105="",$B105="",$C105=""),"",A105*'MPTO_working_3-way'!$I104)</f>
        <v>2.4077766519504959</v>
      </c>
      <c r="F105" s="21">
        <f>IF(OR($A105="",$B105="",$C105=""),"",B105*'MPTO_working_3-way'!$I104)</f>
        <v>3.4676099645611846</v>
      </c>
      <c r="G105" s="22">
        <f>IF(OR($A105="",$B105="",$C105=""),"",C105*'MPTO_working_3-way'!$I104)</f>
        <v>3.375003170255396</v>
      </c>
      <c r="H105" s="17">
        <f>IF(OR($A105="",$B105="",$C105=""),"",'MPTO_working_3-way'!E104)</f>
        <v>2.3940877507402902</v>
      </c>
      <c r="I105" s="21">
        <f>IF(OR($A105="",$B105="",$C105=""),"",'MPTO_working_3-way'!F104)</f>
        <v>3.4833361045740561</v>
      </c>
      <c r="J105" s="22">
        <f>IF(OR($A105="",$B105="",$C105=""),"",'MPTO_working_3-way'!G104)</f>
        <v>3.3872670356287773</v>
      </c>
      <c r="K105" s="17">
        <f>IF(OR($A105="",$B105="",$C105=""),"",'OddsRatio_working_3-way'!H104)</f>
        <v>2.4000404927056147</v>
      </c>
      <c r="L105" s="21">
        <f>IF(OR($A105="",$B105="",$C105=""),"",'OddsRatio_working_3-way'!I104)</f>
        <v>3.476191020680826</v>
      </c>
      <c r="M105" s="22">
        <f>IF(OR($A105="",$B105="",$C105=""),"",'OddsRatio_working_3-way'!J104)</f>
        <v>3.3821584502752251</v>
      </c>
      <c r="N105" s="23">
        <f t="shared" si="29"/>
        <v>41.532091408475047</v>
      </c>
      <c r="O105" s="24">
        <f t="shared" si="30"/>
        <v>28.83830679401531</v>
      </c>
      <c r="P105" s="24">
        <f t="shared" si="31"/>
        <v>29.629601797509636</v>
      </c>
      <c r="Q105" t="s">
        <v>287</v>
      </c>
      <c r="R105" t="s">
        <v>288</v>
      </c>
      <c r="S105" s="48" t="s">
        <v>301</v>
      </c>
      <c r="T105" s="35">
        <v>100</v>
      </c>
      <c r="U105" s="35">
        <f t="shared" si="32"/>
        <v>53.488372093023258</v>
      </c>
      <c r="V105" s="35">
        <f t="shared" si="33"/>
        <v>71.181556195965413</v>
      </c>
      <c r="W105" s="35">
        <f t="shared" si="34"/>
        <v>72.527472527472526</v>
      </c>
      <c r="X105" s="35">
        <f t="shared" si="35"/>
        <v>56.290971276562054</v>
      </c>
      <c r="Y105" s="35">
        <f t="shared" si="36"/>
        <v>73.984155379504216</v>
      </c>
      <c r="Z105" s="35">
        <f t="shared" si="37"/>
        <v>75.330071711011328</v>
      </c>
      <c r="AA105" s="35">
        <f t="shared" si="38"/>
        <v>-2.8025991835387956</v>
      </c>
      <c r="AB105" s="35">
        <f t="shared" si="39"/>
        <v>-2.8025991835388027</v>
      </c>
      <c r="AC105" s="35">
        <f t="shared" si="40"/>
        <v>-2.8025991835388027</v>
      </c>
      <c r="AF105">
        <v>2.2400000000000002</v>
      </c>
      <c r="AG105">
        <v>1.7</v>
      </c>
      <c r="AJ105" t="s">
        <v>305</v>
      </c>
    </row>
    <row r="106" spans="1:36" ht="15" x14ac:dyDescent="0.25">
      <c r="A106">
        <v>2.15</v>
      </c>
      <c r="B106">
        <v>3.47</v>
      </c>
      <c r="C106">
        <v>3.64</v>
      </c>
      <c r="D106" s="20">
        <f t="shared" si="28"/>
        <v>2.8025991835388009E-2</v>
      </c>
      <c r="E106" s="17">
        <f>IF(OR($A106="",$B106="",$C106=""),"",A106*'MPTO_working_3-way'!$I105)</f>
        <v>2.2102558824460843</v>
      </c>
      <c r="F106" s="21">
        <f>IF(OR($A106="",$B106="",$C106=""),"",B106*'MPTO_working_3-way'!$I105)</f>
        <v>3.5672501916687964</v>
      </c>
      <c r="G106" s="22">
        <f>IF(OR($A106="",$B106="",$C106=""),"",C106*'MPTO_working_3-way'!$I105)</f>
        <v>3.7420146102808123</v>
      </c>
      <c r="H106" s="17">
        <f>IF(OR($A106="",$B106="",$C106=""),"",'MPTO_working_3-way'!E105)</f>
        <v>2.1940685114345517</v>
      </c>
      <c r="I106" s="21">
        <f>IF(OR($A106="",$B106="",$C106=""),"",'MPTO_working_3-way'!F105)</f>
        <v>3.5862546507184954</v>
      </c>
      <c r="J106" s="22">
        <f>IF(OR($A106="",$B106="",$C106=""),"",'MPTO_working_3-way'!G105)</f>
        <v>3.7681349390992405</v>
      </c>
      <c r="K106" s="17">
        <f>IF(OR($A106="",$B106="",$C106=""),"",'OddsRatio_working_3-way'!H105)</f>
        <v>2.200755534107905</v>
      </c>
      <c r="L106" s="21">
        <f>IF(OR($A106="",$B106="",$C106=""),"",'OddsRatio_working_3-way'!I105)</f>
        <v>3.5790140602143694</v>
      </c>
      <c r="M106" s="22">
        <f>IF(OR($A106="",$B106="",$C106=""),"",'OddsRatio_working_3-way'!J105)</f>
        <v>3.7565170522129292</v>
      </c>
      <c r="N106" s="23">
        <f t="shared" si="29"/>
        <v>45.243630293760496</v>
      </c>
      <c r="O106" s="24">
        <f t="shared" si="30"/>
        <v>28.032796867891953</v>
      </c>
      <c r="P106" s="24">
        <f t="shared" si="31"/>
        <v>26.723572838347547</v>
      </c>
      <c r="Q106" t="s">
        <v>289</v>
      </c>
      <c r="R106" t="s">
        <v>290</v>
      </c>
      <c r="S106" s="48" t="s">
        <v>301</v>
      </c>
      <c r="T106" s="35">
        <v>100</v>
      </c>
      <c r="U106" s="35">
        <f t="shared" si="32"/>
        <v>53.488372093023258</v>
      </c>
      <c r="V106" s="35">
        <f t="shared" si="33"/>
        <v>72.375690607734811</v>
      </c>
      <c r="W106" s="35">
        <f t="shared" si="34"/>
        <v>71.428571428571431</v>
      </c>
      <c r="X106" s="35">
        <f t="shared" si="35"/>
        <v>56.195737963693773</v>
      </c>
      <c r="Y106" s="35">
        <f t="shared" si="36"/>
        <v>75.083056478405325</v>
      </c>
      <c r="Z106" s="35">
        <f t="shared" si="37"/>
        <v>74.135937299241945</v>
      </c>
      <c r="AA106" s="35">
        <f t="shared" si="38"/>
        <v>-2.7073658706705146</v>
      </c>
      <c r="AB106" s="35">
        <f t="shared" si="39"/>
        <v>-2.7073658706705146</v>
      </c>
      <c r="AC106" s="35">
        <f t="shared" si="40"/>
        <v>-2.7073658706705146</v>
      </c>
      <c r="AF106">
        <v>2.0299999999999998</v>
      </c>
      <c r="AG106">
        <v>1.86</v>
      </c>
      <c r="AJ106" t="s">
        <v>305</v>
      </c>
    </row>
    <row r="107" spans="1:36" ht="15" x14ac:dyDescent="0.25">
      <c r="A107">
        <v>2.15</v>
      </c>
      <c r="B107">
        <v>3.62</v>
      </c>
      <c r="C107">
        <v>3.5</v>
      </c>
      <c r="D107" s="20">
        <f t="shared" si="28"/>
        <v>2.7073658706705084E-2</v>
      </c>
      <c r="E107" s="17">
        <f>IF(OR($A107="",$B107="",$C107=""),"",A107*'MPTO_working_3-way'!$I106)</f>
        <v>2.2082083662194156</v>
      </c>
      <c r="F107" s="21">
        <f>IF(OR($A107="",$B107="",$C107=""),"",B107*'MPTO_working_3-way'!$I106)</f>
        <v>3.7180066445182725</v>
      </c>
      <c r="G107" s="22">
        <f>IF(OR($A107="",$B107="",$C107=""),"",C107*'MPTO_working_3-way'!$I106)</f>
        <v>3.5947578054734679</v>
      </c>
      <c r="H107" s="17">
        <f>IF(OR($A107="",$B107="",$C107=""),"",'MPTO_working_3-way'!E106)</f>
        <v>2.192541417935475</v>
      </c>
      <c r="I107" s="21">
        <f>IF(OR($A107="",$B107="",$C107=""),"",'MPTO_working_3-way'!F106)</f>
        <v>3.7422552947910699</v>
      </c>
      <c r="J107" s="22">
        <f>IF(OR($A107="",$B107="",$C107=""),"",'MPTO_working_3-way'!G106)</f>
        <v>3.6141565132786413</v>
      </c>
      <c r="K107" s="17">
        <f>IF(OR($A107="",$B107="",$C107=""),"",'OddsRatio_working_3-way'!H106)</f>
        <v>2.1990124497775754</v>
      </c>
      <c r="L107" s="21">
        <f>IF(OR($A107="",$B107="",$C107=""),"",'OddsRatio_working_3-way'!I106)</f>
        <v>3.7316631464497809</v>
      </c>
      <c r="M107" s="22">
        <f>IF(OR($A107="",$B107="",$C107=""),"",'OddsRatio_working_3-way'!J106)</f>
        <v>3.6065488038642957</v>
      </c>
      <c r="N107" s="23">
        <f t="shared" si="29"/>
        <v>45.285581528343705</v>
      </c>
      <c r="O107" s="24">
        <f t="shared" si="30"/>
        <v>26.896132675673744</v>
      </c>
      <c r="P107" s="24">
        <f t="shared" si="31"/>
        <v>27.818285795982554</v>
      </c>
      <c r="Q107" t="s">
        <v>291</v>
      </c>
      <c r="R107" t="s">
        <v>292</v>
      </c>
      <c r="S107" s="48" t="s">
        <v>301</v>
      </c>
      <c r="T107" s="35">
        <v>100</v>
      </c>
      <c r="U107" s="35">
        <f t="shared" si="32"/>
        <v>66.996699669967001</v>
      </c>
      <c r="V107" s="35">
        <f t="shared" si="33"/>
        <v>73.190348525469176</v>
      </c>
      <c r="W107" s="35">
        <f t="shared" si="34"/>
        <v>57.081545064377686</v>
      </c>
      <c r="X107" s="35">
        <f t="shared" si="35"/>
        <v>69.728106410153146</v>
      </c>
      <c r="Y107" s="35">
        <f t="shared" si="36"/>
        <v>75.921755265655321</v>
      </c>
      <c r="Z107" s="35">
        <f t="shared" si="37"/>
        <v>59.812951804563831</v>
      </c>
      <c r="AA107" s="35">
        <f t="shared" si="38"/>
        <v>-2.731406740186145</v>
      </c>
      <c r="AB107" s="35">
        <f t="shared" si="39"/>
        <v>-2.731406740186145</v>
      </c>
      <c r="AC107" s="35">
        <f t="shared" si="40"/>
        <v>-2.731406740186145</v>
      </c>
      <c r="AF107">
        <v>1.87</v>
      </c>
      <c r="AG107">
        <v>2.02</v>
      </c>
      <c r="AJ107" t="s">
        <v>305</v>
      </c>
    </row>
    <row r="108" spans="1:36" s="35" customFormat="1" ht="15" x14ac:dyDescent="0.25">
      <c r="A108">
        <v>3.03</v>
      </c>
      <c r="B108">
        <v>3.73</v>
      </c>
      <c r="C108">
        <v>2.33</v>
      </c>
      <c r="D108" s="20">
        <f t="shared" si="28"/>
        <v>2.7314067401861486E-2</v>
      </c>
      <c r="E108" s="17">
        <f>IF(OR($A108="",$B108="",$C108=""),"",A108*'MPTO_working_3-way'!$I107)</f>
        <v>3.1127616242276401</v>
      </c>
      <c r="F108" s="21">
        <f>IF(OR($A108="",$B108="",$C108=""),"",B108*'MPTO_working_3-way'!$I107)</f>
        <v>3.8318814714089435</v>
      </c>
      <c r="G108" s="22">
        <f>IF(OR($A108="",$B108="",$C108=""),"",C108*'MPTO_working_3-way'!$I107)</f>
        <v>2.3936417770463372</v>
      </c>
      <c r="H108" s="17">
        <f>IF(OR($A108="",$B108="",$C108=""),"",'MPTO_working_3-way'!E107)</f>
        <v>3.1159606549442014</v>
      </c>
      <c r="I108" s="21">
        <f>IF(OR($A108="",$B108="",$C108=""),"",'MPTO_working_3-way'!F107)</f>
        <v>3.8611257233292346</v>
      </c>
      <c r="J108" s="22">
        <f>IF(OR($A108="",$B108="",$C108=""),"",'MPTO_working_3-way'!G107)</f>
        <v>2.3804997446697107</v>
      </c>
      <c r="K108" s="17">
        <f>IF(OR($A108="",$B108="",$C108=""),"",'OddsRatio_working_3-way'!H107)</f>
        <v>3.1160288001457999</v>
      </c>
      <c r="L108" s="21">
        <f>IF(OR($A108="",$B108="",$C108=""),"",'OddsRatio_working_3-way'!I107)</f>
        <v>3.845693903644352</v>
      </c>
      <c r="M108" s="22">
        <f>IF(OR($A108="",$B108="",$C108=""),"",'OddsRatio_working_3-way'!J107)</f>
        <v>2.3863636966472486</v>
      </c>
      <c r="N108" s="23">
        <f t="shared" si="29"/>
        <v>32.125813689576276</v>
      </c>
      <c r="O108" s="24">
        <f t="shared" si="30"/>
        <v>26.096840611103509</v>
      </c>
      <c r="P108" s="24">
        <f t="shared" si="31"/>
        <v>41.777345699320215</v>
      </c>
      <c r="Q108" t="s">
        <v>293</v>
      </c>
      <c r="R108" t="s">
        <v>294</v>
      </c>
      <c r="S108" s="48" t="s">
        <v>301</v>
      </c>
      <c r="T108" s="35">
        <v>100</v>
      </c>
      <c r="U108" s="35">
        <f t="shared" si="32"/>
        <v>33.774834437086092</v>
      </c>
      <c r="V108" s="35">
        <f t="shared" si="33"/>
        <v>75.669099756691011</v>
      </c>
      <c r="W108" s="35">
        <f t="shared" si="34"/>
        <v>85.69384835479255</v>
      </c>
      <c r="X108" s="35">
        <f t="shared" si="35"/>
        <v>38.637051888516439</v>
      </c>
      <c r="Y108" s="35">
        <f t="shared" si="36"/>
        <v>80.531317208121351</v>
      </c>
      <c r="Z108" s="35">
        <f t="shared" si="37"/>
        <v>90.556065806222904</v>
      </c>
      <c r="AA108" s="35">
        <f t="shared" si="38"/>
        <v>-4.8622174514303467</v>
      </c>
      <c r="AB108" s="35">
        <f t="shared" si="39"/>
        <v>-4.8622174514303396</v>
      </c>
      <c r="AC108" s="35">
        <f t="shared" si="40"/>
        <v>-4.8622174514303538</v>
      </c>
      <c r="AD108" s="36"/>
      <c r="AE108" s="36"/>
      <c r="AF108">
        <v>1.83</v>
      </c>
      <c r="AG108">
        <v>2.06</v>
      </c>
      <c r="AH108" s="36"/>
      <c r="AI108" s="36"/>
      <c r="AJ108" t="s">
        <v>305</v>
      </c>
    </row>
    <row r="109" spans="1:36" ht="15" x14ac:dyDescent="0.25">
      <c r="A109">
        <v>1.51</v>
      </c>
      <c r="B109">
        <v>4.1100000000000003</v>
      </c>
      <c r="C109">
        <v>6.99</v>
      </c>
      <c r="D109" s="20">
        <f t="shared" si="28"/>
        <v>4.8622174514303396E-2</v>
      </c>
      <c r="E109" s="17">
        <f>IF(OR($A109="",$B109="",$C109=""),"",A109*'MPTO_working_3-way'!$I108)</f>
        <v>1.5834194835165982</v>
      </c>
      <c r="F109" s="21">
        <f>IF(OR($A109="",$B109="",$C109=""),"",B109*'MPTO_working_3-way'!$I108)</f>
        <v>4.3098371372537869</v>
      </c>
      <c r="G109" s="22">
        <f>IF(OR($A109="",$B109="",$C109=""),"",C109*'MPTO_working_3-way'!$I108)</f>
        <v>7.3298689998549813</v>
      </c>
      <c r="H109" s="17">
        <f>IF(OR($A109="",$B109="",$C109=""),"",'MPTO_working_3-way'!E108)</f>
        <v>1.5478815547652445</v>
      </c>
      <c r="I109" s="21">
        <f>IF(OR($A109="",$B109="",$C109=""),"",'MPTO_working_3-way'!F108)</f>
        <v>4.4033153085630028</v>
      </c>
      <c r="J109" s="22">
        <f>IF(OR($A109="",$B109="",$C109=""),"",'MPTO_working_3-way'!G108)</f>
        <v>7.8830704197863941</v>
      </c>
      <c r="K109" s="17">
        <f>IF(OR($A109="",$B109="",$C109=""),"",'OddsRatio_working_3-way'!H108)</f>
        <v>1.5594672635048266</v>
      </c>
      <c r="L109" s="21">
        <f>IF(OR($A109="",$B109="",$C109=""),"",'OddsRatio_working_3-way'!I108)</f>
        <v>4.4116533127451198</v>
      </c>
      <c r="M109" s="22">
        <f>IF(OR($A109="",$B109="",$C109=""),"",'OddsRatio_working_3-way'!J108)</f>
        <v>7.5709978595959067</v>
      </c>
      <c r="N109" s="23">
        <f t="shared" si="29"/>
        <v>63.154458462208098</v>
      </c>
      <c r="O109" s="24">
        <f t="shared" si="30"/>
        <v>23.202732914339229</v>
      </c>
      <c r="P109" s="24">
        <f t="shared" si="31"/>
        <v>13.642808623452678</v>
      </c>
      <c r="Q109" t="s">
        <v>295</v>
      </c>
      <c r="R109" t="s">
        <v>296</v>
      </c>
      <c r="S109" s="48" t="s">
        <v>302</v>
      </c>
      <c r="T109" s="35">
        <v>100</v>
      </c>
      <c r="U109" s="35">
        <f t="shared" si="32"/>
        <v>60.629921259842511</v>
      </c>
      <c r="V109" s="35">
        <f t="shared" si="33"/>
        <v>70.414201183431956</v>
      </c>
      <c r="W109" s="35">
        <f t="shared" si="34"/>
        <v>65.635738831615114</v>
      </c>
      <c r="X109" s="35">
        <f t="shared" si="35"/>
        <v>63.950059984952937</v>
      </c>
      <c r="Y109" s="35">
        <f t="shared" si="36"/>
        <v>73.734339908542353</v>
      </c>
      <c r="Z109" s="35">
        <f t="shared" si="37"/>
        <v>68.955877556725525</v>
      </c>
      <c r="AA109" s="35">
        <f t="shared" si="38"/>
        <v>-3.3201387251104251</v>
      </c>
      <c r="AB109" s="35">
        <f t="shared" si="39"/>
        <v>-3.3201387251103966</v>
      </c>
      <c r="AC109" s="35">
        <f t="shared" si="40"/>
        <v>-3.3201387251104109</v>
      </c>
      <c r="AF109">
        <v>1.89</v>
      </c>
      <c r="AG109">
        <v>1.94</v>
      </c>
      <c r="AJ109" t="s">
        <v>306</v>
      </c>
    </row>
    <row r="110" spans="1:36" ht="15" x14ac:dyDescent="0.25">
      <c r="A110">
        <v>2.54</v>
      </c>
      <c r="B110">
        <v>3.38</v>
      </c>
      <c r="C110">
        <v>2.91</v>
      </c>
      <c r="D110" s="20">
        <f t="shared" si="28"/>
        <v>3.3201387251104109E-2</v>
      </c>
      <c r="E110" s="17">
        <f>IF(OR($A110="",$B110="",$C110=""),"",A110*'MPTO_working_3-way'!$I109)</f>
        <v>2.6243315236178044</v>
      </c>
      <c r="F110" s="21">
        <f>IF(OR($A110="",$B110="",$C110=""),"",B110*'MPTO_working_3-way'!$I109)</f>
        <v>3.4922206889087319</v>
      </c>
      <c r="G110" s="22">
        <f>IF(OR($A110="",$B110="",$C110=""),"",C110*'MPTO_working_3-way'!$I109)</f>
        <v>3.0066160369007129</v>
      </c>
      <c r="H110" s="17">
        <f>IF(OR($A110="",$B110="",$C110=""),"",'MPTO_working_3-way'!E109)</f>
        <v>2.6134658524192051</v>
      </c>
      <c r="I110" s="21">
        <f>IF(OR($A110="",$B110="",$C110=""),"",'MPTO_working_3-way'!F109)</f>
        <v>3.5113486550217643</v>
      </c>
      <c r="J110" s="22">
        <f>IF(OR($A110="",$B110="",$C110=""),"",'MPTO_working_3-way'!G109)</f>
        <v>3.0068361990540691</v>
      </c>
      <c r="K110" s="17">
        <f>IF(OR($A110="",$B110="",$C110=""),"",'OddsRatio_working_3-way'!H109)</f>
        <v>2.6185544370295633</v>
      </c>
      <c r="L110" s="21">
        <f>IF(OR($A110="",$B110="",$C110=""),"",'OddsRatio_working_3-way'!I109)</f>
        <v>3.5014023117729618</v>
      </c>
      <c r="M110" s="22">
        <f>IF(OR($A110="",$B110="",$C110=""),"",'OddsRatio_working_3-way'!J109)</f>
        <v>3.0074279056665367</v>
      </c>
      <c r="N110" s="23">
        <f t="shared" si="29"/>
        <v>38.104941810912585</v>
      </c>
      <c r="O110" s="24">
        <f t="shared" si="30"/>
        <v>28.635074615301171</v>
      </c>
      <c r="P110" s="24">
        <f t="shared" si="31"/>
        <v>33.259983573786236</v>
      </c>
      <c r="Q110" t="s">
        <v>102</v>
      </c>
      <c r="R110" t="s">
        <v>115</v>
      </c>
      <c r="S110" s="48" t="s">
        <v>302</v>
      </c>
      <c r="T110" s="35">
        <v>100</v>
      </c>
      <c r="U110" s="35">
        <f t="shared" si="32"/>
        <v>46.808510638297875</v>
      </c>
      <c r="V110" s="35">
        <f t="shared" si="33"/>
        <v>69.78851963746223</v>
      </c>
      <c r="W110" s="35">
        <f t="shared" si="34"/>
        <v>79.879275653923543</v>
      </c>
      <c r="X110" s="35">
        <f t="shared" si="35"/>
        <v>50.332204708614228</v>
      </c>
      <c r="Y110" s="35">
        <f t="shared" si="36"/>
        <v>73.312213707778582</v>
      </c>
      <c r="Z110" s="35">
        <f t="shared" si="37"/>
        <v>83.402969724239881</v>
      </c>
      <c r="AA110" s="35">
        <f t="shared" si="38"/>
        <v>-3.5236940703163526</v>
      </c>
      <c r="AB110" s="35">
        <f t="shared" si="39"/>
        <v>-3.5236940703163526</v>
      </c>
      <c r="AC110" s="35">
        <f t="shared" si="40"/>
        <v>-3.5236940703163384</v>
      </c>
      <c r="AF110">
        <v>2.09</v>
      </c>
      <c r="AG110">
        <v>1.79</v>
      </c>
      <c r="AJ110" t="s">
        <v>127</v>
      </c>
    </row>
    <row r="111" spans="1:36" ht="15" x14ac:dyDescent="0.25">
      <c r="A111">
        <v>1.88</v>
      </c>
      <c r="B111">
        <v>3.31</v>
      </c>
      <c r="C111">
        <v>4.97</v>
      </c>
      <c r="D111" s="20">
        <f t="shared" si="28"/>
        <v>3.5236940703163411E-2</v>
      </c>
      <c r="E111" s="17">
        <f>IF(OR($A111="",$B111="",$C111=""),"",A111*'MPTO_working_3-way'!$I110)</f>
        <v>1.9462454485219471</v>
      </c>
      <c r="F111" s="21">
        <f>IF(OR($A111="",$B111="",$C111=""),"",B111*'MPTO_working_3-way'!$I110)</f>
        <v>3.4266342737274709</v>
      </c>
      <c r="G111" s="22">
        <f>IF(OR($A111="",$B111="",$C111=""),"",C111*'MPTO_working_3-way'!$I110)</f>
        <v>5.1451275952947215</v>
      </c>
      <c r="H111" s="17">
        <f>IF(OR($A111="",$B111="",$C111=""),"",'MPTO_working_3-way'!E110)</f>
        <v>1.9224512143180195</v>
      </c>
      <c r="I111" s="21">
        <f>IF(OR($A111="",$B111="",$C111=""),"",'MPTO_working_3-way'!F110)</f>
        <v>3.443891945277787</v>
      </c>
      <c r="J111" s="22">
        <f>IF(OR($A111="",$B111="",$C111=""),"",'MPTO_working_3-way'!G110)</f>
        <v>5.2781145000266223</v>
      </c>
      <c r="K111" s="17">
        <f>IF(OR($A111="",$B111="",$C111=""),"",'OddsRatio_working_3-way'!H110)</f>
        <v>1.9318258345637402</v>
      </c>
      <c r="L111" s="21">
        <f>IF(OR($A111="",$B111="",$C111=""),"",'OddsRatio_working_3-way'!I110)</f>
        <v>3.4460428157298186</v>
      </c>
      <c r="M111" s="22">
        <f>IF(OR($A111="",$B111="",$C111=""),"",'OddsRatio_working_3-way'!J110)</f>
        <v>5.2038051854750567</v>
      </c>
      <c r="N111" s="23">
        <f t="shared" si="29"/>
        <v>51.380980788391206</v>
      </c>
      <c r="O111" s="24">
        <f t="shared" si="30"/>
        <v>29.183155251412529</v>
      </c>
      <c r="P111" s="24">
        <f t="shared" si="31"/>
        <v>19.435863960196272</v>
      </c>
      <c r="Q111" t="s">
        <v>198</v>
      </c>
      <c r="R111" t="s">
        <v>167</v>
      </c>
      <c r="S111" s="48" t="s">
        <v>302</v>
      </c>
      <c r="T111" s="35">
        <v>100</v>
      </c>
      <c r="U111" s="35">
        <f t="shared" si="32"/>
        <v>59.016393442622956</v>
      </c>
      <c r="V111" s="35">
        <f t="shared" si="33"/>
        <v>67.741935483870961</v>
      </c>
      <c r="W111" s="35">
        <f t="shared" si="34"/>
        <v>69.325153374233125</v>
      </c>
      <c r="X111" s="35">
        <f t="shared" si="35"/>
        <v>62.9329111418959</v>
      </c>
      <c r="Y111" s="35">
        <f t="shared" si="36"/>
        <v>71.658453183143919</v>
      </c>
      <c r="Z111" s="35">
        <f t="shared" si="37"/>
        <v>73.241671073506069</v>
      </c>
      <c r="AA111" s="35">
        <f t="shared" si="38"/>
        <v>-3.9165176992729442</v>
      </c>
      <c r="AB111" s="35">
        <f t="shared" si="39"/>
        <v>-3.9165176992729585</v>
      </c>
      <c r="AC111" s="35">
        <f t="shared" si="40"/>
        <v>-3.9165176992729442</v>
      </c>
      <c r="AF111">
        <v>2.27</v>
      </c>
      <c r="AG111">
        <v>1.67</v>
      </c>
      <c r="AJ111" t="s">
        <v>206</v>
      </c>
    </row>
    <row r="112" spans="1:36" ht="15" x14ac:dyDescent="0.25">
      <c r="A112">
        <v>2.44</v>
      </c>
      <c r="B112">
        <v>3.1</v>
      </c>
      <c r="C112">
        <v>3.26</v>
      </c>
      <c r="D112" s="20">
        <f t="shared" si="28"/>
        <v>3.9165176992729478E-2</v>
      </c>
      <c r="E112" s="17">
        <f>IF(OR($A112="",$B112="",$C112=""),"",A112*'MPTO_working_3-way'!$I111)</f>
        <v>2.5355630318622597</v>
      </c>
      <c r="F112" s="21">
        <f>IF(OR($A112="",$B112="",$C112=""),"",B112*'MPTO_working_3-way'!$I111)</f>
        <v>3.2214120486774616</v>
      </c>
      <c r="G112" s="22">
        <f>IF(OR($A112="",$B112="",$C112=""),"",C112*'MPTO_working_3-way'!$I111)</f>
        <v>3.3876784769962978</v>
      </c>
      <c r="H112" s="17">
        <f>IF(OR($A112="",$B112="",$C112=""),"",'MPTO_working_3-way'!E111)</f>
        <v>2.5202819273759003</v>
      </c>
      <c r="I112" s="21">
        <f>IF(OR($A112="",$B112="",$C112=""),"",'MPTO_working_3-way'!F111)</f>
        <v>3.2307506865396309</v>
      </c>
      <c r="J112" s="22">
        <f>IF(OR($A112="",$B112="",$C112=""),"",'MPTO_working_3-way'!G111)</f>
        <v>3.4049112962021955</v>
      </c>
      <c r="K112" s="17">
        <f>IF(OR($A112="",$B112="",$C112=""),"",'OddsRatio_working_3-way'!H111)</f>
        <v>2.5270938795458866</v>
      </c>
      <c r="L112" s="21">
        <f>IF(OR($A112="",$B112="",$C112=""),"",'OddsRatio_working_3-way'!I111)</f>
        <v>3.2270119076710846</v>
      </c>
      <c r="M112" s="22">
        <f>IF(OR($A112="",$B112="",$C112=""),"",'OddsRatio_working_3-way'!J111)</f>
        <v>3.3966890053984042</v>
      </c>
      <c r="N112" s="23">
        <f t="shared" si="29"/>
        <v>39.438972229593674</v>
      </c>
      <c r="O112" s="24">
        <f t="shared" si="30"/>
        <v>31.042287819422114</v>
      </c>
      <c r="P112" s="24">
        <f t="shared" si="31"/>
        <v>29.518739950984223</v>
      </c>
      <c r="Q112" t="s">
        <v>199</v>
      </c>
      <c r="R112" t="s">
        <v>203</v>
      </c>
      <c r="S112" s="48" t="s">
        <v>302</v>
      </c>
      <c r="T112" s="35">
        <v>100</v>
      </c>
      <c r="U112" s="35">
        <f t="shared" si="32"/>
        <v>45.945945945945937</v>
      </c>
      <c r="V112" s="35">
        <f t="shared" si="33"/>
        <v>72.899728997289984</v>
      </c>
      <c r="W112" s="35">
        <f t="shared" si="34"/>
        <v>77.628635346756155</v>
      </c>
      <c r="X112" s="35">
        <f t="shared" si="35"/>
        <v>49.471635655953882</v>
      </c>
      <c r="Y112" s="35">
        <f t="shared" si="36"/>
        <v>76.425418707297894</v>
      </c>
      <c r="Z112" s="35">
        <f t="shared" si="37"/>
        <v>81.15432505676408</v>
      </c>
      <c r="AA112" s="35">
        <f t="shared" si="38"/>
        <v>-3.5256897100079456</v>
      </c>
      <c r="AB112" s="35">
        <f t="shared" si="39"/>
        <v>-3.5256897100079101</v>
      </c>
      <c r="AC112" s="35">
        <f t="shared" si="40"/>
        <v>-3.5256897100079243</v>
      </c>
      <c r="AF112">
        <v>2.39</v>
      </c>
      <c r="AG112">
        <v>1.6</v>
      </c>
      <c r="AJ112" t="s">
        <v>207</v>
      </c>
    </row>
    <row r="113" spans="1:36" ht="15" x14ac:dyDescent="0.25">
      <c r="A113">
        <v>1.85</v>
      </c>
      <c r="B113">
        <v>3.69</v>
      </c>
      <c r="C113">
        <v>4.47</v>
      </c>
      <c r="D113" s="20">
        <f t="shared" si="28"/>
        <v>3.5256897100079287E-2</v>
      </c>
      <c r="E113" s="17">
        <f>IF(OR($A113="",$B113="",$C113=""),"",A113*'MPTO_working_3-way'!$I112)</f>
        <v>1.9152252596351467</v>
      </c>
      <c r="F113" s="21">
        <f>IF(OR($A113="",$B113="",$C113=""),"",B113*'MPTO_working_3-way'!$I112)</f>
        <v>3.8200979502992927</v>
      </c>
      <c r="G113" s="22">
        <f>IF(OR($A113="",$B113="",$C113=""),"",C113*'MPTO_working_3-way'!$I112)</f>
        <v>4.6275983300373538</v>
      </c>
      <c r="H113" s="17">
        <f>IF(OR($A113="",$B113="",$C113=""),"",'MPTO_working_3-way'!E112)</f>
        <v>1.8911161813086959</v>
      </c>
      <c r="I113" s="21">
        <f>IF(OR($A113="",$B113="",$C113=""),"",'MPTO_working_3-way'!F112)</f>
        <v>3.8572745021574706</v>
      </c>
      <c r="J113" s="22">
        <f>IF(OR($A113="",$B113="",$C113=""),"",'MPTO_working_3-way'!G112)</f>
        <v>4.7178413036100677</v>
      </c>
      <c r="K113" s="17">
        <f>IF(OR($A113="",$B113="",$C113=""),"",'OddsRatio_working_3-way'!H112)</f>
        <v>1.9001760670452186</v>
      </c>
      <c r="L113" s="21">
        <f>IF(OR($A113="",$B113="",$C113=""),"",'OddsRatio_working_3-way'!I112)</f>
        <v>3.8487924945313394</v>
      </c>
      <c r="M113" s="22">
        <f>IF(OR($A113="",$B113="",$C113=""),"",'OddsRatio_working_3-way'!J112)</f>
        <v>4.6748364148787163</v>
      </c>
      <c r="N113" s="23">
        <f t="shared" si="29"/>
        <v>52.21317936201936</v>
      </c>
      <c r="O113" s="24">
        <f t="shared" si="30"/>
        <v>26.177339246540871</v>
      </c>
      <c r="P113" s="24">
        <f t="shared" si="31"/>
        <v>21.609481391439779</v>
      </c>
      <c r="Q113" t="s">
        <v>297</v>
      </c>
      <c r="R113" t="s">
        <v>298</v>
      </c>
      <c r="S113" s="48" t="s">
        <v>302</v>
      </c>
      <c r="T113" s="35">
        <v>100</v>
      </c>
      <c r="U113" s="35" t="e">
        <f t="shared" si="32"/>
        <v>#DIV/0!</v>
      </c>
      <c r="V113" s="35" t="e">
        <f t="shared" si="33"/>
        <v>#DIV/0!</v>
      </c>
      <c r="W113" s="35" t="e">
        <f t="shared" si="34"/>
        <v>#DIV/0!</v>
      </c>
      <c r="X113" s="35" t="e">
        <f t="shared" si="35"/>
        <v>#DIV/0!</v>
      </c>
      <c r="Y113" s="35" t="e">
        <f t="shared" si="36"/>
        <v>#DIV/0!</v>
      </c>
      <c r="Z113" s="35" t="e">
        <f t="shared" si="37"/>
        <v>#DIV/0!</v>
      </c>
      <c r="AA113" s="35" t="e">
        <f t="shared" si="38"/>
        <v>#DIV/0!</v>
      </c>
      <c r="AB113" s="35" t="e">
        <f t="shared" si="39"/>
        <v>#DIV/0!</v>
      </c>
      <c r="AC113" s="35" t="e">
        <f t="shared" si="40"/>
        <v>#DIV/0!</v>
      </c>
      <c r="AF113">
        <v>1.8</v>
      </c>
      <c r="AG113">
        <v>2.0699999999999998</v>
      </c>
      <c r="AJ113" t="s">
        <v>305</v>
      </c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4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4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4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4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4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4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4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4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4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4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4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4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4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4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4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2022-01-07T17:51:14Z</dcterms:modified>
</cp:coreProperties>
</file>